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4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Pas" sheetId="1" r:id="rId4"/>
    <sheet state="hidden" name="Rus" sheetId="2" r:id="rId5"/>
    <sheet state="hidden" name="RusAuto" sheetId="3" r:id="rId6"/>
    <sheet state="hidden" name="Rec" sheetId="4" r:id="rId7"/>
    <sheet state="hidden" name="RecAuto" sheetId="5" r:id="rId8"/>
    <sheet state="hidden" name="Sco" sheetId="6" r:id="rId9"/>
    <sheet state="hidden" name="ScoAuto" sheetId="7" r:id="rId10"/>
    <sheet state="hidden" name="KR" sheetId="8" r:id="rId11"/>
    <sheet state="hidden" name="KRAuto" sheetId="9" r:id="rId12"/>
    <sheet state="hidden" name="PR" sheetId="10" r:id="rId13"/>
    <sheet state="hidden" name="PRAuto" sheetId="11" r:id="rId14"/>
    <sheet state="hidden" name="Tac" sheetId="12" r:id="rId15"/>
    <sheet state="hidden" name="TacAuto" sheetId="13" r:id="rId16"/>
    <sheet state="hidden" name="FR" sheetId="14" r:id="rId17"/>
    <sheet state="hidden" name="FRAuto" sheetId="15" r:id="rId18"/>
    <sheet state="hidden" name="Int" sheetId="16" r:id="rId19"/>
    <sheet state="hidden" name="IntAuto" sheetId="17" r:id="rId20"/>
    <sheet state="hidden" name="Sac" sheetId="18" r:id="rId21"/>
    <sheet state="hidden" name="SacAuto" sheetId="19" r:id="rId22"/>
    <sheet state="hidden" name="Pun" sheetId="20" r:id="rId23"/>
    <sheet state="hidden" name="PunAuto" sheetId="21" r:id="rId24"/>
    <sheet state="hidden" name="BKick" sheetId="22" r:id="rId25"/>
    <sheet state="hidden" name="BKickAuto" sheetId="23" r:id="rId26"/>
    <sheet state="visible" name="SUMMARY" sheetId="24" r:id="rId27"/>
    <sheet state="visible" name="TEAM ANALYTICS" sheetId="25" r:id="rId28"/>
    <sheet state="visible" name="Leader 1" sheetId="26" r:id="rId29"/>
    <sheet state="visible" name="Leader 2" sheetId="27" r:id="rId30"/>
    <sheet state="visible" name="Bellevue" sheetId="28" r:id="rId31"/>
    <sheet state="visible" name="Edison" sheetId="29" r:id="rId32"/>
    <sheet state="visible" name="Huron" sheetId="30" r:id="rId33"/>
    <sheet state="visible" name="Port Clinton" sheetId="31" r:id="rId34"/>
    <sheet state="visible" name="Vermilion" sheetId="32" r:id="rId35"/>
    <sheet state="hidden" name="T6" sheetId="33" r:id="rId36"/>
    <sheet state="hidden" name="T7" sheetId="34" r:id="rId37"/>
    <sheet state="hidden" name="T8" sheetId="35" r:id="rId38"/>
    <sheet state="hidden" name="T9" sheetId="36" r:id="rId39"/>
    <sheet state="hidden" name="T10" sheetId="37" r:id="rId40"/>
  </sheets>
  <definedNames>
    <definedName hidden="1" localSheetId="0" name="_xlnm._FilterDatabase">Pas!$A$1:$L$41</definedName>
  </definedNames>
  <calcPr/>
</workbook>
</file>

<file path=xl/sharedStrings.xml><?xml version="1.0" encoding="utf-8"?>
<sst xmlns="http://schemas.openxmlformats.org/spreadsheetml/2006/main" count="183" uniqueCount="26">
  <si>
    <t>NAME</t>
  </si>
  <si>
    <t>SCH</t>
  </si>
  <si>
    <t>ATT</t>
  </si>
  <si>
    <t>COM</t>
  </si>
  <si>
    <t>YD</t>
  </si>
  <si>
    <t>TD</t>
  </si>
  <si>
    <t>INT</t>
  </si>
  <si>
    <t>AVG</t>
  </si>
  <si>
    <t>%</t>
  </si>
  <si>
    <t>YDS</t>
  </si>
  <si>
    <t>FU</t>
  </si>
  <si>
    <t>#</t>
  </si>
  <si>
    <t>XP1</t>
  </si>
  <si>
    <t>XP2</t>
  </si>
  <si>
    <t>FG</t>
  </si>
  <si>
    <t>SAF</t>
  </si>
  <si>
    <t>PTS</t>
  </si>
  <si>
    <t>POS</t>
  </si>
  <si>
    <t>TAC</t>
  </si>
  <si>
    <t>SAC</t>
  </si>
  <si>
    <t>FUM REC</t>
  </si>
  <si>
    <t>Punt</t>
  </si>
  <si>
    <t>XP</t>
  </si>
  <si>
    <t>Tot</t>
  </si>
  <si>
    <r>
      <rPr>
        <rFont val="Calibri"/>
        <b/>
        <color rgb="FF0000FF"/>
        <sz val="48.0"/>
      </rPr>
      <t xml:space="preserve">2025 </t>
    </r>
    <r>
      <rPr>
        <rFont val="Calibri"/>
        <b/>
        <color rgb="FFFF0000"/>
        <sz val="48.0"/>
      </rPr>
      <t>SBC</t>
    </r>
    <r>
      <rPr>
        <rFont val="Calibri"/>
        <b/>
        <color rgb="FF0000FF"/>
        <sz val="48.0"/>
      </rPr>
      <t xml:space="preserve"> </t>
    </r>
    <r>
      <rPr>
        <rFont val="Calibri"/>
        <b/>
        <color rgb="FF38761D"/>
        <sz val="48.0"/>
      </rPr>
      <t>Bay Division</t>
    </r>
    <r>
      <rPr>
        <rFont val="Calibri"/>
        <b/>
        <color rgb="FF0000FF"/>
        <sz val="48.0"/>
      </rPr>
      <t xml:space="preserve"> </t>
    </r>
    <r>
      <rPr>
        <rFont val="Calibri"/>
        <b/>
        <color rgb="FF7F6000"/>
        <sz val="48.0"/>
      </rPr>
      <t>Football</t>
    </r>
    <r>
      <rPr>
        <rFont val="Calibri"/>
        <b/>
        <color rgb="FF0000FF"/>
        <sz val="48.0"/>
      </rPr>
      <t xml:space="preserve"> Stats</t>
    </r>
  </si>
  <si>
    <t>SBC Bay Division Team Analytics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</si>
</sst>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0.0"/>
    <numFmt numFmtId="165" formatCode="M/d/yyyy H:mm:ss"/>
    <numFmt numFmtId="166" formatCode="0.000"/>
    <numFmt numFmtId="167" formatCode="yyyy-mm-dd h:mm:ss"/>
  </numFmts>
  <fonts count="49">
    <font>
      <sz val="11.0"/>
      <color rgb="FF000000"/>
      <name val="Calibri"/>
    </font>
    <font>
      <sz val="9.0"/>
      <color rgb="FF000000"/>
      <name val="Calibri"/>
    </font>
    <font/>
    <font>
      <b/>
      <sz val="9.0"/>
      <color rgb="FF000000"/>
      <name val="Calibri"/>
    </font>
    <font>
      <sz val="11.0"/>
      <name val="Calibri"/>
    </font>
    <font>
      <sz val="11.0"/>
      <color rgb="FF000000"/>
      <name val="Inconsolata"/>
    </font>
    <font>
      <b/>
      <sz val="9.0"/>
      <name val="Calibri"/>
    </font>
    <font>
      <b/>
      <sz val="48.0"/>
      <color rgb="FF0000FF"/>
      <name val="Calibri"/>
    </font>
    <font>
      <sz val="9.0"/>
      <color rgb="FF000000"/>
      <name val="&quot;Google Sans Mono&quot;"/>
    </font>
    <font>
      <sz val="10.0"/>
      <color rgb="FF000000"/>
      <name val="Calibri"/>
    </font>
    <font>
      <b/>
      <sz val="10.0"/>
      <color rgb="FFFFFFFF"/>
      <name val="Calibri"/>
    </font>
    <font>
      <name val="Calibri"/>
    </font>
    <font>
      <b/>
      <sz val="9.0"/>
      <color rgb="FFFFFFFF"/>
      <name val="Calibri"/>
    </font>
    <font>
      <sz val="9.0"/>
      <name val="Calibri"/>
    </font>
    <font>
      <sz val="10.0"/>
      <name val="Calibri"/>
    </font>
    <font>
      <sz val="8.0"/>
      <name val="Calibri"/>
    </font>
    <font>
      <sz val="8.0"/>
      <color rgb="FF000000"/>
      <name val="Calibri"/>
    </font>
    <font>
      <b/>
      <color rgb="FFFFFFFF"/>
      <name val="Calibri"/>
    </font>
    <font>
      <b/>
      <sz val="11.0"/>
      <color rgb="FFFFFFFF"/>
      <name val="Calibri"/>
    </font>
    <font>
      <b/>
      <sz val="17.0"/>
      <color rgb="FFFF0000"/>
      <name val="Calibri"/>
    </font>
    <font>
      <sz val="11.0"/>
      <name val="Arial"/>
    </font>
    <font>
      <sz val="7.0"/>
      <name val="Arial"/>
    </font>
    <font>
      <sz val="7.0"/>
      <name val="Calibri"/>
    </font>
    <font>
      <sz val="9.0"/>
      <name val="Arial"/>
    </font>
    <font>
      <b/>
      <sz val="28.0"/>
      <color rgb="FF000000"/>
    </font>
    <font>
      <b/>
      <sz val="14.0"/>
      <color rgb="FF0000FF"/>
      <name val="Calibri"/>
    </font>
    <font>
      <sz val="12.0"/>
      <color rgb="FF0000FF"/>
      <name val="Calibri"/>
    </font>
    <font>
      <b/>
      <sz val="28.0"/>
      <color rgb="FF0000FF"/>
      <name val="Arial"/>
    </font>
    <font>
      <b/>
      <sz val="12.0"/>
      <color rgb="FFFFFFFF"/>
      <name val="Calibri"/>
    </font>
    <font>
      <sz val="12.0"/>
      <color rgb="FF000000"/>
      <name val="Calibri"/>
    </font>
    <font>
      <b/>
      <sz val="23.0"/>
      <name val="Arial"/>
    </font>
    <font>
      <b/>
      <sz val="28.0"/>
      <name val="Arial"/>
    </font>
    <font>
      <b/>
      <sz val="28.0"/>
      <color rgb="FFFF0000"/>
    </font>
    <font>
      <b/>
      <sz val="14.0"/>
      <color rgb="FFFF0000"/>
      <name val="Calibri"/>
    </font>
    <font>
      <sz val="12.0"/>
      <color rgb="FFFF0000"/>
      <name val="Calibri"/>
    </font>
    <font>
      <sz val="12.0"/>
      <color rgb="FF9900FF"/>
      <name val="Calibri"/>
    </font>
    <font>
      <b/>
      <sz val="14.0"/>
      <color rgb="FF38761D"/>
      <name val="Calibri"/>
    </font>
    <font>
      <sz val="12.0"/>
      <color rgb="FF38761D"/>
      <name val="Calibri"/>
    </font>
    <font>
      <b/>
      <sz val="12.0"/>
      <color rgb="FF000000"/>
      <name val="Calibri"/>
    </font>
    <font>
      <b/>
      <sz val="14.0"/>
      <color rgb="FF9900FF"/>
      <name val="Calibri"/>
    </font>
    <font>
      <sz val="12.0"/>
      <color rgb="FFCC4125"/>
      <name val="Calibri"/>
    </font>
    <font>
      <b/>
      <sz val="14.0"/>
      <color rgb="FFCC4125"/>
      <name val="Calibri"/>
    </font>
    <font>
      <b/>
      <sz val="18.0"/>
      <color rgb="FF000000"/>
      <name val="Calibri"/>
    </font>
    <font>
      <b/>
      <sz val="18.0"/>
      <color rgb="FF0000FF"/>
      <name val="Calibri"/>
    </font>
    <font>
      <sz val="7.0"/>
      <color rgb="FF000000"/>
      <name val="Calibri"/>
    </font>
    <font>
      <b/>
      <sz val="10.0"/>
      <color rgb="FFFF0000"/>
      <name val="Calibri"/>
    </font>
    <font>
      <color rgb="FF000000"/>
    </font>
    <font>
      <sz val="9.0"/>
      <color rgb="FF000000"/>
    </font>
    <font>
      <color rgb="FF000000"/>
      <name val="Calibri"/>
    </font>
  </fonts>
  <fills count="7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F3F3F3"/>
        <bgColor rgb="FFF3F3F3"/>
      </patternFill>
    </fill>
    <fill>
      <patternFill patternType="solid">
        <fgColor rgb="FF0A5394"/>
        <bgColor rgb="FF0A5394"/>
      </patternFill>
    </fill>
  </fills>
  <borders count="54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right style="dotted">
        <color rgb="FF000000"/>
      </right>
      <top style="medium">
        <color rgb="FF000000"/>
      </top>
      <bottom style="thin">
        <color rgb="FF000000"/>
      </bottom>
    </border>
    <border>
      <left style="dotted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dotted">
        <color rgb="FF000000"/>
      </right>
      <bottom style="thin">
        <color rgb="FF000000"/>
      </bottom>
    </border>
    <border>
      <left style="dotted">
        <color rgb="FF000000"/>
      </left>
      <right style="medium">
        <color rgb="FF000000"/>
      </right>
      <bottom style="thin">
        <color rgb="FF000000"/>
      </bottom>
    </border>
    <border>
      <left style="dotted">
        <color rgb="FF000000"/>
      </left>
      <right style="dotted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right style="dotted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dotted">
        <color rgb="FF000000"/>
      </right>
      <top style="thin">
        <color rgb="FF000000"/>
      </top>
      <bottom style="thin">
        <color rgb="FF000000"/>
      </bottom>
    </border>
    <border>
      <left style="dotted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dotted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dotted">
        <color rgb="FF000000"/>
      </right>
      <top style="thin">
        <color rgb="FF000000"/>
      </top>
      <bottom style="medium">
        <color rgb="FF000000"/>
      </bottom>
    </border>
    <border>
      <left style="dotted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dotted">
        <color rgb="FF000000"/>
      </left>
      <right style="dotted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right style="dotted">
        <color rgb="FF000000"/>
      </right>
      <top style="thin">
        <color rgb="FF000000"/>
      </top>
      <bottom style="medium">
        <color rgb="FF000000"/>
      </bottom>
    </border>
    <border>
      <left style="dotted">
        <color rgb="FF000000"/>
      </left>
      <bottom style="thin">
        <color rgb="FF000000"/>
      </bottom>
    </border>
    <border>
      <bottom style="thin">
        <color rgb="FF000000"/>
      </bottom>
    </border>
    <border>
      <right style="dotted">
        <color rgb="FF000000"/>
      </right>
      <bottom style="thin">
        <color rgb="FF000000"/>
      </bottom>
    </border>
    <border>
      <left style="dotted">
        <color rgb="FF000000"/>
      </left>
      <right style="dotted">
        <color rgb="FF000000"/>
      </right>
      <bottom style="thin">
        <color rgb="FF000000"/>
      </bottom>
    </border>
    <border>
      <left style="dotted">
        <color rgb="FF000000"/>
      </left>
      <top style="thin">
        <color rgb="FF000000"/>
      </top>
      <bottom style="thin">
        <color rgb="FF000000"/>
      </bottom>
    </border>
    <border>
      <left style="dotted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dotted">
        <color rgb="FF000000"/>
      </right>
      <bottom style="medium">
        <color rgb="FF000000"/>
      </bottom>
    </border>
    <border>
      <right style="dotted">
        <color rgb="FF000000"/>
      </right>
      <bottom style="medium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dotted">
        <color rgb="FF000000"/>
      </left>
      <top style="medium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68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shrinkToFit="0" wrapText="0"/>
    </xf>
    <xf borderId="2" fillId="0" fontId="2" numFmtId="0" xfId="0" applyBorder="1" applyFont="1"/>
    <xf borderId="3" fillId="0" fontId="2" numFmtId="0" xfId="0" applyBorder="1" applyFont="1"/>
    <xf borderId="4" fillId="0" fontId="1" numFmtId="0" xfId="0" applyAlignment="1" applyBorder="1" applyFont="1">
      <alignment horizontal="center" shrinkToFit="0" wrapText="0"/>
    </xf>
    <xf borderId="4" fillId="2" fontId="3" numFmtId="0" xfId="0" applyAlignment="1" applyBorder="1" applyFill="1" applyFont="1">
      <alignment horizontal="center" shrinkToFit="0" wrapText="0"/>
    </xf>
    <xf borderId="0" fillId="0" fontId="0" numFmtId="0" xfId="0" applyAlignment="1" applyFont="1">
      <alignment shrinkToFit="0" wrapText="0"/>
    </xf>
    <xf borderId="0" fillId="0" fontId="0" numFmtId="9" xfId="0" applyAlignment="1" applyFont="1" applyNumberFormat="1">
      <alignment shrinkToFit="0" wrapText="0"/>
    </xf>
    <xf borderId="0" fillId="0" fontId="4" numFmtId="0" xfId="0" applyAlignment="1" applyFont="1">
      <alignment vertical="bottom"/>
    </xf>
    <xf borderId="0" fillId="0" fontId="0" numFmtId="0" xfId="0" applyAlignment="1" applyFont="1">
      <alignment horizontal="right" vertical="bottom"/>
    </xf>
    <xf borderId="0" fillId="0" fontId="0" numFmtId="164" xfId="0" applyAlignment="1" applyFont="1" applyNumberFormat="1">
      <alignment horizontal="right" vertical="bottom"/>
    </xf>
    <xf borderId="0" fillId="0" fontId="0" numFmtId="9" xfId="0" applyAlignment="1" applyFont="1" applyNumberFormat="1">
      <alignment horizontal="right" vertical="bottom"/>
    </xf>
    <xf borderId="4" fillId="0" fontId="3" numFmtId="0" xfId="0" applyAlignment="1" applyBorder="1" applyFont="1">
      <alignment horizontal="center" shrinkToFit="0" wrapText="0"/>
    </xf>
    <xf borderId="0" fillId="3" fontId="5" numFmtId="0" xfId="0" applyFill="1" applyFont="1"/>
    <xf borderId="0" fillId="0" fontId="0" numFmtId="164" xfId="0" applyAlignment="1" applyFont="1" applyNumberFormat="1">
      <alignment shrinkToFit="0" wrapText="0"/>
    </xf>
    <xf borderId="0" fillId="0" fontId="2" numFmtId="164" xfId="0" applyFont="1" applyNumberFormat="1"/>
    <xf borderId="4" fillId="2" fontId="6" numFmtId="0" xfId="0" applyAlignment="1" applyBorder="1" applyFont="1">
      <alignment horizontal="center" shrinkToFit="0" wrapText="0"/>
    </xf>
    <xf borderId="0" fillId="0" fontId="0" numFmtId="0" xfId="0" applyAlignment="1" applyFont="1">
      <alignment horizontal="center" shrinkToFit="0" wrapText="0"/>
    </xf>
    <xf borderId="5" fillId="2" fontId="0" numFmtId="0" xfId="0" applyAlignment="1" applyBorder="1" applyFont="1">
      <alignment horizontal="center" shrinkToFit="0" wrapText="0"/>
    </xf>
    <xf borderId="2" fillId="0" fontId="1" numFmtId="0" xfId="0" applyAlignment="1" applyBorder="1" applyFont="1">
      <alignment horizontal="center" shrinkToFit="0" wrapText="0"/>
    </xf>
    <xf borderId="3" fillId="0" fontId="1" numFmtId="0" xfId="0" applyAlignment="1" applyBorder="1" applyFont="1">
      <alignment horizontal="center" shrinkToFit="0" wrapText="0"/>
    </xf>
    <xf borderId="0" fillId="0" fontId="7" numFmtId="0" xfId="0" applyAlignment="1" applyFont="1">
      <alignment horizontal="center" readingOrder="0"/>
    </xf>
    <xf borderId="0" fillId="3" fontId="8" numFmtId="0" xfId="0" applyFont="1"/>
    <xf borderId="0" fillId="0" fontId="9" numFmtId="0" xfId="0" applyAlignment="1" applyFont="1">
      <alignment horizontal="center" shrinkToFit="0" vertical="center" wrapText="0"/>
    </xf>
    <xf borderId="6" fillId="4" fontId="10" numFmtId="0" xfId="0" applyAlignment="1" applyBorder="1" applyFill="1" applyFont="1">
      <alignment horizontal="center" readingOrder="0"/>
    </xf>
    <xf borderId="7" fillId="0" fontId="2" numFmtId="0" xfId="0" applyBorder="1" applyFont="1"/>
    <xf borderId="8" fillId="0" fontId="2" numFmtId="0" xfId="0" applyBorder="1" applyFont="1"/>
    <xf borderId="0" fillId="0" fontId="10" numFmtId="0" xfId="0" applyAlignment="1" applyFont="1">
      <alignment horizontal="center" readingOrder="0" shrinkToFit="0" vertical="center" wrapText="0"/>
    </xf>
    <xf borderId="0" fillId="0" fontId="11" numFmtId="0" xfId="0" applyAlignment="1" applyFont="1">
      <alignment horizontal="center"/>
    </xf>
    <xf borderId="0" fillId="0" fontId="12" numFmtId="0" xfId="0" applyAlignment="1" applyFont="1">
      <alignment horizontal="center" readingOrder="0" shrinkToFit="0" vertical="center" wrapText="0"/>
    </xf>
    <xf borderId="0" fillId="0" fontId="9" numFmtId="0" xfId="0" applyAlignment="1" applyFont="1">
      <alignment shrinkToFit="0" vertical="center" wrapText="0"/>
    </xf>
    <xf borderId="9" fillId="4" fontId="10" numFmtId="0" xfId="0" applyAlignment="1" applyBorder="1" applyFont="1">
      <alignment horizontal="center" readingOrder="0" shrinkToFit="0" vertical="center" wrapText="0"/>
    </xf>
    <xf borderId="10" fillId="0" fontId="2" numFmtId="0" xfId="0" applyBorder="1" applyFont="1"/>
    <xf borderId="11" fillId="0" fontId="2" numFmtId="0" xfId="0" applyBorder="1" applyFont="1"/>
    <xf borderId="6" fillId="0" fontId="13" numFmtId="0" xfId="0" applyAlignment="1" applyBorder="1" applyFont="1">
      <alignment horizontal="center" readingOrder="0" vertical="center"/>
    </xf>
    <xf borderId="7" fillId="0" fontId="13" numFmtId="0" xfId="0" applyAlignment="1" applyBorder="1" applyFont="1">
      <alignment horizontal="center" readingOrder="0" vertical="center"/>
    </xf>
    <xf borderId="9" fillId="4" fontId="12" numFmtId="0" xfId="0" applyAlignment="1" applyBorder="1" applyFont="1">
      <alignment horizontal="center" readingOrder="0" shrinkToFit="0" vertical="center" wrapText="0"/>
    </xf>
    <xf borderId="10" fillId="4" fontId="12" numFmtId="0" xfId="0" applyAlignment="1" applyBorder="1" applyFont="1">
      <alignment horizontal="center" readingOrder="0" shrinkToFit="0" vertical="center" wrapText="0"/>
    </xf>
    <xf borderId="6" fillId="0" fontId="9" numFmtId="0" xfId="0" applyAlignment="1" applyBorder="1" applyFont="1">
      <alignment horizontal="center" readingOrder="0" shrinkToFit="0" vertical="center" wrapText="0"/>
    </xf>
    <xf borderId="7" fillId="4" fontId="10" numFmtId="0" xfId="0" applyAlignment="1" applyBorder="1" applyFont="1">
      <alignment horizontal="center" readingOrder="0" shrinkToFit="0" vertical="center" wrapText="0"/>
    </xf>
    <xf borderId="12" fillId="0" fontId="14" numFmtId="0" xfId="0" applyAlignment="1" applyBorder="1" applyFont="1">
      <alignment horizontal="center" readingOrder="0" vertical="center"/>
    </xf>
    <xf borderId="13" fillId="0" fontId="14" numFmtId="0" xfId="0" applyAlignment="1" applyBorder="1" applyFont="1">
      <alignment horizontal="center" readingOrder="0" vertical="center"/>
    </xf>
    <xf borderId="14" fillId="0" fontId="14" numFmtId="0" xfId="0" applyAlignment="1" applyBorder="1" applyFont="1">
      <alignment horizontal="center" readingOrder="0" vertical="center"/>
    </xf>
    <xf borderId="6" fillId="0" fontId="9" numFmtId="0" xfId="0" applyAlignment="1" applyBorder="1" applyFont="1">
      <alignment horizontal="center" shrinkToFit="0" vertical="center" wrapText="0"/>
    </xf>
    <xf borderId="7" fillId="0" fontId="9" numFmtId="0" xfId="0" applyAlignment="1" applyBorder="1" applyFont="1">
      <alignment horizontal="center" shrinkToFit="0" vertical="center" wrapText="0"/>
    </xf>
    <xf borderId="8" fillId="5" fontId="15" numFmtId="0" xfId="0" applyAlignment="1" applyBorder="1" applyFill="1" applyFont="1">
      <alignment readingOrder="0" vertical="center"/>
    </xf>
    <xf borderId="8" fillId="5" fontId="16" numFmtId="0" xfId="0" applyAlignment="1" applyBorder="1" applyFont="1">
      <alignment horizontal="center" readingOrder="0" shrinkToFit="0" vertical="center" wrapText="0"/>
    </xf>
    <xf borderId="8" fillId="0" fontId="9" numFmtId="0" xfId="0" applyAlignment="1" applyBorder="1" applyFont="1">
      <alignment horizontal="center" readingOrder="0" shrinkToFit="0" vertical="center" wrapText="0"/>
    </xf>
    <xf borderId="15" fillId="4" fontId="10" numFmtId="0" xfId="0" applyAlignment="1" applyBorder="1" applyFont="1">
      <alignment horizontal="center" shrinkToFit="0" vertical="center" wrapText="0"/>
    </xf>
    <xf borderId="16" fillId="0" fontId="9" numFmtId="0" xfId="0" applyAlignment="1" applyBorder="1" applyFont="1">
      <alignment horizontal="center" readingOrder="0" shrinkToFit="0" vertical="center" wrapText="0"/>
    </xf>
    <xf borderId="0" fillId="0" fontId="9" numFmtId="0" xfId="0" applyAlignment="1" applyFont="1">
      <alignment horizontal="center" readingOrder="0" shrinkToFit="0" vertical="center" wrapText="0"/>
    </xf>
    <xf borderId="17" fillId="0" fontId="9" numFmtId="0" xfId="0" applyAlignment="1" applyBorder="1" applyFont="1">
      <alignment horizontal="center" readingOrder="0" shrinkToFit="0" vertical="center" wrapText="0"/>
    </xf>
    <xf borderId="18" fillId="0" fontId="9" numFmtId="49" xfId="0" applyAlignment="1" applyBorder="1" applyFont="1" applyNumberFormat="1">
      <alignment horizontal="center" shrinkToFit="0" vertical="center" wrapText="0"/>
    </xf>
    <xf borderId="19" fillId="0" fontId="9" numFmtId="49" xfId="0" applyAlignment="1" applyBorder="1" applyFont="1" applyNumberFormat="1">
      <alignment horizontal="center" shrinkToFit="0" vertical="center" wrapText="0"/>
    </xf>
    <xf borderId="20" fillId="0" fontId="14" numFmtId="0" xfId="0" applyAlignment="1" applyBorder="1" applyFont="1">
      <alignment horizontal="center" readingOrder="0"/>
    </xf>
    <xf borderId="21" fillId="0" fontId="14" numFmtId="0" xfId="0" applyAlignment="1" applyBorder="1" applyFont="1">
      <alignment horizontal="center" readingOrder="0"/>
    </xf>
    <xf borderId="18" fillId="0" fontId="11" numFmtId="0" xfId="0" applyAlignment="1" applyBorder="1" applyFont="1">
      <alignment horizontal="center" readingOrder="0"/>
    </xf>
    <xf borderId="22" fillId="0" fontId="11" numFmtId="0" xfId="0" applyAlignment="1" applyBorder="1" applyFont="1">
      <alignment horizontal="center" readingOrder="0"/>
    </xf>
    <xf borderId="19" fillId="5" fontId="11" numFmtId="0" xfId="0" applyAlignment="1" applyBorder="1" applyFont="1">
      <alignment horizontal="center" readingOrder="0"/>
    </xf>
    <xf borderId="19" fillId="0" fontId="11" numFmtId="0" xfId="0" applyAlignment="1" applyBorder="1" applyFont="1">
      <alignment horizontal="center" readingOrder="0"/>
    </xf>
    <xf borderId="23" fillId="4" fontId="17" numFmtId="0" xfId="0" applyAlignment="1" applyBorder="1" applyFont="1">
      <alignment horizontal="center" readingOrder="0"/>
    </xf>
    <xf borderId="24" fillId="0" fontId="11" numFmtId="0" xfId="0" applyAlignment="1" applyBorder="1" applyFont="1">
      <alignment horizontal="center" readingOrder="0"/>
    </xf>
    <xf borderId="25" fillId="0" fontId="9" numFmtId="49" xfId="0" applyAlignment="1" applyBorder="1" applyFont="1" applyNumberFormat="1">
      <alignment horizontal="center" shrinkToFit="0" vertical="center" wrapText="0"/>
    </xf>
    <xf borderId="26" fillId="0" fontId="9" numFmtId="49" xfId="0" applyAlignment="1" applyBorder="1" applyFont="1" applyNumberFormat="1">
      <alignment horizontal="center" shrinkToFit="0" vertical="center" wrapText="0"/>
    </xf>
    <xf borderId="25" fillId="0" fontId="14" numFmtId="0" xfId="0" applyAlignment="1" applyBorder="1" applyFont="1">
      <alignment horizontal="center" readingOrder="0"/>
    </xf>
    <xf borderId="26" fillId="0" fontId="14" numFmtId="0" xfId="0" applyAlignment="1" applyBorder="1" applyFont="1">
      <alignment horizontal="center" readingOrder="0"/>
    </xf>
    <xf borderId="25" fillId="0" fontId="11" numFmtId="0" xfId="0" applyAlignment="1" applyBorder="1" applyFont="1">
      <alignment horizontal="center" readingOrder="0"/>
    </xf>
    <xf borderId="27" fillId="0" fontId="11" numFmtId="0" xfId="0" applyAlignment="1" applyBorder="1" applyFont="1">
      <alignment horizontal="center" readingOrder="0"/>
    </xf>
    <xf borderId="26" fillId="5" fontId="11" numFmtId="0" xfId="0" applyAlignment="1" applyBorder="1" applyFont="1">
      <alignment horizontal="center" readingOrder="0"/>
    </xf>
    <xf borderId="26" fillId="0" fontId="11" numFmtId="0" xfId="0" applyAlignment="1" applyBorder="1" applyFont="1">
      <alignment horizontal="center" readingOrder="0"/>
    </xf>
    <xf borderId="28" fillId="4" fontId="17" numFmtId="0" xfId="0" applyAlignment="1" applyBorder="1" applyFont="1">
      <alignment horizontal="center" readingOrder="0"/>
    </xf>
    <xf borderId="29" fillId="0" fontId="11" numFmtId="0" xfId="0" applyAlignment="1" applyBorder="1" applyFont="1">
      <alignment horizontal="center" readingOrder="0"/>
    </xf>
    <xf borderId="30" fillId="0" fontId="9" numFmtId="49" xfId="0" applyAlignment="1" applyBorder="1" applyFont="1" applyNumberFormat="1">
      <alignment horizontal="center" shrinkToFit="0" vertical="center" wrapText="0"/>
    </xf>
    <xf borderId="31" fillId="0" fontId="9" numFmtId="49" xfId="0" applyAlignment="1" applyBorder="1" applyFont="1" applyNumberFormat="1">
      <alignment horizontal="center" shrinkToFit="0" vertical="center" wrapText="0"/>
    </xf>
    <xf borderId="30" fillId="0" fontId="14" numFmtId="0" xfId="0" applyAlignment="1" applyBorder="1" applyFont="1">
      <alignment horizontal="center" readingOrder="0"/>
    </xf>
    <xf borderId="31" fillId="0" fontId="14" numFmtId="0" xfId="0" applyAlignment="1" applyBorder="1" applyFont="1">
      <alignment horizontal="center" readingOrder="0"/>
    </xf>
    <xf borderId="30" fillId="0" fontId="11" numFmtId="0" xfId="0" applyAlignment="1" applyBorder="1" applyFont="1">
      <alignment horizontal="center" readingOrder="0"/>
    </xf>
    <xf borderId="32" fillId="0" fontId="11" numFmtId="0" xfId="0" applyAlignment="1" applyBorder="1" applyFont="1">
      <alignment horizontal="center" readingOrder="0"/>
    </xf>
    <xf borderId="31" fillId="5" fontId="11" numFmtId="0" xfId="0" applyAlignment="1" applyBorder="1" applyFont="1">
      <alignment horizontal="center" readingOrder="0"/>
    </xf>
    <xf borderId="31" fillId="0" fontId="11" numFmtId="0" xfId="0" applyAlignment="1" applyBorder="1" applyFont="1">
      <alignment horizontal="center" readingOrder="0"/>
    </xf>
    <xf borderId="33" fillId="4" fontId="17" numFmtId="0" xfId="0" applyAlignment="1" applyBorder="1" applyFont="1">
      <alignment horizontal="center" readingOrder="0"/>
    </xf>
    <xf borderId="34" fillId="0" fontId="11" numFmtId="0" xfId="0" applyAlignment="1" applyBorder="1" applyFont="1">
      <alignment horizontal="center" readingOrder="0"/>
    </xf>
    <xf borderId="0" fillId="0" fontId="9" numFmtId="49" xfId="0" applyAlignment="1" applyFont="1" applyNumberFormat="1">
      <alignment horizontal="center" shrinkToFit="0" vertical="center" wrapText="0"/>
    </xf>
    <xf borderId="0" fillId="0" fontId="11" numFmtId="0" xfId="0" applyAlignment="1" applyFont="1">
      <alignment horizontal="center" readingOrder="0"/>
    </xf>
    <xf borderId="10" fillId="4" fontId="10" numFmtId="0" xfId="0" applyAlignment="1" applyBorder="1" applyFont="1">
      <alignment horizontal="center" readingOrder="0" shrinkToFit="0" vertical="center" wrapText="0"/>
    </xf>
    <xf borderId="10" fillId="4" fontId="17" numFmtId="0" xfId="0" applyAlignment="1" applyBorder="1" applyFont="1">
      <alignment horizontal="center" readingOrder="0" vertical="center"/>
    </xf>
    <xf borderId="11" fillId="4" fontId="17" numFmtId="0" xfId="0" applyAlignment="1" applyBorder="1" applyFont="1">
      <alignment horizontal="center" readingOrder="0" vertical="center"/>
    </xf>
    <xf borderId="6" fillId="4" fontId="10" numFmtId="0" xfId="0" applyAlignment="1" applyBorder="1" applyFont="1">
      <alignment horizontal="center" readingOrder="0" shrinkToFit="0" vertical="center" wrapText="0"/>
    </xf>
    <xf borderId="7" fillId="4" fontId="17" numFmtId="0" xfId="0" applyAlignment="1" applyBorder="1" applyFont="1">
      <alignment horizontal="center" readingOrder="0" vertical="center"/>
    </xf>
    <xf borderId="8" fillId="4" fontId="17" numFmtId="0" xfId="0" applyAlignment="1" applyBorder="1" applyFont="1">
      <alignment horizontal="center" readingOrder="0" vertical="center"/>
    </xf>
    <xf borderId="18" fillId="0" fontId="0" numFmtId="49" xfId="0" applyAlignment="1" applyBorder="1" applyFont="1" applyNumberFormat="1">
      <alignment horizontal="center" readingOrder="0" shrinkToFit="0" vertical="center" wrapText="0"/>
    </xf>
    <xf borderId="22" fillId="0" fontId="0" numFmtId="49" xfId="0" applyAlignment="1" applyBorder="1" applyFont="1" applyNumberFormat="1">
      <alignment horizontal="center" shrinkToFit="0" vertical="center" wrapText="0"/>
    </xf>
    <xf borderId="22" fillId="0" fontId="4" numFmtId="0" xfId="0" applyAlignment="1" applyBorder="1" applyFont="1">
      <alignment horizontal="center" readingOrder="0"/>
    </xf>
    <xf borderId="19" fillId="0" fontId="4" numFmtId="0" xfId="0" applyAlignment="1" applyBorder="1" applyFont="1">
      <alignment horizontal="center" readingOrder="0"/>
    </xf>
    <xf borderId="0" fillId="0" fontId="4" numFmtId="0" xfId="0" applyAlignment="1" applyFont="1">
      <alignment horizontal="center" readingOrder="0"/>
    </xf>
    <xf borderId="0" fillId="0" fontId="4" numFmtId="0" xfId="0" applyAlignment="1" applyFont="1">
      <alignment horizontal="center"/>
    </xf>
    <xf borderId="20" fillId="0" fontId="0" numFmtId="49" xfId="0" applyAlignment="1" applyBorder="1" applyFont="1" applyNumberFormat="1">
      <alignment horizontal="center" readingOrder="0"/>
    </xf>
    <xf borderId="35" fillId="0" fontId="0" numFmtId="49" xfId="0" applyAlignment="1" applyBorder="1" applyFont="1" applyNumberFormat="1">
      <alignment horizontal="center" shrinkToFit="0" vertical="center" wrapText="0"/>
    </xf>
    <xf borderId="36" fillId="0" fontId="2" numFmtId="0" xfId="0" applyBorder="1" applyFont="1"/>
    <xf borderId="37" fillId="0" fontId="2" numFmtId="0" xfId="0" applyBorder="1" applyFont="1"/>
    <xf borderId="38" fillId="0" fontId="0" numFmtId="0" xfId="0" applyAlignment="1" applyBorder="1" applyFont="1">
      <alignment horizontal="center" readingOrder="0"/>
    </xf>
    <xf borderId="21" fillId="0" fontId="0" numFmtId="0" xfId="0" applyAlignment="1" applyBorder="1" applyFont="1">
      <alignment horizontal="center" readingOrder="0"/>
    </xf>
    <xf borderId="38" fillId="0" fontId="4" numFmtId="0" xfId="0" applyAlignment="1" applyBorder="1" applyFont="1">
      <alignment horizontal="center" readingOrder="0"/>
    </xf>
    <xf borderId="21" fillId="0" fontId="4" numFmtId="0" xfId="0" applyAlignment="1" applyBorder="1" applyFont="1">
      <alignment horizontal="center" readingOrder="0"/>
    </xf>
    <xf borderId="25" fillId="0" fontId="0" numFmtId="49" xfId="0" applyAlignment="1" applyBorder="1" applyFont="1" applyNumberFormat="1">
      <alignment horizontal="center" readingOrder="0" shrinkToFit="0" vertical="center" wrapText="0"/>
    </xf>
    <xf borderId="27" fillId="0" fontId="0" numFmtId="49" xfId="0" applyAlignment="1" applyBorder="1" applyFont="1" applyNumberFormat="1">
      <alignment horizontal="center" shrinkToFit="0" vertical="center" wrapText="0"/>
    </xf>
    <xf borderId="27" fillId="0" fontId="4" numFmtId="0" xfId="0" applyAlignment="1" applyBorder="1" applyFont="1">
      <alignment horizontal="center" readingOrder="0"/>
    </xf>
    <xf borderId="26" fillId="0" fontId="4" numFmtId="0" xfId="0" applyAlignment="1" applyBorder="1" applyFont="1">
      <alignment horizontal="center" readingOrder="0"/>
    </xf>
    <xf borderId="39" fillId="0" fontId="0" numFmtId="49" xfId="0" applyAlignment="1" applyBorder="1" applyFont="1" applyNumberFormat="1">
      <alignment horizontal="center" shrinkToFit="0" vertical="center" wrapText="0"/>
    </xf>
    <xf borderId="29" fillId="0" fontId="2" numFmtId="0" xfId="0" applyBorder="1" applyFont="1"/>
    <xf borderId="27" fillId="0" fontId="0" numFmtId="0" xfId="0" applyAlignment="1" applyBorder="1" applyFont="1">
      <alignment horizontal="center" readingOrder="0"/>
    </xf>
    <xf borderId="26" fillId="0" fontId="0" numFmtId="0" xfId="0" applyAlignment="1" applyBorder="1" applyFont="1">
      <alignment horizontal="center" readingOrder="0"/>
    </xf>
    <xf borderId="30" fillId="0" fontId="0" numFmtId="49" xfId="0" applyAlignment="1" applyBorder="1" applyFont="1" applyNumberFormat="1">
      <alignment horizontal="center" readingOrder="0" shrinkToFit="0" vertical="center" wrapText="0"/>
    </xf>
    <xf borderId="32" fillId="0" fontId="0" numFmtId="49" xfId="0" applyAlignment="1" applyBorder="1" applyFont="1" applyNumberFormat="1">
      <alignment horizontal="center" shrinkToFit="0" vertical="center" wrapText="0"/>
    </xf>
    <xf borderId="32" fillId="0" fontId="4" numFmtId="0" xfId="0" applyAlignment="1" applyBorder="1" applyFont="1">
      <alignment horizontal="center" readingOrder="0"/>
    </xf>
    <xf borderId="31" fillId="0" fontId="4" numFmtId="0" xfId="0" applyAlignment="1" applyBorder="1" applyFont="1">
      <alignment horizontal="center" readingOrder="0"/>
    </xf>
    <xf borderId="40" fillId="0" fontId="0" numFmtId="49" xfId="0" applyAlignment="1" applyBorder="1" applyFont="1" applyNumberFormat="1">
      <alignment horizontal="center" shrinkToFit="0" vertical="center" wrapText="0"/>
    </xf>
    <xf borderId="41" fillId="0" fontId="2" numFmtId="0" xfId="0" applyBorder="1" applyFont="1"/>
    <xf borderId="34" fillId="0" fontId="2" numFmtId="0" xfId="0" applyBorder="1" applyFont="1"/>
    <xf borderId="32" fillId="0" fontId="0" numFmtId="0" xfId="0" applyAlignment="1" applyBorder="1" applyFont="1">
      <alignment horizontal="center" readingOrder="0"/>
    </xf>
    <xf borderId="31" fillId="0" fontId="0" numFmtId="0" xfId="0" applyAlignment="1" applyBorder="1" applyFont="1">
      <alignment horizontal="center" readingOrder="0"/>
    </xf>
    <xf borderId="0" fillId="0" fontId="18" numFmtId="0" xfId="0" applyAlignment="1" applyFont="1">
      <alignment horizontal="center" readingOrder="0" shrinkToFit="0" wrapText="1"/>
    </xf>
    <xf borderId="0" fillId="0" fontId="19" numFmtId="49" xfId="0" applyAlignment="1" applyFont="1" applyNumberFormat="1">
      <alignment horizontal="left" readingOrder="0" shrinkToFit="0" vertical="center" wrapText="0"/>
    </xf>
    <xf borderId="0" fillId="0" fontId="4" numFmtId="49" xfId="0" applyAlignment="1" applyFont="1" applyNumberFormat="1">
      <alignment shrinkToFit="0" vertical="center" wrapText="0"/>
    </xf>
    <xf borderId="0" fillId="0" fontId="4" numFmtId="0" xfId="0" applyAlignment="1" applyFont="1">
      <alignment shrinkToFit="0" vertical="center" wrapText="0"/>
    </xf>
    <xf borderId="14" fillId="0" fontId="4" numFmtId="0" xfId="0" applyAlignment="1" applyBorder="1" applyFont="1">
      <alignment shrinkToFit="0" vertical="center" wrapText="0"/>
    </xf>
    <xf borderId="14" fillId="0" fontId="4" numFmtId="49" xfId="0" applyAlignment="1" applyBorder="1" applyFont="1" applyNumberFormat="1">
      <alignment shrinkToFit="0" vertical="center" wrapText="0"/>
    </xf>
    <xf borderId="17" fillId="0" fontId="4" numFmtId="0" xfId="0" applyAlignment="1" applyBorder="1" applyFont="1">
      <alignment shrinkToFit="0" vertical="center" wrapText="0"/>
    </xf>
    <xf borderId="0" fillId="6" fontId="17" numFmtId="0" xfId="0" applyAlignment="1" applyFill="1" applyFont="1">
      <alignment horizontal="center" readingOrder="0" shrinkToFit="0" vertical="center" wrapText="1"/>
    </xf>
    <xf borderId="14" fillId="0" fontId="4" numFmtId="0" xfId="0" applyAlignment="1" applyBorder="1" applyFont="1">
      <alignment shrinkToFit="0" vertical="center" wrapText="0"/>
    </xf>
    <xf borderId="14" fillId="0" fontId="4" numFmtId="165" xfId="0" applyAlignment="1" applyBorder="1" applyFont="1" applyNumberFormat="1">
      <alignment shrinkToFit="0" vertical="center" wrapText="0"/>
    </xf>
    <xf borderId="0" fillId="4" fontId="10" numFmtId="49" xfId="0" applyAlignment="1" applyFont="1" applyNumberFormat="1">
      <alignment horizontal="center" readingOrder="0" shrinkToFit="0" vertical="center" wrapText="0"/>
    </xf>
    <xf borderId="14" fillId="0" fontId="4" numFmtId="49" xfId="0" applyAlignment="1" applyBorder="1" applyFont="1" applyNumberFormat="1">
      <alignment horizontal="center" shrinkToFit="0" vertical="center" wrapText="0"/>
    </xf>
    <xf borderId="13" fillId="0" fontId="4" numFmtId="49" xfId="0" applyAlignment="1" applyBorder="1" applyFont="1" applyNumberFormat="1">
      <alignment shrinkToFit="0" vertical="center" wrapText="0"/>
    </xf>
    <xf borderId="17" fillId="4" fontId="18" numFmtId="0" xfId="0" applyAlignment="1" applyBorder="1" applyFont="1">
      <alignment horizontal="center" shrinkToFit="0" vertical="center" wrapText="0"/>
    </xf>
    <xf borderId="12" fillId="4" fontId="18" numFmtId="0" xfId="0" applyAlignment="1" applyBorder="1" applyFont="1">
      <alignment horizontal="center" shrinkToFit="0" vertical="center" wrapText="0"/>
    </xf>
    <xf borderId="13" fillId="4" fontId="18" numFmtId="0" xfId="0" applyAlignment="1" applyBorder="1" applyFont="1">
      <alignment horizontal="center" shrinkToFit="0" vertical="center" wrapText="0"/>
    </xf>
    <xf borderId="14" fillId="0" fontId="15" numFmtId="0" xfId="0" applyAlignment="1" applyBorder="1" applyFont="1">
      <alignment horizontal="center" shrinkToFit="0" vertical="center" wrapText="0"/>
    </xf>
    <xf borderId="14" fillId="0" fontId="13" numFmtId="0" xfId="0" applyAlignment="1" applyBorder="1" applyFont="1">
      <alignment horizontal="center" shrinkToFit="0" vertical="center" wrapText="0"/>
    </xf>
    <xf borderId="14" fillId="5" fontId="13" numFmtId="0" xfId="0" applyAlignment="1" applyBorder="1" applyFont="1">
      <alignment horizontal="center" shrinkToFit="0" vertical="center" wrapText="0"/>
    </xf>
    <xf borderId="13" fillId="5" fontId="13" numFmtId="0" xfId="0" applyAlignment="1" applyBorder="1" applyFont="1">
      <alignment horizontal="center" shrinkToFit="0" vertical="center" wrapText="0"/>
    </xf>
    <xf borderId="14" fillId="0" fontId="13" numFmtId="0" xfId="0" applyAlignment="1" applyBorder="1" applyFont="1">
      <alignment horizontal="center" shrinkToFit="0" vertical="center" wrapText="0"/>
    </xf>
    <xf borderId="13" fillId="5" fontId="13" numFmtId="0" xfId="0" applyAlignment="1" applyBorder="1" applyFont="1">
      <alignment horizontal="center" shrinkToFit="0" vertical="center" wrapText="0"/>
    </xf>
    <xf borderId="13" fillId="5" fontId="15" numFmtId="1" xfId="0" applyAlignment="1" applyBorder="1" applyFont="1" applyNumberFormat="1">
      <alignment horizontal="center" shrinkToFit="0" vertical="center" wrapText="0"/>
    </xf>
    <xf borderId="13" fillId="0" fontId="15" numFmtId="0" xfId="0" applyAlignment="1" applyBorder="1" applyFont="1">
      <alignment horizontal="center" shrinkToFit="0" vertical="center" wrapText="0"/>
    </xf>
    <xf borderId="12" fillId="4" fontId="18" numFmtId="0" xfId="0" applyAlignment="1" applyBorder="1" applyFont="1">
      <alignment horizontal="center" readingOrder="0" shrinkToFit="0" vertical="center" wrapText="0"/>
    </xf>
    <xf borderId="14" fillId="0" fontId="2" numFmtId="0" xfId="0" applyBorder="1" applyFont="1"/>
    <xf borderId="13" fillId="0" fontId="2" numFmtId="0" xfId="0" applyBorder="1" applyFont="1"/>
    <xf borderId="20" fillId="0" fontId="14" numFmtId="0" xfId="0" applyAlignment="1" applyBorder="1" applyFont="1">
      <alignment horizontal="center" shrinkToFit="0" vertical="center" wrapText="0"/>
    </xf>
    <xf borderId="42" fillId="0" fontId="14" numFmtId="0" xfId="0" applyAlignment="1" applyBorder="1" applyFont="1">
      <alignment horizontal="center" shrinkToFit="0" vertical="center" wrapText="0"/>
    </xf>
    <xf borderId="37" fillId="0" fontId="14" numFmtId="0" xfId="0" applyAlignment="1" applyBorder="1" applyFont="1">
      <alignment horizontal="center" shrinkToFit="0" vertical="center" wrapText="0"/>
    </xf>
    <xf borderId="37" fillId="5" fontId="14" numFmtId="164" xfId="0" applyAlignment="1" applyBorder="1" applyFont="1" applyNumberFormat="1">
      <alignment horizontal="center" shrinkToFit="0" vertical="center" wrapText="0"/>
    </xf>
    <xf borderId="42" fillId="5" fontId="14" numFmtId="9" xfId="0" applyAlignment="1" applyBorder="1" applyFont="1" applyNumberFormat="1">
      <alignment shrinkToFit="0" vertical="center" wrapText="0"/>
    </xf>
    <xf borderId="42" fillId="5" fontId="14" numFmtId="164" xfId="0" applyAlignment="1" applyBorder="1" applyFont="1" applyNumberFormat="1">
      <alignment horizontal="center" shrinkToFit="0" vertical="center" wrapText="0"/>
    </xf>
    <xf borderId="43" fillId="0" fontId="14" numFmtId="0" xfId="0" applyAlignment="1" applyBorder="1" applyFont="1">
      <alignment horizontal="center" readingOrder="0" shrinkToFit="0" vertical="center" wrapText="0"/>
    </xf>
    <xf borderId="44" fillId="0" fontId="2" numFmtId="0" xfId="0" applyBorder="1" applyFont="1"/>
    <xf borderId="45" fillId="0" fontId="2" numFmtId="0" xfId="0" applyBorder="1" applyFont="1"/>
    <xf borderId="36" fillId="0" fontId="14" numFmtId="166" xfId="0" applyAlignment="1" applyBorder="1" applyFont="1" applyNumberFormat="1">
      <alignment horizontal="center" readingOrder="0" shrinkToFit="0" vertical="center" wrapText="0"/>
    </xf>
    <xf borderId="42" fillId="0" fontId="2" numFmtId="0" xfId="0" applyBorder="1" applyFont="1"/>
    <xf borderId="46" fillId="0" fontId="14" numFmtId="0" xfId="0" applyAlignment="1" applyBorder="1" applyFont="1">
      <alignment horizontal="center" readingOrder="0" shrinkToFit="0" vertical="center" wrapText="0"/>
    </xf>
    <xf borderId="47" fillId="0" fontId="2" numFmtId="0" xfId="0" applyBorder="1" applyFont="1"/>
    <xf borderId="48" fillId="0" fontId="14" numFmtId="0" xfId="0" applyAlignment="1" applyBorder="1" applyFont="1">
      <alignment horizontal="center" shrinkToFit="0" vertical="center" wrapText="0"/>
    </xf>
    <xf borderId="13" fillId="0" fontId="14" numFmtId="0" xfId="0" applyAlignment="1" applyBorder="1" applyFont="1">
      <alignment horizontal="center" shrinkToFit="0" vertical="center" wrapText="0"/>
    </xf>
    <xf borderId="49" fillId="0" fontId="14" numFmtId="0" xfId="0" applyAlignment="1" applyBorder="1" applyFont="1">
      <alignment horizontal="center" shrinkToFit="0" vertical="center" wrapText="0"/>
    </xf>
    <xf borderId="49" fillId="5" fontId="14" numFmtId="164" xfId="0" applyAlignment="1" applyBorder="1" applyFont="1" applyNumberFormat="1">
      <alignment horizontal="center" shrinkToFit="0" vertical="center" wrapText="0"/>
    </xf>
    <xf borderId="13" fillId="5" fontId="14" numFmtId="9" xfId="0" applyAlignment="1" applyBorder="1" applyFont="1" applyNumberFormat="1">
      <alignment shrinkToFit="0" vertical="center" wrapText="0"/>
    </xf>
    <xf borderId="13" fillId="5" fontId="14" numFmtId="164" xfId="0" applyAlignment="1" applyBorder="1" applyFont="1" applyNumberFormat="1">
      <alignment shrinkToFit="0" vertical="center" wrapText="0"/>
    </xf>
    <xf borderId="50" fillId="0" fontId="14" numFmtId="0" xfId="0" applyAlignment="1" applyBorder="1" applyFont="1">
      <alignment horizontal="center" readingOrder="0" shrinkToFit="0" vertical="center" wrapText="0"/>
    </xf>
    <xf borderId="51" fillId="0" fontId="2" numFmtId="0" xfId="0" applyBorder="1" applyFont="1"/>
    <xf borderId="14" fillId="0" fontId="14" numFmtId="166" xfId="0" applyAlignment="1" applyBorder="1" applyFont="1" applyNumberFormat="1">
      <alignment horizontal="center" readingOrder="0" shrinkToFit="0" vertical="center" wrapText="0"/>
    </xf>
    <xf borderId="17" fillId="0" fontId="2" numFmtId="0" xfId="0" applyBorder="1" applyFont="1"/>
    <xf borderId="13" fillId="0" fontId="20" numFmtId="0" xfId="0" applyAlignment="1" applyBorder="1" applyFont="1">
      <alignment horizontal="center" shrinkToFit="0" vertical="center" wrapText="0"/>
    </xf>
    <xf borderId="7" fillId="0" fontId="21" numFmtId="0" xfId="0" applyAlignment="1" applyBorder="1" applyFont="1">
      <alignment horizontal="center" shrinkToFit="0" vertical="center" wrapText="0"/>
    </xf>
    <xf borderId="8" fillId="0" fontId="21" numFmtId="0" xfId="0" applyAlignment="1" applyBorder="1" applyFont="1">
      <alignment horizontal="center" shrinkToFit="0" vertical="center" wrapText="0"/>
    </xf>
    <xf borderId="14" fillId="0" fontId="4" numFmtId="0" xfId="0" applyAlignment="1" applyBorder="1" applyFont="1">
      <alignment horizontal="center" shrinkToFit="0" vertical="center" wrapText="0"/>
    </xf>
    <xf borderId="14" fillId="0" fontId="4" numFmtId="0" xfId="0" applyAlignment="1" applyBorder="1" applyFont="1">
      <alignment horizontal="center" shrinkToFit="0" vertical="center" wrapText="0"/>
    </xf>
    <xf borderId="14" fillId="0" fontId="22" numFmtId="0" xfId="0" applyAlignment="1" applyBorder="1" applyFont="1">
      <alignment horizontal="center" shrinkToFit="0" vertical="center" wrapText="0"/>
    </xf>
    <xf borderId="13" fillId="0" fontId="4" numFmtId="0" xfId="0" applyAlignment="1" applyBorder="1" applyFont="1">
      <alignment horizontal="center" shrinkToFit="0" vertical="center" wrapText="0"/>
    </xf>
    <xf borderId="37" fillId="0" fontId="14" numFmtId="0" xfId="0" applyAlignment="1" applyBorder="1" applyFont="1">
      <alignment horizontal="center" shrinkToFit="0" vertical="center" wrapText="0"/>
    </xf>
    <xf borderId="42" fillId="0" fontId="14" numFmtId="0" xfId="0" applyAlignment="1" applyBorder="1" applyFont="1">
      <alignment horizontal="center" shrinkToFit="0" vertical="center" wrapText="0"/>
    </xf>
    <xf borderId="49" fillId="0" fontId="14" numFmtId="0" xfId="0" applyAlignment="1" applyBorder="1" applyFont="1">
      <alignment horizontal="center" shrinkToFit="0" vertical="center" wrapText="0"/>
    </xf>
    <xf borderId="13" fillId="0" fontId="14" numFmtId="0" xfId="0" applyAlignment="1" applyBorder="1" applyFont="1">
      <alignment horizontal="center" shrinkToFit="0" vertical="center" wrapText="0"/>
    </xf>
    <xf borderId="0" fillId="0" fontId="4" numFmtId="0" xfId="0" applyAlignment="1" applyFont="1">
      <alignment shrinkToFit="0" vertical="center" wrapText="0"/>
    </xf>
    <xf borderId="14" fillId="4" fontId="10" numFmtId="0" xfId="0" applyAlignment="1" applyBorder="1" applyFont="1">
      <alignment horizontal="center" readingOrder="0" shrinkToFit="0" vertical="center" wrapText="0"/>
    </xf>
    <xf borderId="13" fillId="0" fontId="4" numFmtId="0" xfId="0" applyAlignment="1" applyBorder="1" applyFont="1">
      <alignment shrinkToFit="0" vertical="center" wrapText="0"/>
    </xf>
    <xf borderId="14" fillId="4" fontId="18" numFmtId="0" xfId="0" applyAlignment="1" applyBorder="1" applyFont="1">
      <alignment horizontal="center" shrinkToFit="0" vertical="center" wrapText="0"/>
    </xf>
    <xf borderId="13" fillId="4" fontId="18" numFmtId="0" xfId="0" applyAlignment="1" applyBorder="1" applyFont="1">
      <alignment horizontal="center" shrinkToFit="0" vertical="center" wrapText="0"/>
    </xf>
    <xf borderId="13" fillId="5" fontId="23" numFmtId="0" xfId="0" applyAlignment="1" applyBorder="1" applyFont="1">
      <alignment horizontal="center" shrinkToFit="0" vertical="center" wrapText="0"/>
    </xf>
    <xf borderId="13" fillId="5" fontId="13" numFmtId="164" xfId="0" applyAlignment="1" applyBorder="1" applyFont="1" applyNumberFormat="1">
      <alignment horizontal="center" shrinkToFit="0" vertical="center" wrapText="0"/>
    </xf>
    <xf borderId="13" fillId="0" fontId="13" numFmtId="0" xfId="0" applyAlignment="1" applyBorder="1" applyFont="1">
      <alignment horizontal="center" shrinkToFit="0" vertical="center" wrapText="0"/>
    </xf>
    <xf borderId="43" fillId="0" fontId="9" numFmtId="0" xfId="0" applyAlignment="1" applyBorder="1" applyFont="1">
      <alignment horizontal="center" readingOrder="0" shrinkToFit="0" vertical="center" wrapText="0"/>
    </xf>
    <xf borderId="46" fillId="0" fontId="9" numFmtId="0" xfId="0" applyAlignment="1" applyBorder="1" applyFont="1">
      <alignment horizontal="center" readingOrder="0" shrinkToFit="0" vertical="center" wrapText="0"/>
    </xf>
    <xf borderId="42" fillId="5" fontId="14" numFmtId="164" xfId="0" applyAlignment="1" applyBorder="1" applyFont="1" applyNumberFormat="1">
      <alignment shrinkToFit="0" vertical="center" wrapText="0"/>
    </xf>
    <xf borderId="50" fillId="0" fontId="9" numFmtId="0" xfId="0" applyAlignment="1" applyBorder="1" applyFont="1">
      <alignment horizontal="center" readingOrder="0" shrinkToFit="0" vertical="center" wrapText="0"/>
    </xf>
    <xf borderId="0" fillId="0" fontId="24" numFmtId="0" xfId="0" applyAlignment="1" applyFont="1">
      <alignment horizontal="center" readingOrder="0"/>
    </xf>
    <xf borderId="18" fillId="0" fontId="9" numFmtId="49" xfId="0" applyAlignment="1" applyBorder="1" applyFont="1" applyNumberFormat="1">
      <alignment horizontal="center" readingOrder="0" shrinkToFit="0" vertical="center" wrapText="0"/>
    </xf>
    <xf borderId="25" fillId="0" fontId="9" numFmtId="49" xfId="0" applyAlignment="1" applyBorder="1" applyFont="1" applyNumberFormat="1">
      <alignment horizontal="center" readingOrder="0" shrinkToFit="0" vertical="center" wrapText="0"/>
    </xf>
    <xf borderId="30" fillId="0" fontId="9" numFmtId="49" xfId="0" applyAlignment="1" applyBorder="1" applyFont="1" applyNumberFormat="1">
      <alignment horizontal="center" readingOrder="0" shrinkToFit="0" vertical="center" wrapText="0"/>
    </xf>
    <xf borderId="0" fillId="0" fontId="25" numFmtId="0" xfId="0" applyAlignment="1" applyFont="1">
      <alignment horizontal="center" readingOrder="0" shrinkToFit="0" vertical="center" wrapText="0"/>
    </xf>
    <xf borderId="0" fillId="0" fontId="26" numFmtId="0" xfId="0" applyAlignment="1" applyFont="1">
      <alignment horizontal="center" shrinkToFit="0" vertical="center" wrapText="0"/>
    </xf>
    <xf borderId="0" fillId="0" fontId="27" numFmtId="0" xfId="0" applyAlignment="1" applyFont="1">
      <alignment horizontal="center" readingOrder="0" vertical="center"/>
    </xf>
    <xf borderId="4" fillId="4" fontId="28" numFmtId="0" xfId="0" applyAlignment="1" applyBorder="1" applyFont="1">
      <alignment horizontal="center" readingOrder="0" shrinkToFit="0" wrapText="0"/>
    </xf>
    <xf borderId="4" fillId="4" fontId="28" numFmtId="0" xfId="0" applyAlignment="1" applyBorder="1" applyFont="1">
      <alignment horizontal="center" shrinkToFit="0" wrapText="0"/>
    </xf>
    <xf borderId="2" fillId="4" fontId="28" numFmtId="0" xfId="0" applyAlignment="1" applyBorder="1" applyFont="1">
      <alignment horizontal="center" shrinkToFit="0" wrapText="0"/>
    </xf>
    <xf borderId="2" fillId="4" fontId="28" numFmtId="0" xfId="0" applyAlignment="1" applyBorder="1" applyFont="1">
      <alignment horizontal="center" readingOrder="0" shrinkToFit="0" wrapText="0"/>
    </xf>
    <xf borderId="4" fillId="0" fontId="29" numFmtId="0" xfId="0" applyAlignment="1" applyBorder="1" applyFont="1">
      <alignment horizontal="center" shrinkToFit="0" wrapText="0"/>
    </xf>
    <xf borderId="0" fillId="4" fontId="28" numFmtId="0" xfId="0" applyAlignment="1" applyFont="1">
      <alignment horizontal="center" shrinkToFit="0" wrapText="0"/>
    </xf>
    <xf borderId="0" fillId="0" fontId="30" numFmtId="0" xfId="0" applyAlignment="1" applyFont="1">
      <alignment horizontal="center" vertical="center"/>
    </xf>
    <xf borderId="0" fillId="0" fontId="31" numFmtId="0" xfId="0" applyAlignment="1" applyFont="1">
      <alignment horizontal="center" readingOrder="0"/>
    </xf>
    <xf borderId="0" fillId="0" fontId="32" numFmtId="0" xfId="0" applyAlignment="1" applyFont="1">
      <alignment horizontal="center"/>
    </xf>
    <xf borderId="0" fillId="0" fontId="8" numFmtId="0" xfId="0" applyFont="1"/>
    <xf borderId="4" fillId="0" fontId="29" numFmtId="164" xfId="0" applyAlignment="1" applyBorder="1" applyFont="1" applyNumberFormat="1">
      <alignment horizontal="center" shrinkToFit="0" wrapText="0"/>
    </xf>
    <xf borderId="4" fillId="0" fontId="29" numFmtId="9" xfId="0" applyAlignment="1" applyBorder="1" applyFont="1" applyNumberFormat="1">
      <alignment horizontal="center" shrinkToFit="0" wrapText="0"/>
    </xf>
    <xf borderId="0" fillId="0" fontId="33" numFmtId="0" xfId="0" applyAlignment="1" applyFont="1">
      <alignment horizontal="center" readingOrder="0" shrinkToFit="0" vertical="center" wrapText="0"/>
    </xf>
    <xf borderId="0" fillId="0" fontId="34" numFmtId="0" xfId="0" applyAlignment="1" applyFont="1">
      <alignment horizontal="center" shrinkToFit="0" vertical="center" wrapText="0"/>
    </xf>
    <xf borderId="0" fillId="3" fontId="8" numFmtId="0" xfId="0" applyFont="1"/>
    <xf borderId="0" fillId="0" fontId="35" numFmtId="0" xfId="0" applyAlignment="1" applyFont="1">
      <alignment horizontal="center" shrinkToFit="0" vertical="center" wrapText="0"/>
    </xf>
    <xf borderId="0" fillId="0" fontId="36" numFmtId="0" xfId="0" applyAlignment="1" applyFont="1">
      <alignment horizontal="center" readingOrder="0" shrinkToFit="0" vertical="center" wrapText="0"/>
    </xf>
    <xf borderId="0" fillId="0" fontId="37" numFmtId="0" xfId="0" applyAlignment="1" applyFont="1">
      <alignment horizontal="center" shrinkToFit="0" vertical="center" wrapText="0"/>
    </xf>
    <xf borderId="0" fillId="0" fontId="38" numFmtId="0" xfId="0" applyAlignment="1" applyFont="1">
      <alignment horizontal="center" shrinkToFit="0" wrapText="0"/>
    </xf>
    <xf borderId="3" fillId="4" fontId="28" numFmtId="0" xfId="0" applyAlignment="1" applyBorder="1" applyFont="1">
      <alignment horizontal="center" readingOrder="0" shrinkToFit="0" wrapText="0"/>
    </xf>
    <xf borderId="4" fillId="3" fontId="8" numFmtId="0" xfId="0" applyBorder="1" applyFont="1"/>
    <xf borderId="0" fillId="0" fontId="39" numFmtId="0" xfId="0" applyAlignment="1" applyFont="1">
      <alignment horizontal="center" readingOrder="0" shrinkToFit="0" vertical="center" wrapText="0"/>
    </xf>
    <xf borderId="0" fillId="0" fontId="40" numFmtId="0" xfId="0" applyAlignment="1" applyFont="1">
      <alignment horizontal="center" shrinkToFit="0" vertical="center" wrapText="0"/>
    </xf>
    <xf borderId="0" fillId="0" fontId="41" numFmtId="0" xfId="0" applyAlignment="1" applyFont="1">
      <alignment horizontal="center" readingOrder="0" shrinkToFit="0" vertical="center" wrapText="0"/>
    </xf>
    <xf borderId="4" fillId="0" fontId="29" numFmtId="1" xfId="0" applyAlignment="1" applyBorder="1" applyFont="1" applyNumberFormat="1">
      <alignment horizontal="center" shrinkToFit="0" wrapText="0"/>
    </xf>
    <xf borderId="0" fillId="0" fontId="42" numFmtId="0" xfId="0" applyAlignment="1" applyFont="1">
      <alignment horizontal="left" readingOrder="0" shrinkToFit="0" vertical="center" wrapText="0"/>
    </xf>
    <xf borderId="0" fillId="0" fontId="43" numFmtId="0" xfId="0" applyAlignment="1" applyFont="1">
      <alignment horizontal="right" readingOrder="0" shrinkToFit="0" vertical="center" wrapText="0"/>
    </xf>
    <xf borderId="0" fillId="0" fontId="44" numFmtId="0" xfId="0" applyAlignment="1" applyFont="1">
      <alignment readingOrder="0" shrinkToFit="0" vertical="center" wrapText="0"/>
    </xf>
    <xf borderId="0" fillId="0" fontId="44" numFmtId="0" xfId="0" applyAlignment="1" applyFont="1">
      <alignment horizontal="right" readingOrder="0" shrinkToFit="0" vertical="center" wrapText="0"/>
    </xf>
    <xf borderId="0" fillId="0" fontId="45" numFmtId="165" xfId="0" applyAlignment="1" applyFont="1" applyNumberFormat="1">
      <alignment horizontal="center" readingOrder="0" shrinkToFit="0" vertical="center" wrapText="0"/>
    </xf>
    <xf borderId="0" fillId="0" fontId="10" numFmtId="49" xfId="0" applyAlignment="1" applyFont="1" applyNumberFormat="1">
      <alignment shrinkToFit="0" vertical="center" wrapText="0"/>
    </xf>
    <xf borderId="15" fillId="4" fontId="10" numFmtId="0" xfId="0" applyAlignment="1" applyBorder="1" applyFont="1">
      <alignment horizontal="center" readingOrder="0" shrinkToFit="0" vertical="center" wrapText="0"/>
    </xf>
    <xf borderId="0" fillId="0" fontId="10" numFmtId="0" xfId="0" applyAlignment="1" applyFont="1">
      <alignment horizontal="center" shrinkToFit="0" vertical="center" wrapText="0"/>
    </xf>
    <xf borderId="0" fillId="0" fontId="46" numFmtId="0" xfId="0" applyAlignment="1" applyFont="1">
      <alignment horizontal="center" readingOrder="0"/>
    </xf>
    <xf borderId="6" fillId="0" fontId="47" numFmtId="0" xfId="0" applyAlignment="1" applyBorder="1" applyFont="1">
      <alignment horizontal="center" readingOrder="0"/>
    </xf>
    <xf borderId="8" fillId="0" fontId="47" numFmtId="0" xfId="0" applyAlignment="1" applyBorder="1" applyFont="1">
      <alignment horizontal="center" readingOrder="0"/>
    </xf>
    <xf borderId="11" fillId="4" fontId="10" numFmtId="0" xfId="0" applyAlignment="1" applyBorder="1" applyFont="1">
      <alignment horizontal="center" shrinkToFit="0" vertical="center" wrapText="0"/>
    </xf>
    <xf borderId="16" fillId="0" fontId="9" numFmtId="0" xfId="0" applyAlignment="1" applyBorder="1" applyFont="1">
      <alignment horizontal="center" shrinkToFit="0" vertical="center" wrapText="0"/>
    </xf>
    <xf borderId="7" fillId="5" fontId="9" numFmtId="0" xfId="0" applyAlignment="1" applyBorder="1" applyFont="1">
      <alignment horizontal="center" readingOrder="0" shrinkToFit="0" vertical="center" wrapText="0"/>
    </xf>
    <xf borderId="8" fillId="5" fontId="9" numFmtId="0" xfId="0" applyAlignment="1" applyBorder="1" applyFont="1">
      <alignment horizontal="center" shrinkToFit="0" vertical="center" wrapText="0"/>
    </xf>
    <xf borderId="8" fillId="5" fontId="9" numFmtId="0" xfId="0" applyAlignment="1" applyBorder="1" applyFont="1">
      <alignment horizontal="center" readingOrder="0" shrinkToFit="0" vertical="center" wrapText="0"/>
    </xf>
    <xf borderId="8" fillId="5" fontId="1" numFmtId="1" xfId="0" applyAlignment="1" applyBorder="1" applyFont="1" applyNumberFormat="1">
      <alignment horizontal="center" readingOrder="0" shrinkToFit="0" vertical="center" wrapText="0"/>
    </xf>
    <xf borderId="52" fillId="0" fontId="1" numFmtId="0" xfId="0" applyAlignment="1" applyBorder="1" applyFont="1">
      <alignment readingOrder="0"/>
    </xf>
    <xf borderId="10" fillId="4" fontId="10" numFmtId="0" xfId="0" applyAlignment="1" applyBorder="1" applyFont="1">
      <alignment horizontal="center" shrinkToFit="0" vertical="center" wrapText="0"/>
    </xf>
    <xf borderId="9" fillId="0" fontId="9" numFmtId="0" xfId="0" applyAlignment="1" applyBorder="1" applyFont="1">
      <alignment horizontal="center" readingOrder="0" shrinkToFit="0" vertical="center" wrapText="0"/>
    </xf>
    <xf borderId="10" fillId="0" fontId="1" numFmtId="0" xfId="0" applyAlignment="1" applyBorder="1" applyFont="1">
      <alignment horizontal="center" readingOrder="0" shrinkToFit="0" vertical="center" wrapText="0"/>
    </xf>
    <xf borderId="10" fillId="0" fontId="9" numFmtId="0" xfId="0" applyAlignment="1" applyBorder="1" applyFont="1">
      <alignment horizontal="center" shrinkToFit="0" vertical="center" wrapText="0"/>
    </xf>
    <xf borderId="14" fillId="0" fontId="1" numFmtId="0" xfId="0" applyAlignment="1" applyBorder="1" applyFont="1">
      <alignment horizontal="center" readingOrder="0" shrinkToFit="0" vertical="center" wrapText="0"/>
    </xf>
    <xf borderId="11" fillId="0" fontId="9" numFmtId="0" xfId="0" applyAlignment="1" applyBorder="1" applyFont="1">
      <alignment horizontal="center" readingOrder="0" shrinkToFit="0" vertical="center" wrapText="0"/>
    </xf>
    <xf borderId="18" fillId="0" fontId="9" numFmtId="0" xfId="0" applyAlignment="1" applyBorder="1" applyFont="1">
      <alignment horizontal="center" readingOrder="0" shrinkToFit="0" vertical="center" wrapText="0"/>
    </xf>
    <xf borderId="53" fillId="0" fontId="9" numFmtId="0" xfId="0" applyAlignment="1" applyBorder="1" applyFont="1">
      <alignment horizontal="center" readingOrder="0" shrinkToFit="0" vertical="center" wrapText="0"/>
    </xf>
    <xf borderId="18" fillId="0" fontId="9" numFmtId="0" xfId="0" applyAlignment="1" applyBorder="1" applyFont="1">
      <alignment horizontal="center" shrinkToFit="0" vertical="center" wrapText="0"/>
    </xf>
    <xf borderId="22" fillId="0" fontId="9" numFmtId="0" xfId="0" applyAlignment="1" applyBorder="1" applyFont="1">
      <alignment horizontal="center" readingOrder="0" shrinkToFit="0" vertical="center" wrapText="0"/>
    </xf>
    <xf borderId="22" fillId="0" fontId="9" numFmtId="0" xfId="0" applyAlignment="1" applyBorder="1" applyFont="1">
      <alignment horizontal="center" shrinkToFit="0" vertical="center" wrapText="0"/>
    </xf>
    <xf borderId="22" fillId="0" fontId="11" numFmtId="0" xfId="0" applyAlignment="1" applyBorder="1" applyFont="1">
      <alignment horizontal="center"/>
    </xf>
    <xf borderId="22" fillId="5" fontId="9" numFmtId="164" xfId="0" applyAlignment="1" applyBorder="1" applyFont="1" applyNumberFormat="1">
      <alignment horizontal="center" shrinkToFit="0" vertical="center" wrapText="0"/>
    </xf>
    <xf borderId="19" fillId="5" fontId="9" numFmtId="9" xfId="0" applyAlignment="1" applyBorder="1" applyFont="1" applyNumberFormat="1">
      <alignment horizontal="center" shrinkToFit="0" vertical="center" wrapText="0"/>
    </xf>
    <xf borderId="24" fillId="0" fontId="9" numFmtId="0" xfId="0" applyAlignment="1" applyBorder="1" applyFont="1">
      <alignment horizontal="center" shrinkToFit="0" vertical="center" wrapText="0"/>
    </xf>
    <xf borderId="19" fillId="5" fontId="9" numFmtId="164" xfId="0" applyAlignment="1" applyBorder="1" applyFont="1" applyNumberFormat="1">
      <alignment horizontal="center" shrinkToFit="0" vertical="center" wrapText="0"/>
    </xf>
    <xf borderId="23" fillId="0" fontId="9" numFmtId="0" xfId="0" applyAlignment="1" applyBorder="1" applyFont="1">
      <alignment horizontal="center" shrinkToFit="0" vertical="center" wrapText="0"/>
    </xf>
    <xf borderId="20" fillId="0" fontId="9" numFmtId="0" xfId="0" applyAlignment="1" applyBorder="1" applyFont="1">
      <alignment horizontal="center" readingOrder="0" shrinkToFit="0" vertical="center" wrapText="0"/>
    </xf>
    <xf borderId="35" fillId="0" fontId="9" numFmtId="0" xfId="0" applyAlignment="1" applyBorder="1" applyFont="1">
      <alignment horizontal="center" readingOrder="0" shrinkToFit="0" vertical="center" wrapText="0"/>
    </xf>
    <xf borderId="37" fillId="0" fontId="9" numFmtId="0" xfId="0" applyAlignment="1" applyBorder="1" applyFont="1">
      <alignment horizontal="center" shrinkToFit="0" vertical="center" wrapText="0"/>
    </xf>
    <xf borderId="38" fillId="0" fontId="9" numFmtId="0" xfId="0" applyAlignment="1" applyBorder="1" applyFont="1">
      <alignment horizontal="center" shrinkToFit="0" vertical="center" wrapText="0"/>
    </xf>
    <xf borderId="21" fillId="0" fontId="9" numFmtId="0" xfId="0" applyAlignment="1" applyBorder="1" applyFont="1">
      <alignment horizontal="center" shrinkToFit="0" vertical="center" wrapText="0"/>
    </xf>
    <xf borderId="25" fillId="0" fontId="9" numFmtId="0" xfId="0" applyAlignment="1" applyBorder="1" applyFont="1">
      <alignment horizontal="center" readingOrder="0" shrinkToFit="0" vertical="center" wrapText="0"/>
    </xf>
    <xf borderId="39" fillId="0" fontId="9" numFmtId="0" xfId="0" applyAlignment="1" applyBorder="1" applyFont="1">
      <alignment horizontal="center" readingOrder="0" shrinkToFit="0" vertical="center" wrapText="0"/>
    </xf>
    <xf borderId="25" fillId="0" fontId="9" numFmtId="0" xfId="0" applyAlignment="1" applyBorder="1" applyFont="1">
      <alignment horizontal="center" shrinkToFit="0" vertical="center" wrapText="0"/>
    </xf>
    <xf borderId="27" fillId="0" fontId="9" numFmtId="0" xfId="0" applyAlignment="1" applyBorder="1" applyFont="1">
      <alignment horizontal="center" shrinkToFit="0" vertical="center" wrapText="0"/>
    </xf>
    <xf borderId="27" fillId="0" fontId="11" numFmtId="0" xfId="0" applyAlignment="1" applyBorder="1" applyFont="1">
      <alignment horizontal="center"/>
    </xf>
    <xf borderId="27" fillId="5" fontId="9" numFmtId="164" xfId="0" applyAlignment="1" applyBorder="1" applyFont="1" applyNumberFormat="1">
      <alignment horizontal="center" shrinkToFit="0" vertical="center" wrapText="0"/>
    </xf>
    <xf borderId="26" fillId="5" fontId="9" numFmtId="9" xfId="0" applyAlignment="1" applyBorder="1" applyFont="1" applyNumberFormat="1">
      <alignment horizontal="center" shrinkToFit="0" vertical="center" wrapText="0"/>
    </xf>
    <xf borderId="29" fillId="0" fontId="9" numFmtId="0" xfId="0" applyAlignment="1" applyBorder="1" applyFont="1">
      <alignment horizontal="center" shrinkToFit="0" vertical="center" wrapText="0"/>
    </xf>
    <xf borderId="26" fillId="5" fontId="9" numFmtId="164" xfId="0" applyAlignment="1" applyBorder="1" applyFont="1" applyNumberFormat="1">
      <alignment horizontal="center" shrinkToFit="0" vertical="center" wrapText="0"/>
    </xf>
    <xf borderId="28" fillId="0" fontId="9" numFmtId="0" xfId="0" applyAlignment="1" applyBorder="1" applyFont="1">
      <alignment horizontal="center" shrinkToFit="0" vertical="center" wrapText="0"/>
    </xf>
    <xf borderId="29" fillId="0" fontId="9" numFmtId="0" xfId="0" applyAlignment="1" applyBorder="1" applyFont="1">
      <alignment horizontal="center" shrinkToFit="0" vertical="center" wrapText="0"/>
    </xf>
    <xf borderId="27" fillId="0" fontId="9" numFmtId="0" xfId="0" applyAlignment="1" applyBorder="1" applyFont="1">
      <alignment horizontal="center" shrinkToFit="0" vertical="center" wrapText="0"/>
    </xf>
    <xf borderId="26" fillId="0" fontId="9" numFmtId="0" xfId="0" applyAlignment="1" applyBorder="1" applyFont="1">
      <alignment horizontal="center" shrinkToFit="0" vertical="center" wrapText="0"/>
    </xf>
    <xf borderId="25" fillId="0" fontId="9" numFmtId="167" xfId="0" applyAlignment="1" applyBorder="1" applyFont="1" applyNumberFormat="1">
      <alignment horizontal="center" readingOrder="0" shrinkToFit="0" vertical="center" wrapText="0"/>
    </xf>
    <xf borderId="30" fillId="0" fontId="9" numFmtId="0" xfId="0" applyAlignment="1" applyBorder="1" applyFont="1">
      <alignment horizontal="center" readingOrder="0" shrinkToFit="0" vertical="center" wrapText="0"/>
    </xf>
    <xf borderId="40" fillId="0" fontId="9" numFmtId="0" xfId="0" applyAlignment="1" applyBorder="1" applyFont="1">
      <alignment horizontal="center" readingOrder="0" shrinkToFit="0" vertical="center" wrapText="0"/>
    </xf>
    <xf borderId="30" fillId="0" fontId="9" numFmtId="0" xfId="0" applyAlignment="1" applyBorder="1" applyFont="1">
      <alignment horizontal="center" shrinkToFit="0" vertical="center" wrapText="0"/>
    </xf>
    <xf borderId="32" fillId="0" fontId="9" numFmtId="0" xfId="0" applyAlignment="1" applyBorder="1" applyFont="1">
      <alignment horizontal="center" shrinkToFit="0" vertical="center" wrapText="0"/>
    </xf>
    <xf borderId="32" fillId="0" fontId="11" numFmtId="0" xfId="0" applyAlignment="1" applyBorder="1" applyFont="1">
      <alignment horizontal="center"/>
    </xf>
    <xf borderId="32" fillId="5" fontId="9" numFmtId="164" xfId="0" applyAlignment="1" applyBorder="1" applyFont="1" applyNumberFormat="1">
      <alignment horizontal="center" shrinkToFit="0" vertical="center" wrapText="0"/>
    </xf>
    <xf borderId="31" fillId="5" fontId="9" numFmtId="9" xfId="0" applyAlignment="1" applyBorder="1" applyFont="1" applyNumberFormat="1">
      <alignment horizontal="center" shrinkToFit="0" vertical="center" wrapText="0"/>
    </xf>
    <xf borderId="34" fillId="0" fontId="9" numFmtId="0" xfId="0" applyAlignment="1" applyBorder="1" applyFont="1">
      <alignment horizontal="center" shrinkToFit="0" vertical="center" wrapText="0"/>
    </xf>
    <xf borderId="31" fillId="5" fontId="9" numFmtId="164" xfId="0" applyAlignment="1" applyBorder="1" applyFont="1" applyNumberFormat="1">
      <alignment horizontal="center" shrinkToFit="0" vertical="center" wrapText="0"/>
    </xf>
    <xf borderId="33" fillId="0" fontId="9" numFmtId="0" xfId="0" applyAlignment="1" applyBorder="1" applyFont="1">
      <alignment horizontal="center" shrinkToFit="0" vertical="center" wrapText="0"/>
    </xf>
    <xf borderId="0" fillId="0" fontId="9" numFmtId="0" xfId="0" applyAlignment="1" applyFont="1">
      <alignment horizontal="right" shrinkToFit="0" vertical="center" wrapText="0"/>
    </xf>
    <xf borderId="0" fillId="5" fontId="9" numFmtId="0" xfId="0" applyAlignment="1" applyFont="1">
      <alignment horizontal="center" shrinkToFit="0" vertical="center" wrapText="0"/>
    </xf>
    <xf borderId="0" fillId="5" fontId="9" numFmtId="164" xfId="0" applyAlignment="1" applyFont="1" applyNumberFormat="1">
      <alignment horizontal="center" shrinkToFit="0" vertical="center" wrapText="0"/>
    </xf>
    <xf borderId="0" fillId="5" fontId="9" numFmtId="9" xfId="0" applyAlignment="1" applyFont="1" applyNumberFormat="1">
      <alignment horizontal="center" shrinkToFit="0" vertical="center" wrapText="0"/>
    </xf>
    <xf borderId="0" fillId="4" fontId="10" numFmtId="0" xfId="0" applyAlignment="1" applyFont="1">
      <alignment horizontal="center" readingOrder="0" shrinkToFit="0" vertical="center" wrapText="0"/>
    </xf>
    <xf borderId="7" fillId="0" fontId="1" numFmtId="0" xfId="0" applyAlignment="1" applyBorder="1" applyFont="1">
      <alignment horizontal="center" readingOrder="0" shrinkToFit="0" vertical="center" wrapText="0"/>
    </xf>
    <xf borderId="7" fillId="0" fontId="9" numFmtId="0" xfId="0" applyAlignment="1" applyBorder="1" applyFont="1">
      <alignment horizontal="center" readingOrder="0" shrinkToFit="0" vertical="center" wrapText="0"/>
    </xf>
    <xf borderId="8" fillId="5" fontId="2" numFmtId="0" xfId="0" applyAlignment="1" applyBorder="1" applyFont="1">
      <alignment horizontal="center" readingOrder="0"/>
    </xf>
    <xf borderId="8" fillId="5" fontId="9" numFmtId="164" xfId="0" applyAlignment="1" applyBorder="1" applyFont="1" applyNumberFormat="1">
      <alignment horizontal="center" readingOrder="0" shrinkToFit="0" vertical="center" wrapText="0"/>
    </xf>
    <xf borderId="19" fillId="0" fontId="9" numFmtId="0" xfId="0" applyAlignment="1" applyBorder="1" applyFont="1">
      <alignment horizontal="center" readingOrder="0" shrinkToFit="0" vertical="center" wrapText="0"/>
    </xf>
    <xf borderId="19" fillId="0" fontId="9" numFmtId="0" xfId="0" applyAlignment="1" applyBorder="1" applyFont="1">
      <alignment horizontal="center" shrinkToFit="0" vertical="center" wrapText="0"/>
    </xf>
    <xf borderId="26" fillId="0" fontId="9" numFmtId="0" xfId="0" applyAlignment="1" applyBorder="1" applyFont="1">
      <alignment horizontal="center" readingOrder="0" shrinkToFit="0" vertical="center" wrapText="0"/>
    </xf>
    <xf borderId="26" fillId="0" fontId="9" numFmtId="0" xfId="0" applyAlignment="1" applyBorder="1" applyFont="1">
      <alignment horizontal="center" shrinkToFit="0" vertical="center" wrapText="0"/>
    </xf>
    <xf borderId="27" fillId="0" fontId="9" numFmtId="0" xfId="0" applyAlignment="1" applyBorder="1" applyFont="1">
      <alignment horizontal="center" readingOrder="0" shrinkToFit="0" vertical="center" wrapText="0"/>
    </xf>
    <xf borderId="26" fillId="5" fontId="9" numFmtId="164" xfId="0" applyAlignment="1" applyBorder="1" applyFont="1" applyNumberFormat="1">
      <alignment horizontal="center" readingOrder="0" shrinkToFit="0" vertical="center" wrapText="0"/>
    </xf>
    <xf borderId="29" fillId="0" fontId="9" numFmtId="0" xfId="0" applyAlignment="1" applyBorder="1" applyFont="1">
      <alignment horizontal="center" readingOrder="0" shrinkToFit="0" vertical="center" wrapText="0"/>
    </xf>
    <xf borderId="31" fillId="0" fontId="9" numFmtId="0" xfId="0" applyAlignment="1" applyBorder="1" applyFont="1">
      <alignment horizontal="center" readingOrder="0" shrinkToFit="0" vertical="center" wrapText="0"/>
    </xf>
    <xf borderId="32" fillId="0" fontId="9" numFmtId="0" xfId="0" applyAlignment="1" applyBorder="1" applyFont="1">
      <alignment horizontal="center" readingOrder="0" shrinkToFit="0" vertical="center" wrapText="0"/>
    </xf>
    <xf borderId="31" fillId="5" fontId="9" numFmtId="164" xfId="0" applyAlignment="1" applyBorder="1" applyFont="1" applyNumberFormat="1">
      <alignment horizontal="center" readingOrder="0" shrinkToFit="0" vertical="center" wrapText="0"/>
    </xf>
    <xf borderId="34" fillId="0" fontId="9" numFmtId="0" xfId="0" applyAlignment="1" applyBorder="1" applyFont="1">
      <alignment horizontal="center" readingOrder="0" shrinkToFit="0" vertical="center" wrapText="0"/>
    </xf>
    <xf borderId="34" fillId="0" fontId="9" numFmtId="0" xfId="0" applyAlignment="1" applyBorder="1" applyFont="1">
      <alignment horizontal="center" shrinkToFit="0" vertical="center" wrapText="0"/>
    </xf>
    <xf borderId="32" fillId="0" fontId="9" numFmtId="0" xfId="0" applyAlignment="1" applyBorder="1" applyFont="1">
      <alignment horizontal="center" shrinkToFit="0" vertical="center" wrapText="0"/>
    </xf>
    <xf borderId="31" fillId="0" fontId="9" numFmtId="0" xfId="0" applyAlignment="1" applyBorder="1" applyFont="1">
      <alignment horizontal="center" shrinkToFit="0" vertical="center" wrapText="0"/>
    </xf>
    <xf borderId="0" fillId="5" fontId="9" numFmtId="0" xfId="0" applyAlignment="1" applyFont="1">
      <alignment horizontal="center" shrinkToFit="0" vertical="center" wrapText="0"/>
    </xf>
    <xf borderId="0" fillId="0" fontId="48" numFmtId="0" xfId="0" applyAlignment="1" applyFont="1">
      <alignment horizontal="right"/>
    </xf>
    <xf borderId="0" fillId="5" fontId="48" numFmtId="0" xfId="0" applyAlignment="1" applyFont="1">
      <alignment horizontal="center"/>
    </xf>
    <xf borderId="0" fillId="5" fontId="48" numFmtId="0" xfId="0" applyAlignment="1" applyFont="1">
      <alignment horizontal="center"/>
    </xf>
    <xf borderId="0" fillId="0" fontId="12" numFmtId="0" xfId="0" applyAlignment="1" applyFont="1">
      <alignment horizontal="center" readingOrder="0"/>
    </xf>
    <xf borderId="0" fillId="0" fontId="10" numFmtId="0" xfId="0" applyAlignment="1" applyFont="1">
      <alignment readingOrder="0" shrinkToFit="0" vertical="center" wrapText="0"/>
    </xf>
    <xf borderId="9" fillId="4" fontId="12" numFmtId="0" xfId="0" applyAlignment="1" applyBorder="1" applyFont="1">
      <alignment horizontal="center" readingOrder="0"/>
    </xf>
    <xf borderId="9" fillId="4" fontId="10" numFmtId="0" xfId="0" applyAlignment="1" applyBorder="1" applyFont="1">
      <alignment readingOrder="0" shrinkToFit="0" vertical="center" wrapText="0"/>
    </xf>
    <xf borderId="11" fillId="4" fontId="10" numFmtId="0" xfId="0" applyAlignment="1" applyBorder="1" applyFont="1">
      <alignment horizontal="center" readingOrder="0" shrinkToFit="0" vertical="center" wrapText="0"/>
    </xf>
    <xf borderId="9" fillId="0" fontId="11" numFmtId="0" xfId="0" applyAlignment="1" applyBorder="1" applyFont="1">
      <alignment horizontal="center" readingOrder="0" vertical="center"/>
    </xf>
    <xf borderId="10" fillId="0" fontId="11" numFmtId="0" xfId="0" applyAlignment="1" applyBorder="1" applyFont="1">
      <alignment horizontal="center" readingOrder="0" vertical="center"/>
    </xf>
    <xf borderId="9" fillId="0" fontId="9" numFmtId="0" xfId="0" applyAlignment="1" applyBorder="1" applyFont="1">
      <alignment horizontal="center" shrinkToFit="0" vertical="center" wrapText="0"/>
    </xf>
    <xf borderId="11" fillId="5" fontId="15" numFmtId="0" xfId="0" applyAlignment="1" applyBorder="1" applyFont="1">
      <alignment readingOrder="0" vertical="center"/>
    </xf>
    <xf borderId="11" fillId="5" fontId="16" numFmtId="0" xfId="0" applyAlignment="1" applyBorder="1" applyFont="1">
      <alignment horizontal="center" readingOrder="0" shrinkToFit="0" vertical="center" wrapText="0"/>
    </xf>
    <xf borderId="15" fillId="5" fontId="11" numFmtId="0" xfId="0" applyAlignment="1" applyBorder="1" applyFont="1">
      <alignment readingOrder="0" vertical="center"/>
    </xf>
    <xf borderId="15" fillId="5" fontId="9" numFmtId="0" xfId="0" applyAlignment="1" applyBorder="1" applyFont="1">
      <alignment horizontal="center" shrinkToFit="0" vertical="center" wrapText="0"/>
    </xf>
    <xf borderId="12" fillId="0" fontId="9" numFmtId="0" xfId="0" applyAlignment="1" applyBorder="1" applyFont="1">
      <alignment horizontal="center" readingOrder="0" shrinkToFit="0" vertical="center" wrapText="0"/>
    </xf>
    <xf borderId="14" fillId="0" fontId="9" numFmtId="0" xfId="0" applyAlignment="1" applyBorder="1" applyFont="1">
      <alignment horizontal="center" readingOrder="0" shrinkToFit="0" vertical="center" wrapText="0"/>
    </xf>
    <xf borderId="13" fillId="0" fontId="9" numFmtId="0" xfId="0" applyAlignment="1" applyBorder="1" applyFont="1">
      <alignment horizontal="center" readingOrder="0" shrinkToFit="0" vertical="center" wrapText="0"/>
    </xf>
    <xf borderId="18" fillId="4" fontId="10" numFmtId="49" xfId="0" applyAlignment="1" applyBorder="1" applyFont="1" applyNumberFormat="1">
      <alignment horizontal="center" readingOrder="0" shrinkToFit="0" vertical="center" wrapText="0"/>
    </xf>
    <xf borderId="19" fillId="0" fontId="9" numFmtId="49" xfId="0" applyAlignment="1" applyBorder="1" applyFont="1" applyNumberFormat="1">
      <alignment horizontal="center" readingOrder="0" shrinkToFit="0" vertical="center" wrapText="0"/>
    </xf>
    <xf borderId="43" fillId="0" fontId="11" numFmtId="0" xfId="0" applyAlignment="1" applyBorder="1" applyFont="1">
      <alignment horizontal="center" readingOrder="0"/>
    </xf>
    <xf borderId="24" fillId="0" fontId="2" numFmtId="0" xfId="0" applyBorder="1" applyFont="1"/>
    <xf borderId="53" fillId="0" fontId="11" numFmtId="0" xfId="0" applyAlignment="1" applyBorder="1" applyFont="1">
      <alignment horizontal="center"/>
    </xf>
    <xf borderId="22" fillId="0" fontId="9" numFmtId="0" xfId="0" applyAlignment="1" applyBorder="1" applyFont="1">
      <alignment horizontal="center" shrinkToFit="0" vertical="center" wrapText="0"/>
    </xf>
    <xf borderId="19" fillId="5" fontId="11" numFmtId="0" xfId="0" applyAlignment="1" applyBorder="1" applyFont="1">
      <alignment horizontal="center"/>
    </xf>
    <xf borderId="19" fillId="5" fontId="9" numFmtId="0" xfId="0" applyAlignment="1" applyBorder="1" applyFont="1">
      <alignment horizontal="center" shrinkToFit="0" vertical="center" wrapText="0"/>
    </xf>
    <xf borderId="23" fillId="5" fontId="11" numFmtId="0" xfId="0" applyAlignment="1" applyBorder="1" applyFont="1">
      <alignment horizontal="center"/>
    </xf>
    <xf borderId="23" fillId="5" fontId="9" numFmtId="0" xfId="0" applyAlignment="1" applyBorder="1" applyFont="1">
      <alignment horizontal="center" readingOrder="0" shrinkToFit="0" vertical="center" wrapText="0"/>
    </xf>
    <xf borderId="24" fillId="0" fontId="9" numFmtId="0" xfId="0" applyAlignment="1" applyBorder="1" applyFont="1">
      <alignment horizontal="center" readingOrder="0" shrinkToFit="0" vertical="center" wrapText="0"/>
    </xf>
    <xf borderId="25" fillId="4" fontId="10" numFmtId="49" xfId="0" applyAlignment="1" applyBorder="1" applyFont="1" applyNumberFormat="1">
      <alignment horizontal="center" readingOrder="0" shrinkToFit="0" vertical="center" wrapText="0"/>
    </xf>
    <xf borderId="26" fillId="0" fontId="9" numFmtId="49" xfId="0" applyAlignment="1" applyBorder="1" applyFont="1" applyNumberFormat="1">
      <alignment horizontal="center" readingOrder="0" shrinkToFit="0" vertical="center" wrapText="0"/>
    </xf>
    <xf borderId="46" fillId="0" fontId="11" numFmtId="0" xfId="0" applyAlignment="1" applyBorder="1" applyFont="1">
      <alignment horizontal="center"/>
    </xf>
    <xf borderId="39" fillId="0" fontId="11" numFmtId="0" xfId="0" applyAlignment="1" applyBorder="1" applyFont="1">
      <alignment horizontal="center" readingOrder="0"/>
    </xf>
    <xf borderId="39" fillId="0" fontId="11" numFmtId="0" xfId="0" applyAlignment="1" applyBorder="1" applyFont="1">
      <alignment horizontal="center"/>
    </xf>
    <xf borderId="26" fillId="5" fontId="11" numFmtId="0" xfId="0" applyAlignment="1" applyBorder="1" applyFont="1">
      <alignment horizontal="center"/>
    </xf>
    <xf borderId="26" fillId="5" fontId="9" numFmtId="0" xfId="0" applyAlignment="1" applyBorder="1" applyFont="1">
      <alignment horizontal="center" shrinkToFit="0" vertical="center" wrapText="0"/>
    </xf>
    <xf borderId="28" fillId="5" fontId="11" numFmtId="0" xfId="0" applyAlignment="1" applyBorder="1" applyFont="1">
      <alignment horizontal="center"/>
    </xf>
    <xf borderId="28" fillId="5" fontId="9" numFmtId="0" xfId="0" applyAlignment="1" applyBorder="1" applyFont="1">
      <alignment horizontal="center" readingOrder="0" shrinkToFit="0" vertical="center" wrapText="0"/>
    </xf>
    <xf borderId="46" fillId="0" fontId="11" numFmtId="0" xfId="0" applyAlignment="1" applyBorder="1" applyFont="1">
      <alignment horizontal="center" readingOrder="0"/>
    </xf>
    <xf borderId="25" fillId="0" fontId="9" numFmtId="0" xfId="0" applyAlignment="1" applyBorder="1" applyFont="1">
      <alignment horizontal="center" shrinkToFit="0" vertical="center" wrapText="0"/>
    </xf>
    <xf borderId="28" fillId="5" fontId="9" numFmtId="0" xfId="0" applyAlignment="1" applyBorder="1" applyFont="1">
      <alignment horizontal="center" shrinkToFit="0" vertical="center" wrapText="0"/>
    </xf>
    <xf borderId="30" fillId="4" fontId="10" numFmtId="49" xfId="0" applyAlignment="1" applyBorder="1" applyFont="1" applyNumberFormat="1">
      <alignment horizontal="center" readingOrder="0" shrinkToFit="0" vertical="center" wrapText="0"/>
    </xf>
    <xf borderId="31" fillId="0" fontId="9" numFmtId="49" xfId="0" applyAlignment="1" applyBorder="1" applyFont="1" applyNumberFormat="1">
      <alignment horizontal="center" readingOrder="0" shrinkToFit="0" vertical="center" wrapText="0"/>
    </xf>
    <xf borderId="50" fillId="0" fontId="11" numFmtId="0" xfId="0" applyAlignment="1" applyBorder="1" applyFont="1">
      <alignment horizontal="center"/>
    </xf>
    <xf borderId="40" fillId="0" fontId="11" numFmtId="0" xfId="0" applyAlignment="1" applyBorder="1" applyFont="1">
      <alignment horizontal="center"/>
    </xf>
    <xf borderId="40" fillId="0" fontId="11" numFmtId="0" xfId="0" applyAlignment="1" applyBorder="1" applyFont="1">
      <alignment horizontal="center" readingOrder="0"/>
    </xf>
    <xf borderId="31" fillId="5" fontId="11" numFmtId="0" xfId="0" applyAlignment="1" applyBorder="1" applyFont="1">
      <alignment horizontal="center"/>
    </xf>
    <xf borderId="31" fillId="5" fontId="9" numFmtId="0" xfId="0" applyAlignment="1" applyBorder="1" applyFont="1">
      <alignment horizontal="center" shrinkToFit="0" vertical="center" wrapText="0"/>
    </xf>
    <xf borderId="33" fillId="5" fontId="11" numFmtId="0" xfId="0" applyAlignment="1" applyBorder="1" applyFont="1">
      <alignment horizontal="center"/>
    </xf>
    <xf borderId="33" fillId="5" fontId="9" numFmtId="0" xfId="0" applyAlignment="1" applyBorder="1" applyFont="1">
      <alignment horizontal="center" readingOrder="0" shrinkToFit="0" vertical="center" wrapText="0"/>
    </xf>
    <xf borderId="0" fillId="0" fontId="9" numFmtId="49" xfId="0" applyAlignment="1" applyFont="1" applyNumberFormat="1">
      <alignment horizontal="center" readingOrder="0" shrinkToFit="0" vertical="center" wrapText="0"/>
    </xf>
    <xf borderId="0" fillId="0" fontId="9" numFmtId="49" xfId="0" applyAlignment="1" applyFont="1" applyNumberFormat="1">
      <alignment horizontal="right" readingOrder="0" shrinkToFit="0" vertical="center" wrapText="0"/>
    </xf>
    <xf borderId="0" fillId="5" fontId="11" numFmtId="0" xfId="0" applyAlignment="1" applyFont="1">
      <alignment horizontal="center"/>
    </xf>
    <xf borderId="0" fillId="5" fontId="9" numFmtId="0" xfId="0" applyAlignment="1" applyFont="1">
      <alignment horizontal="center" readingOrder="0" shrinkToFit="0" vertical="center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microsoft.com/office/2017/10/relationships/person" Target="persons/person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39" Type="http://schemas.openxmlformats.org/officeDocument/2006/relationships/worksheet" Target="worksheets/sheet36.xml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0000FF"/>
                </a:solidFill>
                <a:latin typeface="Roboto"/>
              </a:defRPr>
            </a:pPr>
            <a:r>
              <a:rPr b="1">
                <a:solidFill>
                  <a:srgbClr val="0000FF"/>
                </a:solidFill>
                <a:latin typeface="Roboto"/>
              </a:rPr>
              <a:t>Run vs Pass Breakdown</a:t>
            </a:r>
          </a:p>
        </c:rich>
      </c:tx>
      <c:overlay val="0"/>
    </c:title>
    <c:plotArea>
      <c:layout/>
      <c:bubbleChart>
        <c:ser>
          <c:idx val="0"/>
          <c:order val="0"/>
          <c:tx>
            <c:strRef>
              <c:f>'TEAM ANALYTICS'!$F$4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ANALYTICS'!$G$4</c:f>
            </c:strRef>
          </c:xVal>
          <c:yVal>
            <c:numRef>
              <c:f>'TEAM ANALYTICS'!$H$4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1"/>
          <c:order val="1"/>
          <c:tx>
            <c:strRef>
              <c:f>'TEAM ANALYTICS'!$F$5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ANALYTICS'!$G$5</c:f>
            </c:strRef>
          </c:xVal>
          <c:yVal>
            <c:numRef>
              <c:f>'TEAM ANALYTICS'!$H$5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2"/>
          <c:order val="2"/>
          <c:tx>
            <c:strRef>
              <c:f>'TEAM ANALYTICS'!$F$6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ANALYTICS'!$G$6</c:f>
            </c:strRef>
          </c:xVal>
          <c:yVal>
            <c:numRef>
              <c:f>'TEAM ANALYTICS'!$H$6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3"/>
          <c:order val="3"/>
          <c:tx>
            <c:strRef>
              <c:f>'TEAM ANALYTICS'!$F$7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ANALYTICS'!$G$7</c:f>
            </c:strRef>
          </c:xVal>
          <c:yVal>
            <c:numRef>
              <c:f>'TEAM ANALYTICS'!$H$7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4"/>
          <c:order val="4"/>
          <c:tx>
            <c:strRef>
              <c:f>'TEAM ANALYTICS'!$F$8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ANALYTICS'!$G$8</c:f>
            </c:strRef>
          </c:xVal>
          <c:yVal>
            <c:numRef>
              <c:f>'TEAM ANALYTICS'!$H$8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5"/>
          <c:order val="5"/>
          <c:tx>
            <c:strRef>
              <c:f>'TEAM ANALYTICS'!$F$9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ANALYTICS'!$G$9</c:f>
            </c:strRef>
          </c:xVal>
          <c:yVal>
            <c:numRef>
              <c:f>'TEAM ANALYTICS'!$H$9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6"/>
          <c:order val="6"/>
          <c:tx>
            <c:strRef>
              <c:f>'TEAM ANALYTICS'!$F$10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ANALYTICS'!$G$10</c:f>
            </c:strRef>
          </c:xVal>
          <c:yVal>
            <c:numRef>
              <c:f>'TEAM ANALYTICS'!$H$10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7"/>
          <c:order val="7"/>
          <c:tx>
            <c:strRef>
              <c:f>'TEAM ANALYTICS'!$F$11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ANALYTICS'!$G$11</c:f>
            </c:strRef>
          </c:xVal>
          <c:yVal>
            <c:numRef>
              <c:f>'TEAM ANALYTICS'!$H$11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8"/>
          <c:order val="8"/>
          <c:tx>
            <c:strRef>
              <c:f>'TEAM ANALYTICS'!$F$12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ANALYTICS'!$G$12</c:f>
            </c:strRef>
          </c:xVal>
          <c:yVal>
            <c:numRef>
              <c:f>'TEAM ANALYTICS'!$H$12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9"/>
          <c:order val="9"/>
          <c:tx>
            <c:strRef>
              <c:f>'TEAM ANALYTICS'!$F$13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ANALYTICS'!$G$13</c:f>
            </c:strRef>
          </c:xVal>
          <c:yVal>
            <c:numRef>
              <c:f>'TEAM ANALYTICS'!$H$13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axId val="1198744246"/>
        <c:axId val="687546332"/>
      </c:bubbleChart>
      <c:valAx>
        <c:axId val="119874424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>RUNS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687546332"/>
      </c:valAx>
      <c:valAx>
        <c:axId val="68754633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>PASSES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1198744246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0000FF"/>
                </a:solidFill>
                <a:latin typeface="Roboto"/>
              </a:defRPr>
            </a:pPr>
            <a:r>
              <a:rPr b="1">
                <a:solidFill>
                  <a:srgbClr val="0000FF"/>
                </a:solidFill>
                <a:latin typeface="Roboto"/>
              </a:rPr>
              <a:t>Yards per Carry vs Yards per Completion</a:t>
            </a:r>
          </a:p>
        </c:rich>
      </c:tx>
      <c:overlay val="0"/>
    </c:title>
    <c:plotArea>
      <c:layout/>
      <c:bubbleChart>
        <c:ser>
          <c:idx val="0"/>
          <c:order val="0"/>
          <c:tx>
            <c:strRef>
              <c:f>'TEAM ANALYTICS'!$F$21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ANALYTICS'!$G$21</c:f>
            </c:strRef>
          </c:xVal>
          <c:yVal>
            <c:numRef>
              <c:f>'TEAM ANALYTICS'!$H$21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1"/>
          <c:order val="1"/>
          <c:tx>
            <c:strRef>
              <c:f>'TEAM ANALYTICS'!$F$22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ANALYTICS'!$G$22</c:f>
            </c:strRef>
          </c:xVal>
          <c:yVal>
            <c:numRef>
              <c:f>'TEAM ANALYTICS'!$H$22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2"/>
          <c:order val="2"/>
          <c:tx>
            <c:strRef>
              <c:f>'TEAM ANALYTICS'!$F$23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ANALYTICS'!$G$23</c:f>
            </c:strRef>
          </c:xVal>
          <c:yVal>
            <c:numRef>
              <c:f>'TEAM ANALYTICS'!$H$23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3"/>
          <c:order val="3"/>
          <c:tx>
            <c:strRef>
              <c:f>'TEAM ANALYTICS'!$F$24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ANALYTICS'!$G$24</c:f>
            </c:strRef>
          </c:xVal>
          <c:yVal>
            <c:numRef>
              <c:f>'TEAM ANALYTICS'!$H$24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4"/>
          <c:order val="4"/>
          <c:tx>
            <c:strRef>
              <c:f>'TEAM ANALYTICS'!$F$25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ANALYTICS'!$G$25</c:f>
            </c:strRef>
          </c:xVal>
          <c:yVal>
            <c:numRef>
              <c:f>'TEAM ANALYTICS'!$H$25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5"/>
          <c:order val="5"/>
          <c:tx>
            <c:strRef>
              <c:f>'TEAM ANALYTICS'!$F$26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ANALYTICS'!$G$26</c:f>
            </c:strRef>
          </c:xVal>
          <c:yVal>
            <c:numRef>
              <c:f>'TEAM ANALYTICS'!$H$26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6"/>
          <c:order val="6"/>
          <c:tx>
            <c:strRef>
              <c:f>'TEAM ANALYTICS'!$F$27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ANALYTICS'!$G$27</c:f>
            </c:strRef>
          </c:xVal>
          <c:yVal>
            <c:numRef>
              <c:f>'TEAM ANALYTICS'!$H$27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7"/>
          <c:order val="7"/>
          <c:tx>
            <c:strRef>
              <c:f>'TEAM ANALYTICS'!$F$28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ANALYTICS'!$G$28</c:f>
            </c:strRef>
          </c:xVal>
          <c:yVal>
            <c:numRef>
              <c:f>'TEAM ANALYTICS'!$H$28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8"/>
          <c:order val="8"/>
          <c:tx>
            <c:strRef>
              <c:f>'TEAM ANALYTICS'!$F$29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ANALYTICS'!$G$29</c:f>
            </c:strRef>
          </c:xVal>
          <c:yVal>
            <c:numRef>
              <c:f>'TEAM ANALYTICS'!$H$29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9"/>
          <c:order val="9"/>
          <c:tx>
            <c:strRef>
              <c:f>'TEAM ANALYTICS'!$F$30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ANALYTICS'!$G$30</c:f>
            </c:strRef>
          </c:xVal>
          <c:yVal>
            <c:numRef>
              <c:f>'TEAM ANALYTICS'!$H$30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axId val="2056113589"/>
        <c:axId val="1057927750"/>
      </c:bubbleChart>
      <c:valAx>
        <c:axId val="205611358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>YARDS PER CARRY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1057927750"/>
      </c:valAx>
      <c:valAx>
        <c:axId val="10579277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>YARDS PER COMPLETION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2056113589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0000FF"/>
                </a:solidFill>
                <a:latin typeface="Roboto"/>
              </a:defRPr>
            </a:pPr>
            <a:r>
              <a:rPr b="1">
                <a:solidFill>
                  <a:srgbClr val="0000FF"/>
                </a:solidFill>
                <a:latin typeface="Roboto"/>
              </a:rPr>
              <a:t>Giveaway vs Takeaways</a:t>
            </a:r>
          </a:p>
        </c:rich>
      </c:tx>
      <c:overlay val="0"/>
    </c:title>
    <c:plotArea>
      <c:layout/>
      <c:bubbleChart>
        <c:ser>
          <c:idx val="0"/>
          <c:order val="0"/>
          <c:tx>
            <c:strRef>
              <c:f>'TEAM ANALYTICS'!$F$38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ANALYTICS'!$G$38</c:f>
            </c:strRef>
          </c:xVal>
          <c:yVal>
            <c:numRef>
              <c:f>'TEAM ANALYTICS'!$H$38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1"/>
          <c:order val="1"/>
          <c:tx>
            <c:strRef>
              <c:f>'TEAM ANALYTICS'!$F$39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ANALYTICS'!$G$39</c:f>
            </c:strRef>
          </c:xVal>
          <c:yVal>
            <c:numRef>
              <c:f>'TEAM ANALYTICS'!$H$39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2"/>
          <c:order val="2"/>
          <c:tx>
            <c:strRef>
              <c:f>'TEAM ANALYTICS'!$F$40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ANALYTICS'!$G$40</c:f>
            </c:strRef>
          </c:xVal>
          <c:yVal>
            <c:numRef>
              <c:f>'TEAM ANALYTICS'!$H$40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3"/>
          <c:order val="3"/>
          <c:tx>
            <c:strRef>
              <c:f>'TEAM ANALYTICS'!$F$41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ANALYTICS'!$G$41</c:f>
            </c:strRef>
          </c:xVal>
          <c:yVal>
            <c:numRef>
              <c:f>'TEAM ANALYTICS'!$H$41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4"/>
          <c:order val="4"/>
          <c:tx>
            <c:strRef>
              <c:f>'TEAM ANALYTICS'!$F$42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ANALYTICS'!$G$42</c:f>
            </c:strRef>
          </c:xVal>
          <c:yVal>
            <c:numRef>
              <c:f>'TEAM ANALYTICS'!$H$42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5"/>
          <c:order val="5"/>
          <c:tx>
            <c:strRef>
              <c:f>'TEAM ANALYTICS'!$F$43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ANALYTICS'!$G$43</c:f>
            </c:strRef>
          </c:xVal>
          <c:yVal>
            <c:numRef>
              <c:f>'TEAM ANALYTICS'!$H$43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6"/>
          <c:order val="6"/>
          <c:tx>
            <c:strRef>
              <c:f>'TEAM ANALYTICS'!$F$44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ANALYTICS'!$G$44</c:f>
            </c:strRef>
          </c:xVal>
          <c:yVal>
            <c:numRef>
              <c:f>'TEAM ANALYTICS'!$H$44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7"/>
          <c:order val="7"/>
          <c:tx>
            <c:strRef>
              <c:f>'TEAM ANALYTICS'!$F$45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ANALYTICS'!$G$45</c:f>
            </c:strRef>
          </c:xVal>
          <c:yVal>
            <c:numRef>
              <c:f>'TEAM ANALYTICS'!$H$45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8"/>
          <c:order val="8"/>
          <c:tx>
            <c:strRef>
              <c:f>'TEAM ANALYTICS'!$F$46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ANALYTICS'!$G$46</c:f>
            </c:strRef>
          </c:xVal>
          <c:yVal>
            <c:numRef>
              <c:f>'TEAM ANALYTICS'!$H$46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9"/>
          <c:order val="9"/>
          <c:tx>
            <c:strRef>
              <c:f>'TEAM ANALYTICS'!$F$47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ANALYTICS'!$G$47</c:f>
            </c:strRef>
          </c:xVal>
          <c:yVal>
            <c:numRef>
              <c:f>'TEAM ANALYTICS'!$H$47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axId val="408051606"/>
        <c:axId val="282420742"/>
      </c:bubbleChart>
      <c:valAx>
        <c:axId val="40805160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>GIVEAWAY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282420742"/>
      </c:valAx>
      <c:valAx>
        <c:axId val="28242074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>TAKEAWAY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408051606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0000FF"/>
                </a:solidFill>
                <a:latin typeface="Roboto"/>
              </a:defRPr>
            </a:pPr>
            <a:r>
              <a:rPr b="1">
                <a:solidFill>
                  <a:srgbClr val="0000FF"/>
                </a:solidFill>
                <a:latin typeface="Roboto"/>
              </a:rPr>
              <a:t>Points vs Offensive Yards</a:t>
            </a:r>
          </a:p>
        </c:rich>
      </c:tx>
      <c:overlay val="0"/>
    </c:title>
    <c:plotArea>
      <c:layout/>
      <c:bubbleChart>
        <c:ser>
          <c:idx val="0"/>
          <c:order val="0"/>
          <c:tx>
            <c:strRef>
              <c:f>'TEAM ANALYTICS'!$F$53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ANALYTICS'!$G$53</c:f>
            </c:strRef>
          </c:xVal>
          <c:yVal>
            <c:numRef>
              <c:f>'TEAM ANALYTICS'!$H$53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1"/>
          <c:order val="1"/>
          <c:tx>
            <c:strRef>
              <c:f>'TEAM ANALYTICS'!$F$54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ANALYTICS'!$G$54</c:f>
            </c:strRef>
          </c:xVal>
          <c:yVal>
            <c:numRef>
              <c:f>'TEAM ANALYTICS'!$H$54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2"/>
          <c:order val="2"/>
          <c:tx>
            <c:strRef>
              <c:f>'TEAM ANALYTICS'!$F$55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ANALYTICS'!$G$55</c:f>
            </c:strRef>
          </c:xVal>
          <c:yVal>
            <c:numRef>
              <c:f>'TEAM ANALYTICS'!$H$55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3"/>
          <c:order val="3"/>
          <c:tx>
            <c:strRef>
              <c:f>'TEAM ANALYTICS'!$F$56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ANALYTICS'!$G$56</c:f>
            </c:strRef>
          </c:xVal>
          <c:yVal>
            <c:numRef>
              <c:f>'TEAM ANALYTICS'!$H$56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4"/>
          <c:order val="4"/>
          <c:tx>
            <c:strRef>
              <c:f>'TEAM ANALYTICS'!$F$57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ANALYTICS'!$G$57</c:f>
            </c:strRef>
          </c:xVal>
          <c:yVal>
            <c:numRef>
              <c:f>'TEAM ANALYTICS'!$H$57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5"/>
          <c:order val="5"/>
          <c:tx>
            <c:strRef>
              <c:f>'TEAM ANALYTICS'!$F$58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ANALYTICS'!$G$58</c:f>
            </c:strRef>
          </c:xVal>
          <c:yVal>
            <c:numRef>
              <c:f>'TEAM ANALYTICS'!$H$58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6"/>
          <c:order val="6"/>
          <c:tx>
            <c:strRef>
              <c:f>'TEAM ANALYTICS'!$F$59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ANALYTICS'!$G$59</c:f>
            </c:strRef>
          </c:xVal>
          <c:yVal>
            <c:numRef>
              <c:f>'TEAM ANALYTICS'!$H$59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7"/>
          <c:order val="7"/>
          <c:tx>
            <c:strRef>
              <c:f>'TEAM ANALYTICS'!$F$60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ANALYTICS'!$G$60</c:f>
            </c:strRef>
          </c:xVal>
          <c:yVal>
            <c:numRef>
              <c:f>'TEAM ANALYTICS'!$H$60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8"/>
          <c:order val="8"/>
          <c:tx>
            <c:strRef>
              <c:f>'TEAM ANALYTICS'!$F$61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ANALYTICS'!$G$61</c:f>
            </c:strRef>
          </c:xVal>
          <c:yVal>
            <c:numRef>
              <c:f>'TEAM ANALYTICS'!$H$61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ser>
          <c:idx val="9"/>
          <c:order val="9"/>
          <c:tx>
            <c:strRef>
              <c:f>'TEAM ANALYTICS'!$F$62</c:f>
            </c:strRef>
          </c:tx>
          <c:dLbls>
            <c:dLblPos val="ctr"/>
            <c:showLegendKey val="0"/>
            <c:showVal val="0"/>
            <c:showCatName val="0"/>
            <c:showSerName val="1"/>
            <c:showPercent val="0"/>
            <c:showBubbleSize val="0"/>
          </c:dLbls>
          <c:xVal>
            <c:strRef>
              <c:f>'TEAM ANALYTICS'!$G$62</c:f>
            </c:strRef>
          </c:xVal>
          <c:yVal>
            <c:numRef>
              <c:f>'TEAM ANALYTICS'!$H$62</c:f>
              <c:numCache/>
            </c:numRef>
          </c:yVal>
          <c:bubbleSize>
            <c:numLit>
              <c:ptCount val="1"/>
              <c:pt idx="0">
                <c:v>1</c:v>
              </c:pt>
            </c:numLit>
          </c:bubbleSize>
        </c:ser>
        <c:axId val="1639305107"/>
        <c:axId val="1235254384"/>
      </c:bubbleChart>
      <c:valAx>
        <c:axId val="1639305107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>POINTS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1235254384"/>
      </c:valAx>
      <c:valAx>
        <c:axId val="12352543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>OFFENSIVE YARDS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1639305107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</a:p>
      </c:txPr>
    </c:legend>
    <c:plotVisOnly val="1"/>
  </c:chart>
</c:chartSpace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6.png"/><Relationship Id="rId3" Type="http://schemas.openxmlformats.org/officeDocument/2006/relationships/image" Target="../media/image2.png"/><Relationship Id="rId4" Type="http://schemas.openxmlformats.org/officeDocument/2006/relationships/image" Target="../media/image1.png"/><Relationship Id="rId5" Type="http://schemas.openxmlformats.org/officeDocument/2006/relationships/image" Target="../media/image5.png"/><Relationship Id="rId6" Type="http://schemas.openxmlformats.org/officeDocument/2006/relationships/image" Target="../media/image4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1714500</xdr:colOff>
      <xdr:row>0</xdr:row>
      <xdr:rowOff>447675</xdr:rowOff>
    </xdr:from>
    <xdr:ext cx="1123950" cy="1333500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142875</xdr:colOff>
      <xdr:row>0</xdr:row>
      <xdr:rowOff>581025</xdr:rowOff>
    </xdr:from>
    <xdr:ext cx="1190625" cy="1333500"/>
    <xdr:pic>
      <xdr:nvPicPr>
        <xdr:cNvPr id="0" name="image6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266700</xdr:colOff>
      <xdr:row>0</xdr:row>
      <xdr:rowOff>581025</xdr:rowOff>
    </xdr:from>
    <xdr:ext cx="1314450" cy="1333500"/>
    <xdr:pic>
      <xdr:nvPicPr>
        <xdr:cNvPr id="0" name="image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19050</xdr:colOff>
      <xdr:row>0</xdr:row>
      <xdr:rowOff>714375</xdr:rowOff>
    </xdr:from>
    <xdr:ext cx="1123950" cy="1066800"/>
    <xdr:pic>
      <xdr:nvPicPr>
        <xdr:cNvPr id="0" name="image1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200025</xdr:colOff>
      <xdr:row>0</xdr:row>
      <xdr:rowOff>714375</xdr:rowOff>
    </xdr:from>
    <xdr:ext cx="914400" cy="1066800"/>
    <xdr:pic>
      <xdr:nvPicPr>
        <xdr:cNvPr id="0" name="image5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714375</xdr:rowOff>
    </xdr:from>
    <xdr:ext cx="1809750" cy="1447800"/>
    <xdr:pic>
      <xdr:nvPicPr>
        <xdr:cNvPr id="0" name="image4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38100</xdr:rowOff>
    </xdr:from>
    <xdr:ext cx="8601075" cy="3219450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0</xdr:colOff>
      <xdr:row>18</xdr:row>
      <xdr:rowOff>9525</xdr:rowOff>
    </xdr:from>
    <xdr:ext cx="8601075" cy="3009900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0</xdr:col>
      <xdr:colOff>0</xdr:colOff>
      <xdr:row>49</xdr:row>
      <xdr:rowOff>123825</xdr:rowOff>
    </xdr:from>
    <xdr:ext cx="8601075" cy="3009900"/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0</xdr:col>
      <xdr:colOff>0</xdr:colOff>
      <xdr:row>33</xdr:row>
      <xdr:rowOff>161925</xdr:rowOff>
    </xdr:from>
    <xdr:ext cx="8601075" cy="3009900"/>
    <xdr:graphicFrame>
      <xdr:nvGraphicFramePr>
        <xdr:cNvPr id="4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8.71"/>
    <col customWidth="1" min="2" max="4" width="6.29"/>
    <col customWidth="1" min="5" max="26" width="8.71"/>
  </cols>
  <sheetData>
    <row r="1">
      <c r="A1" s="1" t="s">
        <v>0</v>
      </c>
      <c r="B1" s="2"/>
      <c r="C1" s="2"/>
      <c r="D1" s="3"/>
      <c r="E1" s="4" t="s">
        <v>1</v>
      </c>
      <c r="F1" s="4" t="s">
        <v>2</v>
      </c>
      <c r="G1" s="4" t="s">
        <v>3</v>
      </c>
      <c r="H1" s="5" t="s">
        <v>4</v>
      </c>
      <c r="I1" s="4" t="s">
        <v>5</v>
      </c>
      <c r="J1" s="4" t="s">
        <v>6</v>
      </c>
      <c r="K1" s="4" t="s">
        <v>7</v>
      </c>
      <c r="L1" s="4" t="s">
        <v>8</v>
      </c>
    </row>
    <row r="2">
      <c r="A2" s="6" t="str">
        <f>'Calvert Senecas'!A7</f>
        <v>#REF!</v>
      </c>
      <c r="B2" s="6"/>
      <c r="C2" s="6"/>
      <c r="D2" s="6"/>
      <c r="E2" s="6" t="str">
        <f>LEFT('Calvert Senecas'!A1,3)</f>
        <v>#REF!</v>
      </c>
      <c r="F2" s="6" t="str">
        <f t="shared" ref="F2:L2" si="1">'Calvert Senecas'!B7</f>
        <v>#REF!</v>
      </c>
      <c r="G2" s="6" t="str">
        <f t="shared" si="1"/>
        <v>#REF!</v>
      </c>
      <c r="H2" s="6" t="str">
        <f t="shared" si="1"/>
        <v>#REF!</v>
      </c>
      <c r="I2" s="6" t="str">
        <f t="shared" si="1"/>
        <v>#REF!</v>
      </c>
      <c r="J2" s="6" t="str">
        <f t="shared" si="1"/>
        <v>#REF!</v>
      </c>
      <c r="K2" s="6" t="str">
        <f t="shared" si="1"/>
        <v>#REF!</v>
      </c>
      <c r="L2" s="7" t="str">
        <f t="shared" si="1"/>
        <v>#REF!</v>
      </c>
    </row>
    <row r="3">
      <c r="A3" s="6" t="str">
        <f>'Calvert Senecas'!A6</f>
        <v>#REF!</v>
      </c>
      <c r="B3" s="6"/>
      <c r="C3" s="6"/>
      <c r="D3" s="6"/>
      <c r="E3" s="6" t="str">
        <f>LEFT('Calvert Senecas'!A1,3)</f>
        <v>#REF!</v>
      </c>
      <c r="F3" s="6" t="str">
        <f t="shared" ref="F3:L3" si="2">'Calvert Senecas'!B6</f>
        <v>#REF!</v>
      </c>
      <c r="G3" s="6" t="str">
        <f t="shared" si="2"/>
        <v>#REF!</v>
      </c>
      <c r="H3" s="6" t="str">
        <f t="shared" si="2"/>
        <v>#REF!</v>
      </c>
      <c r="I3" s="6" t="str">
        <f t="shared" si="2"/>
        <v>#REF!</v>
      </c>
      <c r="J3" s="6" t="str">
        <f t="shared" si="2"/>
        <v>#REF!</v>
      </c>
      <c r="K3" s="6" t="str">
        <f t="shared" si="2"/>
        <v>#REF!</v>
      </c>
      <c r="L3" s="7" t="str">
        <f t="shared" si="2"/>
        <v>#REF!</v>
      </c>
    </row>
    <row r="4">
      <c r="A4" s="6" t="str">
        <f>'Calvert Senecas'!A5</f>
        <v>#REF!</v>
      </c>
      <c r="B4" s="6"/>
      <c r="C4" s="6"/>
      <c r="D4" s="6"/>
      <c r="E4" s="6" t="str">
        <f>LEFT('Calvert Senecas'!A1,3)</f>
        <v>#REF!</v>
      </c>
      <c r="F4" s="6" t="str">
        <f t="shared" ref="F4:L4" si="3">'Calvert Senecas'!B5</f>
        <v>#REF!</v>
      </c>
      <c r="G4" s="6" t="str">
        <f t="shared" si="3"/>
        <v>#REF!</v>
      </c>
      <c r="H4" s="6" t="str">
        <f t="shared" si="3"/>
        <v>#REF!</v>
      </c>
      <c r="I4" s="6" t="str">
        <f t="shared" si="3"/>
        <v>#REF!</v>
      </c>
      <c r="J4" s="6" t="str">
        <f t="shared" si="3"/>
        <v>#REF!</v>
      </c>
      <c r="K4" s="6" t="str">
        <f t="shared" si="3"/>
        <v>#REF!</v>
      </c>
      <c r="L4" s="7" t="str">
        <f t="shared" si="3"/>
        <v>#REF!</v>
      </c>
    </row>
    <row r="5">
      <c r="A5" s="6" t="str">
        <f>'Calvert Senecas'!A4</f>
        <v>#REF!</v>
      </c>
      <c r="B5" s="6"/>
      <c r="C5" s="6"/>
      <c r="D5" s="6"/>
      <c r="E5" s="6" t="str">
        <f>LEFT('Calvert Senecas'!A1,3)</f>
        <v>#REF!</v>
      </c>
      <c r="F5" s="6" t="str">
        <f t="shared" ref="F5:L5" si="4">'Calvert Senecas'!B4</f>
        <v>#REF!</v>
      </c>
      <c r="G5" s="6" t="str">
        <f t="shared" si="4"/>
        <v>#REF!</v>
      </c>
      <c r="H5" s="6" t="str">
        <f t="shared" si="4"/>
        <v>#REF!</v>
      </c>
      <c r="I5" s="6" t="str">
        <f t="shared" si="4"/>
        <v>#REF!</v>
      </c>
      <c r="J5" s="6" t="str">
        <f t="shared" si="4"/>
        <v>#REF!</v>
      </c>
      <c r="K5" s="6" t="str">
        <f t="shared" si="4"/>
        <v>#REF!</v>
      </c>
      <c r="L5" s="7" t="str">
        <f t="shared" si="4"/>
        <v>#REF!</v>
      </c>
    </row>
    <row r="6">
      <c r="A6" s="6" t="str">
        <f>'Calvert Senecas'!A3</f>
        <v>#REF!</v>
      </c>
      <c r="B6" s="6"/>
      <c r="C6" s="6"/>
      <c r="D6" s="6"/>
      <c r="E6" s="6" t="str">
        <f>LEFT('Calvert Senecas'!A1,3)</f>
        <v>#REF!</v>
      </c>
      <c r="F6" s="6" t="str">
        <f t="shared" ref="F6:L6" si="5">'Calvert Senecas'!B3</f>
        <v>#REF!</v>
      </c>
      <c r="G6" s="6" t="str">
        <f t="shared" si="5"/>
        <v>#REF!</v>
      </c>
      <c r="H6" s="6" t="str">
        <f t="shared" si="5"/>
        <v>#REF!</v>
      </c>
      <c r="I6" s="6" t="str">
        <f t="shared" si="5"/>
        <v>#REF!</v>
      </c>
      <c r="J6" s="6" t="str">
        <f t="shared" si="5"/>
        <v>#REF!</v>
      </c>
      <c r="K6" s="6" t="str">
        <f t="shared" si="5"/>
        <v>#REF!</v>
      </c>
      <c r="L6" s="7" t="str">
        <f t="shared" si="5"/>
        <v>#REF!</v>
      </c>
    </row>
    <row r="7">
      <c r="A7" s="6" t="str">
        <f>'Woodmore Wildcats'!A7</f>
        <v>#REF!</v>
      </c>
      <c r="B7" s="6"/>
      <c r="C7" s="6"/>
      <c r="D7" s="6"/>
      <c r="E7" s="6" t="str">
        <f>LEFT('Woodmore Wildcats'!A1,3)</f>
        <v>#REF!</v>
      </c>
      <c r="F7" s="6" t="str">
        <f t="shared" ref="F7:L7" si="6">'Woodmore Wildcats'!B7</f>
        <v>#REF!</v>
      </c>
      <c r="G7" s="6" t="str">
        <f t="shared" si="6"/>
        <v>#REF!</v>
      </c>
      <c r="H7" s="6" t="str">
        <f t="shared" si="6"/>
        <v>#REF!</v>
      </c>
      <c r="I7" s="6" t="str">
        <f t="shared" si="6"/>
        <v>#REF!</v>
      </c>
      <c r="J7" s="6" t="str">
        <f t="shared" si="6"/>
        <v>#REF!</v>
      </c>
      <c r="K7" s="6" t="str">
        <f t="shared" si="6"/>
        <v>#REF!</v>
      </c>
      <c r="L7" s="7" t="str">
        <f t="shared" si="6"/>
        <v>#REF!</v>
      </c>
    </row>
    <row r="8">
      <c r="A8" s="6" t="str">
        <f>'Woodmore Wildcats'!A6</f>
        <v>#REF!</v>
      </c>
      <c r="B8" s="6"/>
      <c r="C8" s="6"/>
      <c r="D8" s="6"/>
      <c r="E8" s="6" t="str">
        <f>LEFT('Woodmore Wildcats'!A1,3)</f>
        <v>#REF!</v>
      </c>
      <c r="F8" s="6" t="str">
        <f t="shared" ref="F8:L8" si="7">'Woodmore Wildcats'!B6</f>
        <v>#REF!</v>
      </c>
      <c r="G8" s="6" t="str">
        <f t="shared" si="7"/>
        <v>#REF!</v>
      </c>
      <c r="H8" s="6" t="str">
        <f t="shared" si="7"/>
        <v>#REF!</v>
      </c>
      <c r="I8" s="6" t="str">
        <f t="shared" si="7"/>
        <v>#REF!</v>
      </c>
      <c r="J8" s="6" t="str">
        <f t="shared" si="7"/>
        <v>#REF!</v>
      </c>
      <c r="K8" s="6" t="str">
        <f t="shared" si="7"/>
        <v>#REF!</v>
      </c>
      <c r="L8" s="7" t="str">
        <f t="shared" si="7"/>
        <v>#REF!</v>
      </c>
    </row>
    <row r="9">
      <c r="A9" s="6" t="str">
        <f>'Woodmore Wildcats'!A5</f>
        <v>#REF!</v>
      </c>
      <c r="B9" s="6"/>
      <c r="C9" s="6"/>
      <c r="D9" s="6"/>
      <c r="E9" s="6" t="str">
        <f>LEFT('Woodmore Wildcats'!A1,3)</f>
        <v>#REF!</v>
      </c>
      <c r="F9" s="6" t="str">
        <f t="shared" ref="F9:L9" si="8">'Woodmore Wildcats'!B5</f>
        <v>#REF!</v>
      </c>
      <c r="G9" s="6" t="str">
        <f t="shared" si="8"/>
        <v>#REF!</v>
      </c>
      <c r="H9" s="6" t="str">
        <f t="shared" si="8"/>
        <v>#REF!</v>
      </c>
      <c r="I9" s="6" t="str">
        <f t="shared" si="8"/>
        <v>#REF!</v>
      </c>
      <c r="J9" s="6" t="str">
        <f t="shared" si="8"/>
        <v>#REF!</v>
      </c>
      <c r="K9" s="6" t="str">
        <f t="shared" si="8"/>
        <v>#REF!</v>
      </c>
      <c r="L9" s="7" t="str">
        <f t="shared" si="8"/>
        <v>#REF!</v>
      </c>
    </row>
    <row r="10">
      <c r="A10" s="6" t="str">
        <f>'Woodmore Wildcats'!A4</f>
        <v>#REF!</v>
      </c>
      <c r="B10" s="6"/>
      <c r="C10" s="6"/>
      <c r="D10" s="6"/>
      <c r="E10" s="6" t="str">
        <f>LEFT('Woodmore Wildcats'!A1,3)</f>
        <v>#REF!</v>
      </c>
      <c r="F10" s="6" t="str">
        <f t="shared" ref="F10:L10" si="9">'Woodmore Wildcats'!B4</f>
        <v>#REF!</v>
      </c>
      <c r="G10" s="6" t="str">
        <f t="shared" si="9"/>
        <v>#REF!</v>
      </c>
      <c r="H10" s="6" t="str">
        <f t="shared" si="9"/>
        <v>#REF!</v>
      </c>
      <c r="I10" s="6" t="str">
        <f t="shared" si="9"/>
        <v>#REF!</v>
      </c>
      <c r="J10" s="6" t="str">
        <f t="shared" si="9"/>
        <v>#REF!</v>
      </c>
      <c r="K10" s="6" t="str">
        <f t="shared" si="9"/>
        <v>#REF!</v>
      </c>
      <c r="L10" s="7" t="str">
        <f t="shared" si="9"/>
        <v>#REF!</v>
      </c>
    </row>
    <row r="11">
      <c r="A11" s="6" t="str">
        <f>'Woodmore Wildcats'!A3</f>
        <v>#REF!</v>
      </c>
      <c r="B11" s="6"/>
      <c r="C11" s="6"/>
      <c r="D11" s="6"/>
      <c r="E11" s="6" t="str">
        <f>LEFT('Woodmore Wildcats'!A1,3)</f>
        <v>#REF!</v>
      </c>
      <c r="F11" s="6" t="str">
        <f t="shared" ref="F11:L11" si="10">'Woodmore Wildcats'!B3</f>
        <v>#REF!</v>
      </c>
      <c r="G11" s="6" t="str">
        <f t="shared" si="10"/>
        <v>#REF!</v>
      </c>
      <c r="H11" s="6" t="str">
        <f t="shared" si="10"/>
        <v>#REF!</v>
      </c>
      <c r="I11" s="6" t="str">
        <f t="shared" si="10"/>
        <v>#REF!</v>
      </c>
      <c r="J11" s="6" t="str">
        <f t="shared" si="10"/>
        <v>#REF!</v>
      </c>
      <c r="K11" s="6" t="str">
        <f t="shared" si="10"/>
        <v>#REF!</v>
      </c>
      <c r="L11" s="7" t="str">
        <f t="shared" si="10"/>
        <v>#REF!</v>
      </c>
    </row>
    <row r="12">
      <c r="A12" s="6" t="str">
        <f>'Gibsonburg Golden Bears'!A7</f>
        <v>#REF!</v>
      </c>
      <c r="B12" s="6"/>
      <c r="C12" s="6"/>
      <c r="D12" s="6"/>
      <c r="E12" s="6" t="str">
        <f>LEFT('Gibsonburg Golden Bears'!A1,3)</f>
        <v>#REF!</v>
      </c>
      <c r="F12" s="6" t="str">
        <f t="shared" ref="F12:L12" si="11">'Gibsonburg Golden Bears'!B7</f>
        <v>#REF!</v>
      </c>
      <c r="G12" s="6" t="str">
        <f t="shared" si="11"/>
        <v>#REF!</v>
      </c>
      <c r="H12" s="6" t="str">
        <f t="shared" si="11"/>
        <v>#REF!</v>
      </c>
      <c r="I12" s="6" t="str">
        <f t="shared" si="11"/>
        <v>#REF!</v>
      </c>
      <c r="J12" s="6" t="str">
        <f t="shared" si="11"/>
        <v>#REF!</v>
      </c>
      <c r="K12" s="6" t="str">
        <f t="shared" si="11"/>
        <v>#REF!</v>
      </c>
      <c r="L12" s="7" t="str">
        <f t="shared" si="11"/>
        <v>#REF!</v>
      </c>
    </row>
    <row r="13">
      <c r="A13" s="6" t="str">
        <f>'Gibsonburg Golden Bears'!A6</f>
        <v>#REF!</v>
      </c>
      <c r="B13" s="6"/>
      <c r="C13" s="6"/>
      <c r="D13" s="6"/>
      <c r="E13" s="6" t="str">
        <f>LEFT('Gibsonburg Golden Bears'!A1,3)</f>
        <v>#REF!</v>
      </c>
      <c r="F13" s="6" t="str">
        <f t="shared" ref="F13:L13" si="12">'Gibsonburg Golden Bears'!B6</f>
        <v>#REF!</v>
      </c>
      <c r="G13" s="6" t="str">
        <f t="shared" si="12"/>
        <v>#REF!</v>
      </c>
      <c r="H13" s="6" t="str">
        <f t="shared" si="12"/>
        <v>#REF!</v>
      </c>
      <c r="I13" s="6" t="str">
        <f t="shared" si="12"/>
        <v>#REF!</v>
      </c>
      <c r="J13" s="6" t="str">
        <f t="shared" si="12"/>
        <v>#REF!</v>
      </c>
      <c r="K13" s="6" t="str">
        <f t="shared" si="12"/>
        <v>#REF!</v>
      </c>
      <c r="L13" s="7" t="str">
        <f t="shared" si="12"/>
        <v>#REF!</v>
      </c>
    </row>
    <row r="14">
      <c r="A14" s="6" t="str">
        <f>'Gibsonburg Golden Bears'!A5</f>
        <v>#REF!</v>
      </c>
      <c r="B14" s="6"/>
      <c r="C14" s="6"/>
      <c r="D14" s="6"/>
      <c r="E14" s="6" t="str">
        <f>LEFT('Gibsonburg Golden Bears'!A1,3)</f>
        <v>#REF!</v>
      </c>
      <c r="F14" s="6" t="str">
        <f t="shared" ref="F14:L14" si="13">'Gibsonburg Golden Bears'!B5</f>
        <v>#REF!</v>
      </c>
      <c r="G14" s="6" t="str">
        <f t="shared" si="13"/>
        <v>#REF!</v>
      </c>
      <c r="H14" s="6" t="str">
        <f t="shared" si="13"/>
        <v>#REF!</v>
      </c>
      <c r="I14" s="6" t="str">
        <f t="shared" si="13"/>
        <v>#REF!</v>
      </c>
      <c r="J14" s="6" t="str">
        <f t="shared" si="13"/>
        <v>#REF!</v>
      </c>
      <c r="K14" s="6" t="str">
        <f t="shared" si="13"/>
        <v>#REF!</v>
      </c>
      <c r="L14" s="7" t="str">
        <f t="shared" si="13"/>
        <v>#REF!</v>
      </c>
    </row>
    <row r="15">
      <c r="A15" s="6" t="str">
        <f>'Gibsonburg Golden Bears'!A4</f>
        <v>#REF!</v>
      </c>
      <c r="B15" s="6"/>
      <c r="C15" s="6"/>
      <c r="D15" s="6"/>
      <c r="E15" s="6" t="str">
        <f>LEFT('Gibsonburg Golden Bears'!A1,3)</f>
        <v>#REF!</v>
      </c>
      <c r="F15" s="6" t="str">
        <f t="shared" ref="F15:L15" si="14">'Gibsonburg Golden Bears'!B4</f>
        <v>#REF!</v>
      </c>
      <c r="G15" s="6" t="str">
        <f t="shared" si="14"/>
        <v>#REF!</v>
      </c>
      <c r="H15" s="6" t="str">
        <f t="shared" si="14"/>
        <v>#REF!</v>
      </c>
      <c r="I15" s="6" t="str">
        <f t="shared" si="14"/>
        <v>#REF!</v>
      </c>
      <c r="J15" s="6" t="str">
        <f t="shared" si="14"/>
        <v>#REF!</v>
      </c>
      <c r="K15" s="6" t="str">
        <f t="shared" si="14"/>
        <v>#REF!</v>
      </c>
      <c r="L15" s="7" t="str">
        <f t="shared" si="14"/>
        <v>#REF!</v>
      </c>
    </row>
    <row r="16">
      <c r="A16" s="6" t="str">
        <f>'Gibsonburg Golden Bears'!A3</f>
        <v>#REF!</v>
      </c>
      <c r="B16" s="6"/>
      <c r="C16" s="6"/>
      <c r="D16" s="6"/>
      <c r="E16" s="6" t="str">
        <f>LEFT('Gibsonburg Golden Bears'!A1,3)</f>
        <v>#REF!</v>
      </c>
      <c r="F16" s="6" t="str">
        <f t="shared" ref="F16:L16" si="15">'Gibsonburg Golden Bears'!B3</f>
        <v>#REF!</v>
      </c>
      <c r="G16" s="6" t="str">
        <f t="shared" si="15"/>
        <v>#REF!</v>
      </c>
      <c r="H16" s="6" t="str">
        <f t="shared" si="15"/>
        <v>#REF!</v>
      </c>
      <c r="I16" s="6" t="str">
        <f t="shared" si="15"/>
        <v>#REF!</v>
      </c>
      <c r="J16" s="6" t="str">
        <f t="shared" si="15"/>
        <v>#REF!</v>
      </c>
      <c r="K16" s="6" t="str">
        <f t="shared" si="15"/>
        <v>#REF!</v>
      </c>
      <c r="L16" s="7" t="str">
        <f t="shared" si="15"/>
        <v>#REF!</v>
      </c>
    </row>
    <row r="17">
      <c r="A17" s="6" t="str">
        <f>'Lakota Raiders'!A7</f>
        <v>#REF!</v>
      </c>
      <c r="B17" s="6"/>
      <c r="C17" s="6"/>
      <c r="D17" s="6"/>
      <c r="E17" s="6" t="str">
        <f>LEFT('Lakota Raiders'!A1,3)</f>
        <v>#REF!</v>
      </c>
      <c r="F17" s="6" t="str">
        <f t="shared" ref="F17:L17" si="16">'Lakota Raiders'!B7</f>
        <v>#REF!</v>
      </c>
      <c r="G17" s="6" t="str">
        <f t="shared" si="16"/>
        <v>#REF!</v>
      </c>
      <c r="H17" s="6" t="str">
        <f t="shared" si="16"/>
        <v>#REF!</v>
      </c>
      <c r="I17" s="6" t="str">
        <f t="shared" si="16"/>
        <v>#REF!</v>
      </c>
      <c r="J17" s="6" t="str">
        <f t="shared" si="16"/>
        <v>#REF!</v>
      </c>
      <c r="K17" s="6" t="str">
        <f t="shared" si="16"/>
        <v>#REF!</v>
      </c>
      <c r="L17" s="7" t="str">
        <f t="shared" si="16"/>
        <v>#REF!</v>
      </c>
    </row>
    <row r="18">
      <c r="A18" s="6" t="str">
        <f>'Lakota Raiders'!A6</f>
        <v>#REF!</v>
      </c>
      <c r="B18" s="6"/>
      <c r="C18" s="6"/>
      <c r="D18" s="6"/>
      <c r="E18" s="6" t="str">
        <f>LEFT('Lakota Raiders'!A1,3)</f>
        <v>#REF!</v>
      </c>
      <c r="F18" s="6" t="str">
        <f t="shared" ref="F18:L18" si="17">'Lakota Raiders'!B6</f>
        <v>#REF!</v>
      </c>
      <c r="G18" s="6" t="str">
        <f t="shared" si="17"/>
        <v>#REF!</v>
      </c>
      <c r="H18" s="6" t="str">
        <f t="shared" si="17"/>
        <v>#REF!</v>
      </c>
      <c r="I18" s="6" t="str">
        <f t="shared" si="17"/>
        <v>#REF!</v>
      </c>
      <c r="J18" s="6" t="str">
        <f t="shared" si="17"/>
        <v>#REF!</v>
      </c>
      <c r="K18" s="6" t="str">
        <f t="shared" si="17"/>
        <v>#REF!</v>
      </c>
      <c r="L18" s="7" t="str">
        <f t="shared" si="17"/>
        <v>#REF!</v>
      </c>
    </row>
    <row r="19">
      <c r="A19" s="6" t="str">
        <f>'Lakota Raiders'!A5</f>
        <v>#REF!</v>
      </c>
      <c r="B19" s="6"/>
      <c r="C19" s="6"/>
      <c r="D19" s="6"/>
      <c r="E19" s="6" t="str">
        <f>LEFT('Lakota Raiders'!A1,3)</f>
        <v>#REF!</v>
      </c>
      <c r="F19" s="6" t="str">
        <f t="shared" ref="F19:L19" si="18">'Lakota Raiders'!B5</f>
        <v>#REF!</v>
      </c>
      <c r="G19" s="6" t="str">
        <f t="shared" si="18"/>
        <v>#REF!</v>
      </c>
      <c r="H19" s="6" t="str">
        <f t="shared" si="18"/>
        <v>#REF!</v>
      </c>
      <c r="I19" s="6" t="str">
        <f t="shared" si="18"/>
        <v>#REF!</v>
      </c>
      <c r="J19" s="6" t="str">
        <f t="shared" si="18"/>
        <v>#REF!</v>
      </c>
      <c r="K19" s="6" t="str">
        <f t="shared" si="18"/>
        <v>#REF!</v>
      </c>
      <c r="L19" s="7" t="str">
        <f t="shared" si="18"/>
        <v>#REF!</v>
      </c>
    </row>
    <row r="20">
      <c r="A20" s="6" t="str">
        <f>'Lakota Raiders'!A4</f>
        <v>#REF!</v>
      </c>
      <c r="B20" s="6"/>
      <c r="C20" s="6"/>
      <c r="D20" s="6"/>
      <c r="E20" s="6" t="str">
        <f>LEFT('Lakota Raiders'!A1,3)</f>
        <v>#REF!</v>
      </c>
      <c r="F20" s="6" t="str">
        <f t="shared" ref="F20:L20" si="19">'Lakota Raiders'!B4</f>
        <v>#REF!</v>
      </c>
      <c r="G20" s="6" t="str">
        <f t="shared" si="19"/>
        <v>#REF!</v>
      </c>
      <c r="H20" s="6" t="str">
        <f t="shared" si="19"/>
        <v>#REF!</v>
      </c>
      <c r="I20" s="6" t="str">
        <f t="shared" si="19"/>
        <v>#REF!</v>
      </c>
      <c r="J20" s="6" t="str">
        <f t="shared" si="19"/>
        <v>#REF!</v>
      </c>
      <c r="K20" s="6" t="str">
        <f t="shared" si="19"/>
        <v>#REF!</v>
      </c>
      <c r="L20" s="7" t="str">
        <f t="shared" si="19"/>
        <v>#REF!</v>
      </c>
    </row>
    <row r="21">
      <c r="A21" s="6" t="str">
        <f>'Lakota Raiders'!A3</f>
        <v>#REF!</v>
      </c>
      <c r="B21" s="6"/>
      <c r="C21" s="6"/>
      <c r="D21" s="6"/>
      <c r="E21" s="6" t="str">
        <f>LEFT('Lakota Raiders'!A1,3)</f>
        <v>#REF!</v>
      </c>
      <c r="F21" s="6" t="str">
        <f t="shared" ref="F21:L21" si="20">'Lakota Raiders'!B3</f>
        <v>#REF!</v>
      </c>
      <c r="G21" s="6" t="str">
        <f t="shared" si="20"/>
        <v>#REF!</v>
      </c>
      <c r="H21" s="6" t="str">
        <f t="shared" si="20"/>
        <v>#REF!</v>
      </c>
      <c r="I21" s="6" t="str">
        <f t="shared" si="20"/>
        <v>#REF!</v>
      </c>
      <c r="J21" s="6" t="str">
        <f t="shared" si="20"/>
        <v>#REF!</v>
      </c>
      <c r="K21" s="6" t="str">
        <f t="shared" si="20"/>
        <v>#REF!</v>
      </c>
      <c r="L21" s="7" t="str">
        <f t="shared" si="20"/>
        <v>#REF!</v>
      </c>
    </row>
    <row r="22">
      <c r="A22" s="6" t="str">
        <f>'Margaretta Polar Bears'!A7</f>
        <v>#REF!</v>
      </c>
      <c r="B22" s="6"/>
      <c r="C22" s="6"/>
      <c r="D22" s="6"/>
      <c r="E22" s="6" t="str">
        <f>LEFT('Margaretta Polar Bears'!A1,3)</f>
        <v>#REF!</v>
      </c>
      <c r="F22" s="6" t="str">
        <f t="shared" ref="F22:L22" si="21">'Margaretta Polar Bears'!B7</f>
        <v>#REF!</v>
      </c>
      <c r="G22" s="6" t="str">
        <f t="shared" si="21"/>
        <v>#REF!</v>
      </c>
      <c r="H22" s="6" t="str">
        <f t="shared" si="21"/>
        <v>#REF!</v>
      </c>
      <c r="I22" s="6" t="str">
        <f t="shared" si="21"/>
        <v>#REF!</v>
      </c>
      <c r="J22" s="6" t="str">
        <f t="shared" si="21"/>
        <v>#REF!</v>
      </c>
      <c r="K22" s="6" t="str">
        <f t="shared" si="21"/>
        <v>#REF!</v>
      </c>
      <c r="L22" s="7" t="str">
        <f t="shared" si="21"/>
        <v>#REF!</v>
      </c>
    </row>
    <row r="23">
      <c r="A23" s="6" t="str">
        <f>'Margaretta Polar Bears'!A6</f>
        <v>#REF!</v>
      </c>
      <c r="B23" s="6"/>
      <c r="C23" s="6"/>
      <c r="D23" s="6"/>
      <c r="E23" s="6" t="str">
        <f>LEFT('Margaretta Polar Bears'!A1,3)</f>
        <v>#REF!</v>
      </c>
      <c r="F23" s="6" t="str">
        <f t="shared" ref="F23:L23" si="22">'Margaretta Polar Bears'!B6</f>
        <v>#REF!</v>
      </c>
      <c r="G23" s="6" t="str">
        <f t="shared" si="22"/>
        <v>#REF!</v>
      </c>
      <c r="H23" s="6" t="str">
        <f t="shared" si="22"/>
        <v>#REF!</v>
      </c>
      <c r="I23" s="6" t="str">
        <f t="shared" si="22"/>
        <v>#REF!</v>
      </c>
      <c r="J23" s="6" t="str">
        <f t="shared" si="22"/>
        <v>#REF!</v>
      </c>
      <c r="K23" s="6" t="str">
        <f t="shared" si="22"/>
        <v>#REF!</v>
      </c>
      <c r="L23" s="7" t="str">
        <f t="shared" si="22"/>
        <v>#REF!</v>
      </c>
    </row>
    <row r="24">
      <c r="A24" s="6" t="str">
        <f>'Margaretta Polar Bears'!A5</f>
        <v>#REF!</v>
      </c>
      <c r="B24" s="6"/>
      <c r="C24" s="6"/>
      <c r="D24" s="6"/>
      <c r="E24" s="6" t="str">
        <f>LEFT('Margaretta Polar Bears'!A1,3)</f>
        <v>#REF!</v>
      </c>
      <c r="F24" s="6" t="str">
        <f t="shared" ref="F24:L24" si="23">'Margaretta Polar Bears'!B5</f>
        <v>#REF!</v>
      </c>
      <c r="G24" s="6" t="str">
        <f t="shared" si="23"/>
        <v>#REF!</v>
      </c>
      <c r="H24" s="6" t="str">
        <f t="shared" si="23"/>
        <v>#REF!</v>
      </c>
      <c r="I24" s="6" t="str">
        <f t="shared" si="23"/>
        <v>#REF!</v>
      </c>
      <c r="J24" s="6" t="str">
        <f t="shared" si="23"/>
        <v>#REF!</v>
      </c>
      <c r="K24" s="6" t="str">
        <f t="shared" si="23"/>
        <v>#REF!</v>
      </c>
      <c r="L24" s="7" t="str">
        <f t="shared" si="23"/>
        <v>#REF!</v>
      </c>
    </row>
    <row r="25">
      <c r="A25" s="6" t="str">
        <f>'Margaretta Polar Bears'!A4</f>
        <v>#REF!</v>
      </c>
      <c r="B25" s="6"/>
      <c r="C25" s="6"/>
      <c r="D25" s="6"/>
      <c r="E25" s="6" t="str">
        <f>LEFT('Margaretta Polar Bears'!A1,3)</f>
        <v>#REF!</v>
      </c>
      <c r="F25" s="6" t="str">
        <f t="shared" ref="F25:L25" si="24">'Margaretta Polar Bears'!B4</f>
        <v>#REF!</v>
      </c>
      <c r="G25" s="6" t="str">
        <f t="shared" si="24"/>
        <v>#REF!</v>
      </c>
      <c r="H25" s="6" t="str">
        <f t="shared" si="24"/>
        <v>#REF!</v>
      </c>
      <c r="I25" s="6" t="str">
        <f t="shared" si="24"/>
        <v>#REF!</v>
      </c>
      <c r="J25" s="6" t="str">
        <f t="shared" si="24"/>
        <v>#REF!</v>
      </c>
      <c r="K25" s="6" t="str">
        <f t="shared" si="24"/>
        <v>#REF!</v>
      </c>
      <c r="L25" s="7" t="str">
        <f t="shared" si="24"/>
        <v>#REF!</v>
      </c>
    </row>
    <row r="26">
      <c r="A26" s="6" t="str">
        <f>'Margaretta Polar Bears'!A3</f>
        <v>#REF!</v>
      </c>
      <c r="B26" s="6"/>
      <c r="C26" s="6"/>
      <c r="D26" s="6"/>
      <c r="E26" s="6" t="str">
        <f>LEFT('Margaretta Polar Bears'!A1,3)</f>
        <v>#REF!</v>
      </c>
      <c r="F26" s="6" t="str">
        <f t="shared" ref="F26:L26" si="25">'Margaretta Polar Bears'!B3</f>
        <v>#REF!</v>
      </c>
      <c r="G26" s="6" t="str">
        <f t="shared" si="25"/>
        <v>#REF!</v>
      </c>
      <c r="H26" s="6" t="str">
        <f t="shared" si="25"/>
        <v>#REF!</v>
      </c>
      <c r="I26" s="6" t="str">
        <f t="shared" si="25"/>
        <v>#REF!</v>
      </c>
      <c r="J26" s="6" t="str">
        <f t="shared" si="25"/>
        <v>#REF!</v>
      </c>
      <c r="K26" s="6" t="str">
        <f t="shared" si="25"/>
        <v>#REF!</v>
      </c>
      <c r="L26" s="7" t="str">
        <f t="shared" si="25"/>
        <v>#REF!</v>
      </c>
    </row>
    <row r="27">
      <c r="A27" s="6" t="str">
        <f>'SJCC Crimson Streaks'!A7</f>
        <v>#REF!</v>
      </c>
      <c r="B27" s="6"/>
      <c r="C27" s="6"/>
      <c r="D27" s="6"/>
      <c r="E27" s="6" t="str">
        <f>LEFT('SJCC Crimson Streaks'!A1,3)</f>
        <v>#REF!</v>
      </c>
      <c r="F27" s="6" t="str">
        <f t="shared" ref="F27:L27" si="26">'SJCC Crimson Streaks'!B7</f>
        <v>#REF!</v>
      </c>
      <c r="G27" s="6" t="str">
        <f t="shared" si="26"/>
        <v>#REF!</v>
      </c>
      <c r="H27" s="6" t="str">
        <f t="shared" si="26"/>
        <v>#REF!</v>
      </c>
      <c r="I27" s="6" t="str">
        <f t="shared" si="26"/>
        <v>#REF!</v>
      </c>
      <c r="J27" s="6" t="str">
        <f t="shared" si="26"/>
        <v>#REF!</v>
      </c>
      <c r="K27" s="6" t="str">
        <f t="shared" si="26"/>
        <v>#REF!</v>
      </c>
      <c r="L27" s="7" t="str">
        <f t="shared" si="26"/>
        <v>#REF!</v>
      </c>
    </row>
    <row r="28">
      <c r="A28" s="6" t="str">
        <f>'SJCC Crimson Streaks'!A6</f>
        <v>#REF!</v>
      </c>
      <c r="B28" s="6"/>
      <c r="C28" s="6"/>
      <c r="D28" s="6"/>
      <c r="E28" s="6" t="str">
        <f>LEFT('SJCC Crimson Streaks'!A1,3)</f>
        <v>#REF!</v>
      </c>
      <c r="F28" s="6" t="str">
        <f t="shared" ref="F28:L28" si="27">'SJCC Crimson Streaks'!B6</f>
        <v>#REF!</v>
      </c>
      <c r="G28" s="6" t="str">
        <f t="shared" si="27"/>
        <v>#REF!</v>
      </c>
      <c r="H28" s="6" t="str">
        <f t="shared" si="27"/>
        <v>#REF!</v>
      </c>
      <c r="I28" s="6" t="str">
        <f t="shared" si="27"/>
        <v>#REF!</v>
      </c>
      <c r="J28" s="6" t="str">
        <f t="shared" si="27"/>
        <v>#REF!</v>
      </c>
      <c r="K28" s="6" t="str">
        <f t="shared" si="27"/>
        <v>#REF!</v>
      </c>
      <c r="L28" s="7" t="str">
        <f t="shared" si="27"/>
        <v>#REF!</v>
      </c>
    </row>
    <row r="29">
      <c r="A29" s="6" t="str">
        <f>'SJCC Crimson Streaks'!A5</f>
        <v>#REF!</v>
      </c>
      <c r="B29" s="6"/>
      <c r="C29" s="6"/>
      <c r="D29" s="6"/>
      <c r="E29" s="6" t="str">
        <f>LEFT('SJCC Crimson Streaks'!A1,3)</f>
        <v>#REF!</v>
      </c>
      <c r="F29" s="6" t="str">
        <f t="shared" ref="F29:L29" si="28">'SJCC Crimson Streaks'!B5</f>
        <v>#REF!</v>
      </c>
      <c r="G29" s="6" t="str">
        <f t="shared" si="28"/>
        <v>#REF!</v>
      </c>
      <c r="H29" s="6" t="str">
        <f t="shared" si="28"/>
        <v>#REF!</v>
      </c>
      <c r="I29" s="6" t="str">
        <f t="shared" si="28"/>
        <v>#REF!</v>
      </c>
      <c r="J29" s="6" t="str">
        <f t="shared" si="28"/>
        <v>#REF!</v>
      </c>
      <c r="K29" s="6" t="str">
        <f t="shared" si="28"/>
        <v>#REF!</v>
      </c>
      <c r="L29" s="7" t="str">
        <f t="shared" si="28"/>
        <v>#REF!</v>
      </c>
    </row>
    <row r="30">
      <c r="A30" s="6" t="str">
        <f>'SJCC Crimson Streaks'!A4</f>
        <v>#REF!</v>
      </c>
      <c r="B30" s="6"/>
      <c r="C30" s="6"/>
      <c r="D30" s="6"/>
      <c r="E30" s="6" t="str">
        <f>LEFT('SJCC Crimson Streaks'!A1,3)</f>
        <v>#REF!</v>
      </c>
      <c r="F30" s="6" t="str">
        <f t="shared" ref="F30:L30" si="29">'SJCC Crimson Streaks'!B4</f>
        <v>#REF!</v>
      </c>
      <c r="G30" s="6" t="str">
        <f t="shared" si="29"/>
        <v>#REF!</v>
      </c>
      <c r="H30" s="6" t="str">
        <f t="shared" si="29"/>
        <v>#REF!</v>
      </c>
      <c r="I30" s="6" t="str">
        <f t="shared" si="29"/>
        <v>#REF!</v>
      </c>
      <c r="J30" s="6" t="str">
        <f t="shared" si="29"/>
        <v>#REF!</v>
      </c>
      <c r="K30" s="6" t="str">
        <f t="shared" si="29"/>
        <v>#REF!</v>
      </c>
      <c r="L30" s="7" t="str">
        <f t="shared" si="29"/>
        <v>#REF!</v>
      </c>
    </row>
    <row r="31">
      <c r="A31" s="6" t="str">
        <f>'SJCC Crimson Streaks'!A3</f>
        <v>#REF!</v>
      </c>
      <c r="B31" s="6"/>
      <c r="C31" s="6"/>
      <c r="D31" s="6"/>
      <c r="E31" s="6" t="str">
        <f>LEFT('SJCC Crimson Streaks'!A1,3)</f>
        <v>#REF!</v>
      </c>
      <c r="F31" s="6" t="str">
        <f t="shared" ref="F31:L31" si="30">'SJCC Crimson Streaks'!B3</f>
        <v>#REF!</v>
      </c>
      <c r="G31" s="6" t="str">
        <f t="shared" si="30"/>
        <v>#REF!</v>
      </c>
      <c r="H31" s="6" t="str">
        <f t="shared" si="30"/>
        <v>#REF!</v>
      </c>
      <c r="I31" s="6" t="str">
        <f t="shared" si="30"/>
        <v>#REF!</v>
      </c>
      <c r="J31" s="6" t="str">
        <f t="shared" si="30"/>
        <v>#REF!</v>
      </c>
      <c r="K31" s="6" t="str">
        <f t="shared" si="30"/>
        <v>#REF!</v>
      </c>
      <c r="L31" s="7" t="str">
        <f t="shared" si="30"/>
        <v>#REF!</v>
      </c>
    </row>
    <row r="32">
      <c r="A32" s="8" t="str">
        <f t="shared" ref="A32:A36" si="32">'Hopewell-Loudon Chieftains'!A3</f>
        <v>#REF!</v>
      </c>
      <c r="B32" s="8"/>
      <c r="C32" s="8"/>
      <c r="D32" s="8"/>
      <c r="E32" s="8" t="str">
        <f>LEFT('Hopewell-Loudon Chieftains'!A1,3)</f>
        <v>#REF!</v>
      </c>
      <c r="F32" s="9" t="str">
        <f t="shared" ref="F32:L32" si="31">'Hopewell-Loudon Chieftains'!B3</f>
        <v>#REF!</v>
      </c>
      <c r="G32" s="9" t="str">
        <f t="shared" si="31"/>
        <v>#REF!</v>
      </c>
      <c r="H32" s="9" t="str">
        <f t="shared" si="31"/>
        <v>#REF!</v>
      </c>
      <c r="I32" s="9" t="str">
        <f t="shared" si="31"/>
        <v>#REF!</v>
      </c>
      <c r="J32" s="9" t="str">
        <f t="shared" si="31"/>
        <v>#REF!</v>
      </c>
      <c r="K32" s="10" t="str">
        <f t="shared" si="31"/>
        <v>#REF!</v>
      </c>
      <c r="L32" s="11" t="str">
        <f t="shared" si="31"/>
        <v>#REF!</v>
      </c>
    </row>
    <row r="33">
      <c r="A33" s="8" t="str">
        <f t="shared" si="32"/>
        <v>#REF!</v>
      </c>
      <c r="B33" s="8"/>
      <c r="C33" s="8"/>
      <c r="D33" s="8"/>
      <c r="E33" s="8" t="str">
        <f>LEFT('Hopewell-Loudon Chieftains'!A1,3)</f>
        <v>#REF!</v>
      </c>
      <c r="F33" s="9" t="str">
        <f t="shared" ref="F33:L33" si="33">'Hopewell-Loudon Chieftains'!B4</f>
        <v>#REF!</v>
      </c>
      <c r="G33" s="9" t="str">
        <f t="shared" si="33"/>
        <v>#REF!</v>
      </c>
      <c r="H33" s="9" t="str">
        <f t="shared" si="33"/>
        <v>#REF!</v>
      </c>
      <c r="I33" s="9" t="str">
        <f t="shared" si="33"/>
        <v>#REF!</v>
      </c>
      <c r="J33" s="9" t="str">
        <f t="shared" si="33"/>
        <v>#REF!</v>
      </c>
      <c r="K33" s="10" t="str">
        <f t="shared" si="33"/>
        <v>#REF!</v>
      </c>
      <c r="L33" s="11" t="str">
        <f t="shared" si="33"/>
        <v>#REF!</v>
      </c>
    </row>
    <row r="34">
      <c r="A34" s="8" t="str">
        <f t="shared" si="32"/>
        <v>#REF!</v>
      </c>
      <c r="B34" s="8"/>
      <c r="C34" s="8"/>
      <c r="D34" s="8"/>
      <c r="E34" s="8" t="str">
        <f>LEFT('Hopewell-Loudon Chieftains'!A1,3)</f>
        <v>#REF!</v>
      </c>
      <c r="F34" s="9" t="str">
        <f t="shared" ref="F34:L34" si="34">'Hopewell-Loudon Chieftains'!B5</f>
        <v>#REF!</v>
      </c>
      <c r="G34" s="9" t="str">
        <f t="shared" si="34"/>
        <v>#REF!</v>
      </c>
      <c r="H34" s="9" t="str">
        <f t="shared" si="34"/>
        <v>#REF!</v>
      </c>
      <c r="I34" s="9" t="str">
        <f t="shared" si="34"/>
        <v>#REF!</v>
      </c>
      <c r="J34" s="9" t="str">
        <f t="shared" si="34"/>
        <v>#REF!</v>
      </c>
      <c r="K34" s="10" t="str">
        <f t="shared" si="34"/>
        <v>#REF!</v>
      </c>
      <c r="L34" s="11" t="str">
        <f t="shared" si="34"/>
        <v>#REF!</v>
      </c>
    </row>
    <row r="35">
      <c r="A35" s="8" t="str">
        <f t="shared" si="32"/>
        <v>#REF!</v>
      </c>
      <c r="B35" s="8"/>
      <c r="C35" s="8"/>
      <c r="D35" s="8"/>
      <c r="E35" s="8" t="str">
        <f>LEFT('Hopewell-Loudon Chieftains'!A1,3)</f>
        <v>#REF!</v>
      </c>
      <c r="F35" s="9" t="str">
        <f t="shared" ref="F35:L35" si="35">'Hopewell-Loudon Chieftains'!B6</f>
        <v>#REF!</v>
      </c>
      <c r="G35" s="9" t="str">
        <f t="shared" si="35"/>
        <v>#REF!</v>
      </c>
      <c r="H35" s="9" t="str">
        <f t="shared" si="35"/>
        <v>#REF!</v>
      </c>
      <c r="I35" s="9" t="str">
        <f t="shared" si="35"/>
        <v>#REF!</v>
      </c>
      <c r="J35" s="9" t="str">
        <f t="shared" si="35"/>
        <v>#REF!</v>
      </c>
      <c r="K35" s="10" t="str">
        <f t="shared" si="35"/>
        <v>#REF!</v>
      </c>
      <c r="L35" s="11" t="str">
        <f t="shared" si="35"/>
        <v>#REF!</v>
      </c>
    </row>
    <row r="36">
      <c r="A36" s="8" t="str">
        <f t="shared" si="32"/>
        <v>#REF!</v>
      </c>
      <c r="B36" s="8"/>
      <c r="C36" s="8"/>
      <c r="D36" s="8"/>
      <c r="E36" s="8" t="str">
        <f>LEFT('Hopewell-Loudon Chieftains'!A1,3)</f>
        <v>#REF!</v>
      </c>
      <c r="F36" s="9" t="str">
        <f t="shared" ref="F36:L36" si="36">'Hopewell-Loudon Chieftains'!B7</f>
        <v>#REF!</v>
      </c>
      <c r="G36" s="9" t="str">
        <f t="shared" si="36"/>
        <v>#REF!</v>
      </c>
      <c r="H36" s="9" t="str">
        <f t="shared" si="36"/>
        <v>#REF!</v>
      </c>
      <c r="I36" s="9" t="str">
        <f t="shared" si="36"/>
        <v>#REF!</v>
      </c>
      <c r="J36" s="9" t="str">
        <f t="shared" si="36"/>
        <v>#REF!</v>
      </c>
      <c r="K36" s="10" t="str">
        <f t="shared" si="36"/>
        <v>#REF!</v>
      </c>
      <c r="L36" s="11" t="str">
        <f t="shared" si="36"/>
        <v>#REF!</v>
      </c>
    </row>
    <row r="37">
      <c r="A37" s="6" t="str">
        <f t="shared" ref="A37:A41" si="38">'Willard Flashes'!A3</f>
        <v>#REF!</v>
      </c>
      <c r="B37" s="6"/>
      <c r="C37" s="6"/>
      <c r="D37" s="6"/>
      <c r="E37" s="6" t="str">
        <f>LEFT('Willard Flashes'!A1,3)</f>
        <v>#REF!</v>
      </c>
      <c r="F37" s="6" t="str">
        <f t="shared" ref="F37:L37" si="37">'Willard Flashes'!B3</f>
        <v>#REF!</v>
      </c>
      <c r="G37" s="6" t="str">
        <f t="shared" si="37"/>
        <v>#REF!</v>
      </c>
      <c r="H37" s="6" t="str">
        <f t="shared" si="37"/>
        <v>#REF!</v>
      </c>
      <c r="I37" s="6" t="str">
        <f t="shared" si="37"/>
        <v>#REF!</v>
      </c>
      <c r="J37" s="6" t="str">
        <f t="shared" si="37"/>
        <v>#REF!</v>
      </c>
      <c r="K37" s="6" t="str">
        <f t="shared" si="37"/>
        <v>#REF!</v>
      </c>
      <c r="L37" s="6" t="str">
        <f t="shared" si="37"/>
        <v>#REF!</v>
      </c>
    </row>
    <row r="38">
      <c r="A38" s="6" t="str">
        <f t="shared" si="38"/>
        <v>#REF!</v>
      </c>
      <c r="B38" s="6"/>
      <c r="C38" s="6"/>
      <c r="D38" s="6"/>
      <c r="E38" s="6" t="str">
        <f>LEFT('Willard Flashes'!A1,3)</f>
        <v>#REF!</v>
      </c>
      <c r="F38" s="6" t="str">
        <f t="shared" ref="F38:L38" si="39">'Willard Flashes'!B4</f>
        <v>#REF!</v>
      </c>
      <c r="G38" s="6" t="str">
        <f t="shared" si="39"/>
        <v>#REF!</v>
      </c>
      <c r="H38" s="6" t="str">
        <f t="shared" si="39"/>
        <v>#REF!</v>
      </c>
      <c r="I38" s="6" t="str">
        <f t="shared" si="39"/>
        <v>#REF!</v>
      </c>
      <c r="J38" s="6" t="str">
        <f t="shared" si="39"/>
        <v>#REF!</v>
      </c>
      <c r="K38" s="6" t="str">
        <f t="shared" si="39"/>
        <v>#REF!</v>
      </c>
      <c r="L38" s="6" t="str">
        <f t="shared" si="39"/>
        <v>#REF!</v>
      </c>
    </row>
    <row r="39">
      <c r="A39" s="6" t="str">
        <f t="shared" si="38"/>
        <v>#REF!</v>
      </c>
      <c r="B39" s="6"/>
      <c r="C39" s="6"/>
      <c r="D39" s="6"/>
      <c r="E39" s="6" t="str">
        <f>LEFT('Willard Flashes'!A1,3)</f>
        <v>#REF!</v>
      </c>
      <c r="F39" s="6" t="str">
        <f t="shared" ref="F39:L39" si="40">'Willard Flashes'!B5</f>
        <v>#REF!</v>
      </c>
      <c r="G39" s="6" t="str">
        <f t="shared" si="40"/>
        <v>#REF!</v>
      </c>
      <c r="H39" s="6" t="str">
        <f t="shared" si="40"/>
        <v>#REF!</v>
      </c>
      <c r="I39" s="6" t="str">
        <f t="shared" si="40"/>
        <v>#REF!</v>
      </c>
      <c r="J39" s="6" t="str">
        <f t="shared" si="40"/>
        <v>#REF!</v>
      </c>
      <c r="K39" s="6" t="str">
        <f t="shared" si="40"/>
        <v>#REF!</v>
      </c>
      <c r="L39" s="6" t="str">
        <f t="shared" si="40"/>
        <v>#REF!</v>
      </c>
    </row>
    <row r="40">
      <c r="A40" s="6" t="str">
        <f t="shared" si="38"/>
        <v>#REF!</v>
      </c>
      <c r="B40" s="6"/>
      <c r="C40" s="6"/>
      <c r="D40" s="6"/>
      <c r="E40" s="6" t="str">
        <f>LEFT('Willard Flashes'!A1,3)</f>
        <v>#REF!</v>
      </c>
      <c r="F40" s="6" t="str">
        <f t="shared" ref="F40:L40" si="41">'Willard Flashes'!B6</f>
        <v>#REF!</v>
      </c>
      <c r="G40" s="6" t="str">
        <f t="shared" si="41"/>
        <v>#REF!</v>
      </c>
      <c r="H40" s="6" t="str">
        <f t="shared" si="41"/>
        <v>#REF!</v>
      </c>
      <c r="I40" s="6" t="str">
        <f t="shared" si="41"/>
        <v>#REF!</v>
      </c>
      <c r="J40" s="6" t="str">
        <f t="shared" si="41"/>
        <v>#REF!</v>
      </c>
      <c r="K40" s="6" t="str">
        <f t="shared" si="41"/>
        <v>#REF!</v>
      </c>
      <c r="L40" s="6" t="str">
        <f t="shared" si="41"/>
        <v>#REF!</v>
      </c>
    </row>
    <row r="41">
      <c r="A41" s="6" t="str">
        <f t="shared" si="38"/>
        <v>#REF!</v>
      </c>
      <c r="B41" s="6"/>
      <c r="C41" s="6"/>
      <c r="D41" s="6"/>
      <c r="E41" s="6" t="str">
        <f>LEFT('Willard Flashes'!A1,3)</f>
        <v>#REF!</v>
      </c>
      <c r="F41" s="6" t="str">
        <f t="shared" ref="F41:L41" si="42">'Willard Flashes'!B7</f>
        <v>#REF!</v>
      </c>
      <c r="G41" s="6" t="str">
        <f t="shared" si="42"/>
        <v>#REF!</v>
      </c>
      <c r="H41" s="6" t="str">
        <f t="shared" si="42"/>
        <v>#REF!</v>
      </c>
      <c r="I41" s="6" t="str">
        <f t="shared" si="42"/>
        <v>#REF!</v>
      </c>
      <c r="J41" s="6" t="str">
        <f t="shared" si="42"/>
        <v>#REF!</v>
      </c>
      <c r="K41" s="6" t="str">
        <f t="shared" si="42"/>
        <v>#REF!</v>
      </c>
      <c r="L41" s="6" t="str">
        <f t="shared" si="42"/>
        <v>#REF!</v>
      </c>
    </row>
    <row r="42">
      <c r="B42" s="6"/>
      <c r="C42" s="6"/>
      <c r="D42" s="6"/>
    </row>
    <row r="43">
      <c r="B43" s="6"/>
      <c r="C43" s="6"/>
      <c r="D43" s="6"/>
    </row>
    <row r="44">
      <c r="B44" s="6"/>
      <c r="C44" s="6"/>
      <c r="D44" s="6"/>
    </row>
    <row r="45">
      <c r="B45" s="6"/>
      <c r="C45" s="6"/>
      <c r="D45" s="6"/>
    </row>
    <row r="46">
      <c r="B46" s="6"/>
      <c r="C46" s="6"/>
      <c r="D46" s="6"/>
    </row>
    <row r="47">
      <c r="B47" s="6"/>
      <c r="C47" s="6"/>
      <c r="D47" s="6"/>
    </row>
    <row r="48">
      <c r="B48" s="6"/>
      <c r="C48" s="6"/>
      <c r="D48" s="6"/>
    </row>
    <row r="49">
      <c r="B49" s="6"/>
      <c r="C49" s="6"/>
      <c r="D49" s="6"/>
    </row>
    <row r="50">
      <c r="B50" s="6"/>
      <c r="C50" s="6"/>
      <c r="D50" s="6"/>
    </row>
    <row r="51">
      <c r="B51" s="6"/>
      <c r="C51" s="6"/>
      <c r="D51" s="6"/>
    </row>
    <row r="52">
      <c r="B52" s="6"/>
      <c r="C52" s="6"/>
      <c r="D52" s="6"/>
    </row>
    <row r="53">
      <c r="B53" s="6"/>
      <c r="C53" s="6"/>
      <c r="D53" s="6"/>
    </row>
    <row r="54">
      <c r="B54" s="6"/>
      <c r="C54" s="6"/>
      <c r="D54" s="6"/>
    </row>
    <row r="55">
      <c r="B55" s="6"/>
      <c r="C55" s="6"/>
      <c r="D55" s="6"/>
    </row>
    <row r="56">
      <c r="B56" s="6"/>
      <c r="C56" s="6"/>
      <c r="D56" s="6"/>
    </row>
    <row r="57">
      <c r="B57" s="6"/>
      <c r="C57" s="6"/>
      <c r="D57" s="6"/>
    </row>
    <row r="58">
      <c r="B58" s="6"/>
      <c r="C58" s="6"/>
      <c r="D58" s="6"/>
    </row>
    <row r="59">
      <c r="B59" s="6"/>
      <c r="C59" s="6"/>
      <c r="D59" s="6"/>
    </row>
    <row r="60">
      <c r="B60" s="6"/>
      <c r="C60" s="6"/>
      <c r="D60" s="6"/>
    </row>
    <row r="61">
      <c r="B61" s="6"/>
      <c r="C61" s="6"/>
      <c r="D61" s="6"/>
    </row>
    <row r="62">
      <c r="B62" s="6"/>
      <c r="C62" s="6"/>
      <c r="D62" s="6"/>
    </row>
    <row r="63">
      <c r="B63" s="6"/>
      <c r="C63" s="6"/>
      <c r="D63" s="6"/>
    </row>
    <row r="64">
      <c r="B64" s="6"/>
      <c r="C64" s="6"/>
      <c r="D64" s="6"/>
    </row>
    <row r="65">
      <c r="B65" s="6"/>
      <c r="C65" s="6"/>
      <c r="D65" s="6"/>
    </row>
    <row r="66">
      <c r="B66" s="6"/>
      <c r="C66" s="6"/>
      <c r="D66" s="6"/>
    </row>
    <row r="67">
      <c r="B67" s="6"/>
      <c r="C67" s="6"/>
      <c r="D67" s="6"/>
    </row>
    <row r="68">
      <c r="B68" s="6"/>
      <c r="C68" s="6"/>
      <c r="D68" s="6"/>
    </row>
    <row r="69">
      <c r="B69" s="6"/>
      <c r="C69" s="6"/>
      <c r="D69" s="6"/>
    </row>
    <row r="70">
      <c r="B70" s="6"/>
      <c r="C70" s="6"/>
      <c r="D70" s="6"/>
    </row>
    <row r="71">
      <c r="B71" s="6"/>
      <c r="C71" s="6"/>
      <c r="D71" s="6"/>
    </row>
    <row r="72">
      <c r="B72" s="6"/>
      <c r="C72" s="6"/>
      <c r="D72" s="6"/>
    </row>
    <row r="73">
      <c r="B73" s="6"/>
      <c r="C73" s="6"/>
      <c r="D73" s="6"/>
    </row>
    <row r="74">
      <c r="B74" s="6"/>
      <c r="C74" s="6"/>
      <c r="D74" s="6"/>
    </row>
    <row r="75">
      <c r="B75" s="6"/>
      <c r="C75" s="6"/>
      <c r="D75" s="6"/>
    </row>
    <row r="76">
      <c r="B76" s="6"/>
      <c r="C76" s="6"/>
      <c r="D76" s="6"/>
    </row>
    <row r="77">
      <c r="B77" s="6"/>
      <c r="C77" s="6"/>
      <c r="D77" s="6"/>
    </row>
    <row r="78">
      <c r="B78" s="6"/>
      <c r="C78" s="6"/>
      <c r="D78" s="6"/>
    </row>
    <row r="79">
      <c r="B79" s="6"/>
      <c r="C79" s="6"/>
      <c r="D79" s="6"/>
    </row>
    <row r="80">
      <c r="B80" s="6"/>
      <c r="C80" s="6"/>
      <c r="D80" s="6"/>
    </row>
    <row r="81">
      <c r="B81" s="6"/>
      <c r="C81" s="6"/>
      <c r="D81" s="6"/>
    </row>
    <row r="82">
      <c r="B82" s="6"/>
      <c r="C82" s="6"/>
      <c r="D82" s="6"/>
    </row>
    <row r="83">
      <c r="B83" s="6"/>
      <c r="C83" s="6"/>
      <c r="D83" s="6"/>
    </row>
    <row r="84">
      <c r="B84" s="6"/>
      <c r="C84" s="6"/>
      <c r="D84" s="6"/>
    </row>
    <row r="85">
      <c r="B85" s="6"/>
      <c r="C85" s="6"/>
      <c r="D85" s="6"/>
    </row>
    <row r="86">
      <c r="B86" s="6"/>
      <c r="C86" s="6"/>
      <c r="D86" s="6"/>
    </row>
    <row r="87">
      <c r="B87" s="6"/>
      <c r="C87" s="6"/>
      <c r="D87" s="6"/>
    </row>
    <row r="88">
      <c r="B88" s="6"/>
      <c r="C88" s="6"/>
      <c r="D88" s="6"/>
    </row>
    <row r="89">
      <c r="B89" s="6"/>
      <c r="C89" s="6"/>
      <c r="D89" s="6"/>
    </row>
    <row r="90">
      <c r="B90" s="6"/>
      <c r="C90" s="6"/>
      <c r="D90" s="6"/>
    </row>
    <row r="91">
      <c r="B91" s="6"/>
      <c r="C91" s="6"/>
      <c r="D91" s="6"/>
    </row>
    <row r="92">
      <c r="B92" s="6"/>
      <c r="C92" s="6"/>
      <c r="D92" s="6"/>
    </row>
    <row r="93">
      <c r="B93" s="6"/>
      <c r="C93" s="6"/>
      <c r="D93" s="6"/>
    </row>
    <row r="94">
      <c r="B94" s="6"/>
      <c r="C94" s="6"/>
      <c r="D94" s="6"/>
    </row>
    <row r="95">
      <c r="B95" s="6"/>
      <c r="C95" s="6"/>
      <c r="D95" s="6"/>
    </row>
    <row r="96">
      <c r="B96" s="6"/>
      <c r="C96" s="6"/>
      <c r="D96" s="6"/>
    </row>
    <row r="97">
      <c r="B97" s="6"/>
      <c r="C97" s="6"/>
      <c r="D97" s="6"/>
    </row>
    <row r="98">
      <c r="B98" s="6"/>
      <c r="C98" s="6"/>
      <c r="D98" s="6"/>
    </row>
    <row r="99">
      <c r="B99" s="6"/>
      <c r="C99" s="6"/>
      <c r="D99" s="6"/>
    </row>
    <row r="100">
      <c r="B100" s="6"/>
      <c r="C100" s="6"/>
      <c r="D100" s="6"/>
    </row>
    <row r="101">
      <c r="B101" s="6"/>
      <c r="C101" s="6"/>
      <c r="D101" s="6"/>
    </row>
    <row r="102">
      <c r="B102" s="6"/>
      <c r="C102" s="6"/>
      <c r="D102" s="6"/>
    </row>
    <row r="103">
      <c r="B103" s="6"/>
      <c r="C103" s="6"/>
      <c r="D103" s="6"/>
    </row>
    <row r="104">
      <c r="B104" s="6"/>
      <c r="C104" s="6"/>
      <c r="D104" s="6"/>
    </row>
    <row r="105">
      <c r="B105" s="6"/>
      <c r="C105" s="6"/>
      <c r="D105" s="6"/>
    </row>
    <row r="106">
      <c r="B106" s="6"/>
      <c r="C106" s="6"/>
      <c r="D106" s="6"/>
    </row>
    <row r="107">
      <c r="B107" s="6"/>
      <c r="C107" s="6"/>
      <c r="D107" s="6"/>
    </row>
    <row r="108">
      <c r="B108" s="6"/>
      <c r="C108" s="6"/>
      <c r="D108" s="6"/>
    </row>
    <row r="109">
      <c r="B109" s="6"/>
      <c r="C109" s="6"/>
      <c r="D109" s="6"/>
    </row>
    <row r="110">
      <c r="B110" s="6"/>
      <c r="C110" s="6"/>
      <c r="D110" s="6"/>
    </row>
    <row r="111">
      <c r="B111" s="6"/>
      <c r="C111" s="6"/>
      <c r="D111" s="6"/>
    </row>
    <row r="112">
      <c r="B112" s="6"/>
      <c r="C112" s="6"/>
      <c r="D112" s="6"/>
    </row>
    <row r="113">
      <c r="B113" s="6"/>
      <c r="C113" s="6"/>
      <c r="D113" s="6"/>
    </row>
    <row r="114">
      <c r="B114" s="6"/>
      <c r="C114" s="6"/>
      <c r="D114" s="6"/>
    </row>
    <row r="115">
      <c r="B115" s="6"/>
      <c r="C115" s="6"/>
      <c r="D115" s="6"/>
    </row>
    <row r="116">
      <c r="B116" s="6"/>
      <c r="C116" s="6"/>
      <c r="D116" s="6"/>
    </row>
    <row r="117">
      <c r="B117" s="6"/>
      <c r="C117" s="6"/>
      <c r="D117" s="6"/>
    </row>
    <row r="118">
      <c r="B118" s="6"/>
      <c r="C118" s="6"/>
      <c r="D118" s="6"/>
    </row>
    <row r="119">
      <c r="B119" s="6"/>
      <c r="C119" s="6"/>
      <c r="D119" s="6"/>
    </row>
    <row r="120">
      <c r="B120" s="6"/>
      <c r="C120" s="6"/>
      <c r="D120" s="6"/>
    </row>
    <row r="121">
      <c r="B121" s="6"/>
      <c r="C121" s="6"/>
      <c r="D121" s="6"/>
    </row>
    <row r="122">
      <c r="B122" s="6"/>
      <c r="C122" s="6"/>
      <c r="D122" s="6"/>
    </row>
    <row r="123">
      <c r="B123" s="6"/>
      <c r="C123" s="6"/>
      <c r="D123" s="6"/>
    </row>
    <row r="124">
      <c r="B124" s="6"/>
      <c r="C124" s="6"/>
      <c r="D124" s="6"/>
    </row>
    <row r="125">
      <c r="B125" s="6"/>
      <c r="C125" s="6"/>
      <c r="D125" s="6"/>
    </row>
    <row r="126">
      <c r="B126" s="6"/>
      <c r="C126" s="6"/>
      <c r="D126" s="6"/>
    </row>
    <row r="127">
      <c r="B127" s="6"/>
      <c r="C127" s="6"/>
      <c r="D127" s="6"/>
    </row>
    <row r="128">
      <c r="B128" s="6"/>
      <c r="C128" s="6"/>
      <c r="D128" s="6"/>
    </row>
    <row r="129">
      <c r="B129" s="6"/>
      <c r="C129" s="6"/>
      <c r="D129" s="6"/>
    </row>
    <row r="130">
      <c r="B130" s="6"/>
      <c r="C130" s="6"/>
      <c r="D130" s="6"/>
    </row>
    <row r="131">
      <c r="B131" s="6"/>
      <c r="C131" s="6"/>
      <c r="D131" s="6"/>
    </row>
    <row r="132">
      <c r="B132" s="6"/>
      <c r="C132" s="6"/>
      <c r="D132" s="6"/>
    </row>
    <row r="133">
      <c r="B133" s="6"/>
      <c r="C133" s="6"/>
      <c r="D133" s="6"/>
    </row>
    <row r="134">
      <c r="B134" s="6"/>
      <c r="C134" s="6"/>
      <c r="D134" s="6"/>
    </row>
    <row r="135">
      <c r="B135" s="6"/>
      <c r="C135" s="6"/>
      <c r="D135" s="6"/>
    </row>
    <row r="136">
      <c r="B136" s="6"/>
      <c r="C136" s="6"/>
      <c r="D136" s="6"/>
    </row>
    <row r="137">
      <c r="B137" s="6"/>
      <c r="C137" s="6"/>
      <c r="D137" s="6"/>
    </row>
    <row r="138">
      <c r="B138" s="6"/>
      <c r="C138" s="6"/>
      <c r="D138" s="6"/>
    </row>
    <row r="139">
      <c r="B139" s="6"/>
      <c r="C139" s="6"/>
      <c r="D139" s="6"/>
    </row>
    <row r="140">
      <c r="B140" s="6"/>
      <c r="C140" s="6"/>
      <c r="D140" s="6"/>
    </row>
    <row r="141">
      <c r="B141" s="6"/>
      <c r="C141" s="6"/>
      <c r="D141" s="6"/>
    </row>
    <row r="142">
      <c r="B142" s="6"/>
      <c r="C142" s="6"/>
      <c r="D142" s="6"/>
    </row>
    <row r="143">
      <c r="B143" s="6"/>
      <c r="C143" s="6"/>
      <c r="D143" s="6"/>
    </row>
    <row r="144">
      <c r="B144" s="6"/>
      <c r="C144" s="6"/>
      <c r="D144" s="6"/>
    </row>
    <row r="145">
      <c r="B145" s="6"/>
      <c r="C145" s="6"/>
      <c r="D145" s="6"/>
    </row>
    <row r="146">
      <c r="B146" s="6"/>
      <c r="C146" s="6"/>
      <c r="D146" s="6"/>
    </row>
    <row r="147">
      <c r="B147" s="6"/>
      <c r="C147" s="6"/>
      <c r="D147" s="6"/>
    </row>
    <row r="148">
      <c r="B148" s="6"/>
      <c r="C148" s="6"/>
      <c r="D148" s="6"/>
    </row>
    <row r="149">
      <c r="B149" s="6"/>
      <c r="C149" s="6"/>
      <c r="D149" s="6"/>
    </row>
    <row r="150">
      <c r="B150" s="6"/>
      <c r="C150" s="6"/>
      <c r="D150" s="6"/>
    </row>
    <row r="151">
      <c r="B151" s="6"/>
      <c r="C151" s="6"/>
      <c r="D151" s="6"/>
    </row>
    <row r="152">
      <c r="B152" s="6"/>
      <c r="C152" s="6"/>
      <c r="D152" s="6"/>
    </row>
    <row r="153">
      <c r="B153" s="6"/>
      <c r="C153" s="6"/>
      <c r="D153" s="6"/>
    </row>
    <row r="154">
      <c r="B154" s="6"/>
      <c r="C154" s="6"/>
      <c r="D154" s="6"/>
    </row>
    <row r="155">
      <c r="B155" s="6"/>
      <c r="C155" s="6"/>
      <c r="D155" s="6"/>
    </row>
    <row r="156">
      <c r="B156" s="6"/>
      <c r="C156" s="6"/>
      <c r="D156" s="6"/>
    </row>
    <row r="157">
      <c r="B157" s="6"/>
      <c r="C157" s="6"/>
      <c r="D157" s="6"/>
    </row>
    <row r="158">
      <c r="B158" s="6"/>
      <c r="C158" s="6"/>
      <c r="D158" s="6"/>
    </row>
    <row r="159">
      <c r="B159" s="6"/>
      <c r="C159" s="6"/>
      <c r="D159" s="6"/>
    </row>
    <row r="160">
      <c r="B160" s="6"/>
      <c r="C160" s="6"/>
      <c r="D160" s="6"/>
    </row>
    <row r="161">
      <c r="B161" s="6"/>
      <c r="C161" s="6"/>
      <c r="D161" s="6"/>
    </row>
    <row r="162">
      <c r="B162" s="6"/>
      <c r="C162" s="6"/>
      <c r="D162" s="6"/>
    </row>
    <row r="163">
      <c r="B163" s="6"/>
      <c r="C163" s="6"/>
      <c r="D163" s="6"/>
    </row>
    <row r="164">
      <c r="B164" s="6"/>
      <c r="C164" s="6"/>
      <c r="D164" s="6"/>
    </row>
    <row r="165">
      <c r="B165" s="6"/>
      <c r="C165" s="6"/>
      <c r="D165" s="6"/>
    </row>
    <row r="166">
      <c r="B166" s="6"/>
      <c r="C166" s="6"/>
      <c r="D166" s="6"/>
    </row>
    <row r="167">
      <c r="B167" s="6"/>
      <c r="C167" s="6"/>
      <c r="D167" s="6"/>
    </row>
    <row r="168">
      <c r="B168" s="6"/>
      <c r="C168" s="6"/>
      <c r="D168" s="6"/>
    </row>
    <row r="169">
      <c r="B169" s="6"/>
      <c r="C169" s="6"/>
      <c r="D169" s="6"/>
    </row>
    <row r="170">
      <c r="B170" s="6"/>
      <c r="C170" s="6"/>
      <c r="D170" s="6"/>
    </row>
    <row r="171">
      <c r="B171" s="6"/>
      <c r="C171" s="6"/>
      <c r="D171" s="6"/>
    </row>
    <row r="172">
      <c r="B172" s="6"/>
      <c r="C172" s="6"/>
      <c r="D172" s="6"/>
    </row>
    <row r="173">
      <c r="B173" s="6"/>
      <c r="C173" s="6"/>
      <c r="D173" s="6"/>
    </row>
    <row r="174">
      <c r="B174" s="6"/>
      <c r="C174" s="6"/>
      <c r="D174" s="6"/>
    </row>
    <row r="175">
      <c r="B175" s="6"/>
      <c r="C175" s="6"/>
      <c r="D175" s="6"/>
    </row>
    <row r="176">
      <c r="B176" s="6"/>
      <c r="C176" s="6"/>
      <c r="D176" s="6"/>
    </row>
    <row r="177">
      <c r="B177" s="6"/>
      <c r="C177" s="6"/>
      <c r="D177" s="6"/>
    </row>
    <row r="178">
      <c r="B178" s="6"/>
      <c r="C178" s="6"/>
      <c r="D178" s="6"/>
    </row>
    <row r="179">
      <c r="B179" s="6"/>
      <c r="C179" s="6"/>
      <c r="D179" s="6"/>
    </row>
    <row r="180">
      <c r="B180" s="6"/>
      <c r="C180" s="6"/>
      <c r="D180" s="6"/>
    </row>
    <row r="181">
      <c r="B181" s="6"/>
      <c r="C181" s="6"/>
      <c r="D181" s="6"/>
    </row>
    <row r="182">
      <c r="B182" s="6"/>
      <c r="C182" s="6"/>
      <c r="D182" s="6"/>
    </row>
    <row r="183">
      <c r="B183" s="6"/>
      <c r="C183" s="6"/>
      <c r="D183" s="6"/>
    </row>
    <row r="184">
      <c r="B184" s="6"/>
      <c r="C184" s="6"/>
      <c r="D184" s="6"/>
    </row>
    <row r="185">
      <c r="B185" s="6"/>
      <c r="C185" s="6"/>
      <c r="D185" s="6"/>
    </row>
    <row r="186">
      <c r="B186" s="6"/>
      <c r="C186" s="6"/>
      <c r="D186" s="6"/>
    </row>
    <row r="187">
      <c r="B187" s="6"/>
      <c r="C187" s="6"/>
      <c r="D187" s="6"/>
    </row>
    <row r="188">
      <c r="B188" s="6"/>
      <c r="C188" s="6"/>
      <c r="D188" s="6"/>
    </row>
    <row r="189">
      <c r="B189" s="6"/>
      <c r="C189" s="6"/>
      <c r="D189" s="6"/>
    </row>
    <row r="190">
      <c r="B190" s="6"/>
      <c r="C190" s="6"/>
      <c r="D190" s="6"/>
    </row>
    <row r="191">
      <c r="B191" s="6"/>
      <c r="C191" s="6"/>
      <c r="D191" s="6"/>
    </row>
    <row r="192">
      <c r="B192" s="6"/>
      <c r="C192" s="6"/>
      <c r="D192" s="6"/>
    </row>
    <row r="193">
      <c r="B193" s="6"/>
      <c r="C193" s="6"/>
      <c r="D193" s="6"/>
    </row>
    <row r="194">
      <c r="B194" s="6"/>
      <c r="C194" s="6"/>
      <c r="D194" s="6"/>
    </row>
    <row r="195">
      <c r="B195" s="6"/>
      <c r="C195" s="6"/>
      <c r="D195" s="6"/>
    </row>
    <row r="196">
      <c r="B196" s="6"/>
      <c r="C196" s="6"/>
      <c r="D196" s="6"/>
    </row>
    <row r="197">
      <c r="B197" s="6"/>
      <c r="C197" s="6"/>
      <c r="D197" s="6"/>
    </row>
    <row r="198">
      <c r="B198" s="6"/>
      <c r="C198" s="6"/>
      <c r="D198" s="6"/>
    </row>
    <row r="199">
      <c r="B199" s="6"/>
      <c r="C199" s="6"/>
      <c r="D199" s="6"/>
    </row>
    <row r="200">
      <c r="B200" s="6"/>
      <c r="C200" s="6"/>
      <c r="D200" s="6"/>
    </row>
    <row r="201">
      <c r="B201" s="6"/>
      <c r="C201" s="6"/>
      <c r="D201" s="6"/>
    </row>
    <row r="202">
      <c r="B202" s="6"/>
      <c r="C202" s="6"/>
      <c r="D202" s="6"/>
    </row>
    <row r="203">
      <c r="B203" s="6"/>
      <c r="C203" s="6"/>
      <c r="D203" s="6"/>
    </row>
    <row r="204">
      <c r="B204" s="6"/>
      <c r="C204" s="6"/>
      <c r="D204" s="6"/>
    </row>
    <row r="205">
      <c r="B205" s="6"/>
      <c r="C205" s="6"/>
      <c r="D205" s="6"/>
    </row>
    <row r="206">
      <c r="B206" s="6"/>
      <c r="C206" s="6"/>
      <c r="D206" s="6"/>
    </row>
    <row r="207">
      <c r="B207" s="6"/>
      <c r="C207" s="6"/>
      <c r="D207" s="6"/>
    </row>
    <row r="208">
      <c r="B208" s="6"/>
      <c r="C208" s="6"/>
      <c r="D208" s="6"/>
    </row>
    <row r="209">
      <c r="B209" s="6"/>
      <c r="C209" s="6"/>
      <c r="D209" s="6"/>
    </row>
    <row r="210">
      <c r="B210" s="6"/>
      <c r="C210" s="6"/>
      <c r="D210" s="6"/>
    </row>
    <row r="211">
      <c r="B211" s="6"/>
      <c r="C211" s="6"/>
      <c r="D211" s="6"/>
    </row>
    <row r="212">
      <c r="B212" s="6"/>
      <c r="C212" s="6"/>
      <c r="D212" s="6"/>
    </row>
    <row r="213">
      <c r="B213" s="6"/>
      <c r="C213" s="6"/>
      <c r="D213" s="6"/>
    </row>
    <row r="214">
      <c r="B214" s="6"/>
      <c r="C214" s="6"/>
      <c r="D214" s="6"/>
    </row>
    <row r="215">
      <c r="B215" s="6"/>
      <c r="C215" s="6"/>
      <c r="D215" s="6"/>
    </row>
    <row r="216">
      <c r="B216" s="6"/>
      <c r="C216" s="6"/>
      <c r="D216" s="6"/>
    </row>
    <row r="217">
      <c r="B217" s="6"/>
      <c r="C217" s="6"/>
      <c r="D217" s="6"/>
    </row>
    <row r="218">
      <c r="B218" s="6"/>
      <c r="C218" s="6"/>
      <c r="D218" s="6"/>
    </row>
    <row r="219">
      <c r="B219" s="6"/>
      <c r="C219" s="6"/>
      <c r="D219" s="6"/>
    </row>
    <row r="220">
      <c r="B220" s="6"/>
      <c r="C220" s="6"/>
      <c r="D220" s="6"/>
    </row>
    <row r="221">
      <c r="B221" s="6"/>
      <c r="C221" s="6"/>
      <c r="D221" s="6"/>
    </row>
    <row r="222">
      <c r="B222" s="6"/>
      <c r="C222" s="6"/>
      <c r="D222" s="6"/>
    </row>
    <row r="223">
      <c r="B223" s="6"/>
      <c r="C223" s="6"/>
      <c r="D223" s="6"/>
    </row>
    <row r="224">
      <c r="B224" s="6"/>
      <c r="C224" s="6"/>
      <c r="D224" s="6"/>
    </row>
    <row r="225">
      <c r="B225" s="6"/>
      <c r="C225" s="6"/>
      <c r="D225" s="6"/>
    </row>
    <row r="226">
      <c r="B226" s="6"/>
      <c r="C226" s="6"/>
      <c r="D226" s="6"/>
    </row>
    <row r="227">
      <c r="B227" s="6"/>
      <c r="C227" s="6"/>
      <c r="D227" s="6"/>
    </row>
    <row r="228">
      <c r="B228" s="6"/>
      <c r="C228" s="6"/>
      <c r="D228" s="6"/>
    </row>
    <row r="229">
      <c r="B229" s="6"/>
      <c r="C229" s="6"/>
      <c r="D229" s="6"/>
    </row>
    <row r="230">
      <c r="B230" s="6"/>
      <c r="C230" s="6"/>
      <c r="D230" s="6"/>
    </row>
    <row r="231">
      <c r="B231" s="6"/>
      <c r="C231" s="6"/>
      <c r="D231" s="6"/>
    </row>
    <row r="232">
      <c r="B232" s="6"/>
      <c r="C232" s="6"/>
      <c r="D232" s="6"/>
    </row>
    <row r="233">
      <c r="B233" s="6"/>
      <c r="C233" s="6"/>
      <c r="D233" s="6"/>
    </row>
    <row r="234">
      <c r="B234" s="6"/>
      <c r="C234" s="6"/>
      <c r="D234" s="6"/>
    </row>
    <row r="235">
      <c r="B235" s="6"/>
      <c r="C235" s="6"/>
      <c r="D235" s="6"/>
    </row>
    <row r="236">
      <c r="B236" s="6"/>
      <c r="C236" s="6"/>
      <c r="D236" s="6"/>
    </row>
    <row r="237">
      <c r="B237" s="6"/>
      <c r="C237" s="6"/>
      <c r="D237" s="6"/>
    </row>
    <row r="238">
      <c r="B238" s="6"/>
      <c r="C238" s="6"/>
      <c r="D238" s="6"/>
    </row>
    <row r="239">
      <c r="B239" s="6"/>
      <c r="C239" s="6"/>
      <c r="D239" s="6"/>
    </row>
    <row r="240">
      <c r="B240" s="6"/>
      <c r="C240" s="6"/>
      <c r="D240" s="6"/>
    </row>
    <row r="241">
      <c r="B241" s="6"/>
      <c r="C241" s="6"/>
      <c r="D241" s="6"/>
    </row>
    <row r="242">
      <c r="B242" s="6"/>
      <c r="C242" s="6"/>
      <c r="D242" s="6"/>
    </row>
    <row r="243">
      <c r="B243" s="6"/>
      <c r="C243" s="6"/>
      <c r="D243" s="6"/>
    </row>
    <row r="244">
      <c r="B244" s="6"/>
      <c r="C244" s="6"/>
      <c r="D244" s="6"/>
    </row>
    <row r="245">
      <c r="B245" s="6"/>
      <c r="C245" s="6"/>
      <c r="D245" s="6"/>
    </row>
    <row r="246">
      <c r="B246" s="6"/>
      <c r="C246" s="6"/>
      <c r="D246" s="6"/>
    </row>
    <row r="247">
      <c r="B247" s="6"/>
      <c r="C247" s="6"/>
      <c r="D247" s="6"/>
    </row>
    <row r="248">
      <c r="B248" s="6"/>
      <c r="C248" s="6"/>
      <c r="D248" s="6"/>
    </row>
    <row r="249">
      <c r="B249" s="6"/>
      <c r="C249" s="6"/>
      <c r="D249" s="6"/>
    </row>
    <row r="250">
      <c r="B250" s="6"/>
      <c r="C250" s="6"/>
      <c r="D250" s="6"/>
    </row>
    <row r="251">
      <c r="B251" s="6"/>
      <c r="C251" s="6"/>
      <c r="D251" s="6"/>
    </row>
    <row r="252">
      <c r="B252" s="6"/>
      <c r="C252" s="6"/>
      <c r="D252" s="6"/>
    </row>
    <row r="253">
      <c r="B253" s="6"/>
      <c r="C253" s="6"/>
      <c r="D253" s="6"/>
    </row>
    <row r="254">
      <c r="B254" s="6"/>
      <c r="C254" s="6"/>
      <c r="D254" s="6"/>
    </row>
    <row r="255">
      <c r="B255" s="6"/>
      <c r="C255" s="6"/>
      <c r="D255" s="6"/>
    </row>
    <row r="256">
      <c r="B256" s="6"/>
      <c r="C256" s="6"/>
      <c r="D256" s="6"/>
    </row>
    <row r="257">
      <c r="B257" s="6"/>
      <c r="C257" s="6"/>
      <c r="D257" s="6"/>
    </row>
    <row r="258">
      <c r="B258" s="6"/>
      <c r="C258" s="6"/>
      <c r="D258" s="6"/>
    </row>
    <row r="259">
      <c r="B259" s="6"/>
      <c r="C259" s="6"/>
      <c r="D259" s="6"/>
    </row>
    <row r="260">
      <c r="B260" s="6"/>
      <c r="C260" s="6"/>
      <c r="D260" s="6"/>
    </row>
    <row r="261">
      <c r="B261" s="6"/>
      <c r="C261" s="6"/>
      <c r="D261" s="6"/>
    </row>
    <row r="262">
      <c r="B262" s="6"/>
      <c r="C262" s="6"/>
      <c r="D262" s="6"/>
    </row>
    <row r="263">
      <c r="B263" s="6"/>
      <c r="C263" s="6"/>
      <c r="D263" s="6"/>
    </row>
    <row r="264">
      <c r="B264" s="6"/>
      <c r="C264" s="6"/>
      <c r="D264" s="6"/>
    </row>
    <row r="265">
      <c r="B265" s="6"/>
      <c r="C265" s="6"/>
      <c r="D265" s="6"/>
    </row>
    <row r="266">
      <c r="B266" s="6"/>
      <c r="C266" s="6"/>
      <c r="D266" s="6"/>
    </row>
    <row r="267">
      <c r="B267" s="6"/>
      <c r="C267" s="6"/>
      <c r="D267" s="6"/>
    </row>
    <row r="268">
      <c r="B268" s="6"/>
      <c r="C268" s="6"/>
      <c r="D268" s="6"/>
    </row>
    <row r="269">
      <c r="B269" s="6"/>
      <c r="C269" s="6"/>
      <c r="D269" s="6"/>
    </row>
    <row r="270">
      <c r="B270" s="6"/>
      <c r="C270" s="6"/>
      <c r="D270" s="6"/>
    </row>
    <row r="271">
      <c r="B271" s="6"/>
      <c r="C271" s="6"/>
      <c r="D271" s="6"/>
    </row>
    <row r="272">
      <c r="B272" s="6"/>
      <c r="C272" s="6"/>
      <c r="D272" s="6"/>
    </row>
    <row r="273">
      <c r="B273" s="6"/>
      <c r="C273" s="6"/>
      <c r="D273" s="6"/>
    </row>
    <row r="274">
      <c r="B274" s="6"/>
      <c r="C274" s="6"/>
      <c r="D274" s="6"/>
    </row>
    <row r="275">
      <c r="B275" s="6"/>
      <c r="C275" s="6"/>
      <c r="D275" s="6"/>
    </row>
    <row r="276">
      <c r="B276" s="6"/>
      <c r="C276" s="6"/>
      <c r="D276" s="6"/>
    </row>
    <row r="277">
      <c r="B277" s="6"/>
      <c r="C277" s="6"/>
      <c r="D277" s="6"/>
    </row>
    <row r="278">
      <c r="B278" s="6"/>
      <c r="C278" s="6"/>
      <c r="D278" s="6"/>
    </row>
    <row r="279">
      <c r="B279" s="6"/>
      <c r="C279" s="6"/>
      <c r="D279" s="6"/>
    </row>
    <row r="280">
      <c r="B280" s="6"/>
      <c r="C280" s="6"/>
      <c r="D280" s="6"/>
    </row>
    <row r="281">
      <c r="B281" s="6"/>
      <c r="C281" s="6"/>
      <c r="D281" s="6"/>
    </row>
    <row r="282">
      <c r="B282" s="6"/>
      <c r="C282" s="6"/>
      <c r="D282" s="6"/>
    </row>
    <row r="283">
      <c r="B283" s="6"/>
      <c r="C283" s="6"/>
      <c r="D283" s="6"/>
    </row>
    <row r="284">
      <c r="B284" s="6"/>
      <c r="C284" s="6"/>
      <c r="D284" s="6"/>
    </row>
    <row r="285">
      <c r="B285" s="6"/>
      <c r="C285" s="6"/>
      <c r="D285" s="6"/>
    </row>
    <row r="286">
      <c r="B286" s="6"/>
      <c r="C286" s="6"/>
      <c r="D286" s="6"/>
    </row>
    <row r="287">
      <c r="B287" s="6"/>
      <c r="C287" s="6"/>
      <c r="D287" s="6"/>
    </row>
    <row r="288">
      <c r="B288" s="6"/>
      <c r="C288" s="6"/>
      <c r="D288" s="6"/>
    </row>
    <row r="289">
      <c r="B289" s="6"/>
      <c r="C289" s="6"/>
      <c r="D289" s="6"/>
    </row>
    <row r="290">
      <c r="B290" s="6"/>
      <c r="C290" s="6"/>
      <c r="D290" s="6"/>
    </row>
    <row r="291">
      <c r="B291" s="6"/>
      <c r="C291" s="6"/>
      <c r="D291" s="6"/>
    </row>
    <row r="292">
      <c r="B292" s="6"/>
      <c r="C292" s="6"/>
      <c r="D292" s="6"/>
    </row>
    <row r="293">
      <c r="B293" s="6"/>
      <c r="C293" s="6"/>
      <c r="D293" s="6"/>
    </row>
    <row r="294">
      <c r="B294" s="6"/>
      <c r="C294" s="6"/>
      <c r="D294" s="6"/>
    </row>
    <row r="295">
      <c r="B295" s="6"/>
      <c r="C295" s="6"/>
      <c r="D295" s="6"/>
    </row>
    <row r="296">
      <c r="B296" s="6"/>
      <c r="C296" s="6"/>
      <c r="D296" s="6"/>
    </row>
    <row r="297">
      <c r="B297" s="6"/>
      <c r="C297" s="6"/>
      <c r="D297" s="6"/>
    </row>
    <row r="298">
      <c r="B298" s="6"/>
      <c r="C298" s="6"/>
      <c r="D298" s="6"/>
    </row>
    <row r="299">
      <c r="B299" s="6"/>
      <c r="C299" s="6"/>
      <c r="D299" s="6"/>
    </row>
    <row r="300">
      <c r="B300" s="6"/>
      <c r="C300" s="6"/>
      <c r="D300" s="6"/>
    </row>
    <row r="301">
      <c r="B301" s="6"/>
      <c r="C301" s="6"/>
      <c r="D301" s="6"/>
    </row>
    <row r="302">
      <c r="B302" s="6"/>
      <c r="C302" s="6"/>
      <c r="D302" s="6"/>
    </row>
    <row r="303">
      <c r="B303" s="6"/>
      <c r="C303" s="6"/>
      <c r="D303" s="6"/>
    </row>
    <row r="304">
      <c r="B304" s="6"/>
      <c r="C304" s="6"/>
      <c r="D304" s="6"/>
    </row>
    <row r="305">
      <c r="B305" s="6"/>
      <c r="C305" s="6"/>
      <c r="D305" s="6"/>
    </row>
    <row r="306">
      <c r="B306" s="6"/>
      <c r="C306" s="6"/>
      <c r="D306" s="6"/>
    </row>
    <row r="307">
      <c r="B307" s="6"/>
      <c r="C307" s="6"/>
      <c r="D307" s="6"/>
    </row>
    <row r="308">
      <c r="B308" s="6"/>
      <c r="C308" s="6"/>
      <c r="D308" s="6"/>
    </row>
    <row r="309">
      <c r="B309" s="6"/>
      <c r="C309" s="6"/>
      <c r="D309" s="6"/>
    </row>
    <row r="310">
      <c r="B310" s="6"/>
      <c r="C310" s="6"/>
      <c r="D310" s="6"/>
    </row>
    <row r="311">
      <c r="B311" s="6"/>
      <c r="C311" s="6"/>
      <c r="D311" s="6"/>
    </row>
    <row r="312">
      <c r="B312" s="6"/>
      <c r="C312" s="6"/>
      <c r="D312" s="6"/>
    </row>
    <row r="313">
      <c r="B313" s="6"/>
      <c r="C313" s="6"/>
      <c r="D313" s="6"/>
    </row>
    <row r="314">
      <c r="B314" s="6"/>
      <c r="C314" s="6"/>
      <c r="D314" s="6"/>
    </row>
    <row r="315">
      <c r="B315" s="6"/>
      <c r="C315" s="6"/>
      <c r="D315" s="6"/>
    </row>
    <row r="316">
      <c r="B316" s="6"/>
      <c r="C316" s="6"/>
      <c r="D316" s="6"/>
    </row>
    <row r="317">
      <c r="B317" s="6"/>
      <c r="C317" s="6"/>
      <c r="D317" s="6"/>
    </row>
    <row r="318">
      <c r="B318" s="6"/>
      <c r="C318" s="6"/>
      <c r="D318" s="6"/>
    </row>
    <row r="319">
      <c r="B319" s="6"/>
      <c r="C319" s="6"/>
      <c r="D319" s="6"/>
    </row>
    <row r="320">
      <c r="B320" s="6"/>
      <c r="C320" s="6"/>
      <c r="D320" s="6"/>
    </row>
    <row r="321">
      <c r="B321" s="6"/>
      <c r="C321" s="6"/>
      <c r="D321" s="6"/>
    </row>
    <row r="322">
      <c r="B322" s="6"/>
      <c r="C322" s="6"/>
      <c r="D322" s="6"/>
    </row>
    <row r="323">
      <c r="B323" s="6"/>
      <c r="C323" s="6"/>
      <c r="D323" s="6"/>
    </row>
    <row r="324">
      <c r="B324" s="6"/>
      <c r="C324" s="6"/>
      <c r="D324" s="6"/>
    </row>
    <row r="325">
      <c r="B325" s="6"/>
      <c r="C325" s="6"/>
      <c r="D325" s="6"/>
    </row>
    <row r="326">
      <c r="B326" s="6"/>
      <c r="C326" s="6"/>
      <c r="D326" s="6"/>
    </row>
    <row r="327">
      <c r="B327" s="6"/>
      <c r="C327" s="6"/>
      <c r="D327" s="6"/>
    </row>
    <row r="328">
      <c r="B328" s="6"/>
      <c r="C328" s="6"/>
      <c r="D328" s="6"/>
    </row>
    <row r="329">
      <c r="B329" s="6"/>
      <c r="C329" s="6"/>
      <c r="D329" s="6"/>
    </row>
    <row r="330">
      <c r="B330" s="6"/>
      <c r="C330" s="6"/>
      <c r="D330" s="6"/>
    </row>
    <row r="331">
      <c r="B331" s="6"/>
      <c r="C331" s="6"/>
      <c r="D331" s="6"/>
    </row>
    <row r="332">
      <c r="B332" s="6"/>
      <c r="C332" s="6"/>
      <c r="D332" s="6"/>
    </row>
    <row r="333">
      <c r="B333" s="6"/>
      <c r="C333" s="6"/>
      <c r="D333" s="6"/>
    </row>
    <row r="334">
      <c r="B334" s="6"/>
      <c r="C334" s="6"/>
      <c r="D334" s="6"/>
    </row>
    <row r="335">
      <c r="B335" s="6"/>
      <c r="C335" s="6"/>
      <c r="D335" s="6"/>
    </row>
    <row r="336">
      <c r="B336" s="6"/>
      <c r="C336" s="6"/>
      <c r="D336" s="6"/>
    </row>
    <row r="337">
      <c r="B337" s="6"/>
      <c r="C337" s="6"/>
      <c r="D337" s="6"/>
    </row>
    <row r="338">
      <c r="B338" s="6"/>
      <c r="C338" s="6"/>
      <c r="D338" s="6"/>
    </row>
    <row r="339">
      <c r="B339" s="6"/>
      <c r="C339" s="6"/>
      <c r="D339" s="6"/>
    </row>
    <row r="340">
      <c r="B340" s="6"/>
      <c r="C340" s="6"/>
      <c r="D340" s="6"/>
    </row>
    <row r="341">
      <c r="B341" s="6"/>
      <c r="C341" s="6"/>
      <c r="D341" s="6"/>
    </row>
    <row r="342">
      <c r="B342" s="6"/>
      <c r="C342" s="6"/>
      <c r="D342" s="6"/>
    </row>
    <row r="343">
      <c r="B343" s="6"/>
      <c r="C343" s="6"/>
      <c r="D343" s="6"/>
    </row>
    <row r="344">
      <c r="B344" s="6"/>
      <c r="C344" s="6"/>
      <c r="D344" s="6"/>
    </row>
    <row r="345">
      <c r="B345" s="6"/>
      <c r="C345" s="6"/>
      <c r="D345" s="6"/>
    </row>
    <row r="346">
      <c r="B346" s="6"/>
      <c r="C346" s="6"/>
      <c r="D346" s="6"/>
    </row>
    <row r="347">
      <c r="B347" s="6"/>
      <c r="C347" s="6"/>
      <c r="D347" s="6"/>
    </row>
    <row r="348">
      <c r="B348" s="6"/>
      <c r="C348" s="6"/>
      <c r="D348" s="6"/>
    </row>
    <row r="349">
      <c r="B349" s="6"/>
      <c r="C349" s="6"/>
      <c r="D349" s="6"/>
    </row>
    <row r="350">
      <c r="B350" s="6"/>
      <c r="C350" s="6"/>
      <c r="D350" s="6"/>
    </row>
    <row r="351">
      <c r="B351" s="6"/>
      <c r="C351" s="6"/>
      <c r="D351" s="6"/>
    </row>
    <row r="352">
      <c r="B352" s="6"/>
      <c r="C352" s="6"/>
      <c r="D352" s="6"/>
    </row>
    <row r="353">
      <c r="B353" s="6"/>
      <c r="C353" s="6"/>
      <c r="D353" s="6"/>
    </row>
    <row r="354">
      <c r="B354" s="6"/>
      <c r="C354" s="6"/>
      <c r="D354" s="6"/>
    </row>
    <row r="355">
      <c r="B355" s="6"/>
      <c r="C355" s="6"/>
      <c r="D355" s="6"/>
    </row>
    <row r="356">
      <c r="B356" s="6"/>
      <c r="C356" s="6"/>
      <c r="D356" s="6"/>
    </row>
    <row r="357">
      <c r="B357" s="6"/>
      <c r="C357" s="6"/>
      <c r="D357" s="6"/>
    </row>
    <row r="358">
      <c r="B358" s="6"/>
      <c r="C358" s="6"/>
      <c r="D358" s="6"/>
    </row>
    <row r="359">
      <c r="B359" s="6"/>
      <c r="C359" s="6"/>
      <c r="D359" s="6"/>
    </row>
    <row r="360">
      <c r="B360" s="6"/>
      <c r="C360" s="6"/>
      <c r="D360" s="6"/>
    </row>
    <row r="361">
      <c r="B361" s="6"/>
      <c r="C361" s="6"/>
      <c r="D361" s="6"/>
    </row>
    <row r="362">
      <c r="B362" s="6"/>
      <c r="C362" s="6"/>
      <c r="D362" s="6"/>
    </row>
    <row r="363">
      <c r="B363" s="6"/>
      <c r="C363" s="6"/>
      <c r="D363" s="6"/>
    </row>
    <row r="364">
      <c r="B364" s="6"/>
      <c r="C364" s="6"/>
      <c r="D364" s="6"/>
    </row>
    <row r="365">
      <c r="B365" s="6"/>
      <c r="C365" s="6"/>
      <c r="D365" s="6"/>
    </row>
    <row r="366">
      <c r="B366" s="6"/>
      <c r="C366" s="6"/>
      <c r="D366" s="6"/>
    </row>
    <row r="367">
      <c r="B367" s="6"/>
      <c r="C367" s="6"/>
      <c r="D367" s="6"/>
    </row>
    <row r="368">
      <c r="B368" s="6"/>
      <c r="C368" s="6"/>
      <c r="D368" s="6"/>
    </row>
    <row r="369">
      <c r="B369" s="6"/>
      <c r="C369" s="6"/>
      <c r="D369" s="6"/>
    </row>
    <row r="370">
      <c r="B370" s="6"/>
      <c r="C370" s="6"/>
      <c r="D370" s="6"/>
    </row>
    <row r="371">
      <c r="B371" s="6"/>
      <c r="C371" s="6"/>
      <c r="D371" s="6"/>
    </row>
    <row r="372">
      <c r="B372" s="6"/>
      <c r="C372" s="6"/>
      <c r="D372" s="6"/>
    </row>
    <row r="373">
      <c r="B373" s="6"/>
      <c r="C373" s="6"/>
      <c r="D373" s="6"/>
    </row>
    <row r="374">
      <c r="B374" s="6"/>
      <c r="C374" s="6"/>
      <c r="D374" s="6"/>
    </row>
    <row r="375">
      <c r="B375" s="6"/>
      <c r="C375" s="6"/>
      <c r="D375" s="6"/>
    </row>
    <row r="376">
      <c r="B376" s="6"/>
      <c r="C376" s="6"/>
      <c r="D376" s="6"/>
    </row>
    <row r="377">
      <c r="B377" s="6"/>
      <c r="C377" s="6"/>
      <c r="D377" s="6"/>
    </row>
    <row r="378">
      <c r="B378" s="6"/>
      <c r="C378" s="6"/>
      <c r="D378" s="6"/>
    </row>
    <row r="379">
      <c r="B379" s="6"/>
      <c r="C379" s="6"/>
      <c r="D379" s="6"/>
    </row>
    <row r="380">
      <c r="B380" s="6"/>
      <c r="C380" s="6"/>
      <c r="D380" s="6"/>
    </row>
    <row r="381">
      <c r="B381" s="6"/>
      <c r="C381" s="6"/>
      <c r="D381" s="6"/>
    </row>
    <row r="382">
      <c r="B382" s="6"/>
      <c r="C382" s="6"/>
      <c r="D382" s="6"/>
    </row>
    <row r="383">
      <c r="B383" s="6"/>
      <c r="C383" s="6"/>
      <c r="D383" s="6"/>
    </row>
    <row r="384">
      <c r="B384" s="6"/>
      <c r="C384" s="6"/>
      <c r="D384" s="6"/>
    </row>
    <row r="385">
      <c r="B385" s="6"/>
      <c r="C385" s="6"/>
      <c r="D385" s="6"/>
    </row>
    <row r="386">
      <c r="B386" s="6"/>
      <c r="C386" s="6"/>
      <c r="D386" s="6"/>
    </row>
    <row r="387">
      <c r="B387" s="6"/>
      <c r="C387" s="6"/>
      <c r="D387" s="6"/>
    </row>
    <row r="388">
      <c r="B388" s="6"/>
      <c r="C388" s="6"/>
      <c r="D388" s="6"/>
    </row>
    <row r="389">
      <c r="B389" s="6"/>
      <c r="C389" s="6"/>
      <c r="D389" s="6"/>
    </row>
    <row r="390">
      <c r="B390" s="6"/>
      <c r="C390" s="6"/>
      <c r="D390" s="6"/>
    </row>
    <row r="391">
      <c r="B391" s="6"/>
      <c r="C391" s="6"/>
      <c r="D391" s="6"/>
    </row>
    <row r="392">
      <c r="B392" s="6"/>
      <c r="C392" s="6"/>
      <c r="D392" s="6"/>
    </row>
    <row r="393">
      <c r="B393" s="6"/>
      <c r="C393" s="6"/>
      <c r="D393" s="6"/>
    </row>
    <row r="394">
      <c r="B394" s="6"/>
      <c r="C394" s="6"/>
      <c r="D394" s="6"/>
    </row>
    <row r="395">
      <c r="B395" s="6"/>
      <c r="C395" s="6"/>
      <c r="D395" s="6"/>
    </row>
    <row r="396">
      <c r="B396" s="6"/>
      <c r="C396" s="6"/>
      <c r="D396" s="6"/>
    </row>
    <row r="397">
      <c r="B397" s="6"/>
      <c r="C397" s="6"/>
      <c r="D397" s="6"/>
    </row>
    <row r="398">
      <c r="B398" s="6"/>
      <c r="C398" s="6"/>
      <c r="D398" s="6"/>
    </row>
    <row r="399">
      <c r="B399" s="6"/>
      <c r="C399" s="6"/>
      <c r="D399" s="6"/>
    </row>
    <row r="400">
      <c r="B400" s="6"/>
      <c r="C400" s="6"/>
      <c r="D400" s="6"/>
    </row>
    <row r="401">
      <c r="B401" s="6"/>
      <c r="C401" s="6"/>
      <c r="D401" s="6"/>
    </row>
    <row r="402">
      <c r="B402" s="6"/>
      <c r="C402" s="6"/>
      <c r="D402" s="6"/>
    </row>
    <row r="403">
      <c r="B403" s="6"/>
      <c r="C403" s="6"/>
      <c r="D403" s="6"/>
    </row>
    <row r="404">
      <c r="B404" s="6"/>
      <c r="C404" s="6"/>
      <c r="D404" s="6"/>
    </row>
    <row r="405">
      <c r="B405" s="6"/>
      <c r="C405" s="6"/>
      <c r="D405" s="6"/>
    </row>
    <row r="406">
      <c r="B406" s="6"/>
      <c r="C406" s="6"/>
      <c r="D406" s="6"/>
    </row>
    <row r="407">
      <c r="B407" s="6"/>
      <c r="C407" s="6"/>
      <c r="D407" s="6"/>
    </row>
    <row r="408">
      <c r="B408" s="6"/>
      <c r="C408" s="6"/>
      <c r="D408" s="6"/>
    </row>
    <row r="409">
      <c r="B409" s="6"/>
      <c r="C409" s="6"/>
      <c r="D409" s="6"/>
    </row>
    <row r="410">
      <c r="B410" s="6"/>
      <c r="C410" s="6"/>
      <c r="D410" s="6"/>
    </row>
    <row r="411">
      <c r="B411" s="6"/>
      <c r="C411" s="6"/>
      <c r="D411" s="6"/>
    </row>
    <row r="412">
      <c r="B412" s="6"/>
      <c r="C412" s="6"/>
      <c r="D412" s="6"/>
    </row>
    <row r="413">
      <c r="B413" s="6"/>
      <c r="C413" s="6"/>
      <c r="D413" s="6"/>
    </row>
    <row r="414">
      <c r="B414" s="6"/>
      <c r="C414" s="6"/>
      <c r="D414" s="6"/>
    </row>
    <row r="415">
      <c r="B415" s="6"/>
      <c r="C415" s="6"/>
      <c r="D415" s="6"/>
    </row>
    <row r="416">
      <c r="B416" s="6"/>
      <c r="C416" s="6"/>
      <c r="D416" s="6"/>
    </row>
    <row r="417">
      <c r="B417" s="6"/>
      <c r="C417" s="6"/>
      <c r="D417" s="6"/>
    </row>
    <row r="418">
      <c r="B418" s="6"/>
      <c r="C418" s="6"/>
      <c r="D418" s="6"/>
    </row>
    <row r="419">
      <c r="B419" s="6"/>
      <c r="C419" s="6"/>
      <c r="D419" s="6"/>
    </row>
    <row r="420">
      <c r="B420" s="6"/>
      <c r="C420" s="6"/>
      <c r="D420" s="6"/>
    </row>
    <row r="421">
      <c r="B421" s="6"/>
      <c r="C421" s="6"/>
      <c r="D421" s="6"/>
    </row>
    <row r="422">
      <c r="B422" s="6"/>
      <c r="C422" s="6"/>
      <c r="D422" s="6"/>
    </row>
    <row r="423">
      <c r="B423" s="6"/>
      <c r="C423" s="6"/>
      <c r="D423" s="6"/>
    </row>
    <row r="424">
      <c r="B424" s="6"/>
      <c r="C424" s="6"/>
      <c r="D424" s="6"/>
    </row>
    <row r="425">
      <c r="B425" s="6"/>
      <c r="C425" s="6"/>
      <c r="D425" s="6"/>
    </row>
    <row r="426">
      <c r="B426" s="6"/>
      <c r="C426" s="6"/>
      <c r="D426" s="6"/>
    </row>
    <row r="427">
      <c r="B427" s="6"/>
      <c r="C427" s="6"/>
      <c r="D427" s="6"/>
    </row>
    <row r="428">
      <c r="B428" s="6"/>
      <c r="C428" s="6"/>
      <c r="D428" s="6"/>
    </row>
    <row r="429">
      <c r="B429" s="6"/>
      <c r="C429" s="6"/>
      <c r="D429" s="6"/>
    </row>
    <row r="430">
      <c r="B430" s="6"/>
      <c r="C430" s="6"/>
      <c r="D430" s="6"/>
    </row>
    <row r="431">
      <c r="B431" s="6"/>
      <c r="C431" s="6"/>
      <c r="D431" s="6"/>
    </row>
    <row r="432">
      <c r="B432" s="6"/>
      <c r="C432" s="6"/>
      <c r="D432" s="6"/>
    </row>
    <row r="433">
      <c r="B433" s="6"/>
      <c r="C433" s="6"/>
      <c r="D433" s="6"/>
    </row>
    <row r="434">
      <c r="B434" s="6"/>
      <c r="C434" s="6"/>
      <c r="D434" s="6"/>
    </row>
    <row r="435">
      <c r="B435" s="6"/>
      <c r="C435" s="6"/>
      <c r="D435" s="6"/>
    </row>
    <row r="436">
      <c r="B436" s="6"/>
      <c r="C436" s="6"/>
      <c r="D436" s="6"/>
    </row>
    <row r="437">
      <c r="B437" s="6"/>
      <c r="C437" s="6"/>
      <c r="D437" s="6"/>
    </row>
    <row r="438">
      <c r="B438" s="6"/>
      <c r="C438" s="6"/>
      <c r="D438" s="6"/>
    </row>
    <row r="439">
      <c r="B439" s="6"/>
      <c r="C439" s="6"/>
      <c r="D439" s="6"/>
    </row>
    <row r="440">
      <c r="B440" s="6"/>
      <c r="C440" s="6"/>
      <c r="D440" s="6"/>
    </row>
    <row r="441">
      <c r="B441" s="6"/>
      <c r="C441" s="6"/>
      <c r="D441" s="6"/>
    </row>
    <row r="442">
      <c r="B442" s="6"/>
      <c r="C442" s="6"/>
      <c r="D442" s="6"/>
    </row>
    <row r="443">
      <c r="B443" s="6"/>
      <c r="C443" s="6"/>
      <c r="D443" s="6"/>
    </row>
    <row r="444">
      <c r="B444" s="6"/>
      <c r="C444" s="6"/>
      <c r="D444" s="6"/>
    </row>
    <row r="445">
      <c r="B445" s="6"/>
      <c r="C445" s="6"/>
      <c r="D445" s="6"/>
    </row>
    <row r="446">
      <c r="B446" s="6"/>
      <c r="C446" s="6"/>
      <c r="D446" s="6"/>
    </row>
    <row r="447">
      <c r="B447" s="6"/>
      <c r="C447" s="6"/>
      <c r="D447" s="6"/>
    </row>
    <row r="448">
      <c r="B448" s="6"/>
      <c r="C448" s="6"/>
      <c r="D448" s="6"/>
    </row>
    <row r="449">
      <c r="B449" s="6"/>
      <c r="C449" s="6"/>
      <c r="D449" s="6"/>
    </row>
    <row r="450">
      <c r="B450" s="6"/>
      <c r="C450" s="6"/>
      <c r="D450" s="6"/>
    </row>
    <row r="451">
      <c r="B451" s="6"/>
      <c r="C451" s="6"/>
      <c r="D451" s="6"/>
    </row>
    <row r="452">
      <c r="B452" s="6"/>
      <c r="C452" s="6"/>
      <c r="D452" s="6"/>
    </row>
    <row r="453">
      <c r="B453" s="6"/>
      <c r="C453" s="6"/>
      <c r="D453" s="6"/>
    </row>
    <row r="454">
      <c r="B454" s="6"/>
      <c r="C454" s="6"/>
      <c r="D454" s="6"/>
    </row>
    <row r="455">
      <c r="B455" s="6"/>
      <c r="C455" s="6"/>
      <c r="D455" s="6"/>
    </row>
    <row r="456">
      <c r="B456" s="6"/>
      <c r="C456" s="6"/>
      <c r="D456" s="6"/>
    </row>
    <row r="457">
      <c r="B457" s="6"/>
      <c r="C457" s="6"/>
      <c r="D457" s="6"/>
    </row>
    <row r="458">
      <c r="B458" s="6"/>
      <c r="C458" s="6"/>
      <c r="D458" s="6"/>
    </row>
    <row r="459">
      <c r="B459" s="6"/>
      <c r="C459" s="6"/>
      <c r="D459" s="6"/>
    </row>
    <row r="460">
      <c r="B460" s="6"/>
      <c r="C460" s="6"/>
      <c r="D460" s="6"/>
    </row>
    <row r="461">
      <c r="B461" s="6"/>
      <c r="C461" s="6"/>
      <c r="D461" s="6"/>
    </row>
    <row r="462">
      <c r="B462" s="6"/>
      <c r="C462" s="6"/>
      <c r="D462" s="6"/>
    </row>
    <row r="463">
      <c r="B463" s="6"/>
      <c r="C463" s="6"/>
      <c r="D463" s="6"/>
    </row>
    <row r="464">
      <c r="B464" s="6"/>
      <c r="C464" s="6"/>
      <c r="D464" s="6"/>
    </row>
    <row r="465">
      <c r="B465" s="6"/>
      <c r="C465" s="6"/>
      <c r="D465" s="6"/>
    </row>
    <row r="466">
      <c r="B466" s="6"/>
      <c r="C466" s="6"/>
      <c r="D466" s="6"/>
    </row>
    <row r="467">
      <c r="B467" s="6"/>
      <c r="C467" s="6"/>
      <c r="D467" s="6"/>
    </row>
    <row r="468">
      <c r="B468" s="6"/>
      <c r="C468" s="6"/>
      <c r="D468" s="6"/>
    </row>
    <row r="469">
      <c r="B469" s="6"/>
      <c r="C469" s="6"/>
      <c r="D469" s="6"/>
    </row>
    <row r="470">
      <c r="B470" s="6"/>
      <c r="C470" s="6"/>
      <c r="D470" s="6"/>
    </row>
    <row r="471">
      <c r="B471" s="6"/>
      <c r="C471" s="6"/>
      <c r="D471" s="6"/>
    </row>
    <row r="472">
      <c r="B472" s="6"/>
      <c r="C472" s="6"/>
      <c r="D472" s="6"/>
    </row>
    <row r="473">
      <c r="B473" s="6"/>
      <c r="C473" s="6"/>
      <c r="D473" s="6"/>
    </row>
    <row r="474">
      <c r="B474" s="6"/>
      <c r="C474" s="6"/>
      <c r="D474" s="6"/>
    </row>
    <row r="475">
      <c r="B475" s="6"/>
      <c r="C475" s="6"/>
      <c r="D475" s="6"/>
    </row>
    <row r="476">
      <c r="B476" s="6"/>
      <c r="C476" s="6"/>
      <c r="D476" s="6"/>
    </row>
    <row r="477">
      <c r="B477" s="6"/>
      <c r="C477" s="6"/>
      <c r="D477" s="6"/>
    </row>
    <row r="478">
      <c r="B478" s="6"/>
      <c r="C478" s="6"/>
      <c r="D478" s="6"/>
    </row>
    <row r="479">
      <c r="B479" s="6"/>
      <c r="C479" s="6"/>
      <c r="D479" s="6"/>
    </row>
    <row r="480">
      <c r="B480" s="6"/>
      <c r="C480" s="6"/>
      <c r="D480" s="6"/>
    </row>
    <row r="481">
      <c r="B481" s="6"/>
      <c r="C481" s="6"/>
      <c r="D481" s="6"/>
    </row>
    <row r="482">
      <c r="B482" s="6"/>
      <c r="C482" s="6"/>
      <c r="D482" s="6"/>
    </row>
    <row r="483">
      <c r="B483" s="6"/>
      <c r="C483" s="6"/>
      <c r="D483" s="6"/>
    </row>
    <row r="484">
      <c r="B484" s="6"/>
      <c r="C484" s="6"/>
      <c r="D484" s="6"/>
    </row>
    <row r="485">
      <c r="B485" s="6"/>
      <c r="C485" s="6"/>
      <c r="D485" s="6"/>
    </row>
    <row r="486">
      <c r="B486" s="6"/>
      <c r="C486" s="6"/>
      <c r="D486" s="6"/>
    </row>
    <row r="487">
      <c r="B487" s="6"/>
      <c r="C487" s="6"/>
      <c r="D487" s="6"/>
    </row>
    <row r="488">
      <c r="B488" s="6"/>
      <c r="C488" s="6"/>
      <c r="D488" s="6"/>
    </row>
    <row r="489">
      <c r="B489" s="6"/>
      <c r="C489" s="6"/>
      <c r="D489" s="6"/>
    </row>
    <row r="490">
      <c r="B490" s="6"/>
      <c r="C490" s="6"/>
      <c r="D490" s="6"/>
    </row>
    <row r="491">
      <c r="B491" s="6"/>
      <c r="C491" s="6"/>
      <c r="D491" s="6"/>
    </row>
    <row r="492">
      <c r="B492" s="6"/>
      <c r="C492" s="6"/>
      <c r="D492" s="6"/>
    </row>
    <row r="493">
      <c r="B493" s="6"/>
      <c r="C493" s="6"/>
      <c r="D493" s="6"/>
    </row>
    <row r="494">
      <c r="B494" s="6"/>
      <c r="C494" s="6"/>
      <c r="D494" s="6"/>
    </row>
    <row r="495">
      <c r="B495" s="6"/>
      <c r="C495" s="6"/>
      <c r="D495" s="6"/>
    </row>
    <row r="496">
      <c r="B496" s="6"/>
      <c r="C496" s="6"/>
      <c r="D496" s="6"/>
    </row>
    <row r="497">
      <c r="B497" s="6"/>
      <c r="C497" s="6"/>
      <c r="D497" s="6"/>
    </row>
    <row r="498">
      <c r="B498" s="6"/>
      <c r="C498" s="6"/>
      <c r="D498" s="6"/>
    </row>
    <row r="499">
      <c r="B499" s="6"/>
      <c r="C499" s="6"/>
      <c r="D499" s="6"/>
    </row>
    <row r="500">
      <c r="B500" s="6"/>
      <c r="C500" s="6"/>
      <c r="D500" s="6"/>
    </row>
    <row r="501">
      <c r="B501" s="6"/>
      <c r="C501" s="6"/>
      <c r="D501" s="6"/>
    </row>
    <row r="502">
      <c r="B502" s="6"/>
      <c r="C502" s="6"/>
      <c r="D502" s="6"/>
    </row>
    <row r="503">
      <c r="B503" s="6"/>
      <c r="C503" s="6"/>
      <c r="D503" s="6"/>
    </row>
    <row r="504">
      <c r="B504" s="6"/>
      <c r="C504" s="6"/>
      <c r="D504" s="6"/>
    </row>
    <row r="505">
      <c r="B505" s="6"/>
      <c r="C505" s="6"/>
      <c r="D505" s="6"/>
    </row>
    <row r="506">
      <c r="B506" s="6"/>
      <c r="C506" s="6"/>
      <c r="D506" s="6"/>
    </row>
    <row r="507">
      <c r="B507" s="6"/>
      <c r="C507" s="6"/>
      <c r="D507" s="6"/>
    </row>
    <row r="508">
      <c r="B508" s="6"/>
      <c r="C508" s="6"/>
      <c r="D508" s="6"/>
    </row>
    <row r="509">
      <c r="B509" s="6"/>
      <c r="C509" s="6"/>
      <c r="D509" s="6"/>
    </row>
    <row r="510">
      <c r="B510" s="6"/>
      <c r="C510" s="6"/>
      <c r="D510" s="6"/>
    </row>
    <row r="511">
      <c r="B511" s="6"/>
      <c r="C511" s="6"/>
      <c r="D511" s="6"/>
    </row>
    <row r="512">
      <c r="B512" s="6"/>
      <c r="C512" s="6"/>
      <c r="D512" s="6"/>
    </row>
    <row r="513">
      <c r="B513" s="6"/>
      <c r="C513" s="6"/>
      <c r="D513" s="6"/>
    </row>
    <row r="514">
      <c r="B514" s="6"/>
      <c r="C514" s="6"/>
      <c r="D514" s="6"/>
    </row>
    <row r="515">
      <c r="B515" s="6"/>
      <c r="C515" s="6"/>
      <c r="D515" s="6"/>
    </row>
    <row r="516">
      <c r="B516" s="6"/>
      <c r="C516" s="6"/>
      <c r="D516" s="6"/>
    </row>
    <row r="517">
      <c r="B517" s="6"/>
      <c r="C517" s="6"/>
      <c r="D517" s="6"/>
    </row>
    <row r="518">
      <c r="B518" s="6"/>
      <c r="C518" s="6"/>
      <c r="D518" s="6"/>
    </row>
    <row r="519">
      <c r="B519" s="6"/>
      <c r="C519" s="6"/>
      <c r="D519" s="6"/>
    </row>
    <row r="520">
      <c r="B520" s="6"/>
      <c r="C520" s="6"/>
      <c r="D520" s="6"/>
    </row>
    <row r="521">
      <c r="B521" s="6"/>
      <c r="C521" s="6"/>
      <c r="D521" s="6"/>
    </row>
    <row r="522">
      <c r="B522" s="6"/>
      <c r="C522" s="6"/>
      <c r="D522" s="6"/>
    </row>
    <row r="523">
      <c r="B523" s="6"/>
      <c r="C523" s="6"/>
      <c r="D523" s="6"/>
    </row>
    <row r="524">
      <c r="B524" s="6"/>
      <c r="C524" s="6"/>
      <c r="D524" s="6"/>
    </row>
    <row r="525">
      <c r="B525" s="6"/>
      <c r="C525" s="6"/>
      <c r="D525" s="6"/>
    </row>
    <row r="526">
      <c r="B526" s="6"/>
      <c r="C526" s="6"/>
      <c r="D526" s="6"/>
    </row>
    <row r="527">
      <c r="B527" s="6"/>
      <c r="C527" s="6"/>
      <c r="D527" s="6"/>
    </row>
    <row r="528">
      <c r="B528" s="6"/>
      <c r="C528" s="6"/>
      <c r="D528" s="6"/>
    </row>
    <row r="529">
      <c r="B529" s="6"/>
      <c r="C529" s="6"/>
      <c r="D529" s="6"/>
    </row>
    <row r="530">
      <c r="B530" s="6"/>
      <c r="C530" s="6"/>
      <c r="D530" s="6"/>
    </row>
    <row r="531">
      <c r="B531" s="6"/>
      <c r="C531" s="6"/>
      <c r="D531" s="6"/>
    </row>
    <row r="532">
      <c r="B532" s="6"/>
      <c r="C532" s="6"/>
      <c r="D532" s="6"/>
    </row>
    <row r="533">
      <c r="B533" s="6"/>
      <c r="C533" s="6"/>
      <c r="D533" s="6"/>
    </row>
    <row r="534">
      <c r="B534" s="6"/>
      <c r="C534" s="6"/>
      <c r="D534" s="6"/>
    </row>
    <row r="535">
      <c r="B535" s="6"/>
      <c r="C535" s="6"/>
      <c r="D535" s="6"/>
    </row>
    <row r="536">
      <c r="B536" s="6"/>
      <c r="C536" s="6"/>
      <c r="D536" s="6"/>
    </row>
    <row r="537">
      <c r="B537" s="6"/>
      <c r="C537" s="6"/>
      <c r="D537" s="6"/>
    </row>
    <row r="538">
      <c r="B538" s="6"/>
      <c r="C538" s="6"/>
      <c r="D538" s="6"/>
    </row>
    <row r="539">
      <c r="B539" s="6"/>
      <c r="C539" s="6"/>
      <c r="D539" s="6"/>
    </row>
    <row r="540">
      <c r="B540" s="6"/>
      <c r="C540" s="6"/>
      <c r="D540" s="6"/>
    </row>
    <row r="541">
      <c r="B541" s="6"/>
      <c r="C541" s="6"/>
      <c r="D541" s="6"/>
    </row>
    <row r="542">
      <c r="B542" s="6"/>
      <c r="C542" s="6"/>
      <c r="D542" s="6"/>
    </row>
    <row r="543">
      <c r="B543" s="6"/>
      <c r="C543" s="6"/>
      <c r="D543" s="6"/>
    </row>
    <row r="544">
      <c r="B544" s="6"/>
      <c r="C544" s="6"/>
      <c r="D544" s="6"/>
    </row>
    <row r="545">
      <c r="B545" s="6"/>
      <c r="C545" s="6"/>
      <c r="D545" s="6"/>
    </row>
    <row r="546">
      <c r="B546" s="6"/>
      <c r="C546" s="6"/>
      <c r="D546" s="6"/>
    </row>
    <row r="547">
      <c r="B547" s="6"/>
      <c r="C547" s="6"/>
      <c r="D547" s="6"/>
    </row>
    <row r="548">
      <c r="B548" s="6"/>
      <c r="C548" s="6"/>
      <c r="D548" s="6"/>
    </row>
    <row r="549">
      <c r="B549" s="6"/>
      <c r="C549" s="6"/>
      <c r="D549" s="6"/>
    </row>
    <row r="550">
      <c r="B550" s="6"/>
      <c r="C550" s="6"/>
      <c r="D550" s="6"/>
    </row>
    <row r="551">
      <c r="B551" s="6"/>
      <c r="C551" s="6"/>
      <c r="D551" s="6"/>
    </row>
    <row r="552">
      <c r="B552" s="6"/>
      <c r="C552" s="6"/>
      <c r="D552" s="6"/>
    </row>
    <row r="553">
      <c r="B553" s="6"/>
      <c r="C553" s="6"/>
      <c r="D553" s="6"/>
    </row>
    <row r="554">
      <c r="B554" s="6"/>
      <c r="C554" s="6"/>
      <c r="D554" s="6"/>
    </row>
    <row r="555">
      <c r="B555" s="6"/>
      <c r="C555" s="6"/>
      <c r="D555" s="6"/>
    </row>
    <row r="556">
      <c r="B556" s="6"/>
      <c r="C556" s="6"/>
      <c r="D556" s="6"/>
    </row>
    <row r="557">
      <c r="B557" s="6"/>
      <c r="C557" s="6"/>
      <c r="D557" s="6"/>
    </row>
    <row r="558">
      <c r="B558" s="6"/>
      <c r="C558" s="6"/>
      <c r="D558" s="6"/>
    </row>
    <row r="559">
      <c r="B559" s="6"/>
      <c r="C559" s="6"/>
      <c r="D559" s="6"/>
    </row>
    <row r="560">
      <c r="B560" s="6"/>
      <c r="C560" s="6"/>
      <c r="D560" s="6"/>
    </row>
    <row r="561">
      <c r="B561" s="6"/>
      <c r="C561" s="6"/>
      <c r="D561" s="6"/>
    </row>
    <row r="562">
      <c r="B562" s="6"/>
      <c r="C562" s="6"/>
      <c r="D562" s="6"/>
    </row>
    <row r="563">
      <c r="B563" s="6"/>
      <c r="C563" s="6"/>
      <c r="D563" s="6"/>
    </row>
    <row r="564">
      <c r="B564" s="6"/>
      <c r="C564" s="6"/>
      <c r="D564" s="6"/>
    </row>
    <row r="565">
      <c r="B565" s="6"/>
      <c r="C565" s="6"/>
      <c r="D565" s="6"/>
    </row>
    <row r="566">
      <c r="B566" s="6"/>
      <c r="C566" s="6"/>
      <c r="D566" s="6"/>
    </row>
    <row r="567">
      <c r="B567" s="6"/>
      <c r="C567" s="6"/>
      <c r="D567" s="6"/>
    </row>
    <row r="568">
      <c r="B568" s="6"/>
      <c r="C568" s="6"/>
      <c r="D568" s="6"/>
    </row>
    <row r="569">
      <c r="B569" s="6"/>
      <c r="C569" s="6"/>
      <c r="D569" s="6"/>
    </row>
    <row r="570">
      <c r="B570" s="6"/>
      <c r="C570" s="6"/>
      <c r="D570" s="6"/>
    </row>
    <row r="571">
      <c r="B571" s="6"/>
      <c r="C571" s="6"/>
      <c r="D571" s="6"/>
    </row>
    <row r="572">
      <c r="B572" s="6"/>
      <c r="C572" s="6"/>
      <c r="D572" s="6"/>
    </row>
    <row r="573">
      <c r="B573" s="6"/>
      <c r="C573" s="6"/>
      <c r="D573" s="6"/>
    </row>
    <row r="574">
      <c r="B574" s="6"/>
      <c r="C574" s="6"/>
      <c r="D574" s="6"/>
    </row>
    <row r="575">
      <c r="B575" s="6"/>
      <c r="C575" s="6"/>
      <c r="D575" s="6"/>
    </row>
    <row r="576">
      <c r="B576" s="6"/>
      <c r="C576" s="6"/>
      <c r="D576" s="6"/>
    </row>
    <row r="577">
      <c r="B577" s="6"/>
      <c r="C577" s="6"/>
      <c r="D577" s="6"/>
    </row>
    <row r="578">
      <c r="B578" s="6"/>
      <c r="C578" s="6"/>
      <c r="D578" s="6"/>
    </row>
    <row r="579">
      <c r="B579" s="6"/>
      <c r="C579" s="6"/>
      <c r="D579" s="6"/>
    </row>
    <row r="580">
      <c r="B580" s="6"/>
      <c r="C580" s="6"/>
      <c r="D580" s="6"/>
    </row>
    <row r="581">
      <c r="B581" s="6"/>
      <c r="C581" s="6"/>
      <c r="D581" s="6"/>
    </row>
    <row r="582">
      <c r="B582" s="6"/>
      <c r="C582" s="6"/>
      <c r="D582" s="6"/>
    </row>
    <row r="583">
      <c r="B583" s="6"/>
      <c r="C583" s="6"/>
      <c r="D583" s="6"/>
    </row>
    <row r="584">
      <c r="B584" s="6"/>
      <c r="C584" s="6"/>
      <c r="D584" s="6"/>
    </row>
    <row r="585">
      <c r="B585" s="6"/>
      <c r="C585" s="6"/>
      <c r="D585" s="6"/>
    </row>
    <row r="586">
      <c r="B586" s="6"/>
      <c r="C586" s="6"/>
      <c r="D586" s="6"/>
    </row>
    <row r="587">
      <c r="B587" s="6"/>
      <c r="C587" s="6"/>
      <c r="D587" s="6"/>
    </row>
    <row r="588">
      <c r="B588" s="6"/>
      <c r="C588" s="6"/>
      <c r="D588" s="6"/>
    </row>
    <row r="589">
      <c r="B589" s="6"/>
      <c r="C589" s="6"/>
      <c r="D589" s="6"/>
    </row>
    <row r="590">
      <c r="B590" s="6"/>
      <c r="C590" s="6"/>
      <c r="D590" s="6"/>
    </row>
    <row r="591">
      <c r="B591" s="6"/>
      <c r="C591" s="6"/>
      <c r="D591" s="6"/>
    </row>
    <row r="592">
      <c r="B592" s="6"/>
      <c r="C592" s="6"/>
      <c r="D592" s="6"/>
    </row>
    <row r="593">
      <c r="B593" s="6"/>
      <c r="C593" s="6"/>
      <c r="D593" s="6"/>
    </row>
    <row r="594">
      <c r="B594" s="6"/>
      <c r="C594" s="6"/>
      <c r="D594" s="6"/>
    </row>
    <row r="595">
      <c r="B595" s="6"/>
      <c r="C595" s="6"/>
      <c r="D595" s="6"/>
    </row>
    <row r="596">
      <c r="B596" s="6"/>
      <c r="C596" s="6"/>
      <c r="D596" s="6"/>
    </row>
    <row r="597">
      <c r="B597" s="6"/>
      <c r="C597" s="6"/>
      <c r="D597" s="6"/>
    </row>
    <row r="598">
      <c r="B598" s="6"/>
      <c r="C598" s="6"/>
      <c r="D598" s="6"/>
    </row>
    <row r="599">
      <c r="B599" s="6"/>
      <c r="C599" s="6"/>
      <c r="D599" s="6"/>
    </row>
    <row r="600">
      <c r="B600" s="6"/>
      <c r="C600" s="6"/>
      <c r="D600" s="6"/>
    </row>
    <row r="601">
      <c r="B601" s="6"/>
      <c r="C601" s="6"/>
      <c r="D601" s="6"/>
    </row>
    <row r="602">
      <c r="B602" s="6"/>
      <c r="C602" s="6"/>
      <c r="D602" s="6"/>
    </row>
    <row r="603">
      <c r="B603" s="6"/>
      <c r="C603" s="6"/>
      <c r="D603" s="6"/>
    </row>
    <row r="604">
      <c r="B604" s="6"/>
      <c r="C604" s="6"/>
      <c r="D604" s="6"/>
    </row>
    <row r="605">
      <c r="B605" s="6"/>
      <c r="C605" s="6"/>
      <c r="D605" s="6"/>
    </row>
    <row r="606">
      <c r="B606" s="6"/>
      <c r="C606" s="6"/>
      <c r="D606" s="6"/>
    </row>
    <row r="607">
      <c r="B607" s="6"/>
      <c r="C607" s="6"/>
      <c r="D607" s="6"/>
    </row>
    <row r="608">
      <c r="B608" s="6"/>
      <c r="C608" s="6"/>
      <c r="D608" s="6"/>
    </row>
    <row r="609">
      <c r="B609" s="6"/>
      <c r="C609" s="6"/>
      <c r="D609" s="6"/>
    </row>
    <row r="610">
      <c r="B610" s="6"/>
      <c r="C610" s="6"/>
      <c r="D610" s="6"/>
    </row>
    <row r="611">
      <c r="B611" s="6"/>
      <c r="C611" s="6"/>
      <c r="D611" s="6"/>
    </row>
    <row r="612">
      <c r="B612" s="6"/>
      <c r="C612" s="6"/>
      <c r="D612" s="6"/>
    </row>
    <row r="613">
      <c r="B613" s="6"/>
      <c r="C613" s="6"/>
      <c r="D613" s="6"/>
    </row>
    <row r="614">
      <c r="B614" s="6"/>
      <c r="C614" s="6"/>
      <c r="D614" s="6"/>
    </row>
    <row r="615">
      <c r="B615" s="6"/>
      <c r="C615" s="6"/>
      <c r="D615" s="6"/>
    </row>
    <row r="616">
      <c r="B616" s="6"/>
      <c r="C616" s="6"/>
      <c r="D616" s="6"/>
    </row>
    <row r="617">
      <c r="B617" s="6"/>
      <c r="C617" s="6"/>
      <c r="D617" s="6"/>
    </row>
    <row r="618">
      <c r="B618" s="6"/>
      <c r="C618" s="6"/>
      <c r="D618" s="6"/>
    </row>
    <row r="619">
      <c r="B619" s="6"/>
      <c r="C619" s="6"/>
      <c r="D619" s="6"/>
    </row>
    <row r="620">
      <c r="B620" s="6"/>
      <c r="C620" s="6"/>
      <c r="D620" s="6"/>
    </row>
    <row r="621">
      <c r="B621" s="6"/>
      <c r="C621" s="6"/>
      <c r="D621" s="6"/>
    </row>
    <row r="622">
      <c r="B622" s="6"/>
      <c r="C622" s="6"/>
      <c r="D622" s="6"/>
    </row>
    <row r="623">
      <c r="B623" s="6"/>
      <c r="C623" s="6"/>
      <c r="D623" s="6"/>
    </row>
    <row r="624">
      <c r="B624" s="6"/>
      <c r="C624" s="6"/>
      <c r="D624" s="6"/>
    </row>
    <row r="625">
      <c r="B625" s="6"/>
      <c r="C625" s="6"/>
      <c r="D625" s="6"/>
    </row>
    <row r="626">
      <c r="B626" s="6"/>
      <c r="C626" s="6"/>
      <c r="D626" s="6"/>
    </row>
    <row r="627">
      <c r="B627" s="6"/>
      <c r="C627" s="6"/>
      <c r="D627" s="6"/>
    </row>
    <row r="628">
      <c r="B628" s="6"/>
      <c r="C628" s="6"/>
      <c r="D628" s="6"/>
    </row>
    <row r="629">
      <c r="B629" s="6"/>
      <c r="C629" s="6"/>
      <c r="D629" s="6"/>
    </row>
    <row r="630">
      <c r="B630" s="6"/>
      <c r="C630" s="6"/>
      <c r="D630" s="6"/>
    </row>
    <row r="631">
      <c r="B631" s="6"/>
      <c r="C631" s="6"/>
      <c r="D631" s="6"/>
    </row>
    <row r="632">
      <c r="B632" s="6"/>
      <c r="C632" s="6"/>
      <c r="D632" s="6"/>
    </row>
    <row r="633">
      <c r="B633" s="6"/>
      <c r="C633" s="6"/>
      <c r="D633" s="6"/>
    </row>
    <row r="634">
      <c r="B634" s="6"/>
      <c r="C634" s="6"/>
      <c r="D634" s="6"/>
    </row>
    <row r="635">
      <c r="B635" s="6"/>
      <c r="C635" s="6"/>
      <c r="D635" s="6"/>
    </row>
    <row r="636">
      <c r="B636" s="6"/>
      <c r="C636" s="6"/>
      <c r="D636" s="6"/>
    </row>
    <row r="637">
      <c r="B637" s="6"/>
      <c r="C637" s="6"/>
      <c r="D637" s="6"/>
    </row>
    <row r="638">
      <c r="B638" s="6"/>
      <c r="C638" s="6"/>
      <c r="D638" s="6"/>
    </row>
    <row r="639">
      <c r="B639" s="6"/>
      <c r="C639" s="6"/>
      <c r="D639" s="6"/>
    </row>
    <row r="640">
      <c r="B640" s="6"/>
      <c r="C640" s="6"/>
      <c r="D640" s="6"/>
    </row>
    <row r="641">
      <c r="B641" s="6"/>
      <c r="C641" s="6"/>
      <c r="D641" s="6"/>
    </row>
    <row r="642">
      <c r="B642" s="6"/>
      <c r="C642" s="6"/>
      <c r="D642" s="6"/>
    </row>
    <row r="643">
      <c r="B643" s="6"/>
      <c r="C643" s="6"/>
      <c r="D643" s="6"/>
    </row>
    <row r="644">
      <c r="B644" s="6"/>
      <c r="C644" s="6"/>
      <c r="D644" s="6"/>
    </row>
    <row r="645">
      <c r="B645" s="6"/>
      <c r="C645" s="6"/>
      <c r="D645" s="6"/>
    </row>
    <row r="646">
      <c r="B646" s="6"/>
      <c r="C646" s="6"/>
      <c r="D646" s="6"/>
    </row>
    <row r="647">
      <c r="B647" s="6"/>
      <c r="C647" s="6"/>
      <c r="D647" s="6"/>
    </row>
    <row r="648">
      <c r="B648" s="6"/>
      <c r="C648" s="6"/>
      <c r="D648" s="6"/>
    </row>
    <row r="649">
      <c r="B649" s="6"/>
      <c r="C649" s="6"/>
      <c r="D649" s="6"/>
    </row>
    <row r="650">
      <c r="B650" s="6"/>
      <c r="C650" s="6"/>
      <c r="D650" s="6"/>
    </row>
    <row r="651">
      <c r="B651" s="6"/>
      <c r="C651" s="6"/>
      <c r="D651" s="6"/>
    </row>
    <row r="652">
      <c r="B652" s="6"/>
      <c r="C652" s="6"/>
      <c r="D652" s="6"/>
    </row>
    <row r="653">
      <c r="B653" s="6"/>
      <c r="C653" s="6"/>
      <c r="D653" s="6"/>
    </row>
    <row r="654">
      <c r="B654" s="6"/>
      <c r="C654" s="6"/>
      <c r="D654" s="6"/>
    </row>
    <row r="655">
      <c r="B655" s="6"/>
      <c r="C655" s="6"/>
      <c r="D655" s="6"/>
    </row>
    <row r="656">
      <c r="B656" s="6"/>
      <c r="C656" s="6"/>
      <c r="D656" s="6"/>
    </row>
    <row r="657">
      <c r="B657" s="6"/>
      <c r="C657" s="6"/>
      <c r="D657" s="6"/>
    </row>
    <row r="658">
      <c r="B658" s="6"/>
      <c r="C658" s="6"/>
      <c r="D658" s="6"/>
    </row>
    <row r="659">
      <c r="B659" s="6"/>
      <c r="C659" s="6"/>
      <c r="D659" s="6"/>
    </row>
    <row r="660">
      <c r="B660" s="6"/>
      <c r="C660" s="6"/>
      <c r="D660" s="6"/>
    </row>
    <row r="661">
      <c r="B661" s="6"/>
      <c r="C661" s="6"/>
      <c r="D661" s="6"/>
    </row>
    <row r="662">
      <c r="B662" s="6"/>
      <c r="C662" s="6"/>
      <c r="D662" s="6"/>
    </row>
    <row r="663">
      <c r="B663" s="6"/>
      <c r="C663" s="6"/>
      <c r="D663" s="6"/>
    </row>
    <row r="664">
      <c r="B664" s="6"/>
      <c r="C664" s="6"/>
      <c r="D664" s="6"/>
    </row>
    <row r="665">
      <c r="B665" s="6"/>
      <c r="C665" s="6"/>
      <c r="D665" s="6"/>
    </row>
    <row r="666">
      <c r="B666" s="6"/>
      <c r="C666" s="6"/>
      <c r="D666" s="6"/>
    </row>
    <row r="667">
      <c r="B667" s="6"/>
      <c r="C667" s="6"/>
      <c r="D667" s="6"/>
    </row>
    <row r="668">
      <c r="B668" s="6"/>
      <c r="C668" s="6"/>
      <c r="D668" s="6"/>
    </row>
    <row r="669">
      <c r="B669" s="6"/>
      <c r="C669" s="6"/>
      <c r="D669" s="6"/>
    </row>
    <row r="670">
      <c r="B670" s="6"/>
      <c r="C670" s="6"/>
      <c r="D670" s="6"/>
    </row>
    <row r="671">
      <c r="B671" s="6"/>
      <c r="C671" s="6"/>
      <c r="D671" s="6"/>
    </row>
    <row r="672">
      <c r="B672" s="6"/>
      <c r="C672" s="6"/>
      <c r="D672" s="6"/>
    </row>
    <row r="673">
      <c r="B673" s="6"/>
      <c r="C673" s="6"/>
      <c r="D673" s="6"/>
    </row>
    <row r="674">
      <c r="B674" s="6"/>
      <c r="C674" s="6"/>
      <c r="D674" s="6"/>
    </row>
    <row r="675">
      <c r="B675" s="6"/>
      <c r="C675" s="6"/>
      <c r="D675" s="6"/>
    </row>
    <row r="676">
      <c r="B676" s="6"/>
      <c r="C676" s="6"/>
      <c r="D676" s="6"/>
    </row>
    <row r="677">
      <c r="B677" s="6"/>
      <c r="C677" s="6"/>
      <c r="D677" s="6"/>
    </row>
    <row r="678">
      <c r="B678" s="6"/>
      <c r="C678" s="6"/>
      <c r="D678" s="6"/>
    </row>
    <row r="679">
      <c r="B679" s="6"/>
      <c r="C679" s="6"/>
      <c r="D679" s="6"/>
    </row>
    <row r="680">
      <c r="B680" s="6"/>
      <c r="C680" s="6"/>
      <c r="D680" s="6"/>
    </row>
    <row r="681">
      <c r="B681" s="6"/>
      <c r="C681" s="6"/>
      <c r="D681" s="6"/>
    </row>
    <row r="682">
      <c r="B682" s="6"/>
      <c r="C682" s="6"/>
      <c r="D682" s="6"/>
    </row>
    <row r="683">
      <c r="B683" s="6"/>
      <c r="C683" s="6"/>
      <c r="D683" s="6"/>
    </row>
    <row r="684">
      <c r="B684" s="6"/>
      <c r="C684" s="6"/>
      <c r="D684" s="6"/>
    </row>
    <row r="685">
      <c r="B685" s="6"/>
      <c r="C685" s="6"/>
      <c r="D685" s="6"/>
    </row>
    <row r="686">
      <c r="B686" s="6"/>
      <c r="C686" s="6"/>
      <c r="D686" s="6"/>
    </row>
    <row r="687">
      <c r="B687" s="6"/>
      <c r="C687" s="6"/>
      <c r="D687" s="6"/>
    </row>
    <row r="688">
      <c r="B688" s="6"/>
      <c r="C688" s="6"/>
      <c r="D688" s="6"/>
    </row>
    <row r="689">
      <c r="B689" s="6"/>
      <c r="C689" s="6"/>
      <c r="D689" s="6"/>
    </row>
    <row r="690">
      <c r="B690" s="6"/>
      <c r="C690" s="6"/>
      <c r="D690" s="6"/>
    </row>
    <row r="691">
      <c r="B691" s="6"/>
      <c r="C691" s="6"/>
      <c r="D691" s="6"/>
    </row>
    <row r="692">
      <c r="B692" s="6"/>
      <c r="C692" s="6"/>
      <c r="D692" s="6"/>
    </row>
    <row r="693">
      <c r="B693" s="6"/>
      <c r="C693" s="6"/>
      <c r="D693" s="6"/>
    </row>
    <row r="694">
      <c r="B694" s="6"/>
      <c r="C694" s="6"/>
      <c r="D694" s="6"/>
    </row>
    <row r="695">
      <c r="B695" s="6"/>
      <c r="C695" s="6"/>
      <c r="D695" s="6"/>
    </row>
    <row r="696">
      <c r="B696" s="6"/>
      <c r="C696" s="6"/>
      <c r="D696" s="6"/>
    </row>
    <row r="697">
      <c r="B697" s="6"/>
      <c r="C697" s="6"/>
      <c r="D697" s="6"/>
    </row>
    <row r="698">
      <c r="B698" s="6"/>
      <c r="C698" s="6"/>
      <c r="D698" s="6"/>
    </row>
    <row r="699">
      <c r="B699" s="6"/>
      <c r="C699" s="6"/>
      <c r="D699" s="6"/>
    </row>
    <row r="700">
      <c r="B700" s="6"/>
      <c r="C700" s="6"/>
      <c r="D700" s="6"/>
    </row>
    <row r="701">
      <c r="B701" s="6"/>
      <c r="C701" s="6"/>
      <c r="D701" s="6"/>
    </row>
    <row r="702">
      <c r="B702" s="6"/>
      <c r="C702" s="6"/>
      <c r="D702" s="6"/>
    </row>
    <row r="703">
      <c r="B703" s="6"/>
      <c r="C703" s="6"/>
      <c r="D703" s="6"/>
    </row>
    <row r="704">
      <c r="B704" s="6"/>
      <c r="C704" s="6"/>
      <c r="D704" s="6"/>
    </row>
    <row r="705">
      <c r="B705" s="6"/>
      <c r="C705" s="6"/>
      <c r="D705" s="6"/>
    </row>
    <row r="706">
      <c r="B706" s="6"/>
      <c r="C706" s="6"/>
      <c r="D706" s="6"/>
    </row>
    <row r="707">
      <c r="B707" s="6"/>
      <c r="C707" s="6"/>
      <c r="D707" s="6"/>
    </row>
    <row r="708">
      <c r="B708" s="6"/>
      <c r="C708" s="6"/>
      <c r="D708" s="6"/>
    </row>
    <row r="709">
      <c r="B709" s="6"/>
      <c r="C709" s="6"/>
      <c r="D709" s="6"/>
    </row>
    <row r="710">
      <c r="B710" s="6"/>
      <c r="C710" s="6"/>
      <c r="D710" s="6"/>
    </row>
    <row r="711">
      <c r="B711" s="6"/>
      <c r="C711" s="6"/>
      <c r="D711" s="6"/>
    </row>
    <row r="712">
      <c r="B712" s="6"/>
      <c r="C712" s="6"/>
      <c r="D712" s="6"/>
    </row>
    <row r="713">
      <c r="B713" s="6"/>
      <c r="C713" s="6"/>
      <c r="D713" s="6"/>
    </row>
    <row r="714">
      <c r="B714" s="6"/>
      <c r="C714" s="6"/>
      <c r="D714" s="6"/>
    </row>
    <row r="715">
      <c r="B715" s="6"/>
      <c r="C715" s="6"/>
      <c r="D715" s="6"/>
    </row>
    <row r="716">
      <c r="B716" s="6"/>
      <c r="C716" s="6"/>
      <c r="D716" s="6"/>
    </row>
    <row r="717">
      <c r="B717" s="6"/>
      <c r="C717" s="6"/>
      <c r="D717" s="6"/>
    </row>
    <row r="718">
      <c r="B718" s="6"/>
      <c r="C718" s="6"/>
      <c r="D718" s="6"/>
    </row>
    <row r="719">
      <c r="B719" s="6"/>
      <c r="C719" s="6"/>
      <c r="D719" s="6"/>
    </row>
    <row r="720">
      <c r="B720" s="6"/>
      <c r="C720" s="6"/>
      <c r="D720" s="6"/>
    </row>
    <row r="721">
      <c r="B721" s="6"/>
      <c r="C721" s="6"/>
      <c r="D721" s="6"/>
    </row>
    <row r="722">
      <c r="B722" s="6"/>
      <c r="C722" s="6"/>
      <c r="D722" s="6"/>
    </row>
    <row r="723">
      <c r="B723" s="6"/>
      <c r="C723" s="6"/>
      <c r="D723" s="6"/>
    </row>
    <row r="724">
      <c r="B724" s="6"/>
      <c r="C724" s="6"/>
      <c r="D724" s="6"/>
    </row>
    <row r="725">
      <c r="B725" s="6"/>
      <c r="C725" s="6"/>
      <c r="D725" s="6"/>
    </row>
    <row r="726">
      <c r="B726" s="6"/>
      <c r="C726" s="6"/>
      <c r="D726" s="6"/>
    </row>
    <row r="727">
      <c r="B727" s="6"/>
      <c r="C727" s="6"/>
      <c r="D727" s="6"/>
    </row>
    <row r="728">
      <c r="B728" s="6"/>
      <c r="C728" s="6"/>
      <c r="D728" s="6"/>
    </row>
    <row r="729">
      <c r="B729" s="6"/>
      <c r="C729" s="6"/>
      <c r="D729" s="6"/>
    </row>
    <row r="730">
      <c r="B730" s="6"/>
      <c r="C730" s="6"/>
      <c r="D730" s="6"/>
    </row>
    <row r="731">
      <c r="B731" s="6"/>
      <c r="C731" s="6"/>
      <c r="D731" s="6"/>
    </row>
    <row r="732">
      <c r="B732" s="6"/>
      <c r="C732" s="6"/>
      <c r="D732" s="6"/>
    </row>
    <row r="733">
      <c r="B733" s="6"/>
      <c r="C733" s="6"/>
      <c r="D733" s="6"/>
    </row>
    <row r="734">
      <c r="B734" s="6"/>
      <c r="C734" s="6"/>
      <c r="D734" s="6"/>
    </row>
    <row r="735">
      <c r="B735" s="6"/>
      <c r="C735" s="6"/>
      <c r="D735" s="6"/>
    </row>
    <row r="736">
      <c r="B736" s="6"/>
      <c r="C736" s="6"/>
      <c r="D736" s="6"/>
    </row>
    <row r="737">
      <c r="B737" s="6"/>
      <c r="C737" s="6"/>
      <c r="D737" s="6"/>
    </row>
    <row r="738">
      <c r="B738" s="6"/>
      <c r="C738" s="6"/>
      <c r="D738" s="6"/>
    </row>
    <row r="739">
      <c r="B739" s="6"/>
      <c r="C739" s="6"/>
      <c r="D739" s="6"/>
    </row>
    <row r="740">
      <c r="B740" s="6"/>
      <c r="C740" s="6"/>
      <c r="D740" s="6"/>
    </row>
    <row r="741">
      <c r="B741" s="6"/>
      <c r="C741" s="6"/>
      <c r="D741" s="6"/>
    </row>
    <row r="742">
      <c r="B742" s="6"/>
      <c r="C742" s="6"/>
      <c r="D742" s="6"/>
    </row>
    <row r="743">
      <c r="B743" s="6"/>
      <c r="C743" s="6"/>
      <c r="D743" s="6"/>
    </row>
    <row r="744">
      <c r="B744" s="6"/>
      <c r="C744" s="6"/>
      <c r="D744" s="6"/>
    </row>
    <row r="745">
      <c r="B745" s="6"/>
      <c r="C745" s="6"/>
      <c r="D745" s="6"/>
    </row>
    <row r="746">
      <c r="B746" s="6"/>
      <c r="C746" s="6"/>
      <c r="D746" s="6"/>
    </row>
    <row r="747">
      <c r="B747" s="6"/>
      <c r="C747" s="6"/>
      <c r="D747" s="6"/>
    </row>
    <row r="748">
      <c r="B748" s="6"/>
      <c r="C748" s="6"/>
      <c r="D748" s="6"/>
    </row>
    <row r="749">
      <c r="B749" s="6"/>
      <c r="C749" s="6"/>
      <c r="D749" s="6"/>
    </row>
    <row r="750">
      <c r="B750" s="6"/>
      <c r="C750" s="6"/>
      <c r="D750" s="6"/>
    </row>
    <row r="751">
      <c r="B751" s="6"/>
      <c r="C751" s="6"/>
      <c r="D751" s="6"/>
    </row>
    <row r="752">
      <c r="B752" s="6"/>
      <c r="C752" s="6"/>
      <c r="D752" s="6"/>
    </row>
    <row r="753">
      <c r="B753" s="6"/>
      <c r="C753" s="6"/>
      <c r="D753" s="6"/>
    </row>
    <row r="754">
      <c r="B754" s="6"/>
      <c r="C754" s="6"/>
      <c r="D754" s="6"/>
    </row>
    <row r="755">
      <c r="B755" s="6"/>
      <c r="C755" s="6"/>
      <c r="D755" s="6"/>
    </row>
    <row r="756">
      <c r="B756" s="6"/>
      <c r="C756" s="6"/>
      <c r="D756" s="6"/>
    </row>
    <row r="757">
      <c r="B757" s="6"/>
      <c r="C757" s="6"/>
      <c r="D757" s="6"/>
    </row>
    <row r="758">
      <c r="B758" s="6"/>
      <c r="C758" s="6"/>
      <c r="D758" s="6"/>
    </row>
    <row r="759">
      <c r="B759" s="6"/>
      <c r="C759" s="6"/>
      <c r="D759" s="6"/>
    </row>
    <row r="760">
      <c r="B760" s="6"/>
      <c r="C760" s="6"/>
      <c r="D760" s="6"/>
    </row>
    <row r="761">
      <c r="B761" s="6"/>
      <c r="C761" s="6"/>
      <c r="D761" s="6"/>
    </row>
    <row r="762">
      <c r="B762" s="6"/>
      <c r="C762" s="6"/>
      <c r="D762" s="6"/>
    </row>
    <row r="763">
      <c r="B763" s="6"/>
      <c r="C763" s="6"/>
      <c r="D763" s="6"/>
    </row>
    <row r="764">
      <c r="B764" s="6"/>
      <c r="C764" s="6"/>
      <c r="D764" s="6"/>
    </row>
    <row r="765">
      <c r="B765" s="6"/>
      <c r="C765" s="6"/>
      <c r="D765" s="6"/>
    </row>
    <row r="766">
      <c r="B766" s="6"/>
      <c r="C766" s="6"/>
      <c r="D766" s="6"/>
    </row>
    <row r="767">
      <c r="B767" s="6"/>
      <c r="C767" s="6"/>
      <c r="D767" s="6"/>
    </row>
    <row r="768">
      <c r="B768" s="6"/>
      <c r="C768" s="6"/>
      <c r="D768" s="6"/>
    </row>
    <row r="769">
      <c r="B769" s="6"/>
      <c r="C769" s="6"/>
      <c r="D769" s="6"/>
    </row>
    <row r="770">
      <c r="B770" s="6"/>
      <c r="C770" s="6"/>
      <c r="D770" s="6"/>
    </row>
    <row r="771">
      <c r="B771" s="6"/>
      <c r="C771" s="6"/>
      <c r="D771" s="6"/>
    </row>
    <row r="772">
      <c r="B772" s="6"/>
      <c r="C772" s="6"/>
      <c r="D772" s="6"/>
    </row>
    <row r="773">
      <c r="B773" s="6"/>
      <c r="C773" s="6"/>
      <c r="D773" s="6"/>
    </row>
    <row r="774">
      <c r="B774" s="6"/>
      <c r="C774" s="6"/>
      <c r="D774" s="6"/>
    </row>
    <row r="775">
      <c r="B775" s="6"/>
      <c r="C775" s="6"/>
      <c r="D775" s="6"/>
    </row>
    <row r="776">
      <c r="B776" s="6"/>
      <c r="C776" s="6"/>
      <c r="D776" s="6"/>
    </row>
    <row r="777">
      <c r="B777" s="6"/>
      <c r="C777" s="6"/>
      <c r="D777" s="6"/>
    </row>
    <row r="778">
      <c r="B778" s="6"/>
      <c r="C778" s="6"/>
      <c r="D778" s="6"/>
    </row>
    <row r="779">
      <c r="B779" s="6"/>
      <c r="C779" s="6"/>
      <c r="D779" s="6"/>
    </row>
    <row r="780">
      <c r="B780" s="6"/>
      <c r="C780" s="6"/>
      <c r="D780" s="6"/>
    </row>
    <row r="781">
      <c r="B781" s="6"/>
      <c r="C781" s="6"/>
      <c r="D781" s="6"/>
    </row>
    <row r="782">
      <c r="B782" s="6"/>
      <c r="C782" s="6"/>
      <c r="D782" s="6"/>
    </row>
    <row r="783">
      <c r="B783" s="6"/>
      <c r="C783" s="6"/>
      <c r="D783" s="6"/>
    </row>
    <row r="784">
      <c r="B784" s="6"/>
      <c r="C784" s="6"/>
      <c r="D784" s="6"/>
    </row>
    <row r="785">
      <c r="B785" s="6"/>
      <c r="C785" s="6"/>
      <c r="D785" s="6"/>
    </row>
    <row r="786">
      <c r="B786" s="6"/>
      <c r="C786" s="6"/>
      <c r="D786" s="6"/>
    </row>
    <row r="787">
      <c r="B787" s="6"/>
      <c r="C787" s="6"/>
      <c r="D787" s="6"/>
    </row>
    <row r="788">
      <c r="B788" s="6"/>
      <c r="C788" s="6"/>
      <c r="D788" s="6"/>
    </row>
    <row r="789">
      <c r="B789" s="6"/>
      <c r="C789" s="6"/>
      <c r="D789" s="6"/>
    </row>
    <row r="790">
      <c r="B790" s="6"/>
      <c r="C790" s="6"/>
      <c r="D790" s="6"/>
    </row>
    <row r="791">
      <c r="B791" s="6"/>
      <c r="C791" s="6"/>
      <c r="D791" s="6"/>
    </row>
    <row r="792">
      <c r="B792" s="6"/>
      <c r="C792" s="6"/>
      <c r="D792" s="6"/>
    </row>
    <row r="793">
      <c r="B793" s="6"/>
      <c r="C793" s="6"/>
      <c r="D793" s="6"/>
    </row>
    <row r="794">
      <c r="B794" s="6"/>
      <c r="C794" s="6"/>
      <c r="D794" s="6"/>
    </row>
    <row r="795">
      <c r="B795" s="6"/>
      <c r="C795" s="6"/>
      <c r="D795" s="6"/>
    </row>
    <row r="796">
      <c r="B796" s="6"/>
      <c r="C796" s="6"/>
      <c r="D796" s="6"/>
    </row>
    <row r="797">
      <c r="B797" s="6"/>
      <c r="C797" s="6"/>
      <c r="D797" s="6"/>
    </row>
    <row r="798">
      <c r="B798" s="6"/>
      <c r="C798" s="6"/>
      <c r="D798" s="6"/>
    </row>
    <row r="799">
      <c r="B799" s="6"/>
      <c r="C799" s="6"/>
      <c r="D799" s="6"/>
    </row>
    <row r="800">
      <c r="B800" s="6"/>
      <c r="C800" s="6"/>
      <c r="D800" s="6"/>
    </row>
    <row r="801">
      <c r="B801" s="6"/>
      <c r="C801" s="6"/>
      <c r="D801" s="6"/>
    </row>
    <row r="802">
      <c r="B802" s="6"/>
      <c r="C802" s="6"/>
      <c r="D802" s="6"/>
    </row>
    <row r="803">
      <c r="B803" s="6"/>
      <c r="C803" s="6"/>
      <c r="D803" s="6"/>
    </row>
    <row r="804">
      <c r="B804" s="6"/>
      <c r="C804" s="6"/>
      <c r="D804" s="6"/>
    </row>
    <row r="805">
      <c r="B805" s="6"/>
      <c r="C805" s="6"/>
      <c r="D805" s="6"/>
    </row>
    <row r="806">
      <c r="B806" s="6"/>
      <c r="C806" s="6"/>
      <c r="D806" s="6"/>
    </row>
    <row r="807">
      <c r="B807" s="6"/>
      <c r="C807" s="6"/>
      <c r="D807" s="6"/>
    </row>
    <row r="808">
      <c r="B808" s="6"/>
      <c r="C808" s="6"/>
      <c r="D808" s="6"/>
    </row>
    <row r="809">
      <c r="B809" s="6"/>
      <c r="C809" s="6"/>
      <c r="D809" s="6"/>
    </row>
    <row r="810">
      <c r="B810" s="6"/>
      <c r="C810" s="6"/>
      <c r="D810" s="6"/>
    </row>
    <row r="811">
      <c r="B811" s="6"/>
      <c r="C811" s="6"/>
      <c r="D811" s="6"/>
    </row>
    <row r="812">
      <c r="B812" s="6"/>
      <c r="C812" s="6"/>
      <c r="D812" s="6"/>
    </row>
    <row r="813">
      <c r="B813" s="6"/>
      <c r="C813" s="6"/>
      <c r="D813" s="6"/>
    </row>
    <row r="814">
      <c r="B814" s="6"/>
      <c r="C814" s="6"/>
      <c r="D814" s="6"/>
    </row>
    <row r="815">
      <c r="B815" s="6"/>
      <c r="C815" s="6"/>
      <c r="D815" s="6"/>
    </row>
    <row r="816">
      <c r="B816" s="6"/>
      <c r="C816" s="6"/>
      <c r="D816" s="6"/>
    </row>
    <row r="817">
      <c r="B817" s="6"/>
      <c r="C817" s="6"/>
      <c r="D817" s="6"/>
    </row>
    <row r="818">
      <c r="B818" s="6"/>
      <c r="C818" s="6"/>
      <c r="D818" s="6"/>
    </row>
    <row r="819">
      <c r="B819" s="6"/>
      <c r="C819" s="6"/>
      <c r="D819" s="6"/>
    </row>
    <row r="820">
      <c r="B820" s="6"/>
      <c r="C820" s="6"/>
      <c r="D820" s="6"/>
    </row>
    <row r="821">
      <c r="B821" s="6"/>
      <c r="C821" s="6"/>
      <c r="D821" s="6"/>
    </row>
    <row r="822">
      <c r="B822" s="6"/>
      <c r="C822" s="6"/>
      <c r="D822" s="6"/>
    </row>
    <row r="823">
      <c r="B823" s="6"/>
      <c r="C823" s="6"/>
      <c r="D823" s="6"/>
    </row>
    <row r="824">
      <c r="B824" s="6"/>
      <c r="C824" s="6"/>
      <c r="D824" s="6"/>
    </row>
    <row r="825">
      <c r="B825" s="6"/>
      <c r="C825" s="6"/>
      <c r="D825" s="6"/>
    </row>
    <row r="826">
      <c r="B826" s="6"/>
      <c r="C826" s="6"/>
      <c r="D826" s="6"/>
    </row>
    <row r="827">
      <c r="B827" s="6"/>
      <c r="C827" s="6"/>
      <c r="D827" s="6"/>
    </row>
    <row r="828">
      <c r="B828" s="6"/>
      <c r="C828" s="6"/>
      <c r="D828" s="6"/>
    </row>
    <row r="829">
      <c r="B829" s="6"/>
      <c r="C829" s="6"/>
      <c r="D829" s="6"/>
    </row>
    <row r="830">
      <c r="B830" s="6"/>
      <c r="C830" s="6"/>
      <c r="D830" s="6"/>
    </row>
    <row r="831">
      <c r="B831" s="6"/>
      <c r="C831" s="6"/>
      <c r="D831" s="6"/>
    </row>
    <row r="832">
      <c r="B832" s="6"/>
      <c r="C832" s="6"/>
      <c r="D832" s="6"/>
    </row>
    <row r="833">
      <c r="B833" s="6"/>
      <c r="C833" s="6"/>
      <c r="D833" s="6"/>
    </row>
    <row r="834">
      <c r="B834" s="6"/>
      <c r="C834" s="6"/>
      <c r="D834" s="6"/>
    </row>
    <row r="835">
      <c r="B835" s="6"/>
      <c r="C835" s="6"/>
      <c r="D835" s="6"/>
    </row>
    <row r="836">
      <c r="B836" s="6"/>
      <c r="C836" s="6"/>
      <c r="D836" s="6"/>
    </row>
    <row r="837">
      <c r="B837" s="6"/>
      <c r="C837" s="6"/>
      <c r="D837" s="6"/>
    </row>
    <row r="838">
      <c r="B838" s="6"/>
      <c r="C838" s="6"/>
      <c r="D838" s="6"/>
    </row>
    <row r="839">
      <c r="B839" s="6"/>
      <c r="C839" s="6"/>
      <c r="D839" s="6"/>
    </row>
    <row r="840">
      <c r="B840" s="6"/>
      <c r="C840" s="6"/>
      <c r="D840" s="6"/>
    </row>
    <row r="841">
      <c r="B841" s="6"/>
      <c r="C841" s="6"/>
      <c r="D841" s="6"/>
    </row>
    <row r="842">
      <c r="B842" s="6"/>
      <c r="C842" s="6"/>
      <c r="D842" s="6"/>
    </row>
    <row r="843">
      <c r="B843" s="6"/>
      <c r="C843" s="6"/>
      <c r="D843" s="6"/>
    </row>
    <row r="844">
      <c r="B844" s="6"/>
      <c r="C844" s="6"/>
      <c r="D844" s="6"/>
    </row>
    <row r="845">
      <c r="B845" s="6"/>
      <c r="C845" s="6"/>
      <c r="D845" s="6"/>
    </row>
    <row r="846">
      <c r="B846" s="6"/>
      <c r="C846" s="6"/>
      <c r="D846" s="6"/>
    </row>
    <row r="847">
      <c r="B847" s="6"/>
      <c r="C847" s="6"/>
      <c r="D847" s="6"/>
    </row>
    <row r="848">
      <c r="B848" s="6"/>
      <c r="C848" s="6"/>
      <c r="D848" s="6"/>
    </row>
    <row r="849">
      <c r="B849" s="6"/>
      <c r="C849" s="6"/>
      <c r="D849" s="6"/>
    </row>
    <row r="850">
      <c r="B850" s="6"/>
      <c r="C850" s="6"/>
      <c r="D850" s="6"/>
    </row>
    <row r="851">
      <c r="B851" s="6"/>
      <c r="C851" s="6"/>
      <c r="D851" s="6"/>
    </row>
    <row r="852">
      <c r="B852" s="6"/>
      <c r="C852" s="6"/>
      <c r="D852" s="6"/>
    </row>
    <row r="853">
      <c r="B853" s="6"/>
      <c r="C853" s="6"/>
      <c r="D853" s="6"/>
    </row>
    <row r="854">
      <c r="B854" s="6"/>
      <c r="C854" s="6"/>
      <c r="D854" s="6"/>
    </row>
    <row r="855">
      <c r="B855" s="6"/>
      <c r="C855" s="6"/>
      <c r="D855" s="6"/>
    </row>
    <row r="856">
      <c r="B856" s="6"/>
      <c r="C856" s="6"/>
      <c r="D856" s="6"/>
    </row>
    <row r="857">
      <c r="B857" s="6"/>
      <c r="C857" s="6"/>
      <c r="D857" s="6"/>
    </row>
    <row r="858">
      <c r="B858" s="6"/>
      <c r="C858" s="6"/>
      <c r="D858" s="6"/>
    </row>
    <row r="859">
      <c r="B859" s="6"/>
      <c r="C859" s="6"/>
      <c r="D859" s="6"/>
    </row>
    <row r="860">
      <c r="B860" s="6"/>
      <c r="C860" s="6"/>
      <c r="D860" s="6"/>
    </row>
    <row r="861">
      <c r="B861" s="6"/>
      <c r="C861" s="6"/>
      <c r="D861" s="6"/>
    </row>
    <row r="862">
      <c r="B862" s="6"/>
      <c r="C862" s="6"/>
      <c r="D862" s="6"/>
    </row>
    <row r="863">
      <c r="B863" s="6"/>
      <c r="C863" s="6"/>
      <c r="D863" s="6"/>
    </row>
    <row r="864">
      <c r="B864" s="6"/>
      <c r="C864" s="6"/>
      <c r="D864" s="6"/>
    </row>
    <row r="865">
      <c r="B865" s="6"/>
      <c r="C865" s="6"/>
      <c r="D865" s="6"/>
    </row>
    <row r="866">
      <c r="B866" s="6"/>
      <c r="C866" s="6"/>
      <c r="D866" s="6"/>
    </row>
    <row r="867">
      <c r="B867" s="6"/>
      <c r="C867" s="6"/>
      <c r="D867" s="6"/>
    </row>
    <row r="868">
      <c r="B868" s="6"/>
      <c r="C868" s="6"/>
      <c r="D868" s="6"/>
    </row>
    <row r="869">
      <c r="B869" s="6"/>
      <c r="C869" s="6"/>
      <c r="D869" s="6"/>
    </row>
    <row r="870">
      <c r="B870" s="6"/>
      <c r="C870" s="6"/>
      <c r="D870" s="6"/>
    </row>
    <row r="871">
      <c r="B871" s="6"/>
      <c r="C871" s="6"/>
      <c r="D871" s="6"/>
    </row>
    <row r="872">
      <c r="B872" s="6"/>
      <c r="C872" s="6"/>
      <c r="D872" s="6"/>
    </row>
    <row r="873">
      <c r="B873" s="6"/>
      <c r="C873" s="6"/>
      <c r="D873" s="6"/>
    </row>
    <row r="874">
      <c r="B874" s="6"/>
      <c r="C874" s="6"/>
      <c r="D874" s="6"/>
    </row>
    <row r="875">
      <c r="B875" s="6"/>
      <c r="C875" s="6"/>
      <c r="D875" s="6"/>
    </row>
    <row r="876">
      <c r="B876" s="6"/>
      <c r="C876" s="6"/>
      <c r="D876" s="6"/>
    </row>
    <row r="877">
      <c r="B877" s="6"/>
      <c r="C877" s="6"/>
      <c r="D877" s="6"/>
    </row>
    <row r="878">
      <c r="B878" s="6"/>
      <c r="C878" s="6"/>
      <c r="D878" s="6"/>
    </row>
    <row r="879">
      <c r="B879" s="6"/>
      <c r="C879" s="6"/>
      <c r="D879" s="6"/>
    </row>
    <row r="880">
      <c r="B880" s="6"/>
      <c r="C880" s="6"/>
      <c r="D880" s="6"/>
    </row>
    <row r="881">
      <c r="B881" s="6"/>
      <c r="C881" s="6"/>
      <c r="D881" s="6"/>
    </row>
    <row r="882">
      <c r="B882" s="6"/>
      <c r="C882" s="6"/>
      <c r="D882" s="6"/>
    </row>
    <row r="883">
      <c r="B883" s="6"/>
      <c r="C883" s="6"/>
      <c r="D883" s="6"/>
    </row>
    <row r="884">
      <c r="B884" s="6"/>
      <c r="C884" s="6"/>
      <c r="D884" s="6"/>
    </row>
    <row r="885">
      <c r="B885" s="6"/>
      <c r="C885" s="6"/>
      <c r="D885" s="6"/>
    </row>
    <row r="886">
      <c r="B886" s="6"/>
      <c r="C886" s="6"/>
      <c r="D886" s="6"/>
    </row>
    <row r="887">
      <c r="B887" s="6"/>
      <c r="C887" s="6"/>
      <c r="D887" s="6"/>
    </row>
    <row r="888">
      <c r="B888" s="6"/>
      <c r="C888" s="6"/>
      <c r="D888" s="6"/>
    </row>
    <row r="889">
      <c r="B889" s="6"/>
      <c r="C889" s="6"/>
      <c r="D889" s="6"/>
    </row>
    <row r="890">
      <c r="B890" s="6"/>
      <c r="C890" s="6"/>
      <c r="D890" s="6"/>
    </row>
    <row r="891">
      <c r="B891" s="6"/>
      <c r="C891" s="6"/>
      <c r="D891" s="6"/>
    </row>
    <row r="892">
      <c r="B892" s="6"/>
      <c r="C892" s="6"/>
      <c r="D892" s="6"/>
    </row>
    <row r="893">
      <c r="B893" s="6"/>
      <c r="C893" s="6"/>
      <c r="D893" s="6"/>
    </row>
    <row r="894">
      <c r="B894" s="6"/>
      <c r="C894" s="6"/>
      <c r="D894" s="6"/>
    </row>
    <row r="895">
      <c r="B895" s="6"/>
      <c r="C895" s="6"/>
      <c r="D895" s="6"/>
    </row>
    <row r="896">
      <c r="B896" s="6"/>
      <c r="C896" s="6"/>
      <c r="D896" s="6"/>
    </row>
    <row r="897">
      <c r="B897" s="6"/>
      <c r="C897" s="6"/>
      <c r="D897" s="6"/>
    </row>
    <row r="898">
      <c r="B898" s="6"/>
      <c r="C898" s="6"/>
      <c r="D898" s="6"/>
    </row>
    <row r="899">
      <c r="B899" s="6"/>
      <c r="C899" s="6"/>
      <c r="D899" s="6"/>
    </row>
    <row r="900">
      <c r="B900" s="6"/>
      <c r="C900" s="6"/>
      <c r="D900" s="6"/>
    </row>
    <row r="901">
      <c r="B901" s="6"/>
      <c r="C901" s="6"/>
      <c r="D901" s="6"/>
    </row>
    <row r="902">
      <c r="B902" s="6"/>
      <c r="C902" s="6"/>
      <c r="D902" s="6"/>
    </row>
    <row r="903">
      <c r="B903" s="6"/>
      <c r="C903" s="6"/>
      <c r="D903" s="6"/>
    </row>
    <row r="904">
      <c r="B904" s="6"/>
      <c r="C904" s="6"/>
      <c r="D904" s="6"/>
    </row>
    <row r="905">
      <c r="B905" s="6"/>
      <c r="C905" s="6"/>
      <c r="D905" s="6"/>
    </row>
    <row r="906">
      <c r="B906" s="6"/>
      <c r="C906" s="6"/>
      <c r="D906" s="6"/>
    </row>
    <row r="907">
      <c r="B907" s="6"/>
      <c r="C907" s="6"/>
      <c r="D907" s="6"/>
    </row>
    <row r="908">
      <c r="B908" s="6"/>
      <c r="C908" s="6"/>
      <c r="D908" s="6"/>
    </row>
    <row r="909">
      <c r="B909" s="6"/>
      <c r="C909" s="6"/>
      <c r="D909" s="6"/>
    </row>
    <row r="910">
      <c r="B910" s="6"/>
      <c r="C910" s="6"/>
      <c r="D910" s="6"/>
    </row>
    <row r="911">
      <c r="B911" s="6"/>
      <c r="C911" s="6"/>
      <c r="D911" s="6"/>
    </row>
    <row r="912">
      <c r="B912" s="6"/>
      <c r="C912" s="6"/>
      <c r="D912" s="6"/>
    </row>
    <row r="913">
      <c r="B913" s="6"/>
      <c r="C913" s="6"/>
      <c r="D913" s="6"/>
    </row>
    <row r="914">
      <c r="B914" s="6"/>
      <c r="C914" s="6"/>
      <c r="D914" s="6"/>
    </row>
    <row r="915">
      <c r="B915" s="6"/>
      <c r="C915" s="6"/>
      <c r="D915" s="6"/>
    </row>
    <row r="916">
      <c r="B916" s="6"/>
      <c r="C916" s="6"/>
      <c r="D916" s="6"/>
    </row>
    <row r="917">
      <c r="B917" s="6"/>
      <c r="C917" s="6"/>
      <c r="D917" s="6"/>
    </row>
    <row r="918">
      <c r="B918" s="6"/>
      <c r="C918" s="6"/>
      <c r="D918" s="6"/>
    </row>
    <row r="919">
      <c r="B919" s="6"/>
      <c r="C919" s="6"/>
      <c r="D919" s="6"/>
    </row>
    <row r="920">
      <c r="B920" s="6"/>
      <c r="C920" s="6"/>
      <c r="D920" s="6"/>
    </row>
    <row r="921">
      <c r="B921" s="6"/>
      <c r="C921" s="6"/>
      <c r="D921" s="6"/>
    </row>
    <row r="922">
      <c r="B922" s="6"/>
      <c r="C922" s="6"/>
      <c r="D922" s="6"/>
    </row>
    <row r="923">
      <c r="B923" s="6"/>
      <c r="C923" s="6"/>
      <c r="D923" s="6"/>
    </row>
    <row r="924">
      <c r="B924" s="6"/>
      <c r="C924" s="6"/>
      <c r="D924" s="6"/>
    </row>
    <row r="925">
      <c r="B925" s="6"/>
      <c r="C925" s="6"/>
      <c r="D925" s="6"/>
    </row>
    <row r="926">
      <c r="B926" s="6"/>
      <c r="C926" s="6"/>
      <c r="D926" s="6"/>
    </row>
    <row r="927">
      <c r="B927" s="6"/>
      <c r="C927" s="6"/>
      <c r="D927" s="6"/>
    </row>
    <row r="928">
      <c r="B928" s="6"/>
      <c r="C928" s="6"/>
      <c r="D928" s="6"/>
    </row>
    <row r="929">
      <c r="B929" s="6"/>
      <c r="C929" s="6"/>
      <c r="D929" s="6"/>
    </row>
    <row r="930">
      <c r="B930" s="6"/>
      <c r="C930" s="6"/>
      <c r="D930" s="6"/>
    </row>
    <row r="931">
      <c r="B931" s="6"/>
      <c r="C931" s="6"/>
      <c r="D931" s="6"/>
    </row>
    <row r="932">
      <c r="B932" s="6"/>
      <c r="C932" s="6"/>
      <c r="D932" s="6"/>
    </row>
    <row r="933">
      <c r="B933" s="6"/>
      <c r="C933" s="6"/>
      <c r="D933" s="6"/>
    </row>
    <row r="934">
      <c r="B934" s="6"/>
      <c r="C934" s="6"/>
      <c r="D934" s="6"/>
    </row>
    <row r="935">
      <c r="B935" s="6"/>
      <c r="C935" s="6"/>
      <c r="D935" s="6"/>
    </row>
    <row r="936">
      <c r="B936" s="6"/>
      <c r="C936" s="6"/>
      <c r="D936" s="6"/>
    </row>
    <row r="937">
      <c r="B937" s="6"/>
      <c r="C937" s="6"/>
      <c r="D937" s="6"/>
    </row>
    <row r="938">
      <c r="B938" s="6"/>
      <c r="C938" s="6"/>
      <c r="D938" s="6"/>
    </row>
    <row r="939">
      <c r="B939" s="6"/>
      <c r="C939" s="6"/>
      <c r="D939" s="6"/>
    </row>
    <row r="940">
      <c r="B940" s="6"/>
      <c r="C940" s="6"/>
      <c r="D940" s="6"/>
    </row>
    <row r="941">
      <c r="B941" s="6"/>
      <c r="C941" s="6"/>
      <c r="D941" s="6"/>
    </row>
    <row r="942">
      <c r="B942" s="6"/>
      <c r="C942" s="6"/>
      <c r="D942" s="6"/>
    </row>
    <row r="943">
      <c r="B943" s="6"/>
      <c r="C943" s="6"/>
      <c r="D943" s="6"/>
    </row>
    <row r="944">
      <c r="B944" s="6"/>
      <c r="C944" s="6"/>
      <c r="D944" s="6"/>
    </row>
    <row r="945">
      <c r="B945" s="6"/>
      <c r="C945" s="6"/>
      <c r="D945" s="6"/>
    </row>
    <row r="946">
      <c r="B946" s="6"/>
      <c r="C946" s="6"/>
      <c r="D946" s="6"/>
    </row>
    <row r="947">
      <c r="B947" s="6"/>
      <c r="C947" s="6"/>
      <c r="D947" s="6"/>
    </row>
    <row r="948">
      <c r="B948" s="6"/>
      <c r="C948" s="6"/>
      <c r="D948" s="6"/>
    </row>
    <row r="949">
      <c r="B949" s="6"/>
      <c r="C949" s="6"/>
      <c r="D949" s="6"/>
    </row>
    <row r="950">
      <c r="B950" s="6"/>
      <c r="C950" s="6"/>
      <c r="D950" s="6"/>
    </row>
    <row r="951">
      <c r="B951" s="6"/>
      <c r="C951" s="6"/>
      <c r="D951" s="6"/>
    </row>
    <row r="952">
      <c r="B952" s="6"/>
      <c r="C952" s="6"/>
      <c r="D952" s="6"/>
    </row>
    <row r="953">
      <c r="B953" s="6"/>
      <c r="C953" s="6"/>
      <c r="D953" s="6"/>
    </row>
    <row r="954">
      <c r="B954" s="6"/>
      <c r="C954" s="6"/>
      <c r="D954" s="6"/>
    </row>
    <row r="955">
      <c r="B955" s="6"/>
      <c r="C955" s="6"/>
      <c r="D955" s="6"/>
    </row>
    <row r="956">
      <c r="B956" s="6"/>
      <c r="C956" s="6"/>
      <c r="D956" s="6"/>
    </row>
    <row r="957">
      <c r="B957" s="6"/>
      <c r="C957" s="6"/>
      <c r="D957" s="6"/>
    </row>
    <row r="958">
      <c r="B958" s="6"/>
      <c r="C958" s="6"/>
      <c r="D958" s="6"/>
    </row>
    <row r="959">
      <c r="B959" s="6"/>
      <c r="C959" s="6"/>
      <c r="D959" s="6"/>
    </row>
    <row r="960">
      <c r="B960" s="6"/>
      <c r="C960" s="6"/>
      <c r="D960" s="6"/>
    </row>
    <row r="961">
      <c r="B961" s="6"/>
      <c r="C961" s="6"/>
      <c r="D961" s="6"/>
    </row>
    <row r="962">
      <c r="B962" s="6"/>
      <c r="C962" s="6"/>
      <c r="D962" s="6"/>
    </row>
    <row r="963">
      <c r="B963" s="6"/>
      <c r="C963" s="6"/>
      <c r="D963" s="6"/>
    </row>
    <row r="964">
      <c r="B964" s="6"/>
      <c r="C964" s="6"/>
      <c r="D964" s="6"/>
    </row>
    <row r="965">
      <c r="B965" s="6"/>
      <c r="C965" s="6"/>
      <c r="D965" s="6"/>
    </row>
    <row r="966">
      <c r="B966" s="6"/>
      <c r="C966" s="6"/>
      <c r="D966" s="6"/>
    </row>
    <row r="967">
      <c r="B967" s="6"/>
      <c r="C967" s="6"/>
      <c r="D967" s="6"/>
    </row>
    <row r="968">
      <c r="B968" s="6"/>
      <c r="C968" s="6"/>
      <c r="D968" s="6"/>
    </row>
    <row r="969">
      <c r="B969" s="6"/>
      <c r="C969" s="6"/>
      <c r="D969" s="6"/>
    </row>
    <row r="970">
      <c r="B970" s="6"/>
      <c r="C970" s="6"/>
      <c r="D970" s="6"/>
    </row>
    <row r="971">
      <c r="B971" s="6"/>
      <c r="C971" s="6"/>
      <c r="D971" s="6"/>
    </row>
    <row r="972">
      <c r="B972" s="6"/>
      <c r="C972" s="6"/>
      <c r="D972" s="6"/>
    </row>
    <row r="973">
      <c r="B973" s="6"/>
      <c r="C973" s="6"/>
      <c r="D973" s="6"/>
    </row>
    <row r="974">
      <c r="B974" s="6"/>
      <c r="C974" s="6"/>
      <c r="D974" s="6"/>
    </row>
    <row r="975">
      <c r="B975" s="6"/>
      <c r="C975" s="6"/>
      <c r="D975" s="6"/>
    </row>
    <row r="976">
      <c r="B976" s="6"/>
      <c r="C976" s="6"/>
      <c r="D976" s="6"/>
    </row>
    <row r="977">
      <c r="B977" s="6"/>
      <c r="C977" s="6"/>
      <c r="D977" s="6"/>
    </row>
    <row r="978">
      <c r="B978" s="6"/>
      <c r="C978" s="6"/>
      <c r="D978" s="6"/>
    </row>
    <row r="979">
      <c r="B979" s="6"/>
      <c r="C979" s="6"/>
      <c r="D979" s="6"/>
    </row>
    <row r="980">
      <c r="B980" s="6"/>
      <c r="C980" s="6"/>
      <c r="D980" s="6"/>
    </row>
    <row r="981">
      <c r="B981" s="6"/>
      <c r="C981" s="6"/>
      <c r="D981" s="6"/>
    </row>
    <row r="982">
      <c r="B982" s="6"/>
      <c r="C982" s="6"/>
      <c r="D982" s="6"/>
    </row>
    <row r="983">
      <c r="B983" s="6"/>
      <c r="C983" s="6"/>
      <c r="D983" s="6"/>
    </row>
    <row r="984">
      <c r="B984" s="6"/>
      <c r="C984" s="6"/>
      <c r="D984" s="6"/>
    </row>
    <row r="985">
      <c r="B985" s="6"/>
      <c r="C985" s="6"/>
      <c r="D985" s="6"/>
    </row>
    <row r="986">
      <c r="B986" s="6"/>
      <c r="C986" s="6"/>
      <c r="D986" s="6"/>
    </row>
    <row r="987">
      <c r="B987" s="6"/>
      <c r="C987" s="6"/>
      <c r="D987" s="6"/>
    </row>
    <row r="988">
      <c r="B988" s="6"/>
      <c r="C988" s="6"/>
      <c r="D988" s="6"/>
    </row>
    <row r="989">
      <c r="B989" s="6"/>
      <c r="C989" s="6"/>
      <c r="D989" s="6"/>
    </row>
    <row r="990">
      <c r="B990" s="6"/>
      <c r="C990" s="6"/>
      <c r="D990" s="6"/>
    </row>
    <row r="991">
      <c r="B991" s="6"/>
      <c r="C991" s="6"/>
      <c r="D991" s="6"/>
    </row>
    <row r="992">
      <c r="B992" s="6"/>
      <c r="C992" s="6"/>
      <c r="D992" s="6"/>
    </row>
    <row r="993">
      <c r="B993" s="6"/>
      <c r="C993" s="6"/>
      <c r="D993" s="6"/>
    </row>
  </sheetData>
  <autoFilter ref="$A$1:$L$41">
    <sortState ref="A1:L41">
      <sortCondition ref="E1:E41"/>
      <sortCondition descending="1" ref="H1:H41"/>
    </sortState>
  </autoFilter>
  <mergeCells count="1">
    <mergeCell ref="A1:D1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2"/>
      <c r="C1" s="2"/>
      <c r="D1" s="3"/>
      <c r="E1" s="4" t="s">
        <v>1</v>
      </c>
      <c r="F1" s="4" t="s">
        <v>11</v>
      </c>
      <c r="G1" s="5" t="s">
        <v>9</v>
      </c>
      <c r="H1" s="4" t="s">
        <v>5</v>
      </c>
      <c r="I1" s="4" t="s">
        <v>7</v>
      </c>
    </row>
    <row r="2">
      <c r="A2" s="6" t="str">
        <f>'Calvert Senecas'!U27</f>
        <v>#REF!</v>
      </c>
      <c r="E2" s="6" t="str">
        <f t="shared" ref="E2:E10" si="2">LEFT('Calvert Senecas'!A$1,3)</f>
        <v>#REF!</v>
      </c>
      <c r="F2" s="6" t="str">
        <f t="shared" ref="F2:I2" si="1">'Calvert Senecas'!Y27</f>
        <v>#REF!</v>
      </c>
      <c r="G2" s="6" t="str">
        <f t="shared" si="1"/>
        <v>#REF!</v>
      </c>
      <c r="H2" s="6" t="str">
        <f t="shared" si="1"/>
        <v>#REF!</v>
      </c>
      <c r="I2" s="6" t="str">
        <f t="shared" si="1"/>
        <v>#REF!</v>
      </c>
    </row>
    <row r="3">
      <c r="A3" s="6" t="str">
        <f>'Calvert Senecas'!U26</f>
        <v>#REF!</v>
      </c>
      <c r="E3" s="6" t="str">
        <f t="shared" si="2"/>
        <v>#REF!</v>
      </c>
      <c r="F3" s="6" t="str">
        <f t="shared" ref="F3:I3" si="3">'Calvert Senecas'!Y26</f>
        <v>#REF!</v>
      </c>
      <c r="G3" s="6" t="str">
        <f t="shared" si="3"/>
        <v>#REF!</v>
      </c>
      <c r="H3" s="6" t="str">
        <f t="shared" si="3"/>
        <v>#REF!</v>
      </c>
      <c r="I3" s="6" t="str">
        <f t="shared" si="3"/>
        <v>#REF!</v>
      </c>
    </row>
    <row r="4">
      <c r="A4" s="6" t="str">
        <f>'Calvert Senecas'!U25</f>
        <v>#REF!</v>
      </c>
      <c r="E4" s="6" t="str">
        <f t="shared" si="2"/>
        <v>#REF!</v>
      </c>
      <c r="F4" s="6" t="str">
        <f t="shared" ref="F4:I4" si="4">'Calvert Senecas'!Y25</f>
        <v>#REF!</v>
      </c>
      <c r="G4" s="6" t="str">
        <f t="shared" si="4"/>
        <v>#REF!</v>
      </c>
      <c r="H4" s="6" t="str">
        <f t="shared" si="4"/>
        <v>#REF!</v>
      </c>
      <c r="I4" s="6" t="str">
        <f t="shared" si="4"/>
        <v>#REF!</v>
      </c>
    </row>
    <row r="5">
      <c r="A5" s="6" t="str">
        <f>'Calvert Senecas'!U24</f>
        <v>#REF!</v>
      </c>
      <c r="E5" s="6" t="str">
        <f t="shared" si="2"/>
        <v>#REF!</v>
      </c>
      <c r="F5" s="6" t="str">
        <f t="shared" ref="F5:I5" si="5">'Calvert Senecas'!Y24</f>
        <v>#REF!</v>
      </c>
      <c r="G5" s="6" t="str">
        <f t="shared" si="5"/>
        <v>#REF!</v>
      </c>
      <c r="H5" s="6" t="str">
        <f t="shared" si="5"/>
        <v>#REF!</v>
      </c>
      <c r="I5" s="6" t="str">
        <f t="shared" si="5"/>
        <v>#REF!</v>
      </c>
    </row>
    <row r="6">
      <c r="A6" s="6" t="str">
        <f>'Calvert Senecas'!U23</f>
        <v>#REF!</v>
      </c>
      <c r="E6" s="6" t="str">
        <f t="shared" si="2"/>
        <v>#REF!</v>
      </c>
      <c r="F6" s="6" t="str">
        <f t="shared" ref="F6:I6" si="6">'Calvert Senecas'!Y23</f>
        <v>#REF!</v>
      </c>
      <c r="G6" s="6" t="str">
        <f t="shared" si="6"/>
        <v>#REF!</v>
      </c>
      <c r="H6" s="6" t="str">
        <f t="shared" si="6"/>
        <v>#REF!</v>
      </c>
      <c r="I6" s="6" t="str">
        <f t="shared" si="6"/>
        <v>#REF!</v>
      </c>
    </row>
    <row r="7">
      <c r="A7" s="6" t="str">
        <f>'Calvert Senecas'!U22</f>
        <v>#REF!</v>
      </c>
      <c r="E7" s="6" t="str">
        <f t="shared" si="2"/>
        <v>#REF!</v>
      </c>
      <c r="F7" s="6" t="str">
        <f t="shared" ref="F7:I7" si="7">'Calvert Senecas'!Y22</f>
        <v>#REF!</v>
      </c>
      <c r="G7" s="6" t="str">
        <f t="shared" si="7"/>
        <v>#REF!</v>
      </c>
      <c r="H7" s="6" t="str">
        <f t="shared" si="7"/>
        <v>#REF!</v>
      </c>
      <c r="I7" s="6" t="str">
        <f t="shared" si="7"/>
        <v>#REF!</v>
      </c>
    </row>
    <row r="8">
      <c r="A8" s="6" t="str">
        <f>'Calvert Senecas'!U21</f>
        <v>#REF!</v>
      </c>
      <c r="E8" s="6" t="str">
        <f t="shared" si="2"/>
        <v>#REF!</v>
      </c>
      <c r="F8" s="6" t="str">
        <f t="shared" ref="F8:I8" si="8">'Calvert Senecas'!Y21</f>
        <v>#REF!</v>
      </c>
      <c r="G8" s="6" t="str">
        <f t="shared" si="8"/>
        <v>#REF!</v>
      </c>
      <c r="H8" s="6" t="str">
        <f t="shared" si="8"/>
        <v>#REF!</v>
      </c>
      <c r="I8" s="6" t="str">
        <f t="shared" si="8"/>
        <v>#REF!</v>
      </c>
    </row>
    <row r="9">
      <c r="A9" s="6" t="str">
        <f>'Calvert Senecas'!U20</f>
        <v>#REF!</v>
      </c>
      <c r="E9" s="6" t="str">
        <f t="shared" si="2"/>
        <v>#REF!</v>
      </c>
      <c r="F9" s="6" t="str">
        <f t="shared" ref="F9:I9" si="9">'Calvert Senecas'!Y20</f>
        <v>#REF!</v>
      </c>
      <c r="G9" s="6" t="str">
        <f t="shared" si="9"/>
        <v>#REF!</v>
      </c>
      <c r="H9" s="6" t="str">
        <f t="shared" si="9"/>
        <v>#REF!</v>
      </c>
      <c r="I9" s="6" t="str">
        <f t="shared" si="9"/>
        <v>#REF!</v>
      </c>
    </row>
    <row r="10">
      <c r="A10" s="6" t="str">
        <f>'Calvert Senecas'!U19</f>
        <v>#REF!</v>
      </c>
      <c r="E10" s="6" t="str">
        <f t="shared" si="2"/>
        <v>#REF!</v>
      </c>
      <c r="F10" s="6" t="str">
        <f t="shared" ref="F10:I10" si="10">'Calvert Senecas'!Y19</f>
        <v>#REF!</v>
      </c>
      <c r="G10" s="6" t="str">
        <f t="shared" si="10"/>
        <v>#REF!</v>
      </c>
      <c r="H10" s="6" t="str">
        <f t="shared" si="10"/>
        <v>#REF!</v>
      </c>
      <c r="I10" s="6" t="str">
        <f t="shared" si="10"/>
        <v>#REF!</v>
      </c>
    </row>
    <row r="11">
      <c r="A11" s="6" t="str">
        <f>'Woodmore Wildcats'!U27</f>
        <v>#REF!</v>
      </c>
      <c r="E11" s="6" t="str">
        <f t="shared" ref="E11:E19" si="12">LEFT('Woodmore Wildcats'!A$1,3)</f>
        <v>#REF!</v>
      </c>
      <c r="F11" s="6" t="str">
        <f t="shared" ref="F11:I11" si="11">'Woodmore Wildcats'!Y27</f>
        <v>#REF!</v>
      </c>
      <c r="G11" s="6" t="str">
        <f t="shared" si="11"/>
        <v>#REF!</v>
      </c>
      <c r="H11" s="6" t="str">
        <f t="shared" si="11"/>
        <v>#REF!</v>
      </c>
      <c r="I11" s="6" t="str">
        <f t="shared" si="11"/>
        <v>#REF!</v>
      </c>
    </row>
    <row r="12">
      <c r="A12" s="6" t="str">
        <f>'Woodmore Wildcats'!U26</f>
        <v>#REF!</v>
      </c>
      <c r="E12" s="6" t="str">
        <f t="shared" si="12"/>
        <v>#REF!</v>
      </c>
      <c r="F12" s="6" t="str">
        <f t="shared" ref="F12:I12" si="13">'Woodmore Wildcats'!Y26</f>
        <v>#REF!</v>
      </c>
      <c r="G12" s="6" t="str">
        <f t="shared" si="13"/>
        <v>#REF!</v>
      </c>
      <c r="H12" s="6" t="str">
        <f t="shared" si="13"/>
        <v>#REF!</v>
      </c>
      <c r="I12" s="6" t="str">
        <f t="shared" si="13"/>
        <v>#REF!</v>
      </c>
    </row>
    <row r="13">
      <c r="A13" s="6" t="str">
        <f>'Woodmore Wildcats'!U25</f>
        <v>#REF!</v>
      </c>
      <c r="E13" s="6" t="str">
        <f t="shared" si="12"/>
        <v>#REF!</v>
      </c>
      <c r="F13" s="6" t="str">
        <f t="shared" ref="F13:I13" si="14">'Woodmore Wildcats'!Y25</f>
        <v>#REF!</v>
      </c>
      <c r="G13" s="6" t="str">
        <f t="shared" si="14"/>
        <v>#REF!</v>
      </c>
      <c r="H13" s="6" t="str">
        <f t="shared" si="14"/>
        <v>#REF!</v>
      </c>
      <c r="I13" s="6" t="str">
        <f t="shared" si="14"/>
        <v>#REF!</v>
      </c>
    </row>
    <row r="14">
      <c r="A14" s="6" t="str">
        <f>'Woodmore Wildcats'!U24</f>
        <v>#REF!</v>
      </c>
      <c r="E14" s="6" t="str">
        <f t="shared" si="12"/>
        <v>#REF!</v>
      </c>
      <c r="F14" s="6" t="str">
        <f t="shared" ref="F14:I14" si="15">'Woodmore Wildcats'!Y24</f>
        <v>#REF!</v>
      </c>
      <c r="G14" s="6" t="str">
        <f t="shared" si="15"/>
        <v>#REF!</v>
      </c>
      <c r="H14" s="6" t="str">
        <f t="shared" si="15"/>
        <v>#REF!</v>
      </c>
      <c r="I14" s="6" t="str">
        <f t="shared" si="15"/>
        <v>#REF!</v>
      </c>
    </row>
    <row r="15">
      <c r="A15" s="6" t="str">
        <f>'Woodmore Wildcats'!U23</f>
        <v>#REF!</v>
      </c>
      <c r="E15" s="6" t="str">
        <f t="shared" si="12"/>
        <v>#REF!</v>
      </c>
      <c r="F15" s="6" t="str">
        <f t="shared" ref="F15:I15" si="16">'Woodmore Wildcats'!Y23</f>
        <v>#REF!</v>
      </c>
      <c r="G15" s="6" t="str">
        <f t="shared" si="16"/>
        <v>#REF!</v>
      </c>
      <c r="H15" s="6" t="str">
        <f t="shared" si="16"/>
        <v>#REF!</v>
      </c>
      <c r="I15" s="6" t="str">
        <f t="shared" si="16"/>
        <v>#REF!</v>
      </c>
    </row>
    <row r="16">
      <c r="A16" s="6" t="str">
        <f>'Woodmore Wildcats'!U22</f>
        <v>#REF!</v>
      </c>
      <c r="E16" s="6" t="str">
        <f t="shared" si="12"/>
        <v>#REF!</v>
      </c>
      <c r="F16" s="6" t="str">
        <f t="shared" ref="F16:I16" si="17">'Woodmore Wildcats'!Y22</f>
        <v>#REF!</v>
      </c>
      <c r="G16" s="6" t="str">
        <f t="shared" si="17"/>
        <v>#REF!</v>
      </c>
      <c r="H16" s="6" t="str">
        <f t="shared" si="17"/>
        <v>#REF!</v>
      </c>
      <c r="I16" s="6" t="str">
        <f t="shared" si="17"/>
        <v>#REF!</v>
      </c>
    </row>
    <row r="17">
      <c r="A17" s="6" t="str">
        <f>'Woodmore Wildcats'!U21</f>
        <v>#REF!</v>
      </c>
      <c r="E17" s="6" t="str">
        <f t="shared" si="12"/>
        <v>#REF!</v>
      </c>
      <c r="F17" s="6" t="str">
        <f t="shared" ref="F17:I17" si="18">'Woodmore Wildcats'!Y21</f>
        <v>#REF!</v>
      </c>
      <c r="G17" s="6" t="str">
        <f t="shared" si="18"/>
        <v>#REF!</v>
      </c>
      <c r="H17" s="6" t="str">
        <f t="shared" si="18"/>
        <v>#REF!</v>
      </c>
      <c r="I17" s="6" t="str">
        <f t="shared" si="18"/>
        <v>#REF!</v>
      </c>
    </row>
    <row r="18">
      <c r="A18" s="6" t="str">
        <f>'Woodmore Wildcats'!U20</f>
        <v>#REF!</v>
      </c>
      <c r="E18" s="6" t="str">
        <f t="shared" si="12"/>
        <v>#REF!</v>
      </c>
      <c r="F18" s="6" t="str">
        <f t="shared" ref="F18:I18" si="19">'Woodmore Wildcats'!Y20</f>
        <v>#REF!</v>
      </c>
      <c r="G18" s="6" t="str">
        <f t="shared" si="19"/>
        <v>#REF!</v>
      </c>
      <c r="H18" s="6" t="str">
        <f t="shared" si="19"/>
        <v>#REF!</v>
      </c>
      <c r="I18" s="6" t="str">
        <f t="shared" si="19"/>
        <v>#REF!</v>
      </c>
    </row>
    <row r="19">
      <c r="A19" s="6" t="str">
        <f>'Woodmore Wildcats'!U19</f>
        <v>#REF!</v>
      </c>
      <c r="E19" s="6" t="str">
        <f t="shared" si="12"/>
        <v>#REF!</v>
      </c>
      <c r="F19" s="6" t="str">
        <f t="shared" ref="F19:I19" si="20">'Woodmore Wildcats'!Y19</f>
        <v>#REF!</v>
      </c>
      <c r="G19" s="6" t="str">
        <f t="shared" si="20"/>
        <v>#REF!</v>
      </c>
      <c r="H19" s="6" t="str">
        <f t="shared" si="20"/>
        <v>#REF!</v>
      </c>
      <c r="I19" s="6" t="str">
        <f t="shared" si="20"/>
        <v>#REF!</v>
      </c>
    </row>
    <row r="20">
      <c r="A20" s="6" t="str">
        <f>'Gibsonburg Golden Bears'!U27</f>
        <v>#REF!</v>
      </c>
      <c r="E20" s="6" t="str">
        <f t="shared" ref="E20:E28" si="22">LEFT('Gibsonburg Golden Bears'!A$1,3)</f>
        <v>#REF!</v>
      </c>
      <c r="F20" s="6" t="str">
        <f t="shared" ref="F20:I20" si="21">'Gibsonburg Golden Bears'!Y27</f>
        <v>#REF!</v>
      </c>
      <c r="G20" s="6" t="str">
        <f t="shared" si="21"/>
        <v>#REF!</v>
      </c>
      <c r="H20" s="6" t="str">
        <f t="shared" si="21"/>
        <v>#REF!</v>
      </c>
      <c r="I20" s="6" t="str">
        <f t="shared" si="21"/>
        <v>#REF!</v>
      </c>
    </row>
    <row r="21">
      <c r="A21" s="6" t="str">
        <f>'Gibsonburg Golden Bears'!U26</f>
        <v>#REF!</v>
      </c>
      <c r="E21" s="6" t="str">
        <f t="shared" si="22"/>
        <v>#REF!</v>
      </c>
      <c r="F21" s="6" t="str">
        <f t="shared" ref="F21:I21" si="23">'Gibsonburg Golden Bears'!Y26</f>
        <v>#REF!</v>
      </c>
      <c r="G21" s="6" t="str">
        <f t="shared" si="23"/>
        <v>#REF!</v>
      </c>
      <c r="H21" s="6" t="str">
        <f t="shared" si="23"/>
        <v>#REF!</v>
      </c>
      <c r="I21" s="6" t="str">
        <f t="shared" si="23"/>
        <v>#REF!</v>
      </c>
    </row>
    <row r="22">
      <c r="A22" s="6" t="str">
        <f>'Gibsonburg Golden Bears'!U25</f>
        <v>#REF!</v>
      </c>
      <c r="E22" s="6" t="str">
        <f t="shared" si="22"/>
        <v>#REF!</v>
      </c>
      <c r="F22" s="6" t="str">
        <f t="shared" ref="F22:I22" si="24">'Gibsonburg Golden Bears'!Y25</f>
        <v>#REF!</v>
      </c>
      <c r="G22" s="6" t="str">
        <f t="shared" si="24"/>
        <v>#REF!</v>
      </c>
      <c r="H22" s="6" t="str">
        <f t="shared" si="24"/>
        <v>#REF!</v>
      </c>
      <c r="I22" s="6" t="str">
        <f t="shared" si="24"/>
        <v>#REF!</v>
      </c>
    </row>
    <row r="23">
      <c r="A23" s="6" t="str">
        <f>'Gibsonburg Golden Bears'!U24</f>
        <v>#REF!</v>
      </c>
      <c r="E23" s="6" t="str">
        <f t="shared" si="22"/>
        <v>#REF!</v>
      </c>
      <c r="F23" s="6" t="str">
        <f t="shared" ref="F23:I23" si="25">'Gibsonburg Golden Bears'!Y24</f>
        <v>#REF!</v>
      </c>
      <c r="G23" s="6" t="str">
        <f t="shared" si="25"/>
        <v>#REF!</v>
      </c>
      <c r="H23" s="6" t="str">
        <f t="shared" si="25"/>
        <v>#REF!</v>
      </c>
      <c r="I23" s="6" t="str">
        <f t="shared" si="25"/>
        <v>#REF!</v>
      </c>
    </row>
    <row r="24">
      <c r="A24" s="6" t="str">
        <f>'Gibsonburg Golden Bears'!U23</f>
        <v>#REF!</v>
      </c>
      <c r="E24" s="6" t="str">
        <f t="shared" si="22"/>
        <v>#REF!</v>
      </c>
      <c r="F24" s="6" t="str">
        <f t="shared" ref="F24:I24" si="26">'Gibsonburg Golden Bears'!Y23</f>
        <v>#REF!</v>
      </c>
      <c r="G24" s="6" t="str">
        <f t="shared" si="26"/>
        <v>#REF!</v>
      </c>
      <c r="H24" s="6" t="str">
        <f t="shared" si="26"/>
        <v>#REF!</v>
      </c>
      <c r="I24" s="6" t="str">
        <f t="shared" si="26"/>
        <v>#REF!</v>
      </c>
    </row>
    <row r="25">
      <c r="A25" s="6" t="str">
        <f>'Gibsonburg Golden Bears'!U22</f>
        <v>#REF!</v>
      </c>
      <c r="E25" s="6" t="str">
        <f t="shared" si="22"/>
        <v>#REF!</v>
      </c>
      <c r="F25" s="6" t="str">
        <f t="shared" ref="F25:I25" si="27">'Gibsonburg Golden Bears'!Y22</f>
        <v>#REF!</v>
      </c>
      <c r="G25" s="6" t="str">
        <f t="shared" si="27"/>
        <v>#REF!</v>
      </c>
      <c r="H25" s="6" t="str">
        <f t="shared" si="27"/>
        <v>#REF!</v>
      </c>
      <c r="I25" s="6" t="str">
        <f t="shared" si="27"/>
        <v>#REF!</v>
      </c>
    </row>
    <row r="26">
      <c r="A26" s="6" t="str">
        <f>'Gibsonburg Golden Bears'!U21</f>
        <v>#REF!</v>
      </c>
      <c r="E26" s="6" t="str">
        <f t="shared" si="22"/>
        <v>#REF!</v>
      </c>
      <c r="F26" s="6" t="str">
        <f t="shared" ref="F26:I26" si="28">'Gibsonburg Golden Bears'!Y21</f>
        <v>#REF!</v>
      </c>
      <c r="G26" s="6" t="str">
        <f t="shared" si="28"/>
        <v>#REF!</v>
      </c>
      <c r="H26" s="6" t="str">
        <f t="shared" si="28"/>
        <v>#REF!</v>
      </c>
      <c r="I26" s="6" t="str">
        <f t="shared" si="28"/>
        <v>#REF!</v>
      </c>
    </row>
    <row r="27">
      <c r="A27" s="6" t="str">
        <f>'Gibsonburg Golden Bears'!U20</f>
        <v>#REF!</v>
      </c>
      <c r="E27" s="6" t="str">
        <f t="shared" si="22"/>
        <v>#REF!</v>
      </c>
      <c r="F27" s="6" t="str">
        <f t="shared" ref="F27:I27" si="29">'Gibsonburg Golden Bears'!Y20</f>
        <v>#REF!</v>
      </c>
      <c r="G27" s="6" t="str">
        <f t="shared" si="29"/>
        <v>#REF!</v>
      </c>
      <c r="H27" s="6" t="str">
        <f t="shared" si="29"/>
        <v>#REF!</v>
      </c>
      <c r="I27" s="6" t="str">
        <f t="shared" si="29"/>
        <v>#REF!</v>
      </c>
    </row>
    <row r="28">
      <c r="A28" s="6" t="str">
        <f>'Gibsonburg Golden Bears'!U19</f>
        <v>#REF!</v>
      </c>
      <c r="E28" s="6" t="str">
        <f t="shared" si="22"/>
        <v>#REF!</v>
      </c>
      <c r="F28" s="6" t="str">
        <f t="shared" ref="F28:I28" si="30">'Gibsonburg Golden Bears'!Y19</f>
        <v>#REF!</v>
      </c>
      <c r="G28" s="6" t="str">
        <f t="shared" si="30"/>
        <v>#REF!</v>
      </c>
      <c r="H28" s="6" t="str">
        <f t="shared" si="30"/>
        <v>#REF!</v>
      </c>
      <c r="I28" s="6" t="str">
        <f t="shared" si="30"/>
        <v>#REF!</v>
      </c>
    </row>
    <row r="29">
      <c r="A29" s="6" t="str">
        <f>'Lakota Raiders'!U27</f>
        <v>#REF!</v>
      </c>
      <c r="E29" s="6" t="str">
        <f t="shared" ref="E29:E37" si="32">LEFT('Lakota Raiders'!A$1,3)</f>
        <v>#REF!</v>
      </c>
      <c r="F29" s="6" t="str">
        <f t="shared" ref="F29:I29" si="31">'Lakota Raiders'!Y27</f>
        <v>#REF!</v>
      </c>
      <c r="G29" s="6" t="str">
        <f t="shared" si="31"/>
        <v>#REF!</v>
      </c>
      <c r="H29" s="6" t="str">
        <f t="shared" si="31"/>
        <v>#REF!</v>
      </c>
      <c r="I29" s="6" t="str">
        <f t="shared" si="31"/>
        <v>#REF!</v>
      </c>
    </row>
    <row r="30">
      <c r="A30" s="6" t="str">
        <f>'Lakota Raiders'!U26</f>
        <v>#REF!</v>
      </c>
      <c r="E30" s="6" t="str">
        <f t="shared" si="32"/>
        <v>#REF!</v>
      </c>
      <c r="F30" s="6" t="str">
        <f t="shared" ref="F30:I30" si="33">'Lakota Raiders'!Y26</f>
        <v>#REF!</v>
      </c>
      <c r="G30" s="6" t="str">
        <f t="shared" si="33"/>
        <v>#REF!</v>
      </c>
      <c r="H30" s="6" t="str">
        <f t="shared" si="33"/>
        <v>#REF!</v>
      </c>
      <c r="I30" s="6" t="str">
        <f t="shared" si="33"/>
        <v>#REF!</v>
      </c>
    </row>
    <row r="31">
      <c r="A31" s="6" t="str">
        <f>'Lakota Raiders'!U25</f>
        <v>#REF!</v>
      </c>
      <c r="E31" s="6" t="str">
        <f t="shared" si="32"/>
        <v>#REF!</v>
      </c>
      <c r="F31" s="6" t="str">
        <f t="shared" ref="F31:I31" si="34">'Lakota Raiders'!Y25</f>
        <v>#REF!</v>
      </c>
      <c r="G31" s="6" t="str">
        <f t="shared" si="34"/>
        <v>#REF!</v>
      </c>
      <c r="H31" s="6" t="str">
        <f t="shared" si="34"/>
        <v>#REF!</v>
      </c>
      <c r="I31" s="6" t="str">
        <f t="shared" si="34"/>
        <v>#REF!</v>
      </c>
    </row>
    <row r="32">
      <c r="A32" s="6" t="str">
        <f>'Lakota Raiders'!U24</f>
        <v>#REF!</v>
      </c>
      <c r="E32" s="6" t="str">
        <f t="shared" si="32"/>
        <v>#REF!</v>
      </c>
      <c r="F32" s="6" t="str">
        <f t="shared" ref="F32:I32" si="35">'Lakota Raiders'!Y24</f>
        <v>#REF!</v>
      </c>
      <c r="G32" s="6" t="str">
        <f t="shared" si="35"/>
        <v>#REF!</v>
      </c>
      <c r="H32" s="6" t="str">
        <f t="shared" si="35"/>
        <v>#REF!</v>
      </c>
      <c r="I32" s="6" t="str">
        <f t="shared" si="35"/>
        <v>#REF!</v>
      </c>
    </row>
    <row r="33">
      <c r="A33" s="6" t="str">
        <f>'Lakota Raiders'!U23</f>
        <v>#REF!</v>
      </c>
      <c r="E33" s="6" t="str">
        <f t="shared" si="32"/>
        <v>#REF!</v>
      </c>
      <c r="F33" s="6" t="str">
        <f t="shared" ref="F33:I33" si="36">'Lakota Raiders'!Y23</f>
        <v>#REF!</v>
      </c>
      <c r="G33" s="6" t="str">
        <f t="shared" si="36"/>
        <v>#REF!</v>
      </c>
      <c r="H33" s="6" t="str">
        <f t="shared" si="36"/>
        <v>#REF!</v>
      </c>
      <c r="I33" s="6" t="str">
        <f t="shared" si="36"/>
        <v>#REF!</v>
      </c>
    </row>
    <row r="34">
      <c r="A34" s="6" t="str">
        <f>'Lakota Raiders'!U22</f>
        <v>#REF!</v>
      </c>
      <c r="E34" s="6" t="str">
        <f t="shared" si="32"/>
        <v>#REF!</v>
      </c>
      <c r="F34" s="6" t="str">
        <f t="shared" ref="F34:I34" si="37">'Lakota Raiders'!Y22</f>
        <v>#REF!</v>
      </c>
      <c r="G34" s="6" t="str">
        <f t="shared" si="37"/>
        <v>#REF!</v>
      </c>
      <c r="H34" s="6" t="str">
        <f t="shared" si="37"/>
        <v>#REF!</v>
      </c>
      <c r="I34" s="6" t="str">
        <f t="shared" si="37"/>
        <v>#REF!</v>
      </c>
    </row>
    <row r="35">
      <c r="A35" s="6" t="str">
        <f>'Lakota Raiders'!U21</f>
        <v>#REF!</v>
      </c>
      <c r="E35" s="6" t="str">
        <f t="shared" si="32"/>
        <v>#REF!</v>
      </c>
      <c r="F35" s="6" t="str">
        <f t="shared" ref="F35:I35" si="38">'Lakota Raiders'!Y21</f>
        <v>#REF!</v>
      </c>
      <c r="G35" s="6" t="str">
        <f t="shared" si="38"/>
        <v>#REF!</v>
      </c>
      <c r="H35" s="6" t="str">
        <f t="shared" si="38"/>
        <v>#REF!</v>
      </c>
      <c r="I35" s="6" t="str">
        <f t="shared" si="38"/>
        <v>#REF!</v>
      </c>
    </row>
    <row r="36">
      <c r="A36" s="6" t="str">
        <f>'Lakota Raiders'!U20</f>
        <v>#REF!</v>
      </c>
      <c r="E36" s="6" t="str">
        <f t="shared" si="32"/>
        <v>#REF!</v>
      </c>
      <c r="F36" s="6" t="str">
        <f t="shared" ref="F36:I36" si="39">'Lakota Raiders'!Y20</f>
        <v>#REF!</v>
      </c>
      <c r="G36" s="6" t="str">
        <f t="shared" si="39"/>
        <v>#REF!</v>
      </c>
      <c r="H36" s="6" t="str">
        <f t="shared" si="39"/>
        <v>#REF!</v>
      </c>
      <c r="I36" s="6" t="str">
        <f t="shared" si="39"/>
        <v>#REF!</v>
      </c>
    </row>
    <row r="37">
      <c r="A37" s="6" t="str">
        <f>'Lakota Raiders'!U19</f>
        <v>#REF!</v>
      </c>
      <c r="E37" s="6" t="str">
        <f t="shared" si="32"/>
        <v>#REF!</v>
      </c>
      <c r="F37" s="6" t="str">
        <f t="shared" ref="F37:I37" si="40">'Lakota Raiders'!Y19</f>
        <v>#REF!</v>
      </c>
      <c r="G37" s="6" t="str">
        <f t="shared" si="40"/>
        <v>#REF!</v>
      </c>
      <c r="H37" s="6" t="str">
        <f t="shared" si="40"/>
        <v>#REF!</v>
      </c>
      <c r="I37" s="6" t="str">
        <f t="shared" si="40"/>
        <v>#REF!</v>
      </c>
    </row>
    <row r="38">
      <c r="A38" s="6" t="str">
        <f>'Margaretta Polar Bears'!U27</f>
        <v>#REF!</v>
      </c>
      <c r="E38" s="6" t="str">
        <f t="shared" ref="E38:E46" si="42">LEFT('Margaretta Polar Bears'!A$1,3)</f>
        <v>#REF!</v>
      </c>
      <c r="F38" s="6" t="str">
        <f t="shared" ref="F38:I38" si="41">'Margaretta Polar Bears'!Y27</f>
        <v>#REF!</v>
      </c>
      <c r="G38" s="6" t="str">
        <f t="shared" si="41"/>
        <v>#REF!</v>
      </c>
      <c r="H38" s="6" t="str">
        <f t="shared" si="41"/>
        <v>#REF!</v>
      </c>
      <c r="I38" s="6" t="str">
        <f t="shared" si="41"/>
        <v>#REF!</v>
      </c>
    </row>
    <row r="39">
      <c r="A39" s="6" t="str">
        <f>'Margaretta Polar Bears'!U26</f>
        <v>#REF!</v>
      </c>
      <c r="E39" s="6" t="str">
        <f t="shared" si="42"/>
        <v>#REF!</v>
      </c>
      <c r="F39" s="6" t="str">
        <f t="shared" ref="F39:I39" si="43">'Margaretta Polar Bears'!Y26</f>
        <v>#REF!</v>
      </c>
      <c r="G39" s="6" t="str">
        <f t="shared" si="43"/>
        <v>#REF!</v>
      </c>
      <c r="H39" s="6" t="str">
        <f t="shared" si="43"/>
        <v>#REF!</v>
      </c>
      <c r="I39" s="6" t="str">
        <f t="shared" si="43"/>
        <v>#REF!</v>
      </c>
    </row>
    <row r="40">
      <c r="A40" s="6" t="str">
        <f>'Margaretta Polar Bears'!U25</f>
        <v>#REF!</v>
      </c>
      <c r="E40" s="6" t="str">
        <f t="shared" si="42"/>
        <v>#REF!</v>
      </c>
      <c r="F40" s="6" t="str">
        <f t="shared" ref="F40:I40" si="44">'Margaretta Polar Bears'!Y25</f>
        <v>#REF!</v>
      </c>
      <c r="G40" s="6" t="str">
        <f t="shared" si="44"/>
        <v>#REF!</v>
      </c>
      <c r="H40" s="6" t="str">
        <f t="shared" si="44"/>
        <v>#REF!</v>
      </c>
      <c r="I40" s="6" t="str">
        <f t="shared" si="44"/>
        <v>#REF!</v>
      </c>
    </row>
    <row r="41">
      <c r="A41" s="6" t="str">
        <f>'Margaretta Polar Bears'!U24</f>
        <v>#REF!</v>
      </c>
      <c r="E41" s="6" t="str">
        <f t="shared" si="42"/>
        <v>#REF!</v>
      </c>
      <c r="F41" s="6" t="str">
        <f t="shared" ref="F41:I41" si="45">'Margaretta Polar Bears'!Y24</f>
        <v>#REF!</v>
      </c>
      <c r="G41" s="6" t="str">
        <f t="shared" si="45"/>
        <v>#REF!</v>
      </c>
      <c r="H41" s="6" t="str">
        <f t="shared" si="45"/>
        <v>#REF!</v>
      </c>
      <c r="I41" s="6" t="str">
        <f t="shared" si="45"/>
        <v>#REF!</v>
      </c>
    </row>
    <row r="42">
      <c r="A42" s="6" t="str">
        <f>'Margaretta Polar Bears'!U23</f>
        <v>#REF!</v>
      </c>
      <c r="E42" s="6" t="str">
        <f t="shared" si="42"/>
        <v>#REF!</v>
      </c>
      <c r="F42" s="6" t="str">
        <f t="shared" ref="F42:I42" si="46">'Margaretta Polar Bears'!Y23</f>
        <v>#REF!</v>
      </c>
      <c r="G42" s="6" t="str">
        <f t="shared" si="46"/>
        <v>#REF!</v>
      </c>
      <c r="H42" s="6" t="str">
        <f t="shared" si="46"/>
        <v>#REF!</v>
      </c>
      <c r="I42" s="6" t="str">
        <f t="shared" si="46"/>
        <v>#REF!</v>
      </c>
    </row>
    <row r="43">
      <c r="A43" s="6" t="str">
        <f>'Margaretta Polar Bears'!U22</f>
        <v>#REF!</v>
      </c>
      <c r="E43" s="6" t="str">
        <f t="shared" si="42"/>
        <v>#REF!</v>
      </c>
      <c r="F43" s="6" t="str">
        <f t="shared" ref="F43:I43" si="47">'Margaretta Polar Bears'!Y22</f>
        <v>#REF!</v>
      </c>
      <c r="G43" s="6" t="str">
        <f t="shared" si="47"/>
        <v>#REF!</v>
      </c>
      <c r="H43" s="6" t="str">
        <f t="shared" si="47"/>
        <v>#REF!</v>
      </c>
      <c r="I43" s="6" t="str">
        <f t="shared" si="47"/>
        <v>#REF!</v>
      </c>
    </row>
    <row r="44">
      <c r="A44" s="6" t="str">
        <f>'Margaretta Polar Bears'!U21</f>
        <v>#REF!</v>
      </c>
      <c r="E44" s="6" t="str">
        <f t="shared" si="42"/>
        <v>#REF!</v>
      </c>
      <c r="F44" s="6" t="str">
        <f t="shared" ref="F44:I44" si="48">'Margaretta Polar Bears'!Y21</f>
        <v>#REF!</v>
      </c>
      <c r="G44" s="6" t="str">
        <f t="shared" si="48"/>
        <v>#REF!</v>
      </c>
      <c r="H44" s="6" t="str">
        <f t="shared" si="48"/>
        <v>#REF!</v>
      </c>
      <c r="I44" s="6" t="str">
        <f t="shared" si="48"/>
        <v>#REF!</v>
      </c>
    </row>
    <row r="45">
      <c r="A45" s="6" t="str">
        <f>'Margaretta Polar Bears'!U20</f>
        <v>#REF!</v>
      </c>
      <c r="E45" s="6" t="str">
        <f t="shared" si="42"/>
        <v>#REF!</v>
      </c>
      <c r="F45" s="6" t="str">
        <f t="shared" ref="F45:I45" si="49">'Margaretta Polar Bears'!Y20</f>
        <v>#REF!</v>
      </c>
      <c r="G45" s="6" t="str">
        <f t="shared" si="49"/>
        <v>#REF!</v>
      </c>
      <c r="H45" s="6" t="str">
        <f t="shared" si="49"/>
        <v>#REF!</v>
      </c>
      <c r="I45" s="6" t="str">
        <f t="shared" si="49"/>
        <v>#REF!</v>
      </c>
    </row>
    <row r="46">
      <c r="A46" s="6" t="str">
        <f>'Margaretta Polar Bears'!U19</f>
        <v>#REF!</v>
      </c>
      <c r="E46" s="6" t="str">
        <f t="shared" si="42"/>
        <v>#REF!</v>
      </c>
      <c r="F46" s="6" t="str">
        <f t="shared" ref="F46:I46" si="50">'Margaretta Polar Bears'!Y19</f>
        <v>#REF!</v>
      </c>
      <c r="G46" s="6" t="str">
        <f t="shared" si="50"/>
        <v>#REF!</v>
      </c>
      <c r="H46" s="6" t="str">
        <f t="shared" si="50"/>
        <v>#REF!</v>
      </c>
      <c r="I46" s="6" t="str">
        <f t="shared" si="50"/>
        <v>#REF!</v>
      </c>
    </row>
    <row r="47">
      <c r="A47" s="8" t="str">
        <f>'Willard Flashes'!U27</f>
        <v>#REF!</v>
      </c>
      <c r="B47" s="8"/>
      <c r="C47" s="8"/>
      <c r="D47" s="8"/>
      <c r="E47" s="8" t="str">
        <f t="shared" ref="E47:E55" si="52">LEFT('Willard Flashes'!A$1,3)</f>
        <v>#REF!</v>
      </c>
      <c r="F47" s="9" t="str">
        <f t="shared" ref="F47:I47" si="51">'Willard Flashes'!Y27</f>
        <v>#REF!</v>
      </c>
      <c r="G47" s="9" t="str">
        <f t="shared" si="51"/>
        <v>#REF!</v>
      </c>
      <c r="H47" s="9" t="str">
        <f t="shared" si="51"/>
        <v>#REF!</v>
      </c>
      <c r="I47" s="10" t="str">
        <f t="shared" si="51"/>
        <v>#REF!</v>
      </c>
    </row>
    <row r="48">
      <c r="A48" s="8" t="str">
        <f>'Willard Flashes'!U26</f>
        <v>#REF!</v>
      </c>
      <c r="B48" s="8"/>
      <c r="C48" s="8"/>
      <c r="D48" s="8"/>
      <c r="E48" s="8" t="str">
        <f t="shared" si="52"/>
        <v>#REF!</v>
      </c>
      <c r="F48" s="9" t="str">
        <f t="shared" ref="F48:I48" si="53">'Willard Flashes'!Y26</f>
        <v>#REF!</v>
      </c>
      <c r="G48" s="9" t="str">
        <f t="shared" si="53"/>
        <v>#REF!</v>
      </c>
      <c r="H48" s="9" t="str">
        <f t="shared" si="53"/>
        <v>#REF!</v>
      </c>
      <c r="I48" s="10" t="str">
        <f t="shared" si="53"/>
        <v>#REF!</v>
      </c>
    </row>
    <row r="49">
      <c r="A49" s="8" t="str">
        <f>'Willard Flashes'!U25</f>
        <v>#REF!</v>
      </c>
      <c r="B49" s="8"/>
      <c r="C49" s="8"/>
      <c r="D49" s="8"/>
      <c r="E49" s="8" t="str">
        <f t="shared" si="52"/>
        <v>#REF!</v>
      </c>
      <c r="F49" s="9" t="str">
        <f t="shared" ref="F49:I49" si="54">'Willard Flashes'!Y25</f>
        <v>#REF!</v>
      </c>
      <c r="G49" s="9" t="str">
        <f t="shared" si="54"/>
        <v>#REF!</v>
      </c>
      <c r="H49" s="9" t="str">
        <f t="shared" si="54"/>
        <v>#REF!</v>
      </c>
      <c r="I49" s="10" t="str">
        <f t="shared" si="54"/>
        <v>#REF!</v>
      </c>
    </row>
    <row r="50">
      <c r="A50" s="8" t="str">
        <f>'Willard Flashes'!U24</f>
        <v>#REF!</v>
      </c>
      <c r="B50" s="8"/>
      <c r="C50" s="8"/>
      <c r="D50" s="8"/>
      <c r="E50" s="8" t="str">
        <f t="shared" si="52"/>
        <v>#REF!</v>
      </c>
      <c r="F50" s="9" t="str">
        <f t="shared" ref="F50:I50" si="55">'Willard Flashes'!Y24</f>
        <v>#REF!</v>
      </c>
      <c r="G50" s="9" t="str">
        <f t="shared" si="55"/>
        <v>#REF!</v>
      </c>
      <c r="H50" s="9" t="str">
        <f t="shared" si="55"/>
        <v>#REF!</v>
      </c>
      <c r="I50" s="10" t="str">
        <f t="shared" si="55"/>
        <v>#REF!</v>
      </c>
    </row>
    <row r="51">
      <c r="A51" s="8" t="str">
        <f>'Willard Flashes'!U23</f>
        <v>#REF!</v>
      </c>
      <c r="B51" s="8"/>
      <c r="C51" s="8"/>
      <c r="D51" s="8"/>
      <c r="E51" s="8" t="str">
        <f t="shared" si="52"/>
        <v>#REF!</v>
      </c>
      <c r="F51" s="9" t="str">
        <f t="shared" ref="F51:I51" si="56">'Willard Flashes'!Y23</f>
        <v>#REF!</v>
      </c>
      <c r="G51" s="9" t="str">
        <f t="shared" si="56"/>
        <v>#REF!</v>
      </c>
      <c r="H51" s="9" t="str">
        <f t="shared" si="56"/>
        <v>#REF!</v>
      </c>
      <c r="I51" s="10" t="str">
        <f t="shared" si="56"/>
        <v>#REF!</v>
      </c>
    </row>
    <row r="52">
      <c r="A52" s="8" t="str">
        <f>'Willard Flashes'!U22</f>
        <v>#REF!</v>
      </c>
      <c r="B52" s="8"/>
      <c r="C52" s="8"/>
      <c r="D52" s="8"/>
      <c r="E52" s="8" t="str">
        <f t="shared" si="52"/>
        <v>#REF!</v>
      </c>
      <c r="F52" s="9" t="str">
        <f t="shared" ref="F52:I52" si="57">'Willard Flashes'!Y22</f>
        <v>#REF!</v>
      </c>
      <c r="G52" s="9" t="str">
        <f t="shared" si="57"/>
        <v>#REF!</v>
      </c>
      <c r="H52" s="9" t="str">
        <f t="shared" si="57"/>
        <v>#REF!</v>
      </c>
      <c r="I52" s="10" t="str">
        <f t="shared" si="57"/>
        <v>#REF!</v>
      </c>
    </row>
    <row r="53">
      <c r="A53" s="8" t="str">
        <f>'Willard Flashes'!U21</f>
        <v>#REF!</v>
      </c>
      <c r="B53" s="8"/>
      <c r="C53" s="8"/>
      <c r="D53" s="8"/>
      <c r="E53" s="8" t="str">
        <f t="shared" si="52"/>
        <v>#REF!</v>
      </c>
      <c r="F53" s="9" t="str">
        <f t="shared" ref="F53:I53" si="58">'Willard Flashes'!Y21</f>
        <v>#REF!</v>
      </c>
      <c r="G53" s="9" t="str">
        <f t="shared" si="58"/>
        <v>#REF!</v>
      </c>
      <c r="H53" s="9" t="str">
        <f t="shared" si="58"/>
        <v>#REF!</v>
      </c>
      <c r="I53" s="10" t="str">
        <f t="shared" si="58"/>
        <v>#REF!</v>
      </c>
    </row>
    <row r="54">
      <c r="A54" s="8" t="str">
        <f>'Willard Flashes'!U20</f>
        <v>#REF!</v>
      </c>
      <c r="B54" s="8"/>
      <c r="C54" s="8"/>
      <c r="D54" s="8"/>
      <c r="E54" s="8" t="str">
        <f t="shared" si="52"/>
        <v>#REF!</v>
      </c>
      <c r="F54" s="9" t="str">
        <f t="shared" ref="F54:I54" si="59">'Willard Flashes'!Y20</f>
        <v>#REF!</v>
      </c>
      <c r="G54" s="9" t="str">
        <f t="shared" si="59"/>
        <v>#REF!</v>
      </c>
      <c r="H54" s="9" t="str">
        <f t="shared" si="59"/>
        <v>#REF!</v>
      </c>
      <c r="I54" s="10" t="str">
        <f t="shared" si="59"/>
        <v>#REF!</v>
      </c>
    </row>
    <row r="55">
      <c r="A55" s="8" t="str">
        <f>'Willard Flashes'!U19</f>
        <v>#REF!</v>
      </c>
      <c r="B55" s="8"/>
      <c r="C55" s="8"/>
      <c r="D55" s="8"/>
      <c r="E55" s="8" t="str">
        <f t="shared" si="52"/>
        <v>#REF!</v>
      </c>
      <c r="F55" s="9" t="str">
        <f t="shared" ref="F55:I55" si="60">'Willard Flashes'!Y19</f>
        <v>#REF!</v>
      </c>
      <c r="G55" s="9" t="str">
        <f t="shared" si="60"/>
        <v>#REF!</v>
      </c>
      <c r="H55" s="9" t="str">
        <f t="shared" si="60"/>
        <v>#REF!</v>
      </c>
      <c r="I55" s="10" t="str">
        <f t="shared" si="60"/>
        <v>#REF!</v>
      </c>
    </row>
    <row r="56">
      <c r="A56" s="8" t="str">
        <f>'Hopewell-Loudon Chieftains'!U27</f>
        <v>#REF!</v>
      </c>
      <c r="B56" s="8"/>
      <c r="C56" s="8"/>
      <c r="D56" s="8"/>
      <c r="E56" s="8" t="str">
        <f t="shared" ref="E56:E64" si="62">LEFT('Hopewell-Loudon Chieftains'!A$1,3)</f>
        <v>#REF!</v>
      </c>
      <c r="F56" s="9" t="str">
        <f t="shared" ref="F56:I56" si="61">'Hopewell-Loudon Chieftains'!Y27</f>
        <v>#REF!</v>
      </c>
      <c r="G56" s="9" t="str">
        <f t="shared" si="61"/>
        <v>#REF!</v>
      </c>
      <c r="H56" s="9" t="str">
        <f t="shared" si="61"/>
        <v>#REF!</v>
      </c>
      <c r="I56" s="10" t="str">
        <f t="shared" si="61"/>
        <v>#REF!</v>
      </c>
    </row>
    <row r="57">
      <c r="A57" s="8" t="str">
        <f>'Hopewell-Loudon Chieftains'!U26</f>
        <v>#REF!</v>
      </c>
      <c r="B57" s="8"/>
      <c r="C57" s="8"/>
      <c r="D57" s="8"/>
      <c r="E57" s="8" t="str">
        <f t="shared" si="62"/>
        <v>#REF!</v>
      </c>
      <c r="F57" s="9" t="str">
        <f t="shared" ref="F57:I57" si="63">'Hopewell-Loudon Chieftains'!Y26</f>
        <v>#REF!</v>
      </c>
      <c r="G57" s="9" t="str">
        <f t="shared" si="63"/>
        <v>#REF!</v>
      </c>
      <c r="H57" s="9" t="str">
        <f t="shared" si="63"/>
        <v>#REF!</v>
      </c>
      <c r="I57" s="10" t="str">
        <f t="shared" si="63"/>
        <v>#REF!</v>
      </c>
    </row>
    <row r="58">
      <c r="A58" s="8" t="str">
        <f>'Hopewell-Loudon Chieftains'!U25</f>
        <v>#REF!</v>
      </c>
      <c r="B58" s="8"/>
      <c r="C58" s="8"/>
      <c r="D58" s="8"/>
      <c r="E58" s="8" t="str">
        <f t="shared" si="62"/>
        <v>#REF!</v>
      </c>
      <c r="F58" s="9" t="str">
        <f t="shared" ref="F58:I58" si="64">'Hopewell-Loudon Chieftains'!Y25</f>
        <v>#REF!</v>
      </c>
      <c r="G58" s="9" t="str">
        <f t="shared" si="64"/>
        <v>#REF!</v>
      </c>
      <c r="H58" s="9" t="str">
        <f t="shared" si="64"/>
        <v>#REF!</v>
      </c>
      <c r="I58" s="10" t="str">
        <f t="shared" si="64"/>
        <v>#REF!</v>
      </c>
    </row>
    <row r="59">
      <c r="A59" s="8" t="str">
        <f>'Hopewell-Loudon Chieftains'!U24</f>
        <v>#REF!</v>
      </c>
      <c r="B59" s="8"/>
      <c r="C59" s="8"/>
      <c r="D59" s="8"/>
      <c r="E59" s="8" t="str">
        <f t="shared" si="62"/>
        <v>#REF!</v>
      </c>
      <c r="F59" s="9" t="str">
        <f t="shared" ref="F59:I59" si="65">'Hopewell-Loudon Chieftains'!Y24</f>
        <v>#REF!</v>
      </c>
      <c r="G59" s="9" t="str">
        <f t="shared" si="65"/>
        <v>#REF!</v>
      </c>
      <c r="H59" s="9" t="str">
        <f t="shared" si="65"/>
        <v>#REF!</v>
      </c>
      <c r="I59" s="10" t="str">
        <f t="shared" si="65"/>
        <v>#REF!</v>
      </c>
    </row>
    <row r="60">
      <c r="A60" s="8" t="str">
        <f>'Hopewell-Loudon Chieftains'!U23</f>
        <v>#REF!</v>
      </c>
      <c r="B60" s="8"/>
      <c r="C60" s="8"/>
      <c r="D60" s="8"/>
      <c r="E60" s="8" t="str">
        <f t="shared" si="62"/>
        <v>#REF!</v>
      </c>
      <c r="F60" s="9" t="str">
        <f t="shared" ref="F60:I60" si="66">'Hopewell-Loudon Chieftains'!Y23</f>
        <v>#REF!</v>
      </c>
      <c r="G60" s="9" t="str">
        <f t="shared" si="66"/>
        <v>#REF!</v>
      </c>
      <c r="H60" s="9" t="str">
        <f t="shared" si="66"/>
        <v>#REF!</v>
      </c>
      <c r="I60" s="10" t="str">
        <f t="shared" si="66"/>
        <v>#REF!</v>
      </c>
    </row>
    <row r="61">
      <c r="A61" s="8" t="str">
        <f>'Hopewell-Loudon Chieftains'!U22</f>
        <v>#REF!</v>
      </c>
      <c r="B61" s="8"/>
      <c r="C61" s="8"/>
      <c r="D61" s="8"/>
      <c r="E61" s="8" t="str">
        <f t="shared" si="62"/>
        <v>#REF!</v>
      </c>
      <c r="F61" s="9" t="str">
        <f t="shared" ref="F61:I61" si="67">'Hopewell-Loudon Chieftains'!Y22</f>
        <v>#REF!</v>
      </c>
      <c r="G61" s="9" t="str">
        <f t="shared" si="67"/>
        <v>#REF!</v>
      </c>
      <c r="H61" s="9" t="str">
        <f t="shared" si="67"/>
        <v>#REF!</v>
      </c>
      <c r="I61" s="10" t="str">
        <f t="shared" si="67"/>
        <v>#REF!</v>
      </c>
    </row>
    <row r="62">
      <c r="A62" s="8" t="str">
        <f>'Hopewell-Loudon Chieftains'!U21</f>
        <v>#REF!</v>
      </c>
      <c r="B62" s="8"/>
      <c r="C62" s="8"/>
      <c r="D62" s="8"/>
      <c r="E62" s="8" t="str">
        <f t="shared" si="62"/>
        <v>#REF!</v>
      </c>
      <c r="F62" s="9" t="str">
        <f t="shared" ref="F62:I62" si="68">'Hopewell-Loudon Chieftains'!Y21</f>
        <v>#REF!</v>
      </c>
      <c r="G62" s="9" t="str">
        <f t="shared" si="68"/>
        <v>#REF!</v>
      </c>
      <c r="H62" s="9" t="str">
        <f t="shared" si="68"/>
        <v>#REF!</v>
      </c>
      <c r="I62" s="10" t="str">
        <f t="shared" si="68"/>
        <v>#REF!</v>
      </c>
    </row>
    <row r="63">
      <c r="A63" s="8" t="str">
        <f>'Hopewell-Loudon Chieftains'!U20</f>
        <v>#REF!</v>
      </c>
      <c r="B63" s="8"/>
      <c r="C63" s="8"/>
      <c r="D63" s="8"/>
      <c r="E63" s="8" t="str">
        <f t="shared" si="62"/>
        <v>#REF!</v>
      </c>
      <c r="F63" s="9" t="str">
        <f t="shared" ref="F63:I63" si="69">'Hopewell-Loudon Chieftains'!Y20</f>
        <v>#REF!</v>
      </c>
      <c r="G63" s="9" t="str">
        <f t="shared" si="69"/>
        <v>#REF!</v>
      </c>
      <c r="H63" s="9" t="str">
        <f t="shared" si="69"/>
        <v>#REF!</v>
      </c>
      <c r="I63" s="10" t="str">
        <f t="shared" si="69"/>
        <v>#REF!</v>
      </c>
    </row>
    <row r="64">
      <c r="A64" s="8" t="str">
        <f>'Hopewell-Loudon Chieftains'!U19</f>
        <v>#REF!</v>
      </c>
      <c r="B64" s="8"/>
      <c r="C64" s="8"/>
      <c r="D64" s="8"/>
      <c r="E64" s="8" t="str">
        <f t="shared" si="62"/>
        <v>#REF!</v>
      </c>
      <c r="F64" s="9" t="str">
        <f t="shared" ref="F64:I64" si="70">'Hopewell-Loudon Chieftains'!Y19</f>
        <v>#REF!</v>
      </c>
      <c r="G64" s="9" t="str">
        <f t="shared" si="70"/>
        <v>#REF!</v>
      </c>
      <c r="H64" s="9" t="str">
        <f t="shared" si="70"/>
        <v>#REF!</v>
      </c>
      <c r="I64" s="10" t="str">
        <f t="shared" si="70"/>
        <v>#REF!</v>
      </c>
    </row>
    <row r="65">
      <c r="A65" s="6" t="str">
        <f>'SJCC Crimson Streaks'!U27</f>
        <v>#REF!</v>
      </c>
      <c r="E65" s="6" t="str">
        <f t="shared" ref="E65:E73" si="72">LEFT('SJCC Crimson Streaks'!A$1,3)</f>
        <v>#REF!</v>
      </c>
      <c r="F65" s="6" t="str">
        <f t="shared" ref="F65:I65" si="71">'SJCC Crimson Streaks'!Y27</f>
        <v>#REF!</v>
      </c>
      <c r="G65" s="6" t="str">
        <f t="shared" si="71"/>
        <v>#REF!</v>
      </c>
      <c r="H65" s="6" t="str">
        <f t="shared" si="71"/>
        <v>#REF!</v>
      </c>
      <c r="I65" s="6" t="str">
        <f t="shared" si="71"/>
        <v>#REF!</v>
      </c>
    </row>
    <row r="66">
      <c r="A66" s="6" t="str">
        <f>'SJCC Crimson Streaks'!U26</f>
        <v>#REF!</v>
      </c>
      <c r="E66" s="6" t="str">
        <f t="shared" si="72"/>
        <v>#REF!</v>
      </c>
      <c r="F66" s="6" t="str">
        <f t="shared" ref="F66:I66" si="73">'SJCC Crimson Streaks'!Y26</f>
        <v>#REF!</v>
      </c>
      <c r="G66" s="6" t="str">
        <f t="shared" si="73"/>
        <v>#REF!</v>
      </c>
      <c r="H66" s="6" t="str">
        <f t="shared" si="73"/>
        <v>#REF!</v>
      </c>
      <c r="I66" s="6" t="str">
        <f t="shared" si="73"/>
        <v>#REF!</v>
      </c>
    </row>
    <row r="67">
      <c r="A67" s="6" t="str">
        <f>'SJCC Crimson Streaks'!U25</f>
        <v>#REF!</v>
      </c>
      <c r="E67" s="6" t="str">
        <f t="shared" si="72"/>
        <v>#REF!</v>
      </c>
      <c r="F67" s="6" t="str">
        <f t="shared" ref="F67:I67" si="74">'SJCC Crimson Streaks'!Y25</f>
        <v>#REF!</v>
      </c>
      <c r="G67" s="6" t="str">
        <f t="shared" si="74"/>
        <v>#REF!</v>
      </c>
      <c r="H67" s="6" t="str">
        <f t="shared" si="74"/>
        <v>#REF!</v>
      </c>
      <c r="I67" s="6" t="str">
        <f t="shared" si="74"/>
        <v>#REF!</v>
      </c>
    </row>
    <row r="68">
      <c r="A68" s="6" t="str">
        <f>'SJCC Crimson Streaks'!U24</f>
        <v>#REF!</v>
      </c>
      <c r="E68" s="6" t="str">
        <f t="shared" si="72"/>
        <v>#REF!</v>
      </c>
      <c r="F68" s="6" t="str">
        <f t="shared" ref="F68:I68" si="75">'SJCC Crimson Streaks'!Y24</f>
        <v>#REF!</v>
      </c>
      <c r="G68" s="6" t="str">
        <f t="shared" si="75"/>
        <v>#REF!</v>
      </c>
      <c r="H68" s="6" t="str">
        <f t="shared" si="75"/>
        <v>#REF!</v>
      </c>
      <c r="I68" s="6" t="str">
        <f t="shared" si="75"/>
        <v>#REF!</v>
      </c>
    </row>
    <row r="69">
      <c r="A69" s="6" t="str">
        <f>'SJCC Crimson Streaks'!U23</f>
        <v>#REF!</v>
      </c>
      <c r="E69" s="6" t="str">
        <f t="shared" si="72"/>
        <v>#REF!</v>
      </c>
      <c r="F69" s="6" t="str">
        <f t="shared" ref="F69:I69" si="76">'SJCC Crimson Streaks'!Y23</f>
        <v>#REF!</v>
      </c>
      <c r="G69" s="6" t="str">
        <f t="shared" si="76"/>
        <v>#REF!</v>
      </c>
      <c r="H69" s="6" t="str">
        <f t="shared" si="76"/>
        <v>#REF!</v>
      </c>
      <c r="I69" s="6" t="str">
        <f t="shared" si="76"/>
        <v>#REF!</v>
      </c>
    </row>
    <row r="70">
      <c r="A70" s="6" t="str">
        <f>'SJCC Crimson Streaks'!U22</f>
        <v>#REF!</v>
      </c>
      <c r="E70" s="6" t="str">
        <f t="shared" si="72"/>
        <v>#REF!</v>
      </c>
      <c r="F70" s="6" t="str">
        <f t="shared" ref="F70:I70" si="77">'SJCC Crimson Streaks'!Y22</f>
        <v>#REF!</v>
      </c>
      <c r="G70" s="6" t="str">
        <f t="shared" si="77"/>
        <v>#REF!</v>
      </c>
      <c r="H70" s="6" t="str">
        <f t="shared" si="77"/>
        <v>#REF!</v>
      </c>
      <c r="I70" s="6" t="str">
        <f t="shared" si="77"/>
        <v>#REF!</v>
      </c>
    </row>
    <row r="71">
      <c r="A71" s="6" t="str">
        <f>'SJCC Crimson Streaks'!U21</f>
        <v>#REF!</v>
      </c>
      <c r="E71" s="6" t="str">
        <f t="shared" si="72"/>
        <v>#REF!</v>
      </c>
      <c r="F71" s="6" t="str">
        <f t="shared" ref="F71:I71" si="78">'SJCC Crimson Streaks'!Y21</f>
        <v>#REF!</v>
      </c>
      <c r="G71" s="6" t="str">
        <f t="shared" si="78"/>
        <v>#REF!</v>
      </c>
      <c r="H71" s="6" t="str">
        <f t="shared" si="78"/>
        <v>#REF!</v>
      </c>
      <c r="I71" s="6" t="str">
        <f t="shared" si="78"/>
        <v>#REF!</v>
      </c>
    </row>
    <row r="72">
      <c r="A72" s="6" t="str">
        <f>'SJCC Crimson Streaks'!U20</f>
        <v>#REF!</v>
      </c>
      <c r="E72" s="6" t="str">
        <f t="shared" si="72"/>
        <v>#REF!</v>
      </c>
      <c r="F72" s="6" t="str">
        <f t="shared" ref="F72:I72" si="79">'SJCC Crimson Streaks'!Y20</f>
        <v>#REF!</v>
      </c>
      <c r="G72" s="6" t="str">
        <f t="shared" si="79"/>
        <v>#REF!</v>
      </c>
      <c r="H72" s="6" t="str">
        <f t="shared" si="79"/>
        <v>#REF!</v>
      </c>
      <c r="I72" s="6" t="str">
        <f t="shared" si="79"/>
        <v>#REF!</v>
      </c>
    </row>
    <row r="73">
      <c r="A73" s="6" t="str">
        <f>'SJCC Crimson Streaks'!U19</f>
        <v>#REF!</v>
      </c>
      <c r="E73" s="6" t="str">
        <f t="shared" si="72"/>
        <v>#REF!</v>
      </c>
      <c r="F73" s="6" t="str">
        <f t="shared" ref="F73:I73" si="80">'SJCC Crimson Streaks'!Y19</f>
        <v>#REF!</v>
      </c>
      <c r="G73" s="6" t="str">
        <f t="shared" si="80"/>
        <v>#REF!</v>
      </c>
      <c r="H73" s="6" t="str">
        <f t="shared" si="80"/>
        <v>#REF!</v>
      </c>
      <c r="I73" s="6" t="str">
        <f t="shared" si="80"/>
        <v>#REF!</v>
      </c>
    </row>
  </sheetData>
  <mergeCells count="1">
    <mergeCell ref="A1:D1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2"/>
      <c r="C1" s="2"/>
      <c r="D1" s="3"/>
      <c r="E1" s="4" t="s">
        <v>1</v>
      </c>
      <c r="F1" s="4" t="s">
        <v>11</v>
      </c>
      <c r="G1" s="5" t="s">
        <v>9</v>
      </c>
      <c r="H1" s="4" t="s">
        <v>5</v>
      </c>
      <c r="I1" s="4" t="s">
        <v>7</v>
      </c>
    </row>
    <row r="2">
      <c r="A2" s="13" t="str">
        <f t="array" ref="A2:L500">sort(PR!A2:L500,7,FALSE)</f>
        <v>#REF!</v>
      </c>
      <c r="E2" s="6" t="e">
        <v>#REF!</v>
      </c>
      <c r="F2" s="6" t="e">
        <v>#REF!</v>
      </c>
      <c r="G2" s="6" t="e">
        <v>#REF!</v>
      </c>
      <c r="H2" s="6" t="e">
        <v>#REF!</v>
      </c>
      <c r="I2" s="6" t="e">
        <v>#REF!</v>
      </c>
    </row>
    <row r="3">
      <c r="A3" s="6" t="e">
        <v>#REF!</v>
      </c>
      <c r="E3" s="6" t="e">
        <v>#REF!</v>
      </c>
      <c r="F3" s="6" t="e">
        <v>#REF!</v>
      </c>
      <c r="G3" s="6" t="e">
        <v>#REF!</v>
      </c>
      <c r="H3" s="6" t="e">
        <v>#REF!</v>
      </c>
      <c r="I3" s="6" t="e">
        <v>#REF!</v>
      </c>
    </row>
    <row r="4">
      <c r="A4" s="6" t="e">
        <v>#REF!</v>
      </c>
      <c r="E4" s="6" t="e">
        <v>#REF!</v>
      </c>
      <c r="F4" s="6" t="e">
        <v>#REF!</v>
      </c>
      <c r="G4" s="6" t="e">
        <v>#REF!</v>
      </c>
      <c r="H4" s="6" t="e">
        <v>#REF!</v>
      </c>
      <c r="I4" s="6" t="e">
        <v>#REF!</v>
      </c>
    </row>
    <row r="5">
      <c r="A5" s="6" t="e">
        <v>#REF!</v>
      </c>
      <c r="E5" s="6" t="e">
        <v>#REF!</v>
      </c>
      <c r="F5" s="6" t="e">
        <v>#REF!</v>
      </c>
      <c r="G5" s="6" t="e">
        <v>#REF!</v>
      </c>
      <c r="H5" s="6" t="e">
        <v>#REF!</v>
      </c>
      <c r="I5" s="6" t="e">
        <v>#REF!</v>
      </c>
    </row>
    <row r="6">
      <c r="A6" s="6" t="e">
        <v>#REF!</v>
      </c>
      <c r="E6" s="6" t="e">
        <v>#REF!</v>
      </c>
      <c r="F6" s="6" t="e">
        <v>#REF!</v>
      </c>
      <c r="G6" s="6" t="e">
        <v>#REF!</v>
      </c>
      <c r="H6" s="6" t="e">
        <v>#REF!</v>
      </c>
      <c r="I6" s="6" t="e">
        <v>#REF!</v>
      </c>
    </row>
    <row r="7">
      <c r="A7" s="6" t="e">
        <v>#REF!</v>
      </c>
      <c r="E7" s="6" t="e">
        <v>#REF!</v>
      </c>
      <c r="F7" s="6" t="e">
        <v>#REF!</v>
      </c>
      <c r="G7" s="6" t="e">
        <v>#REF!</v>
      </c>
      <c r="H7" s="6" t="e">
        <v>#REF!</v>
      </c>
      <c r="I7" s="6" t="e">
        <v>#REF!</v>
      </c>
    </row>
    <row r="8">
      <c r="A8" s="6" t="e">
        <v>#REF!</v>
      </c>
      <c r="E8" s="6" t="e">
        <v>#REF!</v>
      </c>
      <c r="F8" s="6" t="e">
        <v>#REF!</v>
      </c>
      <c r="G8" s="6" t="e">
        <v>#REF!</v>
      </c>
      <c r="H8" s="6" t="e">
        <v>#REF!</v>
      </c>
      <c r="I8" s="6" t="e">
        <v>#REF!</v>
      </c>
    </row>
    <row r="9">
      <c r="A9" s="6" t="e">
        <v>#REF!</v>
      </c>
      <c r="E9" s="6" t="e">
        <v>#REF!</v>
      </c>
      <c r="F9" s="6" t="e">
        <v>#REF!</v>
      </c>
      <c r="G9" s="6" t="e">
        <v>#REF!</v>
      </c>
      <c r="H9" s="6" t="e">
        <v>#REF!</v>
      </c>
      <c r="I9" s="6" t="e">
        <v>#REF!</v>
      </c>
    </row>
    <row r="10">
      <c r="A10" s="6" t="e">
        <v>#REF!</v>
      </c>
      <c r="E10" s="6" t="e">
        <v>#REF!</v>
      </c>
      <c r="F10" s="6" t="e">
        <v>#REF!</v>
      </c>
      <c r="G10" s="6" t="e">
        <v>#REF!</v>
      </c>
      <c r="H10" s="6" t="e">
        <v>#REF!</v>
      </c>
      <c r="I10" s="6" t="e">
        <v>#REF!</v>
      </c>
    </row>
    <row r="11">
      <c r="A11" s="6" t="e">
        <v>#REF!</v>
      </c>
      <c r="E11" s="6" t="e">
        <v>#REF!</v>
      </c>
      <c r="F11" s="6" t="e">
        <v>#REF!</v>
      </c>
      <c r="G11" s="6" t="e">
        <v>#REF!</v>
      </c>
      <c r="H11" s="6" t="e">
        <v>#REF!</v>
      </c>
      <c r="I11" s="6" t="e">
        <v>#REF!</v>
      </c>
    </row>
    <row r="12">
      <c r="A12" s="6" t="e">
        <v>#REF!</v>
      </c>
      <c r="E12" s="6" t="e">
        <v>#REF!</v>
      </c>
      <c r="F12" s="6" t="e">
        <v>#REF!</v>
      </c>
      <c r="G12" s="6" t="e">
        <v>#REF!</v>
      </c>
      <c r="H12" s="6" t="e">
        <v>#REF!</v>
      </c>
      <c r="I12" s="6" t="e">
        <v>#REF!</v>
      </c>
    </row>
    <row r="13">
      <c r="A13" s="6" t="e">
        <v>#REF!</v>
      </c>
      <c r="E13" s="6" t="e">
        <v>#REF!</v>
      </c>
      <c r="F13" s="6" t="e">
        <v>#REF!</v>
      </c>
      <c r="G13" s="6" t="e">
        <v>#REF!</v>
      </c>
      <c r="H13" s="6" t="e">
        <v>#REF!</v>
      </c>
      <c r="I13" s="6" t="e">
        <v>#REF!</v>
      </c>
    </row>
    <row r="14">
      <c r="A14" s="6" t="e">
        <v>#REF!</v>
      </c>
      <c r="E14" s="6" t="e">
        <v>#REF!</v>
      </c>
      <c r="F14" s="6" t="e">
        <v>#REF!</v>
      </c>
      <c r="G14" s="6" t="e">
        <v>#REF!</v>
      </c>
      <c r="H14" s="6" t="e">
        <v>#REF!</v>
      </c>
      <c r="I14" s="6" t="e">
        <v>#REF!</v>
      </c>
    </row>
    <row r="15">
      <c r="A15" s="6" t="e">
        <v>#REF!</v>
      </c>
      <c r="E15" s="6" t="e">
        <v>#REF!</v>
      </c>
      <c r="F15" s="6" t="e">
        <v>#REF!</v>
      </c>
      <c r="G15" s="6" t="e">
        <v>#REF!</v>
      </c>
      <c r="H15" s="6" t="e">
        <v>#REF!</v>
      </c>
      <c r="I15" s="6" t="e">
        <v>#REF!</v>
      </c>
    </row>
    <row r="16">
      <c r="A16" s="6" t="e">
        <v>#REF!</v>
      </c>
      <c r="E16" s="6" t="e">
        <v>#REF!</v>
      </c>
      <c r="F16" s="6" t="e">
        <v>#REF!</v>
      </c>
      <c r="G16" s="6" t="e">
        <v>#REF!</v>
      </c>
      <c r="H16" s="6" t="e">
        <v>#REF!</v>
      </c>
      <c r="I16" s="6" t="e">
        <v>#REF!</v>
      </c>
    </row>
    <row r="17">
      <c r="A17" s="6" t="e">
        <v>#REF!</v>
      </c>
      <c r="E17" s="6" t="e">
        <v>#REF!</v>
      </c>
      <c r="F17" s="6" t="e">
        <v>#REF!</v>
      </c>
      <c r="G17" s="6" t="e">
        <v>#REF!</v>
      </c>
      <c r="H17" s="6" t="e">
        <v>#REF!</v>
      </c>
      <c r="I17" s="6" t="e">
        <v>#REF!</v>
      </c>
    </row>
    <row r="18">
      <c r="A18" s="6" t="e">
        <v>#REF!</v>
      </c>
      <c r="E18" s="6" t="e">
        <v>#REF!</v>
      </c>
      <c r="F18" s="6" t="e">
        <v>#REF!</v>
      </c>
      <c r="G18" s="6" t="e">
        <v>#REF!</v>
      </c>
      <c r="H18" s="6" t="e">
        <v>#REF!</v>
      </c>
      <c r="I18" s="6" t="e">
        <v>#REF!</v>
      </c>
    </row>
    <row r="19">
      <c r="A19" s="6" t="e">
        <v>#REF!</v>
      </c>
      <c r="E19" s="6" t="e">
        <v>#REF!</v>
      </c>
      <c r="F19" s="6" t="e">
        <v>#REF!</v>
      </c>
      <c r="G19" s="6" t="e">
        <v>#REF!</v>
      </c>
      <c r="H19" s="6" t="e">
        <v>#REF!</v>
      </c>
      <c r="I19" s="6" t="e">
        <v>#REF!</v>
      </c>
    </row>
    <row r="20">
      <c r="A20" s="6" t="e">
        <v>#REF!</v>
      </c>
      <c r="E20" s="6" t="e">
        <v>#REF!</v>
      </c>
      <c r="F20" s="6" t="e">
        <v>#REF!</v>
      </c>
      <c r="G20" s="6" t="e">
        <v>#REF!</v>
      </c>
      <c r="H20" s="6" t="e">
        <v>#REF!</v>
      </c>
      <c r="I20" s="6" t="e">
        <v>#REF!</v>
      </c>
    </row>
    <row r="21">
      <c r="A21" s="6" t="e">
        <v>#REF!</v>
      </c>
      <c r="E21" s="6" t="e">
        <v>#REF!</v>
      </c>
      <c r="F21" s="6" t="e">
        <v>#REF!</v>
      </c>
      <c r="G21" s="6" t="e">
        <v>#REF!</v>
      </c>
      <c r="H21" s="6" t="e">
        <v>#REF!</v>
      </c>
      <c r="I21" s="6" t="e">
        <v>#REF!</v>
      </c>
    </row>
    <row r="22">
      <c r="A22" s="6" t="e">
        <v>#REF!</v>
      </c>
      <c r="E22" s="6" t="e">
        <v>#REF!</v>
      </c>
      <c r="F22" s="6" t="e">
        <v>#REF!</v>
      </c>
      <c r="G22" s="6" t="e">
        <v>#REF!</v>
      </c>
      <c r="H22" s="6" t="e">
        <v>#REF!</v>
      </c>
      <c r="I22" s="6" t="e">
        <v>#REF!</v>
      </c>
    </row>
    <row r="23">
      <c r="A23" s="6" t="e">
        <v>#REF!</v>
      </c>
      <c r="E23" s="6" t="e">
        <v>#REF!</v>
      </c>
      <c r="F23" s="6" t="e">
        <v>#REF!</v>
      </c>
      <c r="G23" s="6" t="e">
        <v>#REF!</v>
      </c>
      <c r="H23" s="6" t="e">
        <v>#REF!</v>
      </c>
      <c r="I23" s="6" t="e">
        <v>#REF!</v>
      </c>
    </row>
    <row r="24">
      <c r="A24" s="6" t="e">
        <v>#REF!</v>
      </c>
      <c r="E24" s="6" t="e">
        <v>#REF!</v>
      </c>
      <c r="F24" s="6" t="e">
        <v>#REF!</v>
      </c>
      <c r="G24" s="6" t="e">
        <v>#REF!</v>
      </c>
      <c r="H24" s="6" t="e">
        <v>#REF!</v>
      </c>
      <c r="I24" s="6" t="e">
        <v>#REF!</v>
      </c>
    </row>
    <row r="25">
      <c r="A25" s="6" t="e">
        <v>#REF!</v>
      </c>
      <c r="E25" s="6" t="e">
        <v>#REF!</v>
      </c>
      <c r="F25" s="6" t="e">
        <v>#REF!</v>
      </c>
      <c r="G25" s="6" t="e">
        <v>#REF!</v>
      </c>
      <c r="H25" s="6" t="e">
        <v>#REF!</v>
      </c>
      <c r="I25" s="6" t="e">
        <v>#REF!</v>
      </c>
    </row>
    <row r="26">
      <c r="A26" s="6" t="e">
        <v>#REF!</v>
      </c>
      <c r="E26" s="6" t="e">
        <v>#REF!</v>
      </c>
      <c r="F26" s="6" t="e">
        <v>#REF!</v>
      </c>
      <c r="G26" s="6" t="e">
        <v>#REF!</v>
      </c>
      <c r="H26" s="6" t="e">
        <v>#REF!</v>
      </c>
      <c r="I26" s="6" t="e">
        <v>#REF!</v>
      </c>
    </row>
    <row r="27">
      <c r="A27" s="6" t="e">
        <v>#REF!</v>
      </c>
      <c r="E27" s="6" t="e">
        <v>#REF!</v>
      </c>
      <c r="F27" s="6" t="e">
        <v>#REF!</v>
      </c>
      <c r="G27" s="6" t="e">
        <v>#REF!</v>
      </c>
      <c r="H27" s="6" t="e">
        <v>#REF!</v>
      </c>
      <c r="I27" s="6" t="e">
        <v>#REF!</v>
      </c>
    </row>
    <row r="28">
      <c r="A28" s="6" t="e">
        <v>#REF!</v>
      </c>
      <c r="E28" s="6" t="e">
        <v>#REF!</v>
      </c>
      <c r="F28" s="6" t="e">
        <v>#REF!</v>
      </c>
      <c r="G28" s="6" t="e">
        <v>#REF!</v>
      </c>
      <c r="H28" s="6" t="e">
        <v>#REF!</v>
      </c>
      <c r="I28" s="6" t="e">
        <v>#REF!</v>
      </c>
    </row>
    <row r="29">
      <c r="A29" s="6" t="e">
        <v>#REF!</v>
      </c>
      <c r="E29" s="6" t="e">
        <v>#REF!</v>
      </c>
      <c r="F29" s="6" t="e">
        <v>#REF!</v>
      </c>
      <c r="G29" s="6" t="e">
        <v>#REF!</v>
      </c>
      <c r="H29" s="6" t="e">
        <v>#REF!</v>
      </c>
      <c r="I29" s="6" t="e">
        <v>#REF!</v>
      </c>
    </row>
    <row r="30">
      <c r="A30" s="6" t="e">
        <v>#REF!</v>
      </c>
      <c r="E30" s="6" t="e">
        <v>#REF!</v>
      </c>
      <c r="F30" s="6" t="e">
        <v>#REF!</v>
      </c>
      <c r="G30" s="6" t="e">
        <v>#REF!</v>
      </c>
      <c r="H30" s="6" t="e">
        <v>#REF!</v>
      </c>
      <c r="I30" s="6" t="e">
        <v>#REF!</v>
      </c>
    </row>
    <row r="31">
      <c r="A31" s="6" t="e">
        <v>#REF!</v>
      </c>
      <c r="E31" s="6" t="e">
        <v>#REF!</v>
      </c>
      <c r="F31" s="6" t="e">
        <v>#REF!</v>
      </c>
      <c r="G31" s="6" t="e">
        <v>#REF!</v>
      </c>
      <c r="H31" s="6" t="e">
        <v>#REF!</v>
      </c>
      <c r="I31" s="6" t="e">
        <v>#REF!</v>
      </c>
    </row>
    <row r="32">
      <c r="A32" s="6" t="e">
        <v>#REF!</v>
      </c>
      <c r="E32" s="6" t="e">
        <v>#REF!</v>
      </c>
      <c r="F32" s="6" t="e">
        <v>#REF!</v>
      </c>
      <c r="G32" s="6" t="e">
        <v>#REF!</v>
      </c>
      <c r="H32" s="6" t="e">
        <v>#REF!</v>
      </c>
      <c r="I32" s="6" t="e">
        <v>#REF!</v>
      </c>
    </row>
    <row r="33">
      <c r="A33" s="6" t="e">
        <v>#REF!</v>
      </c>
      <c r="E33" s="6" t="e">
        <v>#REF!</v>
      </c>
      <c r="F33" s="6" t="e">
        <v>#REF!</v>
      </c>
      <c r="G33" s="6" t="e">
        <v>#REF!</v>
      </c>
      <c r="H33" s="6" t="e">
        <v>#REF!</v>
      </c>
      <c r="I33" s="6" t="e">
        <v>#REF!</v>
      </c>
    </row>
    <row r="34">
      <c r="A34" s="6" t="e">
        <v>#REF!</v>
      </c>
      <c r="E34" s="6" t="e">
        <v>#REF!</v>
      </c>
      <c r="F34" s="6" t="e">
        <v>#REF!</v>
      </c>
      <c r="G34" s="6" t="e">
        <v>#REF!</v>
      </c>
      <c r="H34" s="6" t="e">
        <v>#REF!</v>
      </c>
      <c r="I34" s="6" t="e">
        <v>#REF!</v>
      </c>
    </row>
    <row r="35">
      <c r="A35" s="6" t="e">
        <v>#REF!</v>
      </c>
      <c r="E35" s="6" t="e">
        <v>#REF!</v>
      </c>
      <c r="F35" s="6" t="e">
        <v>#REF!</v>
      </c>
      <c r="G35" s="6" t="e">
        <v>#REF!</v>
      </c>
      <c r="H35" s="6" t="e">
        <v>#REF!</v>
      </c>
      <c r="I35" s="6" t="e">
        <v>#REF!</v>
      </c>
    </row>
    <row r="36">
      <c r="A36" s="6" t="e">
        <v>#REF!</v>
      </c>
      <c r="E36" s="6" t="e">
        <v>#REF!</v>
      </c>
      <c r="F36" s="6" t="e">
        <v>#REF!</v>
      </c>
      <c r="G36" s="6" t="e">
        <v>#REF!</v>
      </c>
      <c r="H36" s="6" t="e">
        <v>#REF!</v>
      </c>
      <c r="I36" s="6" t="e">
        <v>#REF!</v>
      </c>
    </row>
    <row r="37">
      <c r="A37" s="6" t="e">
        <v>#REF!</v>
      </c>
      <c r="E37" s="6" t="e">
        <v>#REF!</v>
      </c>
      <c r="F37" s="6" t="e">
        <v>#REF!</v>
      </c>
      <c r="G37" s="6" t="e">
        <v>#REF!</v>
      </c>
      <c r="H37" s="6" t="e">
        <v>#REF!</v>
      </c>
      <c r="I37" s="6" t="e">
        <v>#REF!</v>
      </c>
    </row>
    <row r="38">
      <c r="A38" s="6" t="e">
        <v>#REF!</v>
      </c>
      <c r="E38" s="6" t="e">
        <v>#REF!</v>
      </c>
      <c r="F38" s="6" t="e">
        <v>#REF!</v>
      </c>
      <c r="G38" s="6" t="e">
        <v>#REF!</v>
      </c>
      <c r="H38" s="6" t="e">
        <v>#REF!</v>
      </c>
      <c r="I38" s="6" t="e">
        <v>#REF!</v>
      </c>
    </row>
    <row r="39">
      <c r="A39" s="6" t="e">
        <v>#REF!</v>
      </c>
      <c r="E39" s="6" t="e">
        <v>#REF!</v>
      </c>
      <c r="F39" s="6" t="e">
        <v>#REF!</v>
      </c>
      <c r="G39" s="6" t="e">
        <v>#REF!</v>
      </c>
      <c r="H39" s="6" t="e">
        <v>#REF!</v>
      </c>
      <c r="I39" s="6" t="e">
        <v>#REF!</v>
      </c>
    </row>
    <row r="40">
      <c r="A40" s="6" t="e">
        <v>#REF!</v>
      </c>
      <c r="E40" s="6" t="e">
        <v>#REF!</v>
      </c>
      <c r="F40" s="6" t="e">
        <v>#REF!</v>
      </c>
      <c r="G40" s="6" t="e">
        <v>#REF!</v>
      </c>
      <c r="H40" s="6" t="e">
        <v>#REF!</v>
      </c>
      <c r="I40" s="6" t="e">
        <v>#REF!</v>
      </c>
    </row>
    <row r="41">
      <c r="A41" s="6" t="e">
        <v>#REF!</v>
      </c>
      <c r="E41" s="6" t="e">
        <v>#REF!</v>
      </c>
      <c r="F41" s="6" t="e">
        <v>#REF!</v>
      </c>
      <c r="G41" s="6" t="e">
        <v>#REF!</v>
      </c>
      <c r="H41" s="6" t="e">
        <v>#REF!</v>
      </c>
      <c r="I41" s="6" t="e">
        <v>#REF!</v>
      </c>
    </row>
    <row r="42">
      <c r="A42" s="6" t="e">
        <v>#REF!</v>
      </c>
      <c r="E42" s="6" t="e">
        <v>#REF!</v>
      </c>
      <c r="F42" s="6" t="e">
        <v>#REF!</v>
      </c>
      <c r="G42" s="6" t="e">
        <v>#REF!</v>
      </c>
      <c r="H42" s="6" t="e">
        <v>#REF!</v>
      </c>
      <c r="I42" s="6" t="e">
        <v>#REF!</v>
      </c>
    </row>
    <row r="43">
      <c r="A43" s="6" t="e">
        <v>#REF!</v>
      </c>
      <c r="E43" s="6" t="e">
        <v>#REF!</v>
      </c>
      <c r="F43" s="6" t="e">
        <v>#REF!</v>
      </c>
      <c r="G43" s="6" t="e">
        <v>#REF!</v>
      </c>
      <c r="H43" s="6" t="e">
        <v>#REF!</v>
      </c>
      <c r="I43" s="6" t="e">
        <v>#REF!</v>
      </c>
    </row>
    <row r="44">
      <c r="A44" s="6" t="e">
        <v>#REF!</v>
      </c>
      <c r="E44" s="6" t="e">
        <v>#REF!</v>
      </c>
      <c r="F44" s="6" t="e">
        <v>#REF!</v>
      </c>
      <c r="G44" s="6" t="e">
        <v>#REF!</v>
      </c>
      <c r="H44" s="6" t="e">
        <v>#REF!</v>
      </c>
      <c r="I44" s="6" t="e">
        <v>#REF!</v>
      </c>
    </row>
    <row r="45">
      <c r="A45" s="6" t="e">
        <v>#REF!</v>
      </c>
      <c r="E45" s="6" t="e">
        <v>#REF!</v>
      </c>
      <c r="F45" s="6" t="e">
        <v>#REF!</v>
      </c>
      <c r="G45" s="6" t="e">
        <v>#REF!</v>
      </c>
      <c r="H45" s="6" t="e">
        <v>#REF!</v>
      </c>
      <c r="I45" s="6" t="e">
        <v>#REF!</v>
      </c>
    </row>
    <row r="46">
      <c r="A46" s="6" t="e">
        <v>#REF!</v>
      </c>
      <c r="E46" s="6" t="e">
        <v>#REF!</v>
      </c>
      <c r="F46" s="6" t="e">
        <v>#REF!</v>
      </c>
      <c r="G46" s="6" t="e">
        <v>#REF!</v>
      </c>
      <c r="H46" s="6" t="e">
        <v>#REF!</v>
      </c>
      <c r="I46" s="6" t="e">
        <v>#REF!</v>
      </c>
    </row>
    <row r="47">
      <c r="A47" s="6" t="e">
        <v>#REF!</v>
      </c>
      <c r="E47" s="6" t="e">
        <v>#REF!</v>
      </c>
      <c r="F47" s="6" t="e">
        <v>#REF!</v>
      </c>
      <c r="G47" s="6" t="e">
        <v>#REF!</v>
      </c>
      <c r="H47" s="6" t="e">
        <v>#REF!</v>
      </c>
      <c r="I47" s="14" t="e">
        <v>#REF!</v>
      </c>
    </row>
    <row r="48">
      <c r="A48" s="6" t="e">
        <v>#REF!</v>
      </c>
      <c r="E48" s="6" t="e">
        <v>#REF!</v>
      </c>
      <c r="F48" s="6" t="e">
        <v>#REF!</v>
      </c>
      <c r="G48" s="6" t="e">
        <v>#REF!</v>
      </c>
      <c r="H48" s="6" t="e">
        <v>#REF!</v>
      </c>
      <c r="I48" s="14" t="e">
        <v>#REF!</v>
      </c>
    </row>
    <row r="49">
      <c r="A49" s="6" t="e">
        <v>#REF!</v>
      </c>
      <c r="E49" s="6" t="e">
        <v>#REF!</v>
      </c>
      <c r="F49" s="6" t="e">
        <v>#REF!</v>
      </c>
      <c r="G49" s="6" t="e">
        <v>#REF!</v>
      </c>
      <c r="H49" s="6" t="e">
        <v>#REF!</v>
      </c>
      <c r="I49" s="14" t="e">
        <v>#REF!</v>
      </c>
    </row>
    <row r="50">
      <c r="A50" s="6" t="e">
        <v>#REF!</v>
      </c>
      <c r="E50" s="6" t="e">
        <v>#REF!</v>
      </c>
      <c r="F50" s="6" t="e">
        <v>#REF!</v>
      </c>
      <c r="G50" s="6" t="e">
        <v>#REF!</v>
      </c>
      <c r="H50" s="6" t="e">
        <v>#REF!</v>
      </c>
      <c r="I50" s="14" t="e">
        <v>#REF!</v>
      </c>
    </row>
    <row r="51">
      <c r="A51" s="6" t="e">
        <v>#REF!</v>
      </c>
      <c r="E51" s="6" t="e">
        <v>#REF!</v>
      </c>
      <c r="F51" s="6" t="e">
        <v>#REF!</v>
      </c>
      <c r="G51" s="6" t="e">
        <v>#REF!</v>
      </c>
      <c r="H51" s="6" t="e">
        <v>#REF!</v>
      </c>
      <c r="I51" s="14" t="e">
        <v>#REF!</v>
      </c>
    </row>
    <row r="52">
      <c r="A52" s="6" t="e">
        <v>#REF!</v>
      </c>
      <c r="E52" s="6" t="e">
        <v>#REF!</v>
      </c>
      <c r="F52" s="6" t="e">
        <v>#REF!</v>
      </c>
      <c r="G52" s="6" t="e">
        <v>#REF!</v>
      </c>
      <c r="H52" s="6" t="e">
        <v>#REF!</v>
      </c>
      <c r="I52" s="14" t="e">
        <v>#REF!</v>
      </c>
    </row>
    <row r="53">
      <c r="A53" s="6" t="e">
        <v>#REF!</v>
      </c>
      <c r="E53" s="6" t="e">
        <v>#REF!</v>
      </c>
      <c r="F53" s="6" t="e">
        <v>#REF!</v>
      </c>
      <c r="G53" s="6" t="e">
        <v>#REF!</v>
      </c>
      <c r="H53" s="6" t="e">
        <v>#REF!</v>
      </c>
      <c r="I53" s="14" t="e">
        <v>#REF!</v>
      </c>
    </row>
    <row r="54">
      <c r="A54" s="6" t="e">
        <v>#REF!</v>
      </c>
      <c r="E54" s="6" t="e">
        <v>#REF!</v>
      </c>
      <c r="F54" s="6" t="e">
        <v>#REF!</v>
      </c>
      <c r="G54" s="6" t="e">
        <v>#REF!</v>
      </c>
      <c r="H54" s="6" t="e">
        <v>#REF!</v>
      </c>
      <c r="I54" s="14" t="e">
        <v>#REF!</v>
      </c>
    </row>
    <row r="55">
      <c r="A55" s="6" t="e">
        <v>#REF!</v>
      </c>
      <c r="E55" s="6" t="e">
        <v>#REF!</v>
      </c>
      <c r="F55" s="6" t="e">
        <v>#REF!</v>
      </c>
      <c r="G55" s="6" t="e">
        <v>#REF!</v>
      </c>
      <c r="H55" s="6" t="e">
        <v>#REF!</v>
      </c>
      <c r="I55" s="14" t="e">
        <v>#REF!</v>
      </c>
    </row>
    <row r="56">
      <c r="A56" t="e">
        <v>#REF!</v>
      </c>
      <c r="E56" t="e">
        <v>#REF!</v>
      </c>
      <c r="F56" t="e">
        <v>#REF!</v>
      </c>
      <c r="G56" t="e">
        <v>#REF!</v>
      </c>
      <c r="H56" t="e">
        <v>#REF!</v>
      </c>
      <c r="I56" s="15" t="e">
        <v>#REF!</v>
      </c>
    </row>
    <row r="57">
      <c r="A57" t="e">
        <v>#REF!</v>
      </c>
      <c r="E57" t="e">
        <v>#REF!</v>
      </c>
      <c r="F57" t="e">
        <v>#REF!</v>
      </c>
      <c r="G57" t="e">
        <v>#REF!</v>
      </c>
      <c r="H57" t="e">
        <v>#REF!</v>
      </c>
      <c r="I57" s="15" t="e">
        <v>#REF!</v>
      </c>
    </row>
    <row r="58">
      <c r="A58" t="e">
        <v>#REF!</v>
      </c>
      <c r="E58" t="e">
        <v>#REF!</v>
      </c>
      <c r="F58" t="e">
        <v>#REF!</v>
      </c>
      <c r="G58" t="e">
        <v>#REF!</v>
      </c>
      <c r="H58" t="e">
        <v>#REF!</v>
      </c>
      <c r="I58" s="15" t="e">
        <v>#REF!</v>
      </c>
    </row>
    <row r="59">
      <c r="A59" t="e">
        <v>#REF!</v>
      </c>
      <c r="E59" t="e">
        <v>#REF!</v>
      </c>
      <c r="F59" t="e">
        <v>#REF!</v>
      </c>
      <c r="G59" t="e">
        <v>#REF!</v>
      </c>
      <c r="H59" t="e">
        <v>#REF!</v>
      </c>
      <c r="I59" s="15" t="e">
        <v>#REF!</v>
      </c>
    </row>
    <row r="60">
      <c r="A60" t="e">
        <v>#REF!</v>
      </c>
      <c r="E60" t="e">
        <v>#REF!</v>
      </c>
      <c r="F60" t="e">
        <v>#REF!</v>
      </c>
      <c r="G60" t="e">
        <v>#REF!</v>
      </c>
      <c r="H60" t="e">
        <v>#REF!</v>
      </c>
      <c r="I60" s="15" t="e">
        <v>#REF!</v>
      </c>
    </row>
    <row r="61">
      <c r="A61" t="e">
        <v>#REF!</v>
      </c>
      <c r="E61" t="e">
        <v>#REF!</v>
      </c>
      <c r="F61" t="e">
        <v>#REF!</v>
      </c>
      <c r="G61" t="e">
        <v>#REF!</v>
      </c>
      <c r="H61" t="e">
        <v>#REF!</v>
      </c>
      <c r="I61" s="15" t="e">
        <v>#REF!</v>
      </c>
    </row>
    <row r="62">
      <c r="A62" t="e">
        <v>#REF!</v>
      </c>
      <c r="E62" t="e">
        <v>#REF!</v>
      </c>
      <c r="F62" t="e">
        <v>#REF!</v>
      </c>
      <c r="G62" t="e">
        <v>#REF!</v>
      </c>
      <c r="H62" t="e">
        <v>#REF!</v>
      </c>
      <c r="I62" s="15" t="e">
        <v>#REF!</v>
      </c>
    </row>
    <row r="63">
      <c r="A63" t="e">
        <v>#REF!</v>
      </c>
      <c r="E63" t="e">
        <v>#REF!</v>
      </c>
      <c r="F63" t="e">
        <v>#REF!</v>
      </c>
      <c r="G63" t="e">
        <v>#REF!</v>
      </c>
      <c r="H63" t="e">
        <v>#REF!</v>
      </c>
      <c r="I63" s="15" t="e">
        <v>#REF!</v>
      </c>
    </row>
    <row r="64">
      <c r="A64" t="e">
        <v>#REF!</v>
      </c>
      <c r="E64" t="e">
        <v>#REF!</v>
      </c>
      <c r="F64" t="e">
        <v>#REF!</v>
      </c>
      <c r="G64" t="e">
        <v>#REF!</v>
      </c>
      <c r="H64" t="e">
        <v>#REF!</v>
      </c>
      <c r="I64" s="15" t="e">
        <v>#REF!</v>
      </c>
    </row>
    <row r="65">
      <c r="A65" t="e">
        <v>#REF!</v>
      </c>
      <c r="E65" t="e">
        <v>#REF!</v>
      </c>
      <c r="F65" t="e">
        <v>#REF!</v>
      </c>
      <c r="G65" t="e">
        <v>#REF!</v>
      </c>
      <c r="H65" t="e">
        <v>#REF!</v>
      </c>
      <c r="I65" t="e">
        <v>#REF!</v>
      </c>
    </row>
    <row r="66">
      <c r="A66" t="e">
        <v>#REF!</v>
      </c>
      <c r="E66" t="e">
        <v>#REF!</v>
      </c>
      <c r="F66" t="e">
        <v>#REF!</v>
      </c>
      <c r="G66" t="e">
        <v>#REF!</v>
      </c>
      <c r="H66" t="e">
        <v>#REF!</v>
      </c>
      <c r="I66" t="e">
        <v>#REF!</v>
      </c>
    </row>
    <row r="67">
      <c r="A67" t="e">
        <v>#REF!</v>
      </c>
      <c r="E67" t="e">
        <v>#REF!</v>
      </c>
      <c r="F67" t="e">
        <v>#REF!</v>
      </c>
      <c r="G67" t="e">
        <v>#REF!</v>
      </c>
      <c r="H67" t="e">
        <v>#REF!</v>
      </c>
      <c r="I67" t="e">
        <v>#REF!</v>
      </c>
    </row>
    <row r="68">
      <c r="A68" t="e">
        <v>#REF!</v>
      </c>
      <c r="E68" t="e">
        <v>#REF!</v>
      </c>
      <c r="F68" t="e">
        <v>#REF!</v>
      </c>
      <c r="G68" t="e">
        <v>#REF!</v>
      </c>
      <c r="H68" t="e">
        <v>#REF!</v>
      </c>
      <c r="I68" t="e">
        <v>#REF!</v>
      </c>
    </row>
    <row r="69">
      <c r="A69" t="e">
        <v>#REF!</v>
      </c>
      <c r="E69" t="e">
        <v>#REF!</v>
      </c>
      <c r="F69" t="e">
        <v>#REF!</v>
      </c>
      <c r="G69" t="e">
        <v>#REF!</v>
      </c>
      <c r="H69" t="e">
        <v>#REF!</v>
      </c>
      <c r="I69" t="e">
        <v>#REF!</v>
      </c>
    </row>
    <row r="70">
      <c r="A70" t="e">
        <v>#REF!</v>
      </c>
      <c r="E70" t="e">
        <v>#REF!</v>
      </c>
      <c r="F70" t="e">
        <v>#REF!</v>
      </c>
      <c r="G70" t="e">
        <v>#REF!</v>
      </c>
      <c r="H70" t="e">
        <v>#REF!</v>
      </c>
      <c r="I70" t="e">
        <v>#REF!</v>
      </c>
    </row>
    <row r="71">
      <c r="A71" t="e">
        <v>#REF!</v>
      </c>
      <c r="E71" t="e">
        <v>#REF!</v>
      </c>
      <c r="F71" t="e">
        <v>#REF!</v>
      </c>
      <c r="G71" t="e">
        <v>#REF!</v>
      </c>
      <c r="H71" t="e">
        <v>#REF!</v>
      </c>
      <c r="I71" t="e">
        <v>#REF!</v>
      </c>
    </row>
    <row r="72">
      <c r="A72" t="e">
        <v>#REF!</v>
      </c>
      <c r="E72" t="e">
        <v>#REF!</v>
      </c>
      <c r="F72" t="e">
        <v>#REF!</v>
      </c>
      <c r="G72" t="e">
        <v>#REF!</v>
      </c>
      <c r="H72" t="e">
        <v>#REF!</v>
      </c>
      <c r="I72" t="e">
        <v>#REF!</v>
      </c>
    </row>
    <row r="73">
      <c r="A73" t="e">
        <v>#REF!</v>
      </c>
      <c r="E73" t="e">
        <v>#REF!</v>
      </c>
      <c r="F73" t="e">
        <v>#REF!</v>
      </c>
      <c r="G73" t="e">
        <v>#REF!</v>
      </c>
      <c r="H73" t="e">
        <v>#REF!</v>
      </c>
      <c r="I73" t="e">
        <v>#REF!</v>
      </c>
    </row>
  </sheetData>
  <mergeCells count="1">
    <mergeCell ref="A1:D1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2"/>
      <c r="C1" s="2"/>
      <c r="D1" s="3"/>
      <c r="E1" s="4" t="s">
        <v>1</v>
      </c>
      <c r="F1" s="17" t="s">
        <v>17</v>
      </c>
      <c r="G1" s="18" t="s">
        <v>18</v>
      </c>
      <c r="H1" s="17" t="s">
        <v>19</v>
      </c>
      <c r="I1" s="17" t="s">
        <v>6</v>
      </c>
      <c r="J1" s="17" t="s">
        <v>20</v>
      </c>
      <c r="K1" s="17" t="s">
        <v>5</v>
      </c>
    </row>
    <row r="2">
      <c r="A2" s="6" t="str">
        <f>'Calvert Senecas'!M41</f>
        <v>#REF!</v>
      </c>
      <c r="E2" s="6" t="str">
        <f t="shared" ref="E2:E40" si="2">LEFT('Calvert Senecas'!A$1,3)</f>
        <v>#REF!</v>
      </c>
      <c r="F2" s="6" t="str">
        <f t="shared" ref="F2:K2" si="1">'Calvert Senecas'!N41</f>
        <v>#REF!</v>
      </c>
      <c r="G2" s="6" t="str">
        <f t="shared" si="1"/>
        <v>#REF!</v>
      </c>
      <c r="H2" s="6" t="str">
        <f t="shared" si="1"/>
        <v>#REF!</v>
      </c>
      <c r="I2" s="6" t="str">
        <f t="shared" si="1"/>
        <v>#REF!</v>
      </c>
      <c r="J2" s="6" t="str">
        <f t="shared" si="1"/>
        <v>#REF!</v>
      </c>
      <c r="K2" s="6" t="str">
        <f t="shared" si="1"/>
        <v>#REF!</v>
      </c>
    </row>
    <row r="3">
      <c r="A3" s="6" t="str">
        <f>'Calvert Senecas'!M40</f>
        <v>#REF!</v>
      </c>
      <c r="E3" s="6" t="str">
        <f t="shared" si="2"/>
        <v>#REF!</v>
      </c>
      <c r="F3" s="6" t="str">
        <f t="shared" ref="F3:K3" si="3">'Calvert Senecas'!N40</f>
        <v>#REF!</v>
      </c>
      <c r="G3" s="6" t="str">
        <f t="shared" si="3"/>
        <v>#REF!</v>
      </c>
      <c r="H3" s="6" t="str">
        <f t="shared" si="3"/>
        <v>#REF!</v>
      </c>
      <c r="I3" s="6" t="str">
        <f t="shared" si="3"/>
        <v>#REF!</v>
      </c>
      <c r="J3" s="6" t="str">
        <f t="shared" si="3"/>
        <v>#REF!</v>
      </c>
      <c r="K3" s="6" t="str">
        <f t="shared" si="3"/>
        <v>#REF!</v>
      </c>
    </row>
    <row r="4">
      <c r="A4" s="6" t="str">
        <f>'Calvert Senecas'!M39</f>
        <v>#REF!</v>
      </c>
      <c r="E4" s="6" t="str">
        <f t="shared" si="2"/>
        <v>#REF!</v>
      </c>
      <c r="F4" s="6" t="str">
        <f t="shared" ref="F4:K4" si="4">'Calvert Senecas'!N39</f>
        <v>#REF!</v>
      </c>
      <c r="G4" s="6" t="str">
        <f t="shared" si="4"/>
        <v>#REF!</v>
      </c>
      <c r="H4" s="6" t="str">
        <f t="shared" si="4"/>
        <v>#REF!</v>
      </c>
      <c r="I4" s="6" t="str">
        <f t="shared" si="4"/>
        <v>#REF!</v>
      </c>
      <c r="J4" s="6" t="str">
        <f t="shared" si="4"/>
        <v>#REF!</v>
      </c>
      <c r="K4" s="6" t="str">
        <f t="shared" si="4"/>
        <v>#REF!</v>
      </c>
    </row>
    <row r="5">
      <c r="A5" s="6" t="str">
        <f>'Calvert Senecas'!M38</f>
        <v>#REF!</v>
      </c>
      <c r="E5" s="6" t="str">
        <f t="shared" si="2"/>
        <v>#REF!</v>
      </c>
      <c r="F5" s="6" t="str">
        <f t="shared" ref="F5:K5" si="5">'Calvert Senecas'!N38</f>
        <v>#REF!</v>
      </c>
      <c r="G5" s="6" t="str">
        <f t="shared" si="5"/>
        <v>#REF!</v>
      </c>
      <c r="H5" s="6" t="str">
        <f t="shared" si="5"/>
        <v>#REF!</v>
      </c>
      <c r="I5" s="6" t="str">
        <f t="shared" si="5"/>
        <v>#REF!</v>
      </c>
      <c r="J5" s="6" t="str">
        <f t="shared" si="5"/>
        <v>#REF!</v>
      </c>
      <c r="K5" s="6" t="str">
        <f t="shared" si="5"/>
        <v>#REF!</v>
      </c>
    </row>
    <row r="6">
      <c r="A6" s="6" t="str">
        <f>'Calvert Senecas'!M37</f>
        <v>#REF!</v>
      </c>
      <c r="E6" s="6" t="str">
        <f t="shared" si="2"/>
        <v>#REF!</v>
      </c>
      <c r="F6" s="6" t="str">
        <f t="shared" ref="F6:K6" si="6">'Calvert Senecas'!N37</f>
        <v>#REF!</v>
      </c>
      <c r="G6" s="6" t="str">
        <f t="shared" si="6"/>
        <v>#REF!</v>
      </c>
      <c r="H6" s="6" t="str">
        <f t="shared" si="6"/>
        <v>#REF!</v>
      </c>
      <c r="I6" s="6" t="str">
        <f t="shared" si="6"/>
        <v>#REF!</v>
      </c>
      <c r="J6" s="6" t="str">
        <f t="shared" si="6"/>
        <v>#REF!</v>
      </c>
      <c r="K6" s="6" t="str">
        <f t="shared" si="6"/>
        <v>#REF!</v>
      </c>
    </row>
    <row r="7">
      <c r="A7" s="6" t="str">
        <f>'Calvert Senecas'!M36</f>
        <v>#REF!</v>
      </c>
      <c r="E7" s="6" t="str">
        <f t="shared" si="2"/>
        <v>#REF!</v>
      </c>
      <c r="F7" s="6" t="str">
        <f t="shared" ref="F7:K7" si="7">'Calvert Senecas'!N36</f>
        <v>#REF!</v>
      </c>
      <c r="G7" s="6" t="str">
        <f t="shared" si="7"/>
        <v>#REF!</v>
      </c>
      <c r="H7" s="6" t="str">
        <f t="shared" si="7"/>
        <v>#REF!</v>
      </c>
      <c r="I7" s="6" t="str">
        <f t="shared" si="7"/>
        <v>#REF!</v>
      </c>
      <c r="J7" s="6" t="str">
        <f t="shared" si="7"/>
        <v>#REF!</v>
      </c>
      <c r="K7" s="6" t="str">
        <f t="shared" si="7"/>
        <v>#REF!</v>
      </c>
    </row>
    <row r="8">
      <c r="A8" s="6" t="str">
        <f>'Calvert Senecas'!M35</f>
        <v>#REF!</v>
      </c>
      <c r="E8" s="6" t="str">
        <f t="shared" si="2"/>
        <v>#REF!</v>
      </c>
      <c r="F8" s="6" t="str">
        <f t="shared" ref="F8:K8" si="8">'Calvert Senecas'!N35</f>
        <v>#REF!</v>
      </c>
      <c r="G8" s="6" t="str">
        <f t="shared" si="8"/>
        <v>#REF!</v>
      </c>
      <c r="H8" s="6" t="str">
        <f t="shared" si="8"/>
        <v>#REF!</v>
      </c>
      <c r="I8" s="6" t="str">
        <f t="shared" si="8"/>
        <v>#REF!</v>
      </c>
      <c r="J8" s="6" t="str">
        <f t="shared" si="8"/>
        <v>#REF!</v>
      </c>
      <c r="K8" s="6" t="str">
        <f t="shared" si="8"/>
        <v>#REF!</v>
      </c>
    </row>
    <row r="9">
      <c r="A9" s="6" t="str">
        <f>'Calvert Senecas'!M34</f>
        <v>#REF!</v>
      </c>
      <c r="E9" s="6" t="str">
        <f t="shared" si="2"/>
        <v>#REF!</v>
      </c>
      <c r="F9" s="6" t="str">
        <f t="shared" ref="F9:K9" si="9">'Calvert Senecas'!N34</f>
        <v>#REF!</v>
      </c>
      <c r="G9" s="6" t="str">
        <f t="shared" si="9"/>
        <v>#REF!</v>
      </c>
      <c r="H9" s="6" t="str">
        <f t="shared" si="9"/>
        <v>#REF!</v>
      </c>
      <c r="I9" s="6" t="str">
        <f t="shared" si="9"/>
        <v>#REF!</v>
      </c>
      <c r="J9" s="6" t="str">
        <f t="shared" si="9"/>
        <v>#REF!</v>
      </c>
      <c r="K9" s="6" t="str">
        <f t="shared" si="9"/>
        <v>#REF!</v>
      </c>
    </row>
    <row r="10">
      <c r="A10" s="6" t="str">
        <f>'Calvert Senecas'!M33</f>
        <v>#REF!</v>
      </c>
      <c r="E10" s="6" t="str">
        <f t="shared" si="2"/>
        <v>#REF!</v>
      </c>
      <c r="F10" s="6" t="str">
        <f t="shared" ref="F10:K10" si="10">'Calvert Senecas'!N33</f>
        <v>#REF!</v>
      </c>
      <c r="G10" s="6" t="str">
        <f t="shared" si="10"/>
        <v>#REF!</v>
      </c>
      <c r="H10" s="6" t="str">
        <f t="shared" si="10"/>
        <v>#REF!</v>
      </c>
      <c r="I10" s="6" t="str">
        <f t="shared" si="10"/>
        <v>#REF!</v>
      </c>
      <c r="J10" s="6" t="str">
        <f t="shared" si="10"/>
        <v>#REF!</v>
      </c>
      <c r="K10" s="6" t="str">
        <f t="shared" si="10"/>
        <v>#REF!</v>
      </c>
    </row>
    <row r="11">
      <c r="A11" s="6" t="str">
        <f>'Calvert Senecas'!M32</f>
        <v>#REF!</v>
      </c>
      <c r="E11" s="6" t="str">
        <f t="shared" si="2"/>
        <v>#REF!</v>
      </c>
      <c r="F11" s="6" t="str">
        <f t="shared" ref="F11:K11" si="11">'Calvert Senecas'!N32</f>
        <v>#REF!</v>
      </c>
      <c r="G11" s="6" t="str">
        <f t="shared" si="11"/>
        <v>#REF!</v>
      </c>
      <c r="H11" s="6" t="str">
        <f t="shared" si="11"/>
        <v>#REF!</v>
      </c>
      <c r="I11" s="6" t="str">
        <f t="shared" si="11"/>
        <v>#REF!</v>
      </c>
      <c r="J11" s="6" t="str">
        <f t="shared" si="11"/>
        <v>#REF!</v>
      </c>
      <c r="K11" s="6" t="str">
        <f t="shared" si="11"/>
        <v>#REF!</v>
      </c>
    </row>
    <row r="12">
      <c r="A12" s="6" t="str">
        <f>'Calvert Senecas'!M31</f>
        <v>#REF!</v>
      </c>
      <c r="E12" s="6" t="str">
        <f t="shared" si="2"/>
        <v>#REF!</v>
      </c>
      <c r="F12" s="6" t="str">
        <f t="shared" ref="F12:K12" si="12">'Calvert Senecas'!N31</f>
        <v>#REF!</v>
      </c>
      <c r="G12" s="6" t="str">
        <f t="shared" si="12"/>
        <v>#REF!</v>
      </c>
      <c r="H12" s="6" t="str">
        <f t="shared" si="12"/>
        <v>#REF!</v>
      </c>
      <c r="I12" s="6" t="str">
        <f t="shared" si="12"/>
        <v>#REF!</v>
      </c>
      <c r="J12" s="6" t="str">
        <f t="shared" si="12"/>
        <v>#REF!</v>
      </c>
      <c r="K12" s="6" t="str">
        <f t="shared" si="12"/>
        <v>#REF!</v>
      </c>
    </row>
    <row r="13">
      <c r="A13" s="6" t="str">
        <f>'Calvert Senecas'!M30</f>
        <v>#REF!</v>
      </c>
      <c r="E13" s="6" t="str">
        <f t="shared" si="2"/>
        <v>#REF!</v>
      </c>
      <c r="F13" s="6" t="str">
        <f t="shared" ref="F13:K13" si="13">'Calvert Senecas'!N30</f>
        <v>#REF!</v>
      </c>
      <c r="G13" s="6" t="str">
        <f t="shared" si="13"/>
        <v>#REF!</v>
      </c>
      <c r="H13" s="6" t="str">
        <f t="shared" si="13"/>
        <v>#REF!</v>
      </c>
      <c r="I13" s="6" t="str">
        <f t="shared" si="13"/>
        <v>#REF!</v>
      </c>
      <c r="J13" s="6" t="str">
        <f t="shared" si="13"/>
        <v>#REF!</v>
      </c>
      <c r="K13" s="6" t="str">
        <f t="shared" si="13"/>
        <v>#REF!</v>
      </c>
    </row>
    <row r="14">
      <c r="A14" s="6" t="str">
        <f>'Calvert Senecas'!M29</f>
        <v>#REF!</v>
      </c>
      <c r="E14" s="6" t="str">
        <f t="shared" si="2"/>
        <v>#REF!</v>
      </c>
      <c r="F14" s="6" t="str">
        <f t="shared" ref="F14:K14" si="14">'Calvert Senecas'!N29</f>
        <v>#REF!</v>
      </c>
      <c r="G14" s="6" t="str">
        <f t="shared" si="14"/>
        <v>#REF!</v>
      </c>
      <c r="H14" s="6" t="str">
        <f t="shared" si="14"/>
        <v>#REF!</v>
      </c>
      <c r="I14" s="6" t="str">
        <f t="shared" si="14"/>
        <v>#REF!</v>
      </c>
      <c r="J14" s="6" t="str">
        <f t="shared" si="14"/>
        <v>#REF!</v>
      </c>
      <c r="K14" s="6" t="str">
        <f t="shared" si="14"/>
        <v>#REF!</v>
      </c>
    </row>
    <row r="15">
      <c r="A15" s="6" t="str">
        <f>'Calvert Senecas'!M28</f>
        <v>#REF!</v>
      </c>
      <c r="E15" s="6" t="str">
        <f t="shared" si="2"/>
        <v>#REF!</v>
      </c>
      <c r="F15" s="6" t="str">
        <f t="shared" ref="F15:K15" si="15">'Calvert Senecas'!N28</f>
        <v>#REF!</v>
      </c>
      <c r="G15" s="6" t="str">
        <f t="shared" si="15"/>
        <v>#REF!</v>
      </c>
      <c r="H15" s="6" t="str">
        <f t="shared" si="15"/>
        <v>#REF!</v>
      </c>
      <c r="I15" s="6" t="str">
        <f t="shared" si="15"/>
        <v>#REF!</v>
      </c>
      <c r="J15" s="6" t="str">
        <f t="shared" si="15"/>
        <v>#REF!</v>
      </c>
      <c r="K15" s="6" t="str">
        <f t="shared" si="15"/>
        <v>#REF!</v>
      </c>
    </row>
    <row r="16">
      <c r="A16" s="6" t="str">
        <f>'Calvert Senecas'!M27</f>
        <v>#REF!</v>
      </c>
      <c r="E16" s="6" t="str">
        <f t="shared" si="2"/>
        <v>#REF!</v>
      </c>
      <c r="F16" s="6" t="str">
        <f t="shared" ref="F16:K16" si="16">'Calvert Senecas'!N27</f>
        <v>#REF!</v>
      </c>
      <c r="G16" s="6" t="str">
        <f t="shared" si="16"/>
        <v>#REF!</v>
      </c>
      <c r="H16" s="6" t="str">
        <f t="shared" si="16"/>
        <v>#REF!</v>
      </c>
      <c r="I16" s="6" t="str">
        <f t="shared" si="16"/>
        <v>#REF!</v>
      </c>
      <c r="J16" s="6" t="str">
        <f t="shared" si="16"/>
        <v>#REF!</v>
      </c>
      <c r="K16" s="6" t="str">
        <f t="shared" si="16"/>
        <v>#REF!</v>
      </c>
    </row>
    <row r="17">
      <c r="A17" s="6" t="str">
        <f>'Calvert Senecas'!M26</f>
        <v>#REF!</v>
      </c>
      <c r="E17" s="6" t="str">
        <f t="shared" si="2"/>
        <v>#REF!</v>
      </c>
      <c r="F17" s="6" t="str">
        <f t="shared" ref="F17:K17" si="17">'Calvert Senecas'!N26</f>
        <v>#REF!</v>
      </c>
      <c r="G17" s="6" t="str">
        <f t="shared" si="17"/>
        <v>#REF!</v>
      </c>
      <c r="H17" s="6" t="str">
        <f t="shared" si="17"/>
        <v>#REF!</v>
      </c>
      <c r="I17" s="6" t="str">
        <f t="shared" si="17"/>
        <v>#REF!</v>
      </c>
      <c r="J17" s="6" t="str">
        <f t="shared" si="17"/>
        <v>#REF!</v>
      </c>
      <c r="K17" s="6" t="str">
        <f t="shared" si="17"/>
        <v>#REF!</v>
      </c>
    </row>
    <row r="18">
      <c r="A18" s="6" t="str">
        <f>'Calvert Senecas'!M25</f>
        <v>#REF!</v>
      </c>
      <c r="E18" s="6" t="str">
        <f t="shared" si="2"/>
        <v>#REF!</v>
      </c>
      <c r="F18" s="6" t="str">
        <f t="shared" ref="F18:K18" si="18">'Calvert Senecas'!N25</f>
        <v>#REF!</v>
      </c>
      <c r="G18" s="6" t="str">
        <f t="shared" si="18"/>
        <v>#REF!</v>
      </c>
      <c r="H18" s="6" t="str">
        <f t="shared" si="18"/>
        <v>#REF!</v>
      </c>
      <c r="I18" s="6" t="str">
        <f t="shared" si="18"/>
        <v>#REF!</v>
      </c>
      <c r="J18" s="6" t="str">
        <f t="shared" si="18"/>
        <v>#REF!</v>
      </c>
      <c r="K18" s="6" t="str">
        <f t="shared" si="18"/>
        <v>#REF!</v>
      </c>
    </row>
    <row r="19">
      <c r="A19" s="6" t="str">
        <f>'Calvert Senecas'!M24</f>
        <v>#REF!</v>
      </c>
      <c r="E19" s="6" t="str">
        <f t="shared" si="2"/>
        <v>#REF!</v>
      </c>
      <c r="F19" s="6" t="str">
        <f t="shared" ref="F19:K19" si="19">'Calvert Senecas'!N24</f>
        <v>#REF!</v>
      </c>
      <c r="G19" s="6" t="str">
        <f t="shared" si="19"/>
        <v>#REF!</v>
      </c>
      <c r="H19" s="6" t="str">
        <f t="shared" si="19"/>
        <v>#REF!</v>
      </c>
      <c r="I19" s="6" t="str">
        <f t="shared" si="19"/>
        <v>#REF!</v>
      </c>
      <c r="J19" s="6" t="str">
        <f t="shared" si="19"/>
        <v>#REF!</v>
      </c>
      <c r="K19" s="6" t="str">
        <f t="shared" si="19"/>
        <v>#REF!</v>
      </c>
    </row>
    <row r="20">
      <c r="A20" s="6" t="str">
        <f>'Calvert Senecas'!M23</f>
        <v>#REF!</v>
      </c>
      <c r="E20" s="6" t="str">
        <f t="shared" si="2"/>
        <v>#REF!</v>
      </c>
      <c r="F20" s="6" t="str">
        <f t="shared" ref="F20:K20" si="20">'Calvert Senecas'!N23</f>
        <v>#REF!</v>
      </c>
      <c r="G20" s="6" t="str">
        <f t="shared" si="20"/>
        <v>#REF!</v>
      </c>
      <c r="H20" s="6" t="str">
        <f t="shared" si="20"/>
        <v>#REF!</v>
      </c>
      <c r="I20" s="6" t="str">
        <f t="shared" si="20"/>
        <v>#REF!</v>
      </c>
      <c r="J20" s="6" t="str">
        <f t="shared" si="20"/>
        <v>#REF!</v>
      </c>
      <c r="K20" s="6" t="str">
        <f t="shared" si="20"/>
        <v>#REF!</v>
      </c>
    </row>
    <row r="21">
      <c r="A21" s="6" t="str">
        <f>'Calvert Senecas'!M22</f>
        <v>#REF!</v>
      </c>
      <c r="E21" s="6" t="str">
        <f t="shared" si="2"/>
        <v>#REF!</v>
      </c>
      <c r="F21" s="6" t="str">
        <f t="shared" ref="F21:K21" si="21">'Calvert Senecas'!N22</f>
        <v>#REF!</v>
      </c>
      <c r="G21" s="6" t="str">
        <f t="shared" si="21"/>
        <v>#REF!</v>
      </c>
      <c r="H21" s="6" t="str">
        <f t="shared" si="21"/>
        <v>#REF!</v>
      </c>
      <c r="I21" s="6" t="str">
        <f t="shared" si="21"/>
        <v>#REF!</v>
      </c>
      <c r="J21" s="6" t="str">
        <f t="shared" si="21"/>
        <v>#REF!</v>
      </c>
      <c r="K21" s="6" t="str">
        <f t="shared" si="21"/>
        <v>#REF!</v>
      </c>
    </row>
    <row r="22">
      <c r="A22" s="6" t="str">
        <f>'Calvert Senecas'!M21</f>
        <v>#REF!</v>
      </c>
      <c r="E22" s="6" t="str">
        <f t="shared" si="2"/>
        <v>#REF!</v>
      </c>
      <c r="F22" s="6" t="str">
        <f t="shared" ref="F22:K22" si="22">'Calvert Senecas'!N21</f>
        <v>#REF!</v>
      </c>
      <c r="G22" s="6" t="str">
        <f t="shared" si="22"/>
        <v>#REF!</v>
      </c>
      <c r="H22" s="6" t="str">
        <f t="shared" si="22"/>
        <v>#REF!</v>
      </c>
      <c r="I22" s="6" t="str">
        <f t="shared" si="22"/>
        <v>#REF!</v>
      </c>
      <c r="J22" s="6" t="str">
        <f t="shared" si="22"/>
        <v>#REF!</v>
      </c>
      <c r="K22" s="6" t="str">
        <f t="shared" si="22"/>
        <v>#REF!</v>
      </c>
    </row>
    <row r="23">
      <c r="A23" s="6" t="str">
        <f>'Calvert Senecas'!M20</f>
        <v>#REF!</v>
      </c>
      <c r="E23" s="6" t="str">
        <f t="shared" si="2"/>
        <v>#REF!</v>
      </c>
      <c r="F23" s="6" t="str">
        <f t="shared" ref="F23:K23" si="23">'Calvert Senecas'!N20</f>
        <v>#REF!</v>
      </c>
      <c r="G23" s="6" t="str">
        <f t="shared" si="23"/>
        <v>#REF!</v>
      </c>
      <c r="H23" s="6" t="str">
        <f t="shared" si="23"/>
        <v>#REF!</v>
      </c>
      <c r="I23" s="6" t="str">
        <f t="shared" si="23"/>
        <v>#REF!</v>
      </c>
      <c r="J23" s="6" t="str">
        <f t="shared" si="23"/>
        <v>#REF!</v>
      </c>
      <c r="K23" s="6" t="str">
        <f t="shared" si="23"/>
        <v>#REF!</v>
      </c>
    </row>
    <row r="24">
      <c r="A24" s="6" t="str">
        <f>'Calvert Senecas'!M19</f>
        <v>#REF!</v>
      </c>
      <c r="E24" s="6" t="str">
        <f t="shared" si="2"/>
        <v>#REF!</v>
      </c>
      <c r="F24" s="6" t="str">
        <f t="shared" ref="F24:K24" si="24">'Calvert Senecas'!N19</f>
        <v>#REF!</v>
      </c>
      <c r="G24" s="6" t="str">
        <f t="shared" si="24"/>
        <v>#REF!</v>
      </c>
      <c r="H24" s="6" t="str">
        <f t="shared" si="24"/>
        <v>#REF!</v>
      </c>
      <c r="I24" s="6" t="str">
        <f t="shared" si="24"/>
        <v>#REF!</v>
      </c>
      <c r="J24" s="6" t="str">
        <f t="shared" si="24"/>
        <v>#REF!</v>
      </c>
      <c r="K24" s="6" t="str">
        <f t="shared" si="24"/>
        <v>#REF!</v>
      </c>
    </row>
    <row r="25">
      <c r="A25" s="6" t="str">
        <f>'Calvert Senecas'!M18</f>
        <v>#REF!</v>
      </c>
      <c r="E25" s="6" t="str">
        <f t="shared" si="2"/>
        <v>#REF!</v>
      </c>
      <c r="F25" s="6" t="str">
        <f t="shared" ref="F25:K25" si="25">'Calvert Senecas'!N18</f>
        <v>#REF!</v>
      </c>
      <c r="G25" s="6" t="str">
        <f t="shared" si="25"/>
        <v>#REF!</v>
      </c>
      <c r="H25" s="6" t="str">
        <f t="shared" si="25"/>
        <v>#REF!</v>
      </c>
      <c r="I25" s="6" t="str">
        <f t="shared" si="25"/>
        <v>#REF!</v>
      </c>
      <c r="J25" s="6" t="str">
        <f t="shared" si="25"/>
        <v>#REF!</v>
      </c>
      <c r="K25" s="6" t="str">
        <f t="shared" si="25"/>
        <v>#REF!</v>
      </c>
    </row>
    <row r="26">
      <c r="A26" s="6" t="str">
        <f>'Calvert Senecas'!M17</f>
        <v>#REF!</v>
      </c>
      <c r="E26" s="6" t="str">
        <f t="shared" si="2"/>
        <v>#REF!</v>
      </c>
      <c r="F26" s="6" t="str">
        <f t="shared" ref="F26:K26" si="26">'Calvert Senecas'!N17</f>
        <v>#REF!</v>
      </c>
      <c r="G26" s="6" t="str">
        <f t="shared" si="26"/>
        <v>#REF!</v>
      </c>
      <c r="H26" s="6" t="str">
        <f t="shared" si="26"/>
        <v>#REF!</v>
      </c>
      <c r="I26" s="6" t="str">
        <f t="shared" si="26"/>
        <v>#REF!</v>
      </c>
      <c r="J26" s="6" t="str">
        <f t="shared" si="26"/>
        <v>#REF!</v>
      </c>
      <c r="K26" s="6" t="str">
        <f t="shared" si="26"/>
        <v>#REF!</v>
      </c>
    </row>
    <row r="27">
      <c r="A27" s="6" t="str">
        <f>'Calvert Senecas'!M16</f>
        <v>#REF!</v>
      </c>
      <c r="E27" s="6" t="str">
        <f t="shared" si="2"/>
        <v>#REF!</v>
      </c>
      <c r="F27" s="6" t="str">
        <f t="shared" ref="F27:K27" si="27">'Calvert Senecas'!N16</f>
        <v>#REF!</v>
      </c>
      <c r="G27" s="6" t="str">
        <f t="shared" si="27"/>
        <v>#REF!</v>
      </c>
      <c r="H27" s="6" t="str">
        <f t="shared" si="27"/>
        <v>#REF!</v>
      </c>
      <c r="I27" s="6" t="str">
        <f t="shared" si="27"/>
        <v>#REF!</v>
      </c>
      <c r="J27" s="6" t="str">
        <f t="shared" si="27"/>
        <v>#REF!</v>
      </c>
      <c r="K27" s="6" t="str">
        <f t="shared" si="27"/>
        <v>#REF!</v>
      </c>
    </row>
    <row r="28">
      <c r="A28" s="6" t="str">
        <f>'Calvert Senecas'!M15</f>
        <v>#REF!</v>
      </c>
      <c r="E28" s="6" t="str">
        <f t="shared" si="2"/>
        <v>#REF!</v>
      </c>
      <c r="F28" s="6" t="str">
        <f t="shared" ref="F28:K28" si="28">'Calvert Senecas'!N15</f>
        <v>#REF!</v>
      </c>
      <c r="G28" s="6" t="str">
        <f t="shared" si="28"/>
        <v>#REF!</v>
      </c>
      <c r="H28" s="6" t="str">
        <f t="shared" si="28"/>
        <v>#REF!</v>
      </c>
      <c r="I28" s="6" t="str">
        <f t="shared" si="28"/>
        <v>#REF!</v>
      </c>
      <c r="J28" s="6" t="str">
        <f t="shared" si="28"/>
        <v>#REF!</v>
      </c>
      <c r="K28" s="6" t="str">
        <f t="shared" si="28"/>
        <v>#REF!</v>
      </c>
    </row>
    <row r="29">
      <c r="A29" s="6" t="str">
        <f>'Calvert Senecas'!M14</f>
        <v>#REF!</v>
      </c>
      <c r="E29" s="6" t="str">
        <f t="shared" si="2"/>
        <v>#REF!</v>
      </c>
      <c r="F29" s="6" t="str">
        <f t="shared" ref="F29:K29" si="29">'Calvert Senecas'!N14</f>
        <v>#REF!</v>
      </c>
      <c r="G29" s="6" t="str">
        <f t="shared" si="29"/>
        <v>#REF!</v>
      </c>
      <c r="H29" s="6" t="str">
        <f t="shared" si="29"/>
        <v>#REF!</v>
      </c>
      <c r="I29" s="6" t="str">
        <f t="shared" si="29"/>
        <v>#REF!</v>
      </c>
      <c r="J29" s="6" t="str">
        <f t="shared" si="29"/>
        <v>#REF!</v>
      </c>
      <c r="K29" s="6" t="str">
        <f t="shared" si="29"/>
        <v>#REF!</v>
      </c>
    </row>
    <row r="30">
      <c r="A30" s="6" t="str">
        <f>'Calvert Senecas'!M13</f>
        <v>#REF!</v>
      </c>
      <c r="E30" s="6" t="str">
        <f t="shared" si="2"/>
        <v>#REF!</v>
      </c>
      <c r="F30" s="6" t="str">
        <f t="shared" ref="F30:K30" si="30">'Calvert Senecas'!N13</f>
        <v>#REF!</v>
      </c>
      <c r="G30" s="6" t="str">
        <f t="shared" si="30"/>
        <v>#REF!</v>
      </c>
      <c r="H30" s="6" t="str">
        <f t="shared" si="30"/>
        <v>#REF!</v>
      </c>
      <c r="I30" s="6" t="str">
        <f t="shared" si="30"/>
        <v>#REF!</v>
      </c>
      <c r="J30" s="6" t="str">
        <f t="shared" si="30"/>
        <v>#REF!</v>
      </c>
      <c r="K30" s="6" t="str">
        <f t="shared" si="30"/>
        <v>#REF!</v>
      </c>
    </row>
    <row r="31">
      <c r="A31" s="6" t="str">
        <f>'Calvert Senecas'!M12</f>
        <v>#REF!</v>
      </c>
      <c r="E31" s="6" t="str">
        <f t="shared" si="2"/>
        <v>#REF!</v>
      </c>
      <c r="F31" s="6" t="str">
        <f t="shared" ref="F31:K31" si="31">'Calvert Senecas'!N12</f>
        <v>#REF!</v>
      </c>
      <c r="G31" s="6" t="str">
        <f t="shared" si="31"/>
        <v>#REF!</v>
      </c>
      <c r="H31" s="6" t="str">
        <f t="shared" si="31"/>
        <v>#REF!</v>
      </c>
      <c r="I31" s="6" t="str">
        <f t="shared" si="31"/>
        <v>#REF!</v>
      </c>
      <c r="J31" s="6" t="str">
        <f t="shared" si="31"/>
        <v>#REF!</v>
      </c>
      <c r="K31" s="6" t="str">
        <f t="shared" si="31"/>
        <v>#REF!</v>
      </c>
    </row>
    <row r="32">
      <c r="A32" s="6" t="str">
        <f>'Calvert Senecas'!M11</f>
        <v>#REF!</v>
      </c>
      <c r="E32" s="6" t="str">
        <f t="shared" si="2"/>
        <v>#REF!</v>
      </c>
      <c r="F32" s="6" t="str">
        <f t="shared" ref="F32:K32" si="32">'Calvert Senecas'!N11</f>
        <v>#REF!</v>
      </c>
      <c r="G32" s="6" t="str">
        <f t="shared" si="32"/>
        <v>#REF!</v>
      </c>
      <c r="H32" s="6" t="str">
        <f t="shared" si="32"/>
        <v>#REF!</v>
      </c>
      <c r="I32" s="6" t="str">
        <f t="shared" si="32"/>
        <v>#REF!</v>
      </c>
      <c r="J32" s="6" t="str">
        <f t="shared" si="32"/>
        <v>#REF!</v>
      </c>
      <c r="K32" s="6" t="str">
        <f t="shared" si="32"/>
        <v>#REF!</v>
      </c>
    </row>
    <row r="33">
      <c r="A33" s="6" t="str">
        <f>'Calvert Senecas'!M10</f>
        <v>#REF!</v>
      </c>
      <c r="E33" s="6" t="str">
        <f t="shared" si="2"/>
        <v>#REF!</v>
      </c>
      <c r="F33" s="6" t="str">
        <f t="shared" ref="F33:K33" si="33">'Calvert Senecas'!N10</f>
        <v>#REF!</v>
      </c>
      <c r="G33" s="6" t="str">
        <f t="shared" si="33"/>
        <v>#REF!</v>
      </c>
      <c r="H33" s="6" t="str">
        <f t="shared" si="33"/>
        <v>#REF!</v>
      </c>
      <c r="I33" s="6" t="str">
        <f t="shared" si="33"/>
        <v>#REF!</v>
      </c>
      <c r="J33" s="6" t="str">
        <f t="shared" si="33"/>
        <v>#REF!</v>
      </c>
      <c r="K33" s="6" t="str">
        <f t="shared" si="33"/>
        <v>#REF!</v>
      </c>
    </row>
    <row r="34">
      <c r="A34" s="6" t="str">
        <f>'Calvert Senecas'!M9</f>
        <v>#REF!</v>
      </c>
      <c r="E34" s="6" t="str">
        <f t="shared" si="2"/>
        <v>#REF!</v>
      </c>
      <c r="F34" s="6" t="str">
        <f t="shared" ref="F34:K34" si="34">'Calvert Senecas'!N9</f>
        <v>#REF!</v>
      </c>
      <c r="G34" s="6" t="str">
        <f t="shared" si="34"/>
        <v>#REF!</v>
      </c>
      <c r="H34" s="6" t="str">
        <f t="shared" si="34"/>
        <v>#REF!</v>
      </c>
      <c r="I34" s="6" t="str">
        <f t="shared" si="34"/>
        <v>#REF!</v>
      </c>
      <c r="J34" s="6" t="str">
        <f t="shared" si="34"/>
        <v>#REF!</v>
      </c>
      <c r="K34" s="6" t="str">
        <f t="shared" si="34"/>
        <v>#REF!</v>
      </c>
    </row>
    <row r="35">
      <c r="A35" s="6" t="str">
        <f>'Calvert Senecas'!M8</f>
        <v>#REF!</v>
      </c>
      <c r="E35" s="6" t="str">
        <f t="shared" si="2"/>
        <v>#REF!</v>
      </c>
      <c r="F35" s="6" t="str">
        <f t="shared" ref="F35:K35" si="35">'Calvert Senecas'!N8</f>
        <v>#REF!</v>
      </c>
      <c r="G35" s="6" t="str">
        <f t="shared" si="35"/>
        <v>#REF!</v>
      </c>
      <c r="H35" s="6" t="str">
        <f t="shared" si="35"/>
        <v>#REF!</v>
      </c>
      <c r="I35" s="6" t="str">
        <f t="shared" si="35"/>
        <v>#REF!</v>
      </c>
      <c r="J35" s="6" t="str">
        <f t="shared" si="35"/>
        <v>#REF!</v>
      </c>
      <c r="K35" s="6" t="str">
        <f t="shared" si="35"/>
        <v>#REF!</v>
      </c>
    </row>
    <row r="36">
      <c r="A36" s="6" t="str">
        <f>'Calvert Senecas'!M7</f>
        <v>#REF!</v>
      </c>
      <c r="E36" s="6" t="str">
        <f t="shared" si="2"/>
        <v>#REF!</v>
      </c>
      <c r="F36" s="6" t="str">
        <f t="shared" ref="F36:K36" si="36">'Calvert Senecas'!N7</f>
        <v>#REF!</v>
      </c>
      <c r="G36" s="6" t="str">
        <f t="shared" si="36"/>
        <v>#REF!</v>
      </c>
      <c r="H36" s="6" t="str">
        <f t="shared" si="36"/>
        <v>#REF!</v>
      </c>
      <c r="I36" s="6" t="str">
        <f t="shared" si="36"/>
        <v>#REF!</v>
      </c>
      <c r="J36" s="6" t="str">
        <f t="shared" si="36"/>
        <v>#REF!</v>
      </c>
      <c r="K36" s="6" t="str">
        <f t="shared" si="36"/>
        <v>#REF!</v>
      </c>
    </row>
    <row r="37">
      <c r="A37" s="6" t="str">
        <f>'Calvert Senecas'!M6</f>
        <v>#REF!</v>
      </c>
      <c r="E37" s="6" t="str">
        <f t="shared" si="2"/>
        <v>#REF!</v>
      </c>
      <c r="F37" s="6" t="str">
        <f t="shared" ref="F37:K37" si="37">'Calvert Senecas'!N6</f>
        <v>#REF!</v>
      </c>
      <c r="G37" s="6" t="str">
        <f t="shared" si="37"/>
        <v>#REF!</v>
      </c>
      <c r="H37" s="6" t="str">
        <f t="shared" si="37"/>
        <v>#REF!</v>
      </c>
      <c r="I37" s="6" t="str">
        <f t="shared" si="37"/>
        <v>#REF!</v>
      </c>
      <c r="J37" s="6" t="str">
        <f t="shared" si="37"/>
        <v>#REF!</v>
      </c>
      <c r="K37" s="6" t="str">
        <f t="shared" si="37"/>
        <v>#REF!</v>
      </c>
    </row>
    <row r="38">
      <c r="A38" s="6" t="str">
        <f>'Calvert Senecas'!M5</f>
        <v>#REF!</v>
      </c>
      <c r="E38" s="6" t="str">
        <f t="shared" si="2"/>
        <v>#REF!</v>
      </c>
      <c r="F38" s="6" t="str">
        <f t="shared" ref="F38:K38" si="38">'Calvert Senecas'!N5</f>
        <v>#REF!</v>
      </c>
      <c r="G38" s="6" t="str">
        <f t="shared" si="38"/>
        <v>#REF!</v>
      </c>
      <c r="H38" s="6" t="str">
        <f t="shared" si="38"/>
        <v>#REF!</v>
      </c>
      <c r="I38" s="6" t="str">
        <f t="shared" si="38"/>
        <v>#REF!</v>
      </c>
      <c r="J38" s="6" t="str">
        <f t="shared" si="38"/>
        <v>#REF!</v>
      </c>
      <c r="K38" s="6" t="str">
        <f t="shared" si="38"/>
        <v>#REF!</v>
      </c>
    </row>
    <row r="39">
      <c r="A39" s="6" t="str">
        <f>'Calvert Senecas'!M4</f>
        <v>#REF!</v>
      </c>
      <c r="E39" s="6" t="str">
        <f t="shared" si="2"/>
        <v>#REF!</v>
      </c>
      <c r="F39" s="6" t="str">
        <f t="shared" ref="F39:K39" si="39">'Calvert Senecas'!N4</f>
        <v>#REF!</v>
      </c>
      <c r="G39" s="6" t="str">
        <f t="shared" si="39"/>
        <v>#REF!</v>
      </c>
      <c r="H39" s="6" t="str">
        <f t="shared" si="39"/>
        <v>#REF!</v>
      </c>
      <c r="I39" s="6" t="str">
        <f t="shared" si="39"/>
        <v>#REF!</v>
      </c>
      <c r="J39" s="6" t="str">
        <f t="shared" si="39"/>
        <v>#REF!</v>
      </c>
      <c r="K39" s="6" t="str">
        <f t="shared" si="39"/>
        <v>#REF!</v>
      </c>
    </row>
    <row r="40">
      <c r="A40" s="6" t="str">
        <f>'Calvert Senecas'!M3</f>
        <v>#REF!</v>
      </c>
      <c r="E40" s="6" t="str">
        <f t="shared" si="2"/>
        <v>#REF!</v>
      </c>
      <c r="F40" s="6" t="str">
        <f t="shared" ref="F40:K40" si="40">'Calvert Senecas'!N3</f>
        <v>#REF!</v>
      </c>
      <c r="G40" s="6" t="str">
        <f t="shared" si="40"/>
        <v>#REF!</v>
      </c>
      <c r="H40" s="6" t="str">
        <f t="shared" si="40"/>
        <v>#REF!</v>
      </c>
      <c r="I40" s="6" t="str">
        <f t="shared" si="40"/>
        <v>#REF!</v>
      </c>
      <c r="J40" s="6" t="str">
        <f t="shared" si="40"/>
        <v>#REF!</v>
      </c>
      <c r="K40" s="6" t="str">
        <f t="shared" si="40"/>
        <v>#REF!</v>
      </c>
    </row>
    <row r="41">
      <c r="A41" s="6" t="str">
        <f>'Woodmore Wildcats'!M41</f>
        <v>#REF!</v>
      </c>
      <c r="E41" s="6" t="str">
        <f t="shared" ref="E41:E79" si="42">LEFT('Woodmore Wildcats'!A$1,3)</f>
        <v>#REF!</v>
      </c>
      <c r="F41" s="6" t="str">
        <f t="shared" ref="F41:K41" si="41">'Woodmore Wildcats'!N41</f>
        <v>#REF!</v>
      </c>
      <c r="G41" s="6" t="str">
        <f t="shared" si="41"/>
        <v>#REF!</v>
      </c>
      <c r="H41" s="6" t="str">
        <f t="shared" si="41"/>
        <v>#REF!</v>
      </c>
      <c r="I41" s="6" t="str">
        <f t="shared" si="41"/>
        <v>#REF!</v>
      </c>
      <c r="J41" s="6" t="str">
        <f t="shared" si="41"/>
        <v>#REF!</v>
      </c>
      <c r="K41" s="6" t="str">
        <f t="shared" si="41"/>
        <v>#REF!</v>
      </c>
    </row>
    <row r="42">
      <c r="A42" s="6" t="str">
        <f>'Woodmore Wildcats'!M40</f>
        <v>#REF!</v>
      </c>
      <c r="E42" s="6" t="str">
        <f t="shared" si="42"/>
        <v>#REF!</v>
      </c>
      <c r="F42" s="6" t="str">
        <f t="shared" ref="F42:K42" si="43">'Woodmore Wildcats'!N40</f>
        <v>#REF!</v>
      </c>
      <c r="G42" s="6" t="str">
        <f t="shared" si="43"/>
        <v>#REF!</v>
      </c>
      <c r="H42" s="6" t="str">
        <f t="shared" si="43"/>
        <v>#REF!</v>
      </c>
      <c r="I42" s="6" t="str">
        <f t="shared" si="43"/>
        <v>#REF!</v>
      </c>
      <c r="J42" s="6" t="str">
        <f t="shared" si="43"/>
        <v>#REF!</v>
      </c>
      <c r="K42" s="6" t="str">
        <f t="shared" si="43"/>
        <v>#REF!</v>
      </c>
    </row>
    <row r="43">
      <c r="A43" s="6" t="str">
        <f>'Woodmore Wildcats'!M39</f>
        <v>#REF!</v>
      </c>
      <c r="E43" s="6" t="str">
        <f t="shared" si="42"/>
        <v>#REF!</v>
      </c>
      <c r="F43" s="6" t="str">
        <f t="shared" ref="F43:K43" si="44">'Woodmore Wildcats'!N39</f>
        <v>#REF!</v>
      </c>
      <c r="G43" s="6" t="str">
        <f t="shared" si="44"/>
        <v>#REF!</v>
      </c>
      <c r="H43" s="6" t="str">
        <f t="shared" si="44"/>
        <v>#REF!</v>
      </c>
      <c r="I43" s="6" t="str">
        <f t="shared" si="44"/>
        <v>#REF!</v>
      </c>
      <c r="J43" s="6" t="str">
        <f t="shared" si="44"/>
        <v>#REF!</v>
      </c>
      <c r="K43" s="6" t="str">
        <f t="shared" si="44"/>
        <v>#REF!</v>
      </c>
    </row>
    <row r="44">
      <c r="A44" s="6" t="str">
        <f>'Woodmore Wildcats'!M38</f>
        <v>#REF!</v>
      </c>
      <c r="E44" s="6" t="str">
        <f t="shared" si="42"/>
        <v>#REF!</v>
      </c>
      <c r="F44" s="6" t="str">
        <f t="shared" ref="F44:K44" si="45">'Woodmore Wildcats'!N38</f>
        <v>#REF!</v>
      </c>
      <c r="G44" s="6" t="str">
        <f t="shared" si="45"/>
        <v>#REF!</v>
      </c>
      <c r="H44" s="6" t="str">
        <f t="shared" si="45"/>
        <v>#REF!</v>
      </c>
      <c r="I44" s="6" t="str">
        <f t="shared" si="45"/>
        <v>#REF!</v>
      </c>
      <c r="J44" s="6" t="str">
        <f t="shared" si="45"/>
        <v>#REF!</v>
      </c>
      <c r="K44" s="6" t="str">
        <f t="shared" si="45"/>
        <v>#REF!</v>
      </c>
    </row>
    <row r="45">
      <c r="A45" s="6" t="str">
        <f>'Woodmore Wildcats'!M37</f>
        <v>#REF!</v>
      </c>
      <c r="E45" s="6" t="str">
        <f t="shared" si="42"/>
        <v>#REF!</v>
      </c>
      <c r="F45" s="6" t="str">
        <f t="shared" ref="F45:K45" si="46">'Woodmore Wildcats'!N37</f>
        <v>#REF!</v>
      </c>
      <c r="G45" s="6" t="str">
        <f t="shared" si="46"/>
        <v>#REF!</v>
      </c>
      <c r="H45" s="6" t="str">
        <f t="shared" si="46"/>
        <v>#REF!</v>
      </c>
      <c r="I45" s="6" t="str">
        <f t="shared" si="46"/>
        <v>#REF!</v>
      </c>
      <c r="J45" s="6" t="str">
        <f t="shared" si="46"/>
        <v>#REF!</v>
      </c>
      <c r="K45" s="6" t="str">
        <f t="shared" si="46"/>
        <v>#REF!</v>
      </c>
    </row>
    <row r="46">
      <c r="A46" s="6" t="str">
        <f>'Woodmore Wildcats'!M36</f>
        <v>#REF!</v>
      </c>
      <c r="E46" s="6" t="str">
        <f t="shared" si="42"/>
        <v>#REF!</v>
      </c>
      <c r="F46" s="6" t="str">
        <f t="shared" ref="F46:K46" si="47">'Woodmore Wildcats'!N36</f>
        <v>#REF!</v>
      </c>
      <c r="G46" s="6" t="str">
        <f t="shared" si="47"/>
        <v>#REF!</v>
      </c>
      <c r="H46" s="6" t="str">
        <f t="shared" si="47"/>
        <v>#REF!</v>
      </c>
      <c r="I46" s="6" t="str">
        <f t="shared" si="47"/>
        <v>#REF!</v>
      </c>
      <c r="J46" s="6" t="str">
        <f t="shared" si="47"/>
        <v>#REF!</v>
      </c>
      <c r="K46" s="6" t="str">
        <f t="shared" si="47"/>
        <v>#REF!</v>
      </c>
    </row>
    <row r="47">
      <c r="A47" s="6" t="str">
        <f>'Woodmore Wildcats'!M35</f>
        <v>#REF!</v>
      </c>
      <c r="E47" s="6" t="str">
        <f t="shared" si="42"/>
        <v>#REF!</v>
      </c>
      <c r="F47" s="6" t="str">
        <f t="shared" ref="F47:K47" si="48">'Woodmore Wildcats'!N35</f>
        <v>#REF!</v>
      </c>
      <c r="G47" s="6" t="str">
        <f t="shared" si="48"/>
        <v>#REF!</v>
      </c>
      <c r="H47" s="6" t="str">
        <f t="shared" si="48"/>
        <v>#REF!</v>
      </c>
      <c r="I47" s="6" t="str">
        <f t="shared" si="48"/>
        <v>#REF!</v>
      </c>
      <c r="J47" s="6" t="str">
        <f t="shared" si="48"/>
        <v>#REF!</v>
      </c>
      <c r="K47" s="6" t="str">
        <f t="shared" si="48"/>
        <v>#REF!</v>
      </c>
    </row>
    <row r="48">
      <c r="A48" s="6" t="str">
        <f>'Woodmore Wildcats'!M34</f>
        <v>#REF!</v>
      </c>
      <c r="E48" s="6" t="str">
        <f t="shared" si="42"/>
        <v>#REF!</v>
      </c>
      <c r="F48" s="6" t="str">
        <f t="shared" ref="F48:K48" si="49">'Woodmore Wildcats'!N34</f>
        <v>#REF!</v>
      </c>
      <c r="G48" s="6" t="str">
        <f t="shared" si="49"/>
        <v>#REF!</v>
      </c>
      <c r="H48" s="6" t="str">
        <f t="shared" si="49"/>
        <v>#REF!</v>
      </c>
      <c r="I48" s="6" t="str">
        <f t="shared" si="49"/>
        <v>#REF!</v>
      </c>
      <c r="J48" s="6" t="str">
        <f t="shared" si="49"/>
        <v>#REF!</v>
      </c>
      <c r="K48" s="6" t="str">
        <f t="shared" si="49"/>
        <v>#REF!</v>
      </c>
    </row>
    <row r="49">
      <c r="A49" s="6" t="str">
        <f>'Woodmore Wildcats'!M33</f>
        <v>#REF!</v>
      </c>
      <c r="E49" s="6" t="str">
        <f t="shared" si="42"/>
        <v>#REF!</v>
      </c>
      <c r="F49" s="6" t="str">
        <f t="shared" ref="F49:K49" si="50">'Woodmore Wildcats'!N33</f>
        <v>#REF!</v>
      </c>
      <c r="G49" s="6" t="str">
        <f t="shared" si="50"/>
        <v>#REF!</v>
      </c>
      <c r="H49" s="6" t="str">
        <f t="shared" si="50"/>
        <v>#REF!</v>
      </c>
      <c r="I49" s="6" t="str">
        <f t="shared" si="50"/>
        <v>#REF!</v>
      </c>
      <c r="J49" s="6" t="str">
        <f t="shared" si="50"/>
        <v>#REF!</v>
      </c>
      <c r="K49" s="6" t="str">
        <f t="shared" si="50"/>
        <v>#REF!</v>
      </c>
    </row>
    <row r="50">
      <c r="A50" s="6" t="str">
        <f>'Woodmore Wildcats'!M32</f>
        <v>#REF!</v>
      </c>
      <c r="E50" s="6" t="str">
        <f t="shared" si="42"/>
        <v>#REF!</v>
      </c>
      <c r="F50" s="6" t="str">
        <f t="shared" ref="F50:K50" si="51">'Woodmore Wildcats'!N32</f>
        <v>#REF!</v>
      </c>
      <c r="G50" s="6" t="str">
        <f t="shared" si="51"/>
        <v>#REF!</v>
      </c>
      <c r="H50" s="6" t="str">
        <f t="shared" si="51"/>
        <v>#REF!</v>
      </c>
      <c r="I50" s="6" t="str">
        <f t="shared" si="51"/>
        <v>#REF!</v>
      </c>
      <c r="J50" s="6" t="str">
        <f t="shared" si="51"/>
        <v>#REF!</v>
      </c>
      <c r="K50" s="6" t="str">
        <f t="shared" si="51"/>
        <v>#REF!</v>
      </c>
    </row>
    <row r="51">
      <c r="A51" s="6" t="str">
        <f>'Woodmore Wildcats'!M31</f>
        <v>#REF!</v>
      </c>
      <c r="E51" s="6" t="str">
        <f t="shared" si="42"/>
        <v>#REF!</v>
      </c>
      <c r="F51" s="6" t="str">
        <f t="shared" ref="F51:K51" si="52">'Woodmore Wildcats'!N31</f>
        <v>#REF!</v>
      </c>
      <c r="G51" s="6" t="str">
        <f t="shared" si="52"/>
        <v>#REF!</v>
      </c>
      <c r="H51" s="6" t="str">
        <f t="shared" si="52"/>
        <v>#REF!</v>
      </c>
      <c r="I51" s="6" t="str">
        <f t="shared" si="52"/>
        <v>#REF!</v>
      </c>
      <c r="J51" s="6" t="str">
        <f t="shared" si="52"/>
        <v>#REF!</v>
      </c>
      <c r="K51" s="6" t="str">
        <f t="shared" si="52"/>
        <v>#REF!</v>
      </c>
    </row>
    <row r="52">
      <c r="A52" s="6" t="str">
        <f>'Woodmore Wildcats'!M30</f>
        <v>#REF!</v>
      </c>
      <c r="E52" s="6" t="str">
        <f t="shared" si="42"/>
        <v>#REF!</v>
      </c>
      <c r="F52" s="6" t="str">
        <f t="shared" ref="F52:K52" si="53">'Woodmore Wildcats'!N30</f>
        <v>#REF!</v>
      </c>
      <c r="G52" s="6" t="str">
        <f t="shared" si="53"/>
        <v>#REF!</v>
      </c>
      <c r="H52" s="6" t="str">
        <f t="shared" si="53"/>
        <v>#REF!</v>
      </c>
      <c r="I52" s="6" t="str">
        <f t="shared" si="53"/>
        <v>#REF!</v>
      </c>
      <c r="J52" s="6" t="str">
        <f t="shared" si="53"/>
        <v>#REF!</v>
      </c>
      <c r="K52" s="6" t="str">
        <f t="shared" si="53"/>
        <v>#REF!</v>
      </c>
    </row>
    <row r="53">
      <c r="A53" s="6" t="str">
        <f>'Woodmore Wildcats'!M29</f>
        <v>#REF!</v>
      </c>
      <c r="E53" s="6" t="str">
        <f t="shared" si="42"/>
        <v>#REF!</v>
      </c>
      <c r="F53" s="6" t="str">
        <f t="shared" ref="F53:K53" si="54">'Woodmore Wildcats'!N29</f>
        <v>#REF!</v>
      </c>
      <c r="G53" s="6" t="str">
        <f t="shared" si="54"/>
        <v>#REF!</v>
      </c>
      <c r="H53" s="6" t="str">
        <f t="shared" si="54"/>
        <v>#REF!</v>
      </c>
      <c r="I53" s="6" t="str">
        <f t="shared" si="54"/>
        <v>#REF!</v>
      </c>
      <c r="J53" s="6" t="str">
        <f t="shared" si="54"/>
        <v>#REF!</v>
      </c>
      <c r="K53" s="6" t="str">
        <f t="shared" si="54"/>
        <v>#REF!</v>
      </c>
    </row>
    <row r="54">
      <c r="A54" s="6" t="str">
        <f>'Woodmore Wildcats'!M28</f>
        <v>#REF!</v>
      </c>
      <c r="E54" s="6" t="str">
        <f t="shared" si="42"/>
        <v>#REF!</v>
      </c>
      <c r="F54" s="6" t="str">
        <f t="shared" ref="F54:K54" si="55">'Woodmore Wildcats'!N28</f>
        <v>#REF!</v>
      </c>
      <c r="G54" s="6" t="str">
        <f t="shared" si="55"/>
        <v>#REF!</v>
      </c>
      <c r="H54" s="6" t="str">
        <f t="shared" si="55"/>
        <v>#REF!</v>
      </c>
      <c r="I54" s="6" t="str">
        <f t="shared" si="55"/>
        <v>#REF!</v>
      </c>
      <c r="J54" s="6" t="str">
        <f t="shared" si="55"/>
        <v>#REF!</v>
      </c>
      <c r="K54" s="6" t="str">
        <f t="shared" si="55"/>
        <v>#REF!</v>
      </c>
    </row>
    <row r="55">
      <c r="A55" s="6" t="str">
        <f>'Woodmore Wildcats'!M27</f>
        <v>#REF!</v>
      </c>
      <c r="E55" s="6" t="str">
        <f t="shared" si="42"/>
        <v>#REF!</v>
      </c>
      <c r="F55" s="6" t="str">
        <f t="shared" ref="F55:K55" si="56">'Woodmore Wildcats'!N27</f>
        <v>#REF!</v>
      </c>
      <c r="G55" s="6" t="str">
        <f t="shared" si="56"/>
        <v>#REF!</v>
      </c>
      <c r="H55" s="6" t="str">
        <f t="shared" si="56"/>
        <v>#REF!</v>
      </c>
      <c r="I55" s="6" t="str">
        <f t="shared" si="56"/>
        <v>#REF!</v>
      </c>
      <c r="J55" s="6" t="str">
        <f t="shared" si="56"/>
        <v>#REF!</v>
      </c>
      <c r="K55" s="6" t="str">
        <f t="shared" si="56"/>
        <v>#REF!</v>
      </c>
    </row>
    <row r="56">
      <c r="A56" s="6" t="str">
        <f>'Woodmore Wildcats'!M26</f>
        <v>#REF!</v>
      </c>
      <c r="E56" s="6" t="str">
        <f t="shared" si="42"/>
        <v>#REF!</v>
      </c>
      <c r="F56" s="6" t="str">
        <f t="shared" ref="F56:K56" si="57">'Woodmore Wildcats'!N26</f>
        <v>#REF!</v>
      </c>
      <c r="G56" s="6" t="str">
        <f t="shared" si="57"/>
        <v>#REF!</v>
      </c>
      <c r="H56" s="6" t="str">
        <f t="shared" si="57"/>
        <v>#REF!</v>
      </c>
      <c r="I56" s="6" t="str">
        <f t="shared" si="57"/>
        <v>#REF!</v>
      </c>
      <c r="J56" s="6" t="str">
        <f t="shared" si="57"/>
        <v>#REF!</v>
      </c>
      <c r="K56" s="6" t="str">
        <f t="shared" si="57"/>
        <v>#REF!</v>
      </c>
    </row>
    <row r="57">
      <c r="A57" s="6" t="str">
        <f>'Woodmore Wildcats'!M25</f>
        <v>#REF!</v>
      </c>
      <c r="E57" s="6" t="str">
        <f t="shared" si="42"/>
        <v>#REF!</v>
      </c>
      <c r="F57" s="6" t="str">
        <f t="shared" ref="F57:K57" si="58">'Woodmore Wildcats'!N25</f>
        <v>#REF!</v>
      </c>
      <c r="G57" s="6" t="str">
        <f t="shared" si="58"/>
        <v>#REF!</v>
      </c>
      <c r="H57" s="6" t="str">
        <f t="shared" si="58"/>
        <v>#REF!</v>
      </c>
      <c r="I57" s="6" t="str">
        <f t="shared" si="58"/>
        <v>#REF!</v>
      </c>
      <c r="J57" s="6" t="str">
        <f t="shared" si="58"/>
        <v>#REF!</v>
      </c>
      <c r="K57" s="6" t="str">
        <f t="shared" si="58"/>
        <v>#REF!</v>
      </c>
    </row>
    <row r="58">
      <c r="A58" s="6" t="str">
        <f>'Woodmore Wildcats'!M24</f>
        <v>#REF!</v>
      </c>
      <c r="E58" s="6" t="str">
        <f t="shared" si="42"/>
        <v>#REF!</v>
      </c>
      <c r="F58" s="6" t="str">
        <f t="shared" ref="F58:K58" si="59">'Woodmore Wildcats'!N24</f>
        <v>#REF!</v>
      </c>
      <c r="G58" s="6" t="str">
        <f t="shared" si="59"/>
        <v>#REF!</v>
      </c>
      <c r="H58" s="6" t="str">
        <f t="shared" si="59"/>
        <v>#REF!</v>
      </c>
      <c r="I58" s="6" t="str">
        <f t="shared" si="59"/>
        <v>#REF!</v>
      </c>
      <c r="J58" s="6" t="str">
        <f t="shared" si="59"/>
        <v>#REF!</v>
      </c>
      <c r="K58" s="6" t="str">
        <f t="shared" si="59"/>
        <v>#REF!</v>
      </c>
    </row>
    <row r="59">
      <c r="A59" s="6" t="str">
        <f>'Woodmore Wildcats'!M23</f>
        <v>#REF!</v>
      </c>
      <c r="E59" s="6" t="str">
        <f t="shared" si="42"/>
        <v>#REF!</v>
      </c>
      <c r="F59" s="6" t="str">
        <f t="shared" ref="F59:K59" si="60">'Woodmore Wildcats'!N23</f>
        <v>#REF!</v>
      </c>
      <c r="G59" s="6" t="str">
        <f t="shared" si="60"/>
        <v>#REF!</v>
      </c>
      <c r="H59" s="6" t="str">
        <f t="shared" si="60"/>
        <v>#REF!</v>
      </c>
      <c r="I59" s="6" t="str">
        <f t="shared" si="60"/>
        <v>#REF!</v>
      </c>
      <c r="J59" s="6" t="str">
        <f t="shared" si="60"/>
        <v>#REF!</v>
      </c>
      <c r="K59" s="6" t="str">
        <f t="shared" si="60"/>
        <v>#REF!</v>
      </c>
    </row>
    <row r="60">
      <c r="A60" s="6" t="str">
        <f>'Woodmore Wildcats'!M22</f>
        <v>#REF!</v>
      </c>
      <c r="E60" s="6" t="str">
        <f t="shared" si="42"/>
        <v>#REF!</v>
      </c>
      <c r="F60" s="6" t="str">
        <f t="shared" ref="F60:K60" si="61">'Woodmore Wildcats'!N22</f>
        <v>#REF!</v>
      </c>
      <c r="G60" s="6" t="str">
        <f t="shared" si="61"/>
        <v>#REF!</v>
      </c>
      <c r="H60" s="6" t="str">
        <f t="shared" si="61"/>
        <v>#REF!</v>
      </c>
      <c r="I60" s="6" t="str">
        <f t="shared" si="61"/>
        <v>#REF!</v>
      </c>
      <c r="J60" s="6" t="str">
        <f t="shared" si="61"/>
        <v>#REF!</v>
      </c>
      <c r="K60" s="6" t="str">
        <f t="shared" si="61"/>
        <v>#REF!</v>
      </c>
    </row>
    <row r="61">
      <c r="A61" s="6" t="str">
        <f>'Woodmore Wildcats'!M21</f>
        <v>#REF!</v>
      </c>
      <c r="E61" s="6" t="str">
        <f t="shared" si="42"/>
        <v>#REF!</v>
      </c>
      <c r="F61" s="6" t="str">
        <f t="shared" ref="F61:K61" si="62">'Woodmore Wildcats'!N21</f>
        <v>#REF!</v>
      </c>
      <c r="G61" s="6" t="str">
        <f t="shared" si="62"/>
        <v>#REF!</v>
      </c>
      <c r="H61" s="6" t="str">
        <f t="shared" si="62"/>
        <v>#REF!</v>
      </c>
      <c r="I61" s="6" t="str">
        <f t="shared" si="62"/>
        <v>#REF!</v>
      </c>
      <c r="J61" s="6" t="str">
        <f t="shared" si="62"/>
        <v>#REF!</v>
      </c>
      <c r="K61" s="6" t="str">
        <f t="shared" si="62"/>
        <v>#REF!</v>
      </c>
    </row>
    <row r="62">
      <c r="A62" s="6" t="str">
        <f>'Woodmore Wildcats'!M20</f>
        <v>#REF!</v>
      </c>
      <c r="E62" s="6" t="str">
        <f t="shared" si="42"/>
        <v>#REF!</v>
      </c>
      <c r="F62" s="6" t="str">
        <f t="shared" ref="F62:K62" si="63">'Woodmore Wildcats'!N20</f>
        <v>#REF!</v>
      </c>
      <c r="G62" s="6" t="str">
        <f t="shared" si="63"/>
        <v>#REF!</v>
      </c>
      <c r="H62" s="6" t="str">
        <f t="shared" si="63"/>
        <v>#REF!</v>
      </c>
      <c r="I62" s="6" t="str">
        <f t="shared" si="63"/>
        <v>#REF!</v>
      </c>
      <c r="J62" s="6" t="str">
        <f t="shared" si="63"/>
        <v>#REF!</v>
      </c>
      <c r="K62" s="6" t="str">
        <f t="shared" si="63"/>
        <v>#REF!</v>
      </c>
    </row>
    <row r="63">
      <c r="A63" s="6" t="str">
        <f>'Woodmore Wildcats'!M19</f>
        <v>#REF!</v>
      </c>
      <c r="E63" s="6" t="str">
        <f t="shared" si="42"/>
        <v>#REF!</v>
      </c>
      <c r="F63" s="6" t="str">
        <f t="shared" ref="F63:K63" si="64">'Woodmore Wildcats'!N19</f>
        <v>#REF!</v>
      </c>
      <c r="G63" s="6" t="str">
        <f t="shared" si="64"/>
        <v>#REF!</v>
      </c>
      <c r="H63" s="6" t="str">
        <f t="shared" si="64"/>
        <v>#REF!</v>
      </c>
      <c r="I63" s="6" t="str">
        <f t="shared" si="64"/>
        <v>#REF!</v>
      </c>
      <c r="J63" s="6" t="str">
        <f t="shared" si="64"/>
        <v>#REF!</v>
      </c>
      <c r="K63" s="6" t="str">
        <f t="shared" si="64"/>
        <v>#REF!</v>
      </c>
    </row>
    <row r="64">
      <c r="A64" s="6" t="str">
        <f>'Woodmore Wildcats'!M18</f>
        <v>#REF!</v>
      </c>
      <c r="E64" s="6" t="str">
        <f t="shared" si="42"/>
        <v>#REF!</v>
      </c>
      <c r="F64" s="6" t="str">
        <f t="shared" ref="F64:K64" si="65">'Woodmore Wildcats'!N18</f>
        <v>#REF!</v>
      </c>
      <c r="G64" s="6" t="str">
        <f t="shared" si="65"/>
        <v>#REF!</v>
      </c>
      <c r="H64" s="6" t="str">
        <f t="shared" si="65"/>
        <v>#REF!</v>
      </c>
      <c r="I64" s="6" t="str">
        <f t="shared" si="65"/>
        <v>#REF!</v>
      </c>
      <c r="J64" s="6" t="str">
        <f t="shared" si="65"/>
        <v>#REF!</v>
      </c>
      <c r="K64" s="6" t="str">
        <f t="shared" si="65"/>
        <v>#REF!</v>
      </c>
    </row>
    <row r="65">
      <c r="A65" s="6" t="str">
        <f>'Woodmore Wildcats'!M17</f>
        <v>#REF!</v>
      </c>
      <c r="E65" s="6" t="str">
        <f t="shared" si="42"/>
        <v>#REF!</v>
      </c>
      <c r="F65" s="6" t="str">
        <f t="shared" ref="F65:K65" si="66">'Woodmore Wildcats'!N17</f>
        <v>#REF!</v>
      </c>
      <c r="G65" s="6" t="str">
        <f t="shared" si="66"/>
        <v>#REF!</v>
      </c>
      <c r="H65" s="6" t="str">
        <f t="shared" si="66"/>
        <v>#REF!</v>
      </c>
      <c r="I65" s="6" t="str">
        <f t="shared" si="66"/>
        <v>#REF!</v>
      </c>
      <c r="J65" s="6" t="str">
        <f t="shared" si="66"/>
        <v>#REF!</v>
      </c>
      <c r="K65" s="6" t="str">
        <f t="shared" si="66"/>
        <v>#REF!</v>
      </c>
    </row>
    <row r="66">
      <c r="A66" s="6" t="str">
        <f>'Woodmore Wildcats'!M16</f>
        <v>#REF!</v>
      </c>
      <c r="E66" s="6" t="str">
        <f t="shared" si="42"/>
        <v>#REF!</v>
      </c>
      <c r="F66" s="6" t="str">
        <f t="shared" ref="F66:K66" si="67">'Woodmore Wildcats'!N16</f>
        <v>#REF!</v>
      </c>
      <c r="G66" s="6" t="str">
        <f t="shared" si="67"/>
        <v>#REF!</v>
      </c>
      <c r="H66" s="6" t="str">
        <f t="shared" si="67"/>
        <v>#REF!</v>
      </c>
      <c r="I66" s="6" t="str">
        <f t="shared" si="67"/>
        <v>#REF!</v>
      </c>
      <c r="J66" s="6" t="str">
        <f t="shared" si="67"/>
        <v>#REF!</v>
      </c>
      <c r="K66" s="6" t="str">
        <f t="shared" si="67"/>
        <v>#REF!</v>
      </c>
    </row>
    <row r="67">
      <c r="A67" s="6" t="str">
        <f>'Woodmore Wildcats'!M15</f>
        <v>#REF!</v>
      </c>
      <c r="E67" s="6" t="str">
        <f t="shared" si="42"/>
        <v>#REF!</v>
      </c>
      <c r="F67" s="6" t="str">
        <f t="shared" ref="F67:K67" si="68">'Woodmore Wildcats'!N15</f>
        <v>#REF!</v>
      </c>
      <c r="G67" s="6" t="str">
        <f t="shared" si="68"/>
        <v>#REF!</v>
      </c>
      <c r="H67" s="6" t="str">
        <f t="shared" si="68"/>
        <v>#REF!</v>
      </c>
      <c r="I67" s="6" t="str">
        <f t="shared" si="68"/>
        <v>#REF!</v>
      </c>
      <c r="J67" s="6" t="str">
        <f t="shared" si="68"/>
        <v>#REF!</v>
      </c>
      <c r="K67" s="6" t="str">
        <f t="shared" si="68"/>
        <v>#REF!</v>
      </c>
    </row>
    <row r="68">
      <c r="A68" s="6" t="str">
        <f>'Woodmore Wildcats'!M14</f>
        <v>#REF!</v>
      </c>
      <c r="E68" s="6" t="str">
        <f t="shared" si="42"/>
        <v>#REF!</v>
      </c>
      <c r="F68" s="6" t="str">
        <f t="shared" ref="F68:K68" si="69">'Woodmore Wildcats'!N14</f>
        <v>#REF!</v>
      </c>
      <c r="G68" s="6" t="str">
        <f t="shared" si="69"/>
        <v>#REF!</v>
      </c>
      <c r="H68" s="6" t="str">
        <f t="shared" si="69"/>
        <v>#REF!</v>
      </c>
      <c r="I68" s="6" t="str">
        <f t="shared" si="69"/>
        <v>#REF!</v>
      </c>
      <c r="J68" s="6" t="str">
        <f t="shared" si="69"/>
        <v>#REF!</v>
      </c>
      <c r="K68" s="6" t="str">
        <f t="shared" si="69"/>
        <v>#REF!</v>
      </c>
    </row>
    <row r="69">
      <c r="A69" s="6" t="str">
        <f>'Woodmore Wildcats'!M13</f>
        <v>#REF!</v>
      </c>
      <c r="E69" s="6" t="str">
        <f t="shared" si="42"/>
        <v>#REF!</v>
      </c>
      <c r="F69" s="6" t="str">
        <f t="shared" ref="F69:K69" si="70">'Woodmore Wildcats'!N13</f>
        <v>#REF!</v>
      </c>
      <c r="G69" s="6" t="str">
        <f t="shared" si="70"/>
        <v>#REF!</v>
      </c>
      <c r="H69" s="6" t="str">
        <f t="shared" si="70"/>
        <v>#REF!</v>
      </c>
      <c r="I69" s="6" t="str">
        <f t="shared" si="70"/>
        <v>#REF!</v>
      </c>
      <c r="J69" s="6" t="str">
        <f t="shared" si="70"/>
        <v>#REF!</v>
      </c>
      <c r="K69" s="6" t="str">
        <f t="shared" si="70"/>
        <v>#REF!</v>
      </c>
    </row>
    <row r="70">
      <c r="A70" s="6" t="str">
        <f>'Woodmore Wildcats'!M12</f>
        <v>#REF!</v>
      </c>
      <c r="E70" s="6" t="str">
        <f t="shared" si="42"/>
        <v>#REF!</v>
      </c>
      <c r="F70" s="6" t="str">
        <f t="shared" ref="F70:K70" si="71">'Woodmore Wildcats'!N12</f>
        <v>#REF!</v>
      </c>
      <c r="G70" s="6" t="str">
        <f t="shared" si="71"/>
        <v>#REF!</v>
      </c>
      <c r="H70" s="6" t="str">
        <f t="shared" si="71"/>
        <v>#REF!</v>
      </c>
      <c r="I70" s="6" t="str">
        <f t="shared" si="71"/>
        <v>#REF!</v>
      </c>
      <c r="J70" s="6" t="str">
        <f t="shared" si="71"/>
        <v>#REF!</v>
      </c>
      <c r="K70" s="6" t="str">
        <f t="shared" si="71"/>
        <v>#REF!</v>
      </c>
    </row>
    <row r="71">
      <c r="A71" s="6" t="str">
        <f>'Woodmore Wildcats'!M11</f>
        <v>#REF!</v>
      </c>
      <c r="E71" s="6" t="str">
        <f t="shared" si="42"/>
        <v>#REF!</v>
      </c>
      <c r="F71" s="6" t="str">
        <f t="shared" ref="F71:K71" si="72">'Woodmore Wildcats'!N11</f>
        <v>#REF!</v>
      </c>
      <c r="G71" s="6" t="str">
        <f t="shared" si="72"/>
        <v>#REF!</v>
      </c>
      <c r="H71" s="6" t="str">
        <f t="shared" si="72"/>
        <v>#REF!</v>
      </c>
      <c r="I71" s="6" t="str">
        <f t="shared" si="72"/>
        <v>#REF!</v>
      </c>
      <c r="J71" s="6" t="str">
        <f t="shared" si="72"/>
        <v>#REF!</v>
      </c>
      <c r="K71" s="6" t="str">
        <f t="shared" si="72"/>
        <v>#REF!</v>
      </c>
    </row>
    <row r="72">
      <c r="A72" s="6" t="str">
        <f>'Woodmore Wildcats'!M10</f>
        <v>#REF!</v>
      </c>
      <c r="E72" s="6" t="str">
        <f t="shared" si="42"/>
        <v>#REF!</v>
      </c>
      <c r="F72" s="6" t="str">
        <f t="shared" ref="F72:K72" si="73">'Woodmore Wildcats'!N10</f>
        <v>#REF!</v>
      </c>
      <c r="G72" s="6" t="str">
        <f t="shared" si="73"/>
        <v>#REF!</v>
      </c>
      <c r="H72" s="6" t="str">
        <f t="shared" si="73"/>
        <v>#REF!</v>
      </c>
      <c r="I72" s="6" t="str">
        <f t="shared" si="73"/>
        <v>#REF!</v>
      </c>
      <c r="J72" s="6" t="str">
        <f t="shared" si="73"/>
        <v>#REF!</v>
      </c>
      <c r="K72" s="6" t="str">
        <f t="shared" si="73"/>
        <v>#REF!</v>
      </c>
    </row>
    <row r="73">
      <c r="A73" s="6" t="str">
        <f>'Woodmore Wildcats'!M9</f>
        <v>#REF!</v>
      </c>
      <c r="E73" s="6" t="str">
        <f t="shared" si="42"/>
        <v>#REF!</v>
      </c>
      <c r="F73" s="6" t="str">
        <f t="shared" ref="F73:K73" si="74">'Woodmore Wildcats'!N9</f>
        <v>#REF!</v>
      </c>
      <c r="G73" s="6" t="str">
        <f t="shared" si="74"/>
        <v>#REF!</v>
      </c>
      <c r="H73" s="6" t="str">
        <f t="shared" si="74"/>
        <v>#REF!</v>
      </c>
      <c r="I73" s="6" t="str">
        <f t="shared" si="74"/>
        <v>#REF!</v>
      </c>
      <c r="J73" s="6" t="str">
        <f t="shared" si="74"/>
        <v>#REF!</v>
      </c>
      <c r="K73" s="6" t="str">
        <f t="shared" si="74"/>
        <v>#REF!</v>
      </c>
    </row>
    <row r="74">
      <c r="A74" s="6" t="str">
        <f>'Woodmore Wildcats'!M8</f>
        <v>#REF!</v>
      </c>
      <c r="E74" s="6" t="str">
        <f t="shared" si="42"/>
        <v>#REF!</v>
      </c>
      <c r="F74" s="6" t="str">
        <f t="shared" ref="F74:K74" si="75">'Woodmore Wildcats'!N8</f>
        <v>#REF!</v>
      </c>
      <c r="G74" s="6" t="str">
        <f t="shared" si="75"/>
        <v>#REF!</v>
      </c>
      <c r="H74" s="6" t="str">
        <f t="shared" si="75"/>
        <v>#REF!</v>
      </c>
      <c r="I74" s="6" t="str">
        <f t="shared" si="75"/>
        <v>#REF!</v>
      </c>
      <c r="J74" s="6" t="str">
        <f t="shared" si="75"/>
        <v>#REF!</v>
      </c>
      <c r="K74" s="6" t="str">
        <f t="shared" si="75"/>
        <v>#REF!</v>
      </c>
    </row>
    <row r="75">
      <c r="A75" s="6" t="str">
        <f>'Woodmore Wildcats'!M7</f>
        <v>#REF!</v>
      </c>
      <c r="E75" s="6" t="str">
        <f t="shared" si="42"/>
        <v>#REF!</v>
      </c>
      <c r="F75" s="6" t="str">
        <f t="shared" ref="F75:K75" si="76">'Woodmore Wildcats'!N7</f>
        <v>#REF!</v>
      </c>
      <c r="G75" s="6" t="str">
        <f t="shared" si="76"/>
        <v>#REF!</v>
      </c>
      <c r="H75" s="6" t="str">
        <f t="shared" si="76"/>
        <v>#REF!</v>
      </c>
      <c r="I75" s="6" t="str">
        <f t="shared" si="76"/>
        <v>#REF!</v>
      </c>
      <c r="J75" s="6" t="str">
        <f t="shared" si="76"/>
        <v>#REF!</v>
      </c>
      <c r="K75" s="6" t="str">
        <f t="shared" si="76"/>
        <v>#REF!</v>
      </c>
    </row>
    <row r="76">
      <c r="A76" s="6" t="str">
        <f>'Woodmore Wildcats'!M6</f>
        <v>#REF!</v>
      </c>
      <c r="E76" s="6" t="str">
        <f t="shared" si="42"/>
        <v>#REF!</v>
      </c>
      <c r="F76" s="6" t="str">
        <f t="shared" ref="F76:K76" si="77">'Woodmore Wildcats'!N6</f>
        <v>#REF!</v>
      </c>
      <c r="G76" s="6" t="str">
        <f t="shared" si="77"/>
        <v>#REF!</v>
      </c>
      <c r="H76" s="6" t="str">
        <f t="shared" si="77"/>
        <v>#REF!</v>
      </c>
      <c r="I76" s="6" t="str">
        <f t="shared" si="77"/>
        <v>#REF!</v>
      </c>
      <c r="J76" s="6" t="str">
        <f t="shared" si="77"/>
        <v>#REF!</v>
      </c>
      <c r="K76" s="6" t="str">
        <f t="shared" si="77"/>
        <v>#REF!</v>
      </c>
    </row>
    <row r="77">
      <c r="A77" s="6" t="str">
        <f>'Woodmore Wildcats'!M5</f>
        <v>#REF!</v>
      </c>
      <c r="E77" s="6" t="str">
        <f t="shared" si="42"/>
        <v>#REF!</v>
      </c>
      <c r="F77" s="6" t="str">
        <f t="shared" ref="F77:K77" si="78">'Woodmore Wildcats'!N5</f>
        <v>#REF!</v>
      </c>
      <c r="G77" s="6" t="str">
        <f t="shared" si="78"/>
        <v>#REF!</v>
      </c>
      <c r="H77" s="6" t="str">
        <f t="shared" si="78"/>
        <v>#REF!</v>
      </c>
      <c r="I77" s="6" t="str">
        <f t="shared" si="78"/>
        <v>#REF!</v>
      </c>
      <c r="J77" s="6" t="str">
        <f t="shared" si="78"/>
        <v>#REF!</v>
      </c>
      <c r="K77" s="6" t="str">
        <f t="shared" si="78"/>
        <v>#REF!</v>
      </c>
    </row>
    <row r="78">
      <c r="A78" s="6" t="str">
        <f>'Woodmore Wildcats'!M4</f>
        <v>#REF!</v>
      </c>
      <c r="E78" s="6" t="str">
        <f t="shared" si="42"/>
        <v>#REF!</v>
      </c>
      <c r="F78" s="6" t="str">
        <f t="shared" ref="F78:K78" si="79">'Woodmore Wildcats'!N4</f>
        <v>#REF!</v>
      </c>
      <c r="G78" s="6" t="str">
        <f t="shared" si="79"/>
        <v>#REF!</v>
      </c>
      <c r="H78" s="6" t="str">
        <f t="shared" si="79"/>
        <v>#REF!</v>
      </c>
      <c r="I78" s="6" t="str">
        <f t="shared" si="79"/>
        <v>#REF!</v>
      </c>
      <c r="J78" s="6" t="str">
        <f t="shared" si="79"/>
        <v>#REF!</v>
      </c>
      <c r="K78" s="6" t="str">
        <f t="shared" si="79"/>
        <v>#REF!</v>
      </c>
    </row>
    <row r="79">
      <c r="A79" s="6" t="str">
        <f>'Woodmore Wildcats'!M3</f>
        <v>#REF!</v>
      </c>
      <c r="E79" s="6" t="str">
        <f t="shared" si="42"/>
        <v>#REF!</v>
      </c>
      <c r="F79" s="6" t="str">
        <f t="shared" ref="F79:K79" si="80">'Woodmore Wildcats'!N3</f>
        <v>#REF!</v>
      </c>
      <c r="G79" s="6" t="str">
        <f t="shared" si="80"/>
        <v>#REF!</v>
      </c>
      <c r="H79" s="6" t="str">
        <f t="shared" si="80"/>
        <v>#REF!</v>
      </c>
      <c r="I79" s="6" t="str">
        <f t="shared" si="80"/>
        <v>#REF!</v>
      </c>
      <c r="J79" s="6" t="str">
        <f t="shared" si="80"/>
        <v>#REF!</v>
      </c>
      <c r="K79" s="6" t="str">
        <f t="shared" si="80"/>
        <v>#REF!</v>
      </c>
    </row>
    <row r="80">
      <c r="A80" s="6" t="str">
        <f>'Gibsonburg Golden Bears'!M41</f>
        <v>#REF!</v>
      </c>
      <c r="E80" s="6" t="str">
        <f t="shared" ref="E80:E118" si="82">LEFT('Gibsonburg Golden Bears'!A$1,3)</f>
        <v>#REF!</v>
      </c>
      <c r="F80" s="6" t="str">
        <f t="shared" ref="F80:K80" si="81">'Gibsonburg Golden Bears'!N41</f>
        <v>#REF!</v>
      </c>
      <c r="G80" s="6" t="str">
        <f t="shared" si="81"/>
        <v>#REF!</v>
      </c>
      <c r="H80" s="6" t="str">
        <f t="shared" si="81"/>
        <v>#REF!</v>
      </c>
      <c r="I80" s="6" t="str">
        <f t="shared" si="81"/>
        <v>#REF!</v>
      </c>
      <c r="J80" s="6" t="str">
        <f t="shared" si="81"/>
        <v>#REF!</v>
      </c>
      <c r="K80" s="6" t="str">
        <f t="shared" si="81"/>
        <v>#REF!</v>
      </c>
    </row>
    <row r="81">
      <c r="A81" s="6" t="str">
        <f>'Gibsonburg Golden Bears'!M40</f>
        <v>#REF!</v>
      </c>
      <c r="E81" s="6" t="str">
        <f t="shared" si="82"/>
        <v>#REF!</v>
      </c>
      <c r="F81" s="6" t="str">
        <f t="shared" ref="F81:K81" si="83">'Gibsonburg Golden Bears'!N40</f>
        <v>#REF!</v>
      </c>
      <c r="G81" s="6" t="str">
        <f t="shared" si="83"/>
        <v>#REF!</v>
      </c>
      <c r="H81" s="6" t="str">
        <f t="shared" si="83"/>
        <v>#REF!</v>
      </c>
      <c r="I81" s="6" t="str">
        <f t="shared" si="83"/>
        <v>#REF!</v>
      </c>
      <c r="J81" s="6" t="str">
        <f t="shared" si="83"/>
        <v>#REF!</v>
      </c>
      <c r="K81" s="6" t="str">
        <f t="shared" si="83"/>
        <v>#REF!</v>
      </c>
    </row>
    <row r="82">
      <c r="A82" s="6" t="str">
        <f>'Gibsonburg Golden Bears'!M39</f>
        <v>#REF!</v>
      </c>
      <c r="E82" s="6" t="str">
        <f t="shared" si="82"/>
        <v>#REF!</v>
      </c>
      <c r="F82" s="6" t="str">
        <f t="shared" ref="F82:K82" si="84">'Gibsonburg Golden Bears'!N39</f>
        <v>#REF!</v>
      </c>
      <c r="G82" s="6" t="str">
        <f t="shared" si="84"/>
        <v>#REF!</v>
      </c>
      <c r="H82" s="6" t="str">
        <f t="shared" si="84"/>
        <v>#REF!</v>
      </c>
      <c r="I82" s="6" t="str">
        <f t="shared" si="84"/>
        <v>#REF!</v>
      </c>
      <c r="J82" s="6" t="str">
        <f t="shared" si="84"/>
        <v>#REF!</v>
      </c>
      <c r="K82" s="6" t="str">
        <f t="shared" si="84"/>
        <v>#REF!</v>
      </c>
    </row>
    <row r="83">
      <c r="A83" s="6" t="str">
        <f>'Gibsonburg Golden Bears'!M38</f>
        <v>#REF!</v>
      </c>
      <c r="E83" s="6" t="str">
        <f t="shared" si="82"/>
        <v>#REF!</v>
      </c>
      <c r="F83" s="6" t="str">
        <f t="shared" ref="F83:K83" si="85">'Gibsonburg Golden Bears'!N38</f>
        <v>#REF!</v>
      </c>
      <c r="G83" s="6" t="str">
        <f t="shared" si="85"/>
        <v>#REF!</v>
      </c>
      <c r="H83" s="6" t="str">
        <f t="shared" si="85"/>
        <v>#REF!</v>
      </c>
      <c r="I83" s="6" t="str">
        <f t="shared" si="85"/>
        <v>#REF!</v>
      </c>
      <c r="J83" s="6" t="str">
        <f t="shared" si="85"/>
        <v>#REF!</v>
      </c>
      <c r="K83" s="6" t="str">
        <f t="shared" si="85"/>
        <v>#REF!</v>
      </c>
    </row>
    <row r="84">
      <c r="A84" s="6" t="str">
        <f>'Gibsonburg Golden Bears'!M37</f>
        <v>#REF!</v>
      </c>
      <c r="E84" s="6" t="str">
        <f t="shared" si="82"/>
        <v>#REF!</v>
      </c>
      <c r="F84" s="6" t="str">
        <f t="shared" ref="F84:K84" si="86">'Gibsonburg Golden Bears'!N37</f>
        <v>#REF!</v>
      </c>
      <c r="G84" s="6" t="str">
        <f t="shared" si="86"/>
        <v>#REF!</v>
      </c>
      <c r="H84" s="6" t="str">
        <f t="shared" si="86"/>
        <v>#REF!</v>
      </c>
      <c r="I84" s="6" t="str">
        <f t="shared" si="86"/>
        <v>#REF!</v>
      </c>
      <c r="J84" s="6" t="str">
        <f t="shared" si="86"/>
        <v>#REF!</v>
      </c>
      <c r="K84" s="6" t="str">
        <f t="shared" si="86"/>
        <v>#REF!</v>
      </c>
    </row>
    <row r="85">
      <c r="A85" s="6" t="str">
        <f>'Gibsonburg Golden Bears'!M36</f>
        <v>#REF!</v>
      </c>
      <c r="E85" s="6" t="str">
        <f t="shared" si="82"/>
        <v>#REF!</v>
      </c>
      <c r="F85" s="6" t="str">
        <f t="shared" ref="F85:K85" si="87">'Gibsonburg Golden Bears'!N36</f>
        <v>#REF!</v>
      </c>
      <c r="G85" s="6" t="str">
        <f t="shared" si="87"/>
        <v>#REF!</v>
      </c>
      <c r="H85" s="6" t="str">
        <f t="shared" si="87"/>
        <v>#REF!</v>
      </c>
      <c r="I85" s="6" t="str">
        <f t="shared" si="87"/>
        <v>#REF!</v>
      </c>
      <c r="J85" s="6" t="str">
        <f t="shared" si="87"/>
        <v>#REF!</v>
      </c>
      <c r="K85" s="6" t="str">
        <f t="shared" si="87"/>
        <v>#REF!</v>
      </c>
    </row>
    <row r="86">
      <c r="A86" s="6" t="str">
        <f>'Gibsonburg Golden Bears'!M35</f>
        <v>#REF!</v>
      </c>
      <c r="E86" s="6" t="str">
        <f t="shared" si="82"/>
        <v>#REF!</v>
      </c>
      <c r="F86" s="6" t="str">
        <f t="shared" ref="F86:K86" si="88">'Gibsonburg Golden Bears'!N35</f>
        <v>#REF!</v>
      </c>
      <c r="G86" s="6" t="str">
        <f t="shared" si="88"/>
        <v>#REF!</v>
      </c>
      <c r="H86" s="6" t="str">
        <f t="shared" si="88"/>
        <v>#REF!</v>
      </c>
      <c r="I86" s="6" t="str">
        <f t="shared" si="88"/>
        <v>#REF!</v>
      </c>
      <c r="J86" s="6" t="str">
        <f t="shared" si="88"/>
        <v>#REF!</v>
      </c>
      <c r="K86" s="6" t="str">
        <f t="shared" si="88"/>
        <v>#REF!</v>
      </c>
    </row>
    <row r="87">
      <c r="A87" s="6" t="str">
        <f>'Gibsonburg Golden Bears'!M34</f>
        <v>#REF!</v>
      </c>
      <c r="E87" s="6" t="str">
        <f t="shared" si="82"/>
        <v>#REF!</v>
      </c>
      <c r="F87" s="6" t="str">
        <f t="shared" ref="F87:K87" si="89">'Gibsonburg Golden Bears'!N34</f>
        <v>#REF!</v>
      </c>
      <c r="G87" s="6" t="str">
        <f t="shared" si="89"/>
        <v>#REF!</v>
      </c>
      <c r="H87" s="6" t="str">
        <f t="shared" si="89"/>
        <v>#REF!</v>
      </c>
      <c r="I87" s="6" t="str">
        <f t="shared" si="89"/>
        <v>#REF!</v>
      </c>
      <c r="J87" s="6" t="str">
        <f t="shared" si="89"/>
        <v>#REF!</v>
      </c>
      <c r="K87" s="6" t="str">
        <f t="shared" si="89"/>
        <v>#REF!</v>
      </c>
    </row>
    <row r="88">
      <c r="A88" s="6" t="str">
        <f>'Gibsonburg Golden Bears'!M33</f>
        <v>#REF!</v>
      </c>
      <c r="E88" s="6" t="str">
        <f t="shared" si="82"/>
        <v>#REF!</v>
      </c>
      <c r="F88" s="6" t="str">
        <f t="shared" ref="F88:K88" si="90">'Gibsonburg Golden Bears'!N33</f>
        <v>#REF!</v>
      </c>
      <c r="G88" s="6" t="str">
        <f t="shared" si="90"/>
        <v>#REF!</v>
      </c>
      <c r="H88" s="6" t="str">
        <f t="shared" si="90"/>
        <v>#REF!</v>
      </c>
      <c r="I88" s="6" t="str">
        <f t="shared" si="90"/>
        <v>#REF!</v>
      </c>
      <c r="J88" s="6" t="str">
        <f t="shared" si="90"/>
        <v>#REF!</v>
      </c>
      <c r="K88" s="6" t="str">
        <f t="shared" si="90"/>
        <v>#REF!</v>
      </c>
    </row>
    <row r="89">
      <c r="A89" s="6" t="str">
        <f>'Gibsonburg Golden Bears'!M32</f>
        <v>#REF!</v>
      </c>
      <c r="E89" s="6" t="str">
        <f t="shared" si="82"/>
        <v>#REF!</v>
      </c>
      <c r="F89" s="6" t="str">
        <f t="shared" ref="F89:K89" si="91">'Gibsonburg Golden Bears'!N32</f>
        <v>#REF!</v>
      </c>
      <c r="G89" s="6" t="str">
        <f t="shared" si="91"/>
        <v>#REF!</v>
      </c>
      <c r="H89" s="6" t="str">
        <f t="shared" si="91"/>
        <v>#REF!</v>
      </c>
      <c r="I89" s="6" t="str">
        <f t="shared" si="91"/>
        <v>#REF!</v>
      </c>
      <c r="J89" s="6" t="str">
        <f t="shared" si="91"/>
        <v>#REF!</v>
      </c>
      <c r="K89" s="6" t="str">
        <f t="shared" si="91"/>
        <v>#REF!</v>
      </c>
    </row>
    <row r="90">
      <c r="A90" s="6" t="str">
        <f>'Gibsonburg Golden Bears'!M31</f>
        <v>#REF!</v>
      </c>
      <c r="E90" s="6" t="str">
        <f t="shared" si="82"/>
        <v>#REF!</v>
      </c>
      <c r="F90" s="6" t="str">
        <f t="shared" ref="F90:K90" si="92">'Gibsonburg Golden Bears'!N31</f>
        <v>#REF!</v>
      </c>
      <c r="G90" s="6" t="str">
        <f t="shared" si="92"/>
        <v>#REF!</v>
      </c>
      <c r="H90" s="6" t="str">
        <f t="shared" si="92"/>
        <v>#REF!</v>
      </c>
      <c r="I90" s="6" t="str">
        <f t="shared" si="92"/>
        <v>#REF!</v>
      </c>
      <c r="J90" s="6" t="str">
        <f t="shared" si="92"/>
        <v>#REF!</v>
      </c>
      <c r="K90" s="6" t="str">
        <f t="shared" si="92"/>
        <v>#REF!</v>
      </c>
    </row>
    <row r="91">
      <c r="A91" s="6" t="str">
        <f>'Gibsonburg Golden Bears'!M30</f>
        <v>#REF!</v>
      </c>
      <c r="E91" s="6" t="str">
        <f t="shared" si="82"/>
        <v>#REF!</v>
      </c>
      <c r="F91" s="6" t="str">
        <f t="shared" ref="F91:K91" si="93">'Gibsonburg Golden Bears'!N30</f>
        <v>#REF!</v>
      </c>
      <c r="G91" s="6" t="str">
        <f t="shared" si="93"/>
        <v>#REF!</v>
      </c>
      <c r="H91" s="6" t="str">
        <f t="shared" si="93"/>
        <v>#REF!</v>
      </c>
      <c r="I91" s="6" t="str">
        <f t="shared" si="93"/>
        <v>#REF!</v>
      </c>
      <c r="J91" s="6" t="str">
        <f t="shared" si="93"/>
        <v>#REF!</v>
      </c>
      <c r="K91" s="6" t="str">
        <f t="shared" si="93"/>
        <v>#REF!</v>
      </c>
    </row>
    <row r="92">
      <c r="A92" s="6" t="str">
        <f>'Gibsonburg Golden Bears'!M29</f>
        <v>#REF!</v>
      </c>
      <c r="E92" s="6" t="str">
        <f t="shared" si="82"/>
        <v>#REF!</v>
      </c>
      <c r="F92" s="6" t="str">
        <f t="shared" ref="F92:K92" si="94">'Gibsonburg Golden Bears'!N29</f>
        <v>#REF!</v>
      </c>
      <c r="G92" s="6" t="str">
        <f t="shared" si="94"/>
        <v>#REF!</v>
      </c>
      <c r="H92" s="6" t="str">
        <f t="shared" si="94"/>
        <v>#REF!</v>
      </c>
      <c r="I92" s="6" t="str">
        <f t="shared" si="94"/>
        <v>#REF!</v>
      </c>
      <c r="J92" s="6" t="str">
        <f t="shared" si="94"/>
        <v>#REF!</v>
      </c>
      <c r="K92" s="6" t="str">
        <f t="shared" si="94"/>
        <v>#REF!</v>
      </c>
    </row>
    <row r="93">
      <c r="A93" s="6" t="str">
        <f>'Gibsonburg Golden Bears'!M28</f>
        <v>#REF!</v>
      </c>
      <c r="E93" s="6" t="str">
        <f t="shared" si="82"/>
        <v>#REF!</v>
      </c>
      <c r="F93" s="6" t="str">
        <f t="shared" ref="F93:K93" si="95">'Gibsonburg Golden Bears'!N28</f>
        <v>#REF!</v>
      </c>
      <c r="G93" s="6" t="str">
        <f t="shared" si="95"/>
        <v>#REF!</v>
      </c>
      <c r="H93" s="6" t="str">
        <f t="shared" si="95"/>
        <v>#REF!</v>
      </c>
      <c r="I93" s="6" t="str">
        <f t="shared" si="95"/>
        <v>#REF!</v>
      </c>
      <c r="J93" s="6" t="str">
        <f t="shared" si="95"/>
        <v>#REF!</v>
      </c>
      <c r="K93" s="6" t="str">
        <f t="shared" si="95"/>
        <v>#REF!</v>
      </c>
    </row>
    <row r="94">
      <c r="A94" s="6" t="str">
        <f>'Gibsonburg Golden Bears'!M27</f>
        <v>#REF!</v>
      </c>
      <c r="E94" s="6" t="str">
        <f t="shared" si="82"/>
        <v>#REF!</v>
      </c>
      <c r="F94" s="6" t="str">
        <f t="shared" ref="F94:K94" si="96">'Gibsonburg Golden Bears'!N27</f>
        <v>#REF!</v>
      </c>
      <c r="G94" s="6" t="str">
        <f t="shared" si="96"/>
        <v>#REF!</v>
      </c>
      <c r="H94" s="6" t="str">
        <f t="shared" si="96"/>
        <v>#REF!</v>
      </c>
      <c r="I94" s="6" t="str">
        <f t="shared" si="96"/>
        <v>#REF!</v>
      </c>
      <c r="J94" s="6" t="str">
        <f t="shared" si="96"/>
        <v>#REF!</v>
      </c>
      <c r="K94" s="6" t="str">
        <f t="shared" si="96"/>
        <v>#REF!</v>
      </c>
    </row>
    <row r="95">
      <c r="A95" s="6" t="str">
        <f>'Gibsonburg Golden Bears'!M26</f>
        <v>#REF!</v>
      </c>
      <c r="E95" s="6" t="str">
        <f t="shared" si="82"/>
        <v>#REF!</v>
      </c>
      <c r="F95" s="6" t="str">
        <f t="shared" ref="F95:K95" si="97">'Gibsonburg Golden Bears'!N26</f>
        <v>#REF!</v>
      </c>
      <c r="G95" s="6" t="str">
        <f t="shared" si="97"/>
        <v>#REF!</v>
      </c>
      <c r="H95" s="6" t="str">
        <f t="shared" si="97"/>
        <v>#REF!</v>
      </c>
      <c r="I95" s="6" t="str">
        <f t="shared" si="97"/>
        <v>#REF!</v>
      </c>
      <c r="J95" s="6" t="str">
        <f t="shared" si="97"/>
        <v>#REF!</v>
      </c>
      <c r="K95" s="6" t="str">
        <f t="shared" si="97"/>
        <v>#REF!</v>
      </c>
    </row>
    <row r="96">
      <c r="A96" s="6" t="str">
        <f>'Gibsonburg Golden Bears'!M25</f>
        <v>#REF!</v>
      </c>
      <c r="E96" s="6" t="str">
        <f t="shared" si="82"/>
        <v>#REF!</v>
      </c>
      <c r="F96" s="6" t="str">
        <f t="shared" ref="F96:K96" si="98">'Gibsonburg Golden Bears'!N25</f>
        <v>#REF!</v>
      </c>
      <c r="G96" s="6" t="str">
        <f t="shared" si="98"/>
        <v>#REF!</v>
      </c>
      <c r="H96" s="6" t="str">
        <f t="shared" si="98"/>
        <v>#REF!</v>
      </c>
      <c r="I96" s="6" t="str">
        <f t="shared" si="98"/>
        <v>#REF!</v>
      </c>
      <c r="J96" s="6" t="str">
        <f t="shared" si="98"/>
        <v>#REF!</v>
      </c>
      <c r="K96" s="6" t="str">
        <f t="shared" si="98"/>
        <v>#REF!</v>
      </c>
    </row>
    <row r="97">
      <c r="A97" s="6" t="str">
        <f>'Gibsonburg Golden Bears'!M24</f>
        <v>#REF!</v>
      </c>
      <c r="E97" s="6" t="str">
        <f t="shared" si="82"/>
        <v>#REF!</v>
      </c>
      <c r="F97" s="6" t="str">
        <f t="shared" ref="F97:K97" si="99">'Gibsonburg Golden Bears'!N24</f>
        <v>#REF!</v>
      </c>
      <c r="G97" s="6" t="str">
        <f t="shared" si="99"/>
        <v>#REF!</v>
      </c>
      <c r="H97" s="6" t="str">
        <f t="shared" si="99"/>
        <v>#REF!</v>
      </c>
      <c r="I97" s="6" t="str">
        <f t="shared" si="99"/>
        <v>#REF!</v>
      </c>
      <c r="J97" s="6" t="str">
        <f t="shared" si="99"/>
        <v>#REF!</v>
      </c>
      <c r="K97" s="6" t="str">
        <f t="shared" si="99"/>
        <v>#REF!</v>
      </c>
    </row>
    <row r="98">
      <c r="A98" s="6" t="str">
        <f>'Gibsonburg Golden Bears'!M23</f>
        <v>#REF!</v>
      </c>
      <c r="E98" s="6" t="str">
        <f t="shared" si="82"/>
        <v>#REF!</v>
      </c>
      <c r="F98" s="6" t="str">
        <f t="shared" ref="F98:K98" si="100">'Gibsonburg Golden Bears'!N23</f>
        <v>#REF!</v>
      </c>
      <c r="G98" s="6" t="str">
        <f t="shared" si="100"/>
        <v>#REF!</v>
      </c>
      <c r="H98" s="6" t="str">
        <f t="shared" si="100"/>
        <v>#REF!</v>
      </c>
      <c r="I98" s="6" t="str">
        <f t="shared" si="100"/>
        <v>#REF!</v>
      </c>
      <c r="J98" s="6" t="str">
        <f t="shared" si="100"/>
        <v>#REF!</v>
      </c>
      <c r="K98" s="6" t="str">
        <f t="shared" si="100"/>
        <v>#REF!</v>
      </c>
    </row>
    <row r="99">
      <c r="A99" s="6" t="str">
        <f>'Gibsonburg Golden Bears'!M22</f>
        <v>#REF!</v>
      </c>
      <c r="E99" s="6" t="str">
        <f t="shared" si="82"/>
        <v>#REF!</v>
      </c>
      <c r="F99" s="6" t="str">
        <f t="shared" ref="F99:K99" si="101">'Gibsonburg Golden Bears'!N22</f>
        <v>#REF!</v>
      </c>
      <c r="G99" s="6" t="str">
        <f t="shared" si="101"/>
        <v>#REF!</v>
      </c>
      <c r="H99" s="6" t="str">
        <f t="shared" si="101"/>
        <v>#REF!</v>
      </c>
      <c r="I99" s="6" t="str">
        <f t="shared" si="101"/>
        <v>#REF!</v>
      </c>
      <c r="J99" s="6" t="str">
        <f t="shared" si="101"/>
        <v>#REF!</v>
      </c>
      <c r="K99" s="6" t="str">
        <f t="shared" si="101"/>
        <v>#REF!</v>
      </c>
    </row>
    <row r="100">
      <c r="A100" s="6" t="str">
        <f>'Gibsonburg Golden Bears'!M21</f>
        <v>#REF!</v>
      </c>
      <c r="E100" s="6" t="str">
        <f t="shared" si="82"/>
        <v>#REF!</v>
      </c>
      <c r="F100" s="6" t="str">
        <f t="shared" ref="F100:K100" si="102">'Gibsonburg Golden Bears'!N21</f>
        <v>#REF!</v>
      </c>
      <c r="G100" s="6" t="str">
        <f t="shared" si="102"/>
        <v>#REF!</v>
      </c>
      <c r="H100" s="6" t="str">
        <f t="shared" si="102"/>
        <v>#REF!</v>
      </c>
      <c r="I100" s="6" t="str">
        <f t="shared" si="102"/>
        <v>#REF!</v>
      </c>
      <c r="J100" s="6" t="str">
        <f t="shared" si="102"/>
        <v>#REF!</v>
      </c>
      <c r="K100" s="6" t="str">
        <f t="shared" si="102"/>
        <v>#REF!</v>
      </c>
    </row>
    <row r="101">
      <c r="A101" s="6" t="str">
        <f>'Gibsonburg Golden Bears'!M20</f>
        <v>#REF!</v>
      </c>
      <c r="E101" s="6" t="str">
        <f t="shared" si="82"/>
        <v>#REF!</v>
      </c>
      <c r="F101" s="6" t="str">
        <f t="shared" ref="F101:K101" si="103">'Gibsonburg Golden Bears'!N20</f>
        <v>#REF!</v>
      </c>
      <c r="G101" s="6" t="str">
        <f t="shared" si="103"/>
        <v>#REF!</v>
      </c>
      <c r="H101" s="6" t="str">
        <f t="shared" si="103"/>
        <v>#REF!</v>
      </c>
      <c r="I101" s="6" t="str">
        <f t="shared" si="103"/>
        <v>#REF!</v>
      </c>
      <c r="J101" s="6" t="str">
        <f t="shared" si="103"/>
        <v>#REF!</v>
      </c>
      <c r="K101" s="6" t="str">
        <f t="shared" si="103"/>
        <v>#REF!</v>
      </c>
    </row>
    <row r="102">
      <c r="A102" s="6" t="str">
        <f>'Gibsonburg Golden Bears'!M19</f>
        <v>#REF!</v>
      </c>
      <c r="E102" s="6" t="str">
        <f t="shared" si="82"/>
        <v>#REF!</v>
      </c>
      <c r="F102" s="6" t="str">
        <f t="shared" ref="F102:K102" si="104">'Gibsonburg Golden Bears'!N19</f>
        <v>#REF!</v>
      </c>
      <c r="G102" s="6" t="str">
        <f t="shared" si="104"/>
        <v>#REF!</v>
      </c>
      <c r="H102" s="6" t="str">
        <f t="shared" si="104"/>
        <v>#REF!</v>
      </c>
      <c r="I102" s="6" t="str">
        <f t="shared" si="104"/>
        <v>#REF!</v>
      </c>
      <c r="J102" s="6" t="str">
        <f t="shared" si="104"/>
        <v>#REF!</v>
      </c>
      <c r="K102" s="6" t="str">
        <f t="shared" si="104"/>
        <v>#REF!</v>
      </c>
    </row>
    <row r="103">
      <c r="A103" s="6" t="str">
        <f>'Gibsonburg Golden Bears'!M18</f>
        <v>#REF!</v>
      </c>
      <c r="E103" s="6" t="str">
        <f t="shared" si="82"/>
        <v>#REF!</v>
      </c>
      <c r="F103" s="6" t="str">
        <f t="shared" ref="F103:K103" si="105">'Gibsonburg Golden Bears'!N18</f>
        <v>#REF!</v>
      </c>
      <c r="G103" s="6" t="str">
        <f t="shared" si="105"/>
        <v>#REF!</v>
      </c>
      <c r="H103" s="6" t="str">
        <f t="shared" si="105"/>
        <v>#REF!</v>
      </c>
      <c r="I103" s="6" t="str">
        <f t="shared" si="105"/>
        <v>#REF!</v>
      </c>
      <c r="J103" s="6" t="str">
        <f t="shared" si="105"/>
        <v>#REF!</v>
      </c>
      <c r="K103" s="6" t="str">
        <f t="shared" si="105"/>
        <v>#REF!</v>
      </c>
    </row>
    <row r="104">
      <c r="A104" s="6" t="str">
        <f>'Gibsonburg Golden Bears'!M17</f>
        <v>#REF!</v>
      </c>
      <c r="E104" s="6" t="str">
        <f t="shared" si="82"/>
        <v>#REF!</v>
      </c>
      <c r="F104" s="6" t="str">
        <f t="shared" ref="F104:K104" si="106">'Gibsonburg Golden Bears'!N17</f>
        <v>#REF!</v>
      </c>
      <c r="G104" s="6" t="str">
        <f t="shared" si="106"/>
        <v>#REF!</v>
      </c>
      <c r="H104" s="6" t="str">
        <f t="shared" si="106"/>
        <v>#REF!</v>
      </c>
      <c r="I104" s="6" t="str">
        <f t="shared" si="106"/>
        <v>#REF!</v>
      </c>
      <c r="J104" s="6" t="str">
        <f t="shared" si="106"/>
        <v>#REF!</v>
      </c>
      <c r="K104" s="6" t="str">
        <f t="shared" si="106"/>
        <v>#REF!</v>
      </c>
    </row>
    <row r="105">
      <c r="A105" s="6" t="str">
        <f>'Gibsonburg Golden Bears'!M16</f>
        <v>#REF!</v>
      </c>
      <c r="E105" s="6" t="str">
        <f t="shared" si="82"/>
        <v>#REF!</v>
      </c>
      <c r="F105" s="6" t="str">
        <f t="shared" ref="F105:K105" si="107">'Gibsonburg Golden Bears'!N16</f>
        <v>#REF!</v>
      </c>
      <c r="G105" s="6" t="str">
        <f t="shared" si="107"/>
        <v>#REF!</v>
      </c>
      <c r="H105" s="6" t="str">
        <f t="shared" si="107"/>
        <v>#REF!</v>
      </c>
      <c r="I105" s="6" t="str">
        <f t="shared" si="107"/>
        <v>#REF!</v>
      </c>
      <c r="J105" s="6" t="str">
        <f t="shared" si="107"/>
        <v>#REF!</v>
      </c>
      <c r="K105" s="6" t="str">
        <f t="shared" si="107"/>
        <v>#REF!</v>
      </c>
    </row>
    <row r="106">
      <c r="A106" s="6" t="str">
        <f>'Gibsonburg Golden Bears'!M15</f>
        <v>#REF!</v>
      </c>
      <c r="E106" s="6" t="str">
        <f t="shared" si="82"/>
        <v>#REF!</v>
      </c>
      <c r="F106" s="6" t="str">
        <f t="shared" ref="F106:K106" si="108">'Gibsonburg Golden Bears'!N15</f>
        <v>#REF!</v>
      </c>
      <c r="G106" s="6" t="str">
        <f t="shared" si="108"/>
        <v>#REF!</v>
      </c>
      <c r="H106" s="6" t="str">
        <f t="shared" si="108"/>
        <v>#REF!</v>
      </c>
      <c r="I106" s="6" t="str">
        <f t="shared" si="108"/>
        <v>#REF!</v>
      </c>
      <c r="J106" s="6" t="str">
        <f t="shared" si="108"/>
        <v>#REF!</v>
      </c>
      <c r="K106" s="6" t="str">
        <f t="shared" si="108"/>
        <v>#REF!</v>
      </c>
    </row>
    <row r="107">
      <c r="A107" s="6" t="str">
        <f>'Gibsonburg Golden Bears'!M14</f>
        <v>#REF!</v>
      </c>
      <c r="E107" s="6" t="str">
        <f t="shared" si="82"/>
        <v>#REF!</v>
      </c>
      <c r="F107" s="6" t="str">
        <f t="shared" ref="F107:K107" si="109">'Gibsonburg Golden Bears'!N14</f>
        <v>#REF!</v>
      </c>
      <c r="G107" s="6" t="str">
        <f t="shared" si="109"/>
        <v>#REF!</v>
      </c>
      <c r="H107" s="6" t="str">
        <f t="shared" si="109"/>
        <v>#REF!</v>
      </c>
      <c r="I107" s="6" t="str">
        <f t="shared" si="109"/>
        <v>#REF!</v>
      </c>
      <c r="J107" s="6" t="str">
        <f t="shared" si="109"/>
        <v>#REF!</v>
      </c>
      <c r="K107" s="6" t="str">
        <f t="shared" si="109"/>
        <v>#REF!</v>
      </c>
    </row>
    <row r="108">
      <c r="A108" s="6" t="str">
        <f>'Gibsonburg Golden Bears'!M13</f>
        <v>#REF!</v>
      </c>
      <c r="E108" s="6" t="str">
        <f t="shared" si="82"/>
        <v>#REF!</v>
      </c>
      <c r="F108" s="6" t="str">
        <f t="shared" ref="F108:K108" si="110">'Gibsonburg Golden Bears'!N13</f>
        <v>#REF!</v>
      </c>
      <c r="G108" s="6" t="str">
        <f t="shared" si="110"/>
        <v>#REF!</v>
      </c>
      <c r="H108" s="6" t="str">
        <f t="shared" si="110"/>
        <v>#REF!</v>
      </c>
      <c r="I108" s="6" t="str">
        <f t="shared" si="110"/>
        <v>#REF!</v>
      </c>
      <c r="J108" s="6" t="str">
        <f t="shared" si="110"/>
        <v>#REF!</v>
      </c>
      <c r="K108" s="6" t="str">
        <f t="shared" si="110"/>
        <v>#REF!</v>
      </c>
    </row>
    <row r="109">
      <c r="A109" s="6" t="str">
        <f>'Gibsonburg Golden Bears'!M12</f>
        <v>#REF!</v>
      </c>
      <c r="E109" s="6" t="str">
        <f t="shared" si="82"/>
        <v>#REF!</v>
      </c>
      <c r="F109" s="6" t="str">
        <f t="shared" ref="F109:K109" si="111">'Gibsonburg Golden Bears'!N12</f>
        <v>#REF!</v>
      </c>
      <c r="G109" s="6" t="str">
        <f t="shared" si="111"/>
        <v>#REF!</v>
      </c>
      <c r="H109" s="6" t="str">
        <f t="shared" si="111"/>
        <v>#REF!</v>
      </c>
      <c r="I109" s="6" t="str">
        <f t="shared" si="111"/>
        <v>#REF!</v>
      </c>
      <c r="J109" s="6" t="str">
        <f t="shared" si="111"/>
        <v>#REF!</v>
      </c>
      <c r="K109" s="6" t="str">
        <f t="shared" si="111"/>
        <v>#REF!</v>
      </c>
    </row>
    <row r="110">
      <c r="A110" s="6" t="str">
        <f>'Gibsonburg Golden Bears'!M11</f>
        <v>#REF!</v>
      </c>
      <c r="E110" s="6" t="str">
        <f t="shared" si="82"/>
        <v>#REF!</v>
      </c>
      <c r="F110" s="6" t="str">
        <f t="shared" ref="F110:K110" si="112">'Gibsonburg Golden Bears'!N11</f>
        <v>#REF!</v>
      </c>
      <c r="G110" s="6" t="str">
        <f t="shared" si="112"/>
        <v>#REF!</v>
      </c>
      <c r="H110" s="6" t="str">
        <f t="shared" si="112"/>
        <v>#REF!</v>
      </c>
      <c r="I110" s="6" t="str">
        <f t="shared" si="112"/>
        <v>#REF!</v>
      </c>
      <c r="J110" s="6" t="str">
        <f t="shared" si="112"/>
        <v>#REF!</v>
      </c>
      <c r="K110" s="6" t="str">
        <f t="shared" si="112"/>
        <v>#REF!</v>
      </c>
    </row>
    <row r="111">
      <c r="A111" s="6" t="str">
        <f>'Gibsonburg Golden Bears'!M10</f>
        <v>#REF!</v>
      </c>
      <c r="E111" s="6" t="str">
        <f t="shared" si="82"/>
        <v>#REF!</v>
      </c>
      <c r="F111" s="6" t="str">
        <f t="shared" ref="F111:K111" si="113">'Gibsonburg Golden Bears'!N10</f>
        <v>#REF!</v>
      </c>
      <c r="G111" s="6" t="str">
        <f t="shared" si="113"/>
        <v>#REF!</v>
      </c>
      <c r="H111" s="6" t="str">
        <f t="shared" si="113"/>
        <v>#REF!</v>
      </c>
      <c r="I111" s="6" t="str">
        <f t="shared" si="113"/>
        <v>#REF!</v>
      </c>
      <c r="J111" s="6" t="str">
        <f t="shared" si="113"/>
        <v>#REF!</v>
      </c>
      <c r="K111" s="6" t="str">
        <f t="shared" si="113"/>
        <v>#REF!</v>
      </c>
    </row>
    <row r="112">
      <c r="A112" s="6" t="str">
        <f>'Gibsonburg Golden Bears'!M9</f>
        <v>#REF!</v>
      </c>
      <c r="E112" s="6" t="str">
        <f t="shared" si="82"/>
        <v>#REF!</v>
      </c>
      <c r="F112" s="6" t="str">
        <f t="shared" ref="F112:K112" si="114">'Gibsonburg Golden Bears'!N9</f>
        <v>#REF!</v>
      </c>
      <c r="G112" s="6" t="str">
        <f t="shared" si="114"/>
        <v>#REF!</v>
      </c>
      <c r="H112" s="6" t="str">
        <f t="shared" si="114"/>
        <v>#REF!</v>
      </c>
      <c r="I112" s="6" t="str">
        <f t="shared" si="114"/>
        <v>#REF!</v>
      </c>
      <c r="J112" s="6" t="str">
        <f t="shared" si="114"/>
        <v>#REF!</v>
      </c>
      <c r="K112" s="6" t="str">
        <f t="shared" si="114"/>
        <v>#REF!</v>
      </c>
    </row>
    <row r="113">
      <c r="A113" s="6" t="str">
        <f>'Gibsonburg Golden Bears'!M8</f>
        <v>#REF!</v>
      </c>
      <c r="E113" s="6" t="str">
        <f t="shared" si="82"/>
        <v>#REF!</v>
      </c>
      <c r="F113" s="6" t="str">
        <f t="shared" ref="F113:K113" si="115">'Gibsonburg Golden Bears'!N8</f>
        <v>#REF!</v>
      </c>
      <c r="G113" s="6" t="str">
        <f t="shared" si="115"/>
        <v>#REF!</v>
      </c>
      <c r="H113" s="6" t="str">
        <f t="shared" si="115"/>
        <v>#REF!</v>
      </c>
      <c r="I113" s="6" t="str">
        <f t="shared" si="115"/>
        <v>#REF!</v>
      </c>
      <c r="J113" s="6" t="str">
        <f t="shared" si="115"/>
        <v>#REF!</v>
      </c>
      <c r="K113" s="6" t="str">
        <f t="shared" si="115"/>
        <v>#REF!</v>
      </c>
    </row>
    <row r="114">
      <c r="A114" s="6" t="str">
        <f>'Gibsonburg Golden Bears'!M7</f>
        <v>#REF!</v>
      </c>
      <c r="E114" s="6" t="str">
        <f t="shared" si="82"/>
        <v>#REF!</v>
      </c>
      <c r="F114" s="6" t="str">
        <f t="shared" ref="F114:K114" si="116">'Gibsonburg Golden Bears'!N7</f>
        <v>#REF!</v>
      </c>
      <c r="G114" s="6" t="str">
        <f t="shared" si="116"/>
        <v>#REF!</v>
      </c>
      <c r="H114" s="6" t="str">
        <f t="shared" si="116"/>
        <v>#REF!</v>
      </c>
      <c r="I114" s="6" t="str">
        <f t="shared" si="116"/>
        <v>#REF!</v>
      </c>
      <c r="J114" s="6" t="str">
        <f t="shared" si="116"/>
        <v>#REF!</v>
      </c>
      <c r="K114" s="6" t="str">
        <f t="shared" si="116"/>
        <v>#REF!</v>
      </c>
    </row>
    <row r="115">
      <c r="A115" s="6" t="str">
        <f>'Gibsonburg Golden Bears'!M6</f>
        <v>#REF!</v>
      </c>
      <c r="E115" s="6" t="str">
        <f t="shared" si="82"/>
        <v>#REF!</v>
      </c>
      <c r="F115" s="6" t="str">
        <f t="shared" ref="F115:K115" si="117">'Gibsonburg Golden Bears'!N6</f>
        <v>#REF!</v>
      </c>
      <c r="G115" s="6" t="str">
        <f t="shared" si="117"/>
        <v>#REF!</v>
      </c>
      <c r="H115" s="6" t="str">
        <f t="shared" si="117"/>
        <v>#REF!</v>
      </c>
      <c r="I115" s="6" t="str">
        <f t="shared" si="117"/>
        <v>#REF!</v>
      </c>
      <c r="J115" s="6" t="str">
        <f t="shared" si="117"/>
        <v>#REF!</v>
      </c>
      <c r="K115" s="6" t="str">
        <f t="shared" si="117"/>
        <v>#REF!</v>
      </c>
    </row>
    <row r="116">
      <c r="A116" s="6" t="str">
        <f>'Gibsonburg Golden Bears'!M5</f>
        <v>#REF!</v>
      </c>
      <c r="E116" s="6" t="str">
        <f t="shared" si="82"/>
        <v>#REF!</v>
      </c>
      <c r="F116" s="6" t="str">
        <f t="shared" ref="F116:K116" si="118">'Gibsonburg Golden Bears'!N5</f>
        <v>#REF!</v>
      </c>
      <c r="G116" s="6" t="str">
        <f t="shared" si="118"/>
        <v>#REF!</v>
      </c>
      <c r="H116" s="6" t="str">
        <f t="shared" si="118"/>
        <v>#REF!</v>
      </c>
      <c r="I116" s="6" t="str">
        <f t="shared" si="118"/>
        <v>#REF!</v>
      </c>
      <c r="J116" s="6" t="str">
        <f t="shared" si="118"/>
        <v>#REF!</v>
      </c>
      <c r="K116" s="6" t="str">
        <f t="shared" si="118"/>
        <v>#REF!</v>
      </c>
    </row>
    <row r="117">
      <c r="A117" s="6" t="str">
        <f>'Gibsonburg Golden Bears'!M4</f>
        <v>#REF!</v>
      </c>
      <c r="E117" s="6" t="str">
        <f t="shared" si="82"/>
        <v>#REF!</v>
      </c>
      <c r="F117" s="6" t="str">
        <f t="shared" ref="F117:K117" si="119">'Gibsonburg Golden Bears'!N4</f>
        <v>#REF!</v>
      </c>
      <c r="G117" s="6" t="str">
        <f t="shared" si="119"/>
        <v>#REF!</v>
      </c>
      <c r="H117" s="6" t="str">
        <f t="shared" si="119"/>
        <v>#REF!</v>
      </c>
      <c r="I117" s="6" t="str">
        <f t="shared" si="119"/>
        <v>#REF!</v>
      </c>
      <c r="J117" s="6" t="str">
        <f t="shared" si="119"/>
        <v>#REF!</v>
      </c>
      <c r="K117" s="6" t="str">
        <f t="shared" si="119"/>
        <v>#REF!</v>
      </c>
    </row>
    <row r="118">
      <c r="A118" s="6" t="str">
        <f>'Gibsonburg Golden Bears'!M3</f>
        <v>#REF!</v>
      </c>
      <c r="E118" s="6" t="str">
        <f t="shared" si="82"/>
        <v>#REF!</v>
      </c>
      <c r="F118" s="6" t="str">
        <f t="shared" ref="F118:K118" si="120">'Gibsonburg Golden Bears'!N3</f>
        <v>#REF!</v>
      </c>
      <c r="G118" s="6" t="str">
        <f t="shared" si="120"/>
        <v>#REF!</v>
      </c>
      <c r="H118" s="6" t="str">
        <f t="shared" si="120"/>
        <v>#REF!</v>
      </c>
      <c r="I118" s="6" t="str">
        <f t="shared" si="120"/>
        <v>#REF!</v>
      </c>
      <c r="J118" s="6" t="str">
        <f t="shared" si="120"/>
        <v>#REF!</v>
      </c>
      <c r="K118" s="6" t="str">
        <f t="shared" si="120"/>
        <v>#REF!</v>
      </c>
    </row>
    <row r="119">
      <c r="A119" s="6" t="str">
        <f>'Lakota Raiders'!M41</f>
        <v>#REF!</v>
      </c>
      <c r="E119" s="6" t="str">
        <f t="shared" ref="E119:E157" si="122">LEFT('Lakota Raiders'!A$1,3)</f>
        <v>#REF!</v>
      </c>
      <c r="F119" s="6" t="str">
        <f t="shared" ref="F119:K119" si="121">'Lakota Raiders'!N41</f>
        <v>#REF!</v>
      </c>
      <c r="G119" s="6" t="str">
        <f t="shared" si="121"/>
        <v>#REF!</v>
      </c>
      <c r="H119" s="6" t="str">
        <f t="shared" si="121"/>
        <v>#REF!</v>
      </c>
      <c r="I119" s="6" t="str">
        <f t="shared" si="121"/>
        <v>#REF!</v>
      </c>
      <c r="J119" s="6" t="str">
        <f t="shared" si="121"/>
        <v>#REF!</v>
      </c>
      <c r="K119" s="6" t="str">
        <f t="shared" si="121"/>
        <v>#REF!</v>
      </c>
    </row>
    <row r="120">
      <c r="A120" s="6" t="str">
        <f>'Lakota Raiders'!M40</f>
        <v>#REF!</v>
      </c>
      <c r="E120" s="6" t="str">
        <f t="shared" si="122"/>
        <v>#REF!</v>
      </c>
      <c r="F120" s="6" t="str">
        <f t="shared" ref="F120:K120" si="123">'Lakota Raiders'!N40</f>
        <v>#REF!</v>
      </c>
      <c r="G120" s="6" t="str">
        <f t="shared" si="123"/>
        <v>#REF!</v>
      </c>
      <c r="H120" s="6" t="str">
        <f t="shared" si="123"/>
        <v>#REF!</v>
      </c>
      <c r="I120" s="6" t="str">
        <f t="shared" si="123"/>
        <v>#REF!</v>
      </c>
      <c r="J120" s="6" t="str">
        <f t="shared" si="123"/>
        <v>#REF!</v>
      </c>
      <c r="K120" s="6" t="str">
        <f t="shared" si="123"/>
        <v>#REF!</v>
      </c>
    </row>
    <row r="121">
      <c r="A121" s="6" t="str">
        <f>'Lakota Raiders'!M39</f>
        <v>#REF!</v>
      </c>
      <c r="E121" s="6" t="str">
        <f t="shared" si="122"/>
        <v>#REF!</v>
      </c>
      <c r="F121" s="6" t="str">
        <f t="shared" ref="F121:K121" si="124">'Lakota Raiders'!N39</f>
        <v>#REF!</v>
      </c>
      <c r="G121" s="6" t="str">
        <f t="shared" si="124"/>
        <v>#REF!</v>
      </c>
      <c r="H121" s="6" t="str">
        <f t="shared" si="124"/>
        <v>#REF!</v>
      </c>
      <c r="I121" s="6" t="str">
        <f t="shared" si="124"/>
        <v>#REF!</v>
      </c>
      <c r="J121" s="6" t="str">
        <f t="shared" si="124"/>
        <v>#REF!</v>
      </c>
      <c r="K121" s="6" t="str">
        <f t="shared" si="124"/>
        <v>#REF!</v>
      </c>
    </row>
    <row r="122">
      <c r="A122" s="6" t="str">
        <f>'Lakota Raiders'!M38</f>
        <v>#REF!</v>
      </c>
      <c r="E122" s="6" t="str">
        <f t="shared" si="122"/>
        <v>#REF!</v>
      </c>
      <c r="F122" s="6" t="str">
        <f t="shared" ref="F122:K122" si="125">'Lakota Raiders'!N38</f>
        <v>#REF!</v>
      </c>
      <c r="G122" s="6" t="str">
        <f t="shared" si="125"/>
        <v>#REF!</v>
      </c>
      <c r="H122" s="6" t="str">
        <f t="shared" si="125"/>
        <v>#REF!</v>
      </c>
      <c r="I122" s="6" t="str">
        <f t="shared" si="125"/>
        <v>#REF!</v>
      </c>
      <c r="J122" s="6" t="str">
        <f t="shared" si="125"/>
        <v>#REF!</v>
      </c>
      <c r="K122" s="6" t="str">
        <f t="shared" si="125"/>
        <v>#REF!</v>
      </c>
    </row>
    <row r="123">
      <c r="A123" s="6" t="str">
        <f>'Lakota Raiders'!M37</f>
        <v>#REF!</v>
      </c>
      <c r="E123" s="6" t="str">
        <f t="shared" si="122"/>
        <v>#REF!</v>
      </c>
      <c r="F123" s="6" t="str">
        <f t="shared" ref="F123:K123" si="126">'Lakota Raiders'!N37</f>
        <v>#REF!</v>
      </c>
      <c r="G123" s="6" t="str">
        <f t="shared" si="126"/>
        <v>#REF!</v>
      </c>
      <c r="H123" s="6" t="str">
        <f t="shared" si="126"/>
        <v>#REF!</v>
      </c>
      <c r="I123" s="6" t="str">
        <f t="shared" si="126"/>
        <v>#REF!</v>
      </c>
      <c r="J123" s="6" t="str">
        <f t="shared" si="126"/>
        <v>#REF!</v>
      </c>
      <c r="K123" s="6" t="str">
        <f t="shared" si="126"/>
        <v>#REF!</v>
      </c>
    </row>
    <row r="124">
      <c r="A124" s="6" t="str">
        <f>'Lakota Raiders'!M36</f>
        <v>#REF!</v>
      </c>
      <c r="E124" s="6" t="str">
        <f t="shared" si="122"/>
        <v>#REF!</v>
      </c>
      <c r="F124" s="6" t="str">
        <f t="shared" ref="F124:K124" si="127">'Lakota Raiders'!N36</f>
        <v>#REF!</v>
      </c>
      <c r="G124" s="6" t="str">
        <f t="shared" si="127"/>
        <v>#REF!</v>
      </c>
      <c r="H124" s="6" t="str">
        <f t="shared" si="127"/>
        <v>#REF!</v>
      </c>
      <c r="I124" s="6" t="str">
        <f t="shared" si="127"/>
        <v>#REF!</v>
      </c>
      <c r="J124" s="6" t="str">
        <f t="shared" si="127"/>
        <v>#REF!</v>
      </c>
      <c r="K124" s="6" t="str">
        <f t="shared" si="127"/>
        <v>#REF!</v>
      </c>
    </row>
    <row r="125">
      <c r="A125" s="6" t="str">
        <f>'Lakota Raiders'!M35</f>
        <v>#REF!</v>
      </c>
      <c r="E125" s="6" t="str">
        <f t="shared" si="122"/>
        <v>#REF!</v>
      </c>
      <c r="F125" s="6" t="str">
        <f t="shared" ref="F125:K125" si="128">'Lakota Raiders'!N35</f>
        <v>#REF!</v>
      </c>
      <c r="G125" s="6" t="str">
        <f t="shared" si="128"/>
        <v>#REF!</v>
      </c>
      <c r="H125" s="6" t="str">
        <f t="shared" si="128"/>
        <v>#REF!</v>
      </c>
      <c r="I125" s="6" t="str">
        <f t="shared" si="128"/>
        <v>#REF!</v>
      </c>
      <c r="J125" s="6" t="str">
        <f t="shared" si="128"/>
        <v>#REF!</v>
      </c>
      <c r="K125" s="6" t="str">
        <f t="shared" si="128"/>
        <v>#REF!</v>
      </c>
    </row>
    <row r="126">
      <c r="A126" s="6" t="str">
        <f>'Lakota Raiders'!M34</f>
        <v>#REF!</v>
      </c>
      <c r="E126" s="6" t="str">
        <f t="shared" si="122"/>
        <v>#REF!</v>
      </c>
      <c r="F126" s="6" t="str">
        <f t="shared" ref="F126:K126" si="129">'Lakota Raiders'!N34</f>
        <v>#REF!</v>
      </c>
      <c r="G126" s="6" t="str">
        <f t="shared" si="129"/>
        <v>#REF!</v>
      </c>
      <c r="H126" s="6" t="str">
        <f t="shared" si="129"/>
        <v>#REF!</v>
      </c>
      <c r="I126" s="6" t="str">
        <f t="shared" si="129"/>
        <v>#REF!</v>
      </c>
      <c r="J126" s="6" t="str">
        <f t="shared" si="129"/>
        <v>#REF!</v>
      </c>
      <c r="K126" s="6" t="str">
        <f t="shared" si="129"/>
        <v>#REF!</v>
      </c>
    </row>
    <row r="127">
      <c r="A127" s="6" t="str">
        <f>'Lakota Raiders'!M33</f>
        <v>#REF!</v>
      </c>
      <c r="E127" s="6" t="str">
        <f t="shared" si="122"/>
        <v>#REF!</v>
      </c>
      <c r="F127" s="6" t="str">
        <f t="shared" ref="F127:K127" si="130">'Lakota Raiders'!N33</f>
        <v>#REF!</v>
      </c>
      <c r="G127" s="6" t="str">
        <f t="shared" si="130"/>
        <v>#REF!</v>
      </c>
      <c r="H127" s="6" t="str">
        <f t="shared" si="130"/>
        <v>#REF!</v>
      </c>
      <c r="I127" s="6" t="str">
        <f t="shared" si="130"/>
        <v>#REF!</v>
      </c>
      <c r="J127" s="6" t="str">
        <f t="shared" si="130"/>
        <v>#REF!</v>
      </c>
      <c r="K127" s="6" t="str">
        <f t="shared" si="130"/>
        <v>#REF!</v>
      </c>
    </row>
    <row r="128">
      <c r="A128" s="6" t="str">
        <f>'Lakota Raiders'!M32</f>
        <v>#REF!</v>
      </c>
      <c r="E128" s="6" t="str">
        <f t="shared" si="122"/>
        <v>#REF!</v>
      </c>
      <c r="F128" s="6" t="str">
        <f t="shared" ref="F128:K128" si="131">'Lakota Raiders'!N32</f>
        <v>#REF!</v>
      </c>
      <c r="G128" s="6" t="str">
        <f t="shared" si="131"/>
        <v>#REF!</v>
      </c>
      <c r="H128" s="6" t="str">
        <f t="shared" si="131"/>
        <v>#REF!</v>
      </c>
      <c r="I128" s="6" t="str">
        <f t="shared" si="131"/>
        <v>#REF!</v>
      </c>
      <c r="J128" s="6" t="str">
        <f t="shared" si="131"/>
        <v>#REF!</v>
      </c>
      <c r="K128" s="6" t="str">
        <f t="shared" si="131"/>
        <v>#REF!</v>
      </c>
    </row>
    <row r="129">
      <c r="A129" s="6" t="str">
        <f>'Lakota Raiders'!M31</f>
        <v>#REF!</v>
      </c>
      <c r="E129" s="6" t="str">
        <f t="shared" si="122"/>
        <v>#REF!</v>
      </c>
      <c r="F129" s="6" t="str">
        <f t="shared" ref="F129:K129" si="132">'Lakota Raiders'!N31</f>
        <v>#REF!</v>
      </c>
      <c r="G129" s="6" t="str">
        <f t="shared" si="132"/>
        <v>#REF!</v>
      </c>
      <c r="H129" s="6" t="str">
        <f t="shared" si="132"/>
        <v>#REF!</v>
      </c>
      <c r="I129" s="6" t="str">
        <f t="shared" si="132"/>
        <v>#REF!</v>
      </c>
      <c r="J129" s="6" t="str">
        <f t="shared" si="132"/>
        <v>#REF!</v>
      </c>
      <c r="K129" s="6" t="str">
        <f t="shared" si="132"/>
        <v>#REF!</v>
      </c>
    </row>
    <row r="130">
      <c r="A130" s="6" t="str">
        <f>'Lakota Raiders'!M30</f>
        <v>#REF!</v>
      </c>
      <c r="E130" s="6" t="str">
        <f t="shared" si="122"/>
        <v>#REF!</v>
      </c>
      <c r="F130" s="6" t="str">
        <f t="shared" ref="F130:K130" si="133">'Lakota Raiders'!N30</f>
        <v>#REF!</v>
      </c>
      <c r="G130" s="6" t="str">
        <f t="shared" si="133"/>
        <v>#REF!</v>
      </c>
      <c r="H130" s="6" t="str">
        <f t="shared" si="133"/>
        <v>#REF!</v>
      </c>
      <c r="I130" s="6" t="str">
        <f t="shared" si="133"/>
        <v>#REF!</v>
      </c>
      <c r="J130" s="6" t="str">
        <f t="shared" si="133"/>
        <v>#REF!</v>
      </c>
      <c r="K130" s="6" t="str">
        <f t="shared" si="133"/>
        <v>#REF!</v>
      </c>
    </row>
    <row r="131">
      <c r="A131" s="6" t="str">
        <f>'Lakota Raiders'!M29</f>
        <v>#REF!</v>
      </c>
      <c r="E131" s="6" t="str">
        <f t="shared" si="122"/>
        <v>#REF!</v>
      </c>
      <c r="F131" s="6" t="str">
        <f t="shared" ref="F131:K131" si="134">'Lakota Raiders'!N29</f>
        <v>#REF!</v>
      </c>
      <c r="G131" s="6" t="str">
        <f t="shared" si="134"/>
        <v>#REF!</v>
      </c>
      <c r="H131" s="6" t="str">
        <f t="shared" si="134"/>
        <v>#REF!</v>
      </c>
      <c r="I131" s="6" t="str">
        <f t="shared" si="134"/>
        <v>#REF!</v>
      </c>
      <c r="J131" s="6" t="str">
        <f t="shared" si="134"/>
        <v>#REF!</v>
      </c>
      <c r="K131" s="6" t="str">
        <f t="shared" si="134"/>
        <v>#REF!</v>
      </c>
    </row>
    <row r="132">
      <c r="A132" s="6" t="str">
        <f>'Lakota Raiders'!M28</f>
        <v>#REF!</v>
      </c>
      <c r="E132" s="6" t="str">
        <f t="shared" si="122"/>
        <v>#REF!</v>
      </c>
      <c r="F132" s="6" t="str">
        <f t="shared" ref="F132:K132" si="135">'Lakota Raiders'!N28</f>
        <v>#REF!</v>
      </c>
      <c r="G132" s="6" t="str">
        <f t="shared" si="135"/>
        <v>#REF!</v>
      </c>
      <c r="H132" s="6" t="str">
        <f t="shared" si="135"/>
        <v>#REF!</v>
      </c>
      <c r="I132" s="6" t="str">
        <f t="shared" si="135"/>
        <v>#REF!</v>
      </c>
      <c r="J132" s="6" t="str">
        <f t="shared" si="135"/>
        <v>#REF!</v>
      </c>
      <c r="K132" s="6" t="str">
        <f t="shared" si="135"/>
        <v>#REF!</v>
      </c>
    </row>
    <row r="133">
      <c r="A133" s="6" t="str">
        <f>'Lakota Raiders'!M27</f>
        <v>#REF!</v>
      </c>
      <c r="E133" s="6" t="str">
        <f t="shared" si="122"/>
        <v>#REF!</v>
      </c>
      <c r="F133" s="6" t="str">
        <f t="shared" ref="F133:K133" si="136">'Lakota Raiders'!N27</f>
        <v>#REF!</v>
      </c>
      <c r="G133" s="6" t="str">
        <f t="shared" si="136"/>
        <v>#REF!</v>
      </c>
      <c r="H133" s="6" t="str">
        <f t="shared" si="136"/>
        <v>#REF!</v>
      </c>
      <c r="I133" s="6" t="str">
        <f t="shared" si="136"/>
        <v>#REF!</v>
      </c>
      <c r="J133" s="6" t="str">
        <f t="shared" si="136"/>
        <v>#REF!</v>
      </c>
      <c r="K133" s="6" t="str">
        <f t="shared" si="136"/>
        <v>#REF!</v>
      </c>
    </row>
    <row r="134">
      <c r="A134" s="6" t="str">
        <f>'Lakota Raiders'!M26</f>
        <v>#REF!</v>
      </c>
      <c r="E134" s="6" t="str">
        <f t="shared" si="122"/>
        <v>#REF!</v>
      </c>
      <c r="F134" s="6" t="str">
        <f t="shared" ref="F134:K134" si="137">'Lakota Raiders'!N26</f>
        <v>#REF!</v>
      </c>
      <c r="G134" s="6" t="str">
        <f t="shared" si="137"/>
        <v>#REF!</v>
      </c>
      <c r="H134" s="6" t="str">
        <f t="shared" si="137"/>
        <v>#REF!</v>
      </c>
      <c r="I134" s="6" t="str">
        <f t="shared" si="137"/>
        <v>#REF!</v>
      </c>
      <c r="J134" s="6" t="str">
        <f t="shared" si="137"/>
        <v>#REF!</v>
      </c>
      <c r="K134" s="6" t="str">
        <f t="shared" si="137"/>
        <v>#REF!</v>
      </c>
    </row>
    <row r="135">
      <c r="A135" s="6" t="str">
        <f>'Lakota Raiders'!M25</f>
        <v>#REF!</v>
      </c>
      <c r="E135" s="6" t="str">
        <f t="shared" si="122"/>
        <v>#REF!</v>
      </c>
      <c r="F135" s="6" t="str">
        <f t="shared" ref="F135:K135" si="138">'Lakota Raiders'!N25</f>
        <v>#REF!</v>
      </c>
      <c r="G135" s="6" t="str">
        <f t="shared" si="138"/>
        <v>#REF!</v>
      </c>
      <c r="H135" s="6" t="str">
        <f t="shared" si="138"/>
        <v>#REF!</v>
      </c>
      <c r="I135" s="6" t="str">
        <f t="shared" si="138"/>
        <v>#REF!</v>
      </c>
      <c r="J135" s="6" t="str">
        <f t="shared" si="138"/>
        <v>#REF!</v>
      </c>
      <c r="K135" s="6" t="str">
        <f t="shared" si="138"/>
        <v>#REF!</v>
      </c>
    </row>
    <row r="136">
      <c r="A136" s="6" t="str">
        <f>'Lakota Raiders'!M24</f>
        <v>#REF!</v>
      </c>
      <c r="E136" s="6" t="str">
        <f t="shared" si="122"/>
        <v>#REF!</v>
      </c>
      <c r="F136" s="6" t="str">
        <f t="shared" ref="F136:K136" si="139">'Lakota Raiders'!N24</f>
        <v>#REF!</v>
      </c>
      <c r="G136" s="6" t="str">
        <f t="shared" si="139"/>
        <v>#REF!</v>
      </c>
      <c r="H136" s="6" t="str">
        <f t="shared" si="139"/>
        <v>#REF!</v>
      </c>
      <c r="I136" s="6" t="str">
        <f t="shared" si="139"/>
        <v>#REF!</v>
      </c>
      <c r="J136" s="6" t="str">
        <f t="shared" si="139"/>
        <v>#REF!</v>
      </c>
      <c r="K136" s="6" t="str">
        <f t="shared" si="139"/>
        <v>#REF!</v>
      </c>
    </row>
    <row r="137">
      <c r="A137" s="6" t="str">
        <f>'Lakota Raiders'!M23</f>
        <v>#REF!</v>
      </c>
      <c r="E137" s="6" t="str">
        <f t="shared" si="122"/>
        <v>#REF!</v>
      </c>
      <c r="F137" s="6" t="str">
        <f t="shared" ref="F137:K137" si="140">'Lakota Raiders'!N23</f>
        <v>#REF!</v>
      </c>
      <c r="G137" s="6" t="str">
        <f t="shared" si="140"/>
        <v>#REF!</v>
      </c>
      <c r="H137" s="6" t="str">
        <f t="shared" si="140"/>
        <v>#REF!</v>
      </c>
      <c r="I137" s="6" t="str">
        <f t="shared" si="140"/>
        <v>#REF!</v>
      </c>
      <c r="J137" s="6" t="str">
        <f t="shared" si="140"/>
        <v>#REF!</v>
      </c>
      <c r="K137" s="6" t="str">
        <f t="shared" si="140"/>
        <v>#REF!</v>
      </c>
    </row>
    <row r="138">
      <c r="A138" s="6" t="str">
        <f>'Lakota Raiders'!M22</f>
        <v>#REF!</v>
      </c>
      <c r="E138" s="6" t="str">
        <f t="shared" si="122"/>
        <v>#REF!</v>
      </c>
      <c r="F138" s="6" t="str">
        <f t="shared" ref="F138:K138" si="141">'Lakota Raiders'!N22</f>
        <v>#REF!</v>
      </c>
      <c r="G138" s="6" t="str">
        <f t="shared" si="141"/>
        <v>#REF!</v>
      </c>
      <c r="H138" s="6" t="str">
        <f t="shared" si="141"/>
        <v>#REF!</v>
      </c>
      <c r="I138" s="6" t="str">
        <f t="shared" si="141"/>
        <v>#REF!</v>
      </c>
      <c r="J138" s="6" t="str">
        <f t="shared" si="141"/>
        <v>#REF!</v>
      </c>
      <c r="K138" s="6" t="str">
        <f t="shared" si="141"/>
        <v>#REF!</v>
      </c>
    </row>
    <row r="139">
      <c r="A139" s="6" t="str">
        <f>'Lakota Raiders'!M21</f>
        <v>#REF!</v>
      </c>
      <c r="E139" s="6" t="str">
        <f t="shared" si="122"/>
        <v>#REF!</v>
      </c>
      <c r="F139" s="6" t="str">
        <f t="shared" ref="F139:K139" si="142">'Lakota Raiders'!N21</f>
        <v>#REF!</v>
      </c>
      <c r="G139" s="6" t="str">
        <f t="shared" si="142"/>
        <v>#REF!</v>
      </c>
      <c r="H139" s="6" t="str">
        <f t="shared" si="142"/>
        <v>#REF!</v>
      </c>
      <c r="I139" s="6" t="str">
        <f t="shared" si="142"/>
        <v>#REF!</v>
      </c>
      <c r="J139" s="6" t="str">
        <f t="shared" si="142"/>
        <v>#REF!</v>
      </c>
      <c r="K139" s="6" t="str">
        <f t="shared" si="142"/>
        <v>#REF!</v>
      </c>
    </row>
    <row r="140">
      <c r="A140" s="6" t="str">
        <f>'Lakota Raiders'!M20</f>
        <v>#REF!</v>
      </c>
      <c r="E140" s="6" t="str">
        <f t="shared" si="122"/>
        <v>#REF!</v>
      </c>
      <c r="F140" s="6" t="str">
        <f t="shared" ref="F140:K140" si="143">'Lakota Raiders'!N20</f>
        <v>#REF!</v>
      </c>
      <c r="G140" s="6" t="str">
        <f t="shared" si="143"/>
        <v>#REF!</v>
      </c>
      <c r="H140" s="6" t="str">
        <f t="shared" si="143"/>
        <v>#REF!</v>
      </c>
      <c r="I140" s="6" t="str">
        <f t="shared" si="143"/>
        <v>#REF!</v>
      </c>
      <c r="J140" s="6" t="str">
        <f t="shared" si="143"/>
        <v>#REF!</v>
      </c>
      <c r="K140" s="6" t="str">
        <f t="shared" si="143"/>
        <v>#REF!</v>
      </c>
    </row>
    <row r="141">
      <c r="A141" s="6" t="str">
        <f>'Lakota Raiders'!M19</f>
        <v>#REF!</v>
      </c>
      <c r="E141" s="6" t="str">
        <f t="shared" si="122"/>
        <v>#REF!</v>
      </c>
      <c r="F141" s="6" t="str">
        <f t="shared" ref="F141:K141" si="144">'Lakota Raiders'!N19</f>
        <v>#REF!</v>
      </c>
      <c r="G141" s="6" t="str">
        <f t="shared" si="144"/>
        <v>#REF!</v>
      </c>
      <c r="H141" s="6" t="str">
        <f t="shared" si="144"/>
        <v>#REF!</v>
      </c>
      <c r="I141" s="6" t="str">
        <f t="shared" si="144"/>
        <v>#REF!</v>
      </c>
      <c r="J141" s="6" t="str">
        <f t="shared" si="144"/>
        <v>#REF!</v>
      </c>
      <c r="K141" s="6" t="str">
        <f t="shared" si="144"/>
        <v>#REF!</v>
      </c>
    </row>
    <row r="142">
      <c r="A142" s="6" t="str">
        <f>'Lakota Raiders'!M18</f>
        <v>#REF!</v>
      </c>
      <c r="E142" s="6" t="str">
        <f t="shared" si="122"/>
        <v>#REF!</v>
      </c>
      <c r="F142" s="6" t="str">
        <f t="shared" ref="F142:K142" si="145">'Lakota Raiders'!N18</f>
        <v>#REF!</v>
      </c>
      <c r="G142" s="6" t="str">
        <f t="shared" si="145"/>
        <v>#REF!</v>
      </c>
      <c r="H142" s="6" t="str">
        <f t="shared" si="145"/>
        <v>#REF!</v>
      </c>
      <c r="I142" s="6" t="str">
        <f t="shared" si="145"/>
        <v>#REF!</v>
      </c>
      <c r="J142" s="6" t="str">
        <f t="shared" si="145"/>
        <v>#REF!</v>
      </c>
      <c r="K142" s="6" t="str">
        <f t="shared" si="145"/>
        <v>#REF!</v>
      </c>
    </row>
    <row r="143">
      <c r="A143" s="6" t="str">
        <f>'Lakota Raiders'!M17</f>
        <v>#REF!</v>
      </c>
      <c r="E143" s="6" t="str">
        <f t="shared" si="122"/>
        <v>#REF!</v>
      </c>
      <c r="F143" s="6" t="str">
        <f t="shared" ref="F143:K143" si="146">'Lakota Raiders'!N17</f>
        <v>#REF!</v>
      </c>
      <c r="G143" s="6" t="str">
        <f t="shared" si="146"/>
        <v>#REF!</v>
      </c>
      <c r="H143" s="6" t="str">
        <f t="shared" si="146"/>
        <v>#REF!</v>
      </c>
      <c r="I143" s="6" t="str">
        <f t="shared" si="146"/>
        <v>#REF!</v>
      </c>
      <c r="J143" s="6" t="str">
        <f t="shared" si="146"/>
        <v>#REF!</v>
      </c>
      <c r="K143" s="6" t="str">
        <f t="shared" si="146"/>
        <v>#REF!</v>
      </c>
    </row>
    <row r="144">
      <c r="A144" s="6" t="str">
        <f>'Lakota Raiders'!M16</f>
        <v>#REF!</v>
      </c>
      <c r="E144" s="6" t="str">
        <f t="shared" si="122"/>
        <v>#REF!</v>
      </c>
      <c r="F144" s="6" t="str">
        <f t="shared" ref="F144:K144" si="147">'Lakota Raiders'!N16</f>
        <v>#REF!</v>
      </c>
      <c r="G144" s="6" t="str">
        <f t="shared" si="147"/>
        <v>#REF!</v>
      </c>
      <c r="H144" s="6" t="str">
        <f t="shared" si="147"/>
        <v>#REF!</v>
      </c>
      <c r="I144" s="6" t="str">
        <f t="shared" si="147"/>
        <v>#REF!</v>
      </c>
      <c r="J144" s="6" t="str">
        <f t="shared" si="147"/>
        <v>#REF!</v>
      </c>
      <c r="K144" s="6" t="str">
        <f t="shared" si="147"/>
        <v>#REF!</v>
      </c>
    </row>
    <row r="145">
      <c r="A145" s="6" t="str">
        <f>'Lakota Raiders'!M15</f>
        <v>#REF!</v>
      </c>
      <c r="E145" s="6" t="str">
        <f t="shared" si="122"/>
        <v>#REF!</v>
      </c>
      <c r="F145" s="6" t="str">
        <f t="shared" ref="F145:K145" si="148">'Lakota Raiders'!N15</f>
        <v>#REF!</v>
      </c>
      <c r="G145" s="6" t="str">
        <f t="shared" si="148"/>
        <v>#REF!</v>
      </c>
      <c r="H145" s="6" t="str">
        <f t="shared" si="148"/>
        <v>#REF!</v>
      </c>
      <c r="I145" s="6" t="str">
        <f t="shared" si="148"/>
        <v>#REF!</v>
      </c>
      <c r="J145" s="6" t="str">
        <f t="shared" si="148"/>
        <v>#REF!</v>
      </c>
      <c r="K145" s="6" t="str">
        <f t="shared" si="148"/>
        <v>#REF!</v>
      </c>
    </row>
    <row r="146">
      <c r="A146" s="6" t="str">
        <f>'Lakota Raiders'!M14</f>
        <v>#REF!</v>
      </c>
      <c r="E146" s="6" t="str">
        <f t="shared" si="122"/>
        <v>#REF!</v>
      </c>
      <c r="F146" s="6" t="str">
        <f t="shared" ref="F146:K146" si="149">'Lakota Raiders'!N14</f>
        <v>#REF!</v>
      </c>
      <c r="G146" s="6" t="str">
        <f t="shared" si="149"/>
        <v>#REF!</v>
      </c>
      <c r="H146" s="6" t="str">
        <f t="shared" si="149"/>
        <v>#REF!</v>
      </c>
      <c r="I146" s="6" t="str">
        <f t="shared" si="149"/>
        <v>#REF!</v>
      </c>
      <c r="J146" s="6" t="str">
        <f t="shared" si="149"/>
        <v>#REF!</v>
      </c>
      <c r="K146" s="6" t="str">
        <f t="shared" si="149"/>
        <v>#REF!</v>
      </c>
    </row>
    <row r="147">
      <c r="A147" s="6" t="str">
        <f>'Lakota Raiders'!M13</f>
        <v>#REF!</v>
      </c>
      <c r="E147" s="6" t="str">
        <f t="shared" si="122"/>
        <v>#REF!</v>
      </c>
      <c r="F147" s="6" t="str">
        <f t="shared" ref="F147:K147" si="150">'Lakota Raiders'!N13</f>
        <v>#REF!</v>
      </c>
      <c r="G147" s="6" t="str">
        <f t="shared" si="150"/>
        <v>#REF!</v>
      </c>
      <c r="H147" s="6" t="str">
        <f t="shared" si="150"/>
        <v>#REF!</v>
      </c>
      <c r="I147" s="6" t="str">
        <f t="shared" si="150"/>
        <v>#REF!</v>
      </c>
      <c r="J147" s="6" t="str">
        <f t="shared" si="150"/>
        <v>#REF!</v>
      </c>
      <c r="K147" s="6" t="str">
        <f t="shared" si="150"/>
        <v>#REF!</v>
      </c>
    </row>
    <row r="148">
      <c r="A148" s="6" t="str">
        <f>'Lakota Raiders'!M12</f>
        <v>#REF!</v>
      </c>
      <c r="E148" s="6" t="str">
        <f t="shared" si="122"/>
        <v>#REF!</v>
      </c>
      <c r="F148" s="6" t="str">
        <f t="shared" ref="F148:K148" si="151">'Lakota Raiders'!N12</f>
        <v>#REF!</v>
      </c>
      <c r="G148" s="6" t="str">
        <f t="shared" si="151"/>
        <v>#REF!</v>
      </c>
      <c r="H148" s="6" t="str">
        <f t="shared" si="151"/>
        <v>#REF!</v>
      </c>
      <c r="I148" s="6" t="str">
        <f t="shared" si="151"/>
        <v>#REF!</v>
      </c>
      <c r="J148" s="6" t="str">
        <f t="shared" si="151"/>
        <v>#REF!</v>
      </c>
      <c r="K148" s="6" t="str">
        <f t="shared" si="151"/>
        <v>#REF!</v>
      </c>
    </row>
    <row r="149">
      <c r="A149" s="6" t="str">
        <f>'Lakota Raiders'!M11</f>
        <v>#REF!</v>
      </c>
      <c r="E149" s="6" t="str">
        <f t="shared" si="122"/>
        <v>#REF!</v>
      </c>
      <c r="F149" s="6" t="str">
        <f t="shared" ref="F149:K149" si="152">'Lakota Raiders'!N11</f>
        <v>#REF!</v>
      </c>
      <c r="G149" s="6" t="str">
        <f t="shared" si="152"/>
        <v>#REF!</v>
      </c>
      <c r="H149" s="6" t="str">
        <f t="shared" si="152"/>
        <v>#REF!</v>
      </c>
      <c r="I149" s="6" t="str">
        <f t="shared" si="152"/>
        <v>#REF!</v>
      </c>
      <c r="J149" s="6" t="str">
        <f t="shared" si="152"/>
        <v>#REF!</v>
      </c>
      <c r="K149" s="6" t="str">
        <f t="shared" si="152"/>
        <v>#REF!</v>
      </c>
    </row>
    <row r="150">
      <c r="A150" s="6" t="str">
        <f>'Lakota Raiders'!M10</f>
        <v>#REF!</v>
      </c>
      <c r="E150" s="6" t="str">
        <f t="shared" si="122"/>
        <v>#REF!</v>
      </c>
      <c r="F150" s="6" t="str">
        <f t="shared" ref="F150:K150" si="153">'Lakota Raiders'!N10</f>
        <v>#REF!</v>
      </c>
      <c r="G150" s="6" t="str">
        <f t="shared" si="153"/>
        <v>#REF!</v>
      </c>
      <c r="H150" s="6" t="str">
        <f t="shared" si="153"/>
        <v>#REF!</v>
      </c>
      <c r="I150" s="6" t="str">
        <f t="shared" si="153"/>
        <v>#REF!</v>
      </c>
      <c r="J150" s="6" t="str">
        <f t="shared" si="153"/>
        <v>#REF!</v>
      </c>
      <c r="K150" s="6" t="str">
        <f t="shared" si="153"/>
        <v>#REF!</v>
      </c>
    </row>
    <row r="151">
      <c r="A151" s="6" t="str">
        <f>'Lakota Raiders'!M9</f>
        <v>#REF!</v>
      </c>
      <c r="E151" s="6" t="str">
        <f t="shared" si="122"/>
        <v>#REF!</v>
      </c>
      <c r="F151" s="6" t="str">
        <f t="shared" ref="F151:K151" si="154">'Lakota Raiders'!N9</f>
        <v>#REF!</v>
      </c>
      <c r="G151" s="6" t="str">
        <f t="shared" si="154"/>
        <v>#REF!</v>
      </c>
      <c r="H151" s="6" t="str">
        <f t="shared" si="154"/>
        <v>#REF!</v>
      </c>
      <c r="I151" s="6" t="str">
        <f t="shared" si="154"/>
        <v>#REF!</v>
      </c>
      <c r="J151" s="6" t="str">
        <f t="shared" si="154"/>
        <v>#REF!</v>
      </c>
      <c r="K151" s="6" t="str">
        <f t="shared" si="154"/>
        <v>#REF!</v>
      </c>
    </row>
    <row r="152">
      <c r="A152" s="6" t="str">
        <f>'Lakota Raiders'!M8</f>
        <v>#REF!</v>
      </c>
      <c r="E152" s="6" t="str">
        <f t="shared" si="122"/>
        <v>#REF!</v>
      </c>
      <c r="F152" s="6" t="str">
        <f t="shared" ref="F152:K152" si="155">'Lakota Raiders'!N8</f>
        <v>#REF!</v>
      </c>
      <c r="G152" s="6" t="str">
        <f t="shared" si="155"/>
        <v>#REF!</v>
      </c>
      <c r="H152" s="6" t="str">
        <f t="shared" si="155"/>
        <v>#REF!</v>
      </c>
      <c r="I152" s="6" t="str">
        <f t="shared" si="155"/>
        <v>#REF!</v>
      </c>
      <c r="J152" s="6" t="str">
        <f t="shared" si="155"/>
        <v>#REF!</v>
      </c>
      <c r="K152" s="6" t="str">
        <f t="shared" si="155"/>
        <v>#REF!</v>
      </c>
    </row>
    <row r="153">
      <c r="A153" s="6" t="str">
        <f>'Lakota Raiders'!M7</f>
        <v>#REF!</v>
      </c>
      <c r="E153" s="6" t="str">
        <f t="shared" si="122"/>
        <v>#REF!</v>
      </c>
      <c r="F153" s="6" t="str">
        <f t="shared" ref="F153:K153" si="156">'Lakota Raiders'!N7</f>
        <v>#REF!</v>
      </c>
      <c r="G153" s="6" t="str">
        <f t="shared" si="156"/>
        <v>#REF!</v>
      </c>
      <c r="H153" s="6" t="str">
        <f t="shared" si="156"/>
        <v>#REF!</v>
      </c>
      <c r="I153" s="6" t="str">
        <f t="shared" si="156"/>
        <v>#REF!</v>
      </c>
      <c r="J153" s="6" t="str">
        <f t="shared" si="156"/>
        <v>#REF!</v>
      </c>
      <c r="K153" s="6" t="str">
        <f t="shared" si="156"/>
        <v>#REF!</v>
      </c>
    </row>
    <row r="154">
      <c r="A154" s="6" t="str">
        <f>'Lakota Raiders'!M6</f>
        <v>#REF!</v>
      </c>
      <c r="E154" s="6" t="str">
        <f t="shared" si="122"/>
        <v>#REF!</v>
      </c>
      <c r="F154" s="6" t="str">
        <f t="shared" ref="F154:K154" si="157">'Lakota Raiders'!N6</f>
        <v>#REF!</v>
      </c>
      <c r="G154" s="6" t="str">
        <f t="shared" si="157"/>
        <v>#REF!</v>
      </c>
      <c r="H154" s="6" t="str">
        <f t="shared" si="157"/>
        <v>#REF!</v>
      </c>
      <c r="I154" s="6" t="str">
        <f t="shared" si="157"/>
        <v>#REF!</v>
      </c>
      <c r="J154" s="6" t="str">
        <f t="shared" si="157"/>
        <v>#REF!</v>
      </c>
      <c r="K154" s="6" t="str">
        <f t="shared" si="157"/>
        <v>#REF!</v>
      </c>
    </row>
    <row r="155">
      <c r="A155" s="6" t="str">
        <f>'Lakota Raiders'!M5</f>
        <v>#REF!</v>
      </c>
      <c r="E155" s="6" t="str">
        <f t="shared" si="122"/>
        <v>#REF!</v>
      </c>
      <c r="F155" s="6" t="str">
        <f t="shared" ref="F155:K155" si="158">'Lakota Raiders'!N5</f>
        <v>#REF!</v>
      </c>
      <c r="G155" s="6" t="str">
        <f t="shared" si="158"/>
        <v>#REF!</v>
      </c>
      <c r="H155" s="6" t="str">
        <f t="shared" si="158"/>
        <v>#REF!</v>
      </c>
      <c r="I155" s="6" t="str">
        <f t="shared" si="158"/>
        <v>#REF!</v>
      </c>
      <c r="J155" s="6" t="str">
        <f t="shared" si="158"/>
        <v>#REF!</v>
      </c>
      <c r="K155" s="6" t="str">
        <f t="shared" si="158"/>
        <v>#REF!</v>
      </c>
    </row>
    <row r="156">
      <c r="A156" s="6" t="str">
        <f>'Lakota Raiders'!M4</f>
        <v>#REF!</v>
      </c>
      <c r="E156" s="6" t="str">
        <f t="shared" si="122"/>
        <v>#REF!</v>
      </c>
      <c r="F156" s="6" t="str">
        <f t="shared" ref="F156:K156" si="159">'Lakota Raiders'!N4</f>
        <v>#REF!</v>
      </c>
      <c r="G156" s="6" t="str">
        <f t="shared" si="159"/>
        <v>#REF!</v>
      </c>
      <c r="H156" s="6" t="str">
        <f t="shared" si="159"/>
        <v>#REF!</v>
      </c>
      <c r="I156" s="6" t="str">
        <f t="shared" si="159"/>
        <v>#REF!</v>
      </c>
      <c r="J156" s="6" t="str">
        <f t="shared" si="159"/>
        <v>#REF!</v>
      </c>
      <c r="K156" s="6" t="str">
        <f t="shared" si="159"/>
        <v>#REF!</v>
      </c>
    </row>
    <row r="157">
      <c r="A157" s="6" t="str">
        <f>'Lakota Raiders'!M3</f>
        <v>#REF!</v>
      </c>
      <c r="E157" s="6" t="str">
        <f t="shared" si="122"/>
        <v>#REF!</v>
      </c>
      <c r="F157" s="6" t="str">
        <f t="shared" ref="F157:K157" si="160">'Lakota Raiders'!N3</f>
        <v>#REF!</v>
      </c>
      <c r="G157" s="6" t="str">
        <f t="shared" si="160"/>
        <v>#REF!</v>
      </c>
      <c r="H157" s="6" t="str">
        <f t="shared" si="160"/>
        <v>#REF!</v>
      </c>
      <c r="I157" s="6" t="str">
        <f t="shared" si="160"/>
        <v>#REF!</v>
      </c>
      <c r="J157" s="6" t="str">
        <f t="shared" si="160"/>
        <v>#REF!</v>
      </c>
      <c r="K157" s="6" t="str">
        <f t="shared" si="160"/>
        <v>#REF!</v>
      </c>
    </row>
    <row r="158">
      <c r="A158" s="6" t="str">
        <f>'Margaretta Polar Bears'!M41</f>
        <v>#REF!</v>
      </c>
      <c r="E158" s="6" t="str">
        <f t="shared" ref="E158:E196" si="162">LEFT('Margaretta Polar Bears'!A$1,3)</f>
        <v>#REF!</v>
      </c>
      <c r="F158" s="6" t="str">
        <f t="shared" ref="F158:K158" si="161">'Margaretta Polar Bears'!N41</f>
        <v>#REF!</v>
      </c>
      <c r="G158" s="6" t="str">
        <f t="shared" si="161"/>
        <v>#REF!</v>
      </c>
      <c r="H158" s="6" t="str">
        <f t="shared" si="161"/>
        <v>#REF!</v>
      </c>
      <c r="I158" s="6" t="str">
        <f t="shared" si="161"/>
        <v>#REF!</v>
      </c>
      <c r="J158" s="6" t="str">
        <f t="shared" si="161"/>
        <v>#REF!</v>
      </c>
      <c r="K158" s="6" t="str">
        <f t="shared" si="161"/>
        <v>#REF!</v>
      </c>
    </row>
    <row r="159">
      <c r="A159" s="6" t="str">
        <f>'Margaretta Polar Bears'!M40</f>
        <v>#REF!</v>
      </c>
      <c r="E159" s="6" t="str">
        <f t="shared" si="162"/>
        <v>#REF!</v>
      </c>
      <c r="F159" s="6" t="str">
        <f t="shared" ref="F159:K159" si="163">'Margaretta Polar Bears'!N40</f>
        <v>#REF!</v>
      </c>
      <c r="G159" s="6" t="str">
        <f t="shared" si="163"/>
        <v>#REF!</v>
      </c>
      <c r="H159" s="6" t="str">
        <f t="shared" si="163"/>
        <v>#REF!</v>
      </c>
      <c r="I159" s="6" t="str">
        <f t="shared" si="163"/>
        <v>#REF!</v>
      </c>
      <c r="J159" s="6" t="str">
        <f t="shared" si="163"/>
        <v>#REF!</v>
      </c>
      <c r="K159" s="6" t="str">
        <f t="shared" si="163"/>
        <v>#REF!</v>
      </c>
    </row>
    <row r="160">
      <c r="A160" s="6" t="str">
        <f>'Margaretta Polar Bears'!M39</f>
        <v>#REF!</v>
      </c>
      <c r="E160" s="6" t="str">
        <f t="shared" si="162"/>
        <v>#REF!</v>
      </c>
      <c r="F160" s="6" t="str">
        <f t="shared" ref="F160:K160" si="164">'Margaretta Polar Bears'!N39</f>
        <v>#REF!</v>
      </c>
      <c r="G160" s="6" t="str">
        <f t="shared" si="164"/>
        <v>#REF!</v>
      </c>
      <c r="H160" s="6" t="str">
        <f t="shared" si="164"/>
        <v>#REF!</v>
      </c>
      <c r="I160" s="6" t="str">
        <f t="shared" si="164"/>
        <v>#REF!</v>
      </c>
      <c r="J160" s="6" t="str">
        <f t="shared" si="164"/>
        <v>#REF!</v>
      </c>
      <c r="K160" s="6" t="str">
        <f t="shared" si="164"/>
        <v>#REF!</v>
      </c>
    </row>
    <row r="161">
      <c r="A161" s="6" t="str">
        <f>'Margaretta Polar Bears'!M38</f>
        <v>#REF!</v>
      </c>
      <c r="E161" s="6" t="str">
        <f t="shared" si="162"/>
        <v>#REF!</v>
      </c>
      <c r="F161" s="6" t="str">
        <f t="shared" ref="F161:K161" si="165">'Margaretta Polar Bears'!N38</f>
        <v>#REF!</v>
      </c>
      <c r="G161" s="6" t="str">
        <f t="shared" si="165"/>
        <v>#REF!</v>
      </c>
      <c r="H161" s="6" t="str">
        <f t="shared" si="165"/>
        <v>#REF!</v>
      </c>
      <c r="I161" s="6" t="str">
        <f t="shared" si="165"/>
        <v>#REF!</v>
      </c>
      <c r="J161" s="6" t="str">
        <f t="shared" si="165"/>
        <v>#REF!</v>
      </c>
      <c r="K161" s="6" t="str">
        <f t="shared" si="165"/>
        <v>#REF!</v>
      </c>
    </row>
    <row r="162">
      <c r="A162" s="6" t="str">
        <f>'Margaretta Polar Bears'!M37</f>
        <v>#REF!</v>
      </c>
      <c r="E162" s="6" t="str">
        <f t="shared" si="162"/>
        <v>#REF!</v>
      </c>
      <c r="F162" s="6" t="str">
        <f t="shared" ref="F162:K162" si="166">'Margaretta Polar Bears'!N37</f>
        <v>#REF!</v>
      </c>
      <c r="G162" s="6" t="str">
        <f t="shared" si="166"/>
        <v>#REF!</v>
      </c>
      <c r="H162" s="6" t="str">
        <f t="shared" si="166"/>
        <v>#REF!</v>
      </c>
      <c r="I162" s="6" t="str">
        <f t="shared" si="166"/>
        <v>#REF!</v>
      </c>
      <c r="J162" s="6" t="str">
        <f t="shared" si="166"/>
        <v>#REF!</v>
      </c>
      <c r="K162" s="6" t="str">
        <f t="shared" si="166"/>
        <v>#REF!</v>
      </c>
    </row>
    <row r="163">
      <c r="A163" s="6" t="str">
        <f>'Margaretta Polar Bears'!M36</f>
        <v>#REF!</v>
      </c>
      <c r="E163" s="6" t="str">
        <f t="shared" si="162"/>
        <v>#REF!</v>
      </c>
      <c r="F163" s="6" t="str">
        <f t="shared" ref="F163:K163" si="167">'Margaretta Polar Bears'!N36</f>
        <v>#REF!</v>
      </c>
      <c r="G163" s="6" t="str">
        <f t="shared" si="167"/>
        <v>#REF!</v>
      </c>
      <c r="H163" s="6" t="str">
        <f t="shared" si="167"/>
        <v>#REF!</v>
      </c>
      <c r="I163" s="6" t="str">
        <f t="shared" si="167"/>
        <v>#REF!</v>
      </c>
      <c r="J163" s="6" t="str">
        <f t="shared" si="167"/>
        <v>#REF!</v>
      </c>
      <c r="K163" s="6" t="str">
        <f t="shared" si="167"/>
        <v>#REF!</v>
      </c>
    </row>
    <row r="164">
      <c r="A164" s="6" t="str">
        <f>'Margaretta Polar Bears'!M35</f>
        <v>#REF!</v>
      </c>
      <c r="E164" s="6" t="str">
        <f t="shared" si="162"/>
        <v>#REF!</v>
      </c>
      <c r="F164" s="6" t="str">
        <f t="shared" ref="F164:K164" si="168">'Margaretta Polar Bears'!N35</f>
        <v>#REF!</v>
      </c>
      <c r="G164" s="6" t="str">
        <f t="shared" si="168"/>
        <v>#REF!</v>
      </c>
      <c r="H164" s="6" t="str">
        <f t="shared" si="168"/>
        <v>#REF!</v>
      </c>
      <c r="I164" s="6" t="str">
        <f t="shared" si="168"/>
        <v>#REF!</v>
      </c>
      <c r="J164" s="6" t="str">
        <f t="shared" si="168"/>
        <v>#REF!</v>
      </c>
      <c r="K164" s="6" t="str">
        <f t="shared" si="168"/>
        <v>#REF!</v>
      </c>
    </row>
    <row r="165">
      <c r="A165" s="6" t="str">
        <f>'Margaretta Polar Bears'!M34</f>
        <v>#REF!</v>
      </c>
      <c r="E165" s="6" t="str">
        <f t="shared" si="162"/>
        <v>#REF!</v>
      </c>
      <c r="F165" s="6" t="str">
        <f t="shared" ref="F165:K165" si="169">'Margaretta Polar Bears'!N34</f>
        <v>#REF!</v>
      </c>
      <c r="G165" s="6" t="str">
        <f t="shared" si="169"/>
        <v>#REF!</v>
      </c>
      <c r="H165" s="6" t="str">
        <f t="shared" si="169"/>
        <v>#REF!</v>
      </c>
      <c r="I165" s="6" t="str">
        <f t="shared" si="169"/>
        <v>#REF!</v>
      </c>
      <c r="J165" s="6" t="str">
        <f t="shared" si="169"/>
        <v>#REF!</v>
      </c>
      <c r="K165" s="6" t="str">
        <f t="shared" si="169"/>
        <v>#REF!</v>
      </c>
    </row>
    <row r="166">
      <c r="A166" s="6" t="str">
        <f>'Margaretta Polar Bears'!M33</f>
        <v>#REF!</v>
      </c>
      <c r="E166" s="6" t="str">
        <f t="shared" si="162"/>
        <v>#REF!</v>
      </c>
      <c r="F166" s="6" t="str">
        <f t="shared" ref="F166:K166" si="170">'Margaretta Polar Bears'!N33</f>
        <v>#REF!</v>
      </c>
      <c r="G166" s="6" t="str">
        <f t="shared" si="170"/>
        <v>#REF!</v>
      </c>
      <c r="H166" s="6" t="str">
        <f t="shared" si="170"/>
        <v>#REF!</v>
      </c>
      <c r="I166" s="6" t="str">
        <f t="shared" si="170"/>
        <v>#REF!</v>
      </c>
      <c r="J166" s="6" t="str">
        <f t="shared" si="170"/>
        <v>#REF!</v>
      </c>
      <c r="K166" s="6" t="str">
        <f t="shared" si="170"/>
        <v>#REF!</v>
      </c>
    </row>
    <row r="167">
      <c r="A167" s="6" t="str">
        <f>'Margaretta Polar Bears'!M32</f>
        <v>#REF!</v>
      </c>
      <c r="E167" s="6" t="str">
        <f t="shared" si="162"/>
        <v>#REF!</v>
      </c>
      <c r="F167" s="6" t="str">
        <f t="shared" ref="F167:K167" si="171">'Margaretta Polar Bears'!N32</f>
        <v>#REF!</v>
      </c>
      <c r="G167" s="6" t="str">
        <f t="shared" si="171"/>
        <v>#REF!</v>
      </c>
      <c r="H167" s="6" t="str">
        <f t="shared" si="171"/>
        <v>#REF!</v>
      </c>
      <c r="I167" s="6" t="str">
        <f t="shared" si="171"/>
        <v>#REF!</v>
      </c>
      <c r="J167" s="6" t="str">
        <f t="shared" si="171"/>
        <v>#REF!</v>
      </c>
      <c r="K167" s="6" t="str">
        <f t="shared" si="171"/>
        <v>#REF!</v>
      </c>
    </row>
    <row r="168">
      <c r="A168" s="6" t="str">
        <f>'Margaretta Polar Bears'!M31</f>
        <v>#REF!</v>
      </c>
      <c r="E168" s="6" t="str">
        <f t="shared" si="162"/>
        <v>#REF!</v>
      </c>
      <c r="F168" s="6" t="str">
        <f t="shared" ref="F168:K168" si="172">'Margaretta Polar Bears'!N31</f>
        <v>#REF!</v>
      </c>
      <c r="G168" s="6" t="str">
        <f t="shared" si="172"/>
        <v>#REF!</v>
      </c>
      <c r="H168" s="6" t="str">
        <f t="shared" si="172"/>
        <v>#REF!</v>
      </c>
      <c r="I168" s="6" t="str">
        <f t="shared" si="172"/>
        <v>#REF!</v>
      </c>
      <c r="J168" s="6" t="str">
        <f t="shared" si="172"/>
        <v>#REF!</v>
      </c>
      <c r="K168" s="6" t="str">
        <f t="shared" si="172"/>
        <v>#REF!</v>
      </c>
    </row>
    <row r="169">
      <c r="A169" s="6" t="str">
        <f>'Margaretta Polar Bears'!M30</f>
        <v>#REF!</v>
      </c>
      <c r="E169" s="6" t="str">
        <f t="shared" si="162"/>
        <v>#REF!</v>
      </c>
      <c r="F169" s="6" t="str">
        <f t="shared" ref="F169:K169" si="173">'Margaretta Polar Bears'!N30</f>
        <v>#REF!</v>
      </c>
      <c r="G169" s="6" t="str">
        <f t="shared" si="173"/>
        <v>#REF!</v>
      </c>
      <c r="H169" s="6" t="str">
        <f t="shared" si="173"/>
        <v>#REF!</v>
      </c>
      <c r="I169" s="6" t="str">
        <f t="shared" si="173"/>
        <v>#REF!</v>
      </c>
      <c r="J169" s="6" t="str">
        <f t="shared" si="173"/>
        <v>#REF!</v>
      </c>
      <c r="K169" s="6" t="str">
        <f t="shared" si="173"/>
        <v>#REF!</v>
      </c>
    </row>
    <row r="170">
      <c r="A170" s="6" t="str">
        <f>'Margaretta Polar Bears'!M29</f>
        <v>#REF!</v>
      </c>
      <c r="E170" s="6" t="str">
        <f t="shared" si="162"/>
        <v>#REF!</v>
      </c>
      <c r="F170" s="6" t="str">
        <f t="shared" ref="F170:K170" si="174">'Margaretta Polar Bears'!N29</f>
        <v>#REF!</v>
      </c>
      <c r="G170" s="6" t="str">
        <f t="shared" si="174"/>
        <v>#REF!</v>
      </c>
      <c r="H170" s="6" t="str">
        <f t="shared" si="174"/>
        <v>#REF!</v>
      </c>
      <c r="I170" s="6" t="str">
        <f t="shared" si="174"/>
        <v>#REF!</v>
      </c>
      <c r="J170" s="6" t="str">
        <f t="shared" si="174"/>
        <v>#REF!</v>
      </c>
      <c r="K170" s="6" t="str">
        <f t="shared" si="174"/>
        <v>#REF!</v>
      </c>
    </row>
    <row r="171">
      <c r="A171" s="6" t="str">
        <f>'Margaretta Polar Bears'!M28</f>
        <v>#REF!</v>
      </c>
      <c r="E171" s="6" t="str">
        <f t="shared" si="162"/>
        <v>#REF!</v>
      </c>
      <c r="F171" s="6" t="str">
        <f t="shared" ref="F171:K171" si="175">'Margaretta Polar Bears'!N28</f>
        <v>#REF!</v>
      </c>
      <c r="G171" s="6" t="str">
        <f t="shared" si="175"/>
        <v>#REF!</v>
      </c>
      <c r="H171" s="6" t="str">
        <f t="shared" si="175"/>
        <v>#REF!</v>
      </c>
      <c r="I171" s="6" t="str">
        <f t="shared" si="175"/>
        <v>#REF!</v>
      </c>
      <c r="J171" s="6" t="str">
        <f t="shared" si="175"/>
        <v>#REF!</v>
      </c>
      <c r="K171" s="6" t="str">
        <f t="shared" si="175"/>
        <v>#REF!</v>
      </c>
    </row>
    <row r="172">
      <c r="A172" s="6" t="str">
        <f>'Margaretta Polar Bears'!M27</f>
        <v>#REF!</v>
      </c>
      <c r="E172" s="6" t="str">
        <f t="shared" si="162"/>
        <v>#REF!</v>
      </c>
      <c r="F172" s="6" t="str">
        <f t="shared" ref="F172:K172" si="176">'Margaretta Polar Bears'!N27</f>
        <v>#REF!</v>
      </c>
      <c r="G172" s="6" t="str">
        <f t="shared" si="176"/>
        <v>#REF!</v>
      </c>
      <c r="H172" s="6" t="str">
        <f t="shared" si="176"/>
        <v>#REF!</v>
      </c>
      <c r="I172" s="6" t="str">
        <f t="shared" si="176"/>
        <v>#REF!</v>
      </c>
      <c r="J172" s="6" t="str">
        <f t="shared" si="176"/>
        <v>#REF!</v>
      </c>
      <c r="K172" s="6" t="str">
        <f t="shared" si="176"/>
        <v>#REF!</v>
      </c>
    </row>
    <row r="173">
      <c r="A173" s="6" t="str">
        <f>'Margaretta Polar Bears'!M26</f>
        <v>#REF!</v>
      </c>
      <c r="E173" s="6" t="str">
        <f t="shared" si="162"/>
        <v>#REF!</v>
      </c>
      <c r="F173" s="6" t="str">
        <f t="shared" ref="F173:K173" si="177">'Margaretta Polar Bears'!N26</f>
        <v>#REF!</v>
      </c>
      <c r="G173" s="6" t="str">
        <f t="shared" si="177"/>
        <v>#REF!</v>
      </c>
      <c r="H173" s="6" t="str">
        <f t="shared" si="177"/>
        <v>#REF!</v>
      </c>
      <c r="I173" s="6" t="str">
        <f t="shared" si="177"/>
        <v>#REF!</v>
      </c>
      <c r="J173" s="6" t="str">
        <f t="shared" si="177"/>
        <v>#REF!</v>
      </c>
      <c r="K173" s="6" t="str">
        <f t="shared" si="177"/>
        <v>#REF!</v>
      </c>
    </row>
    <row r="174">
      <c r="A174" s="6" t="str">
        <f>'Margaretta Polar Bears'!M25</f>
        <v>#REF!</v>
      </c>
      <c r="E174" s="6" t="str">
        <f t="shared" si="162"/>
        <v>#REF!</v>
      </c>
      <c r="F174" s="6" t="str">
        <f t="shared" ref="F174:K174" si="178">'Margaretta Polar Bears'!N25</f>
        <v>#REF!</v>
      </c>
      <c r="G174" s="6" t="str">
        <f t="shared" si="178"/>
        <v>#REF!</v>
      </c>
      <c r="H174" s="6" t="str">
        <f t="shared" si="178"/>
        <v>#REF!</v>
      </c>
      <c r="I174" s="6" t="str">
        <f t="shared" si="178"/>
        <v>#REF!</v>
      </c>
      <c r="J174" s="6" t="str">
        <f t="shared" si="178"/>
        <v>#REF!</v>
      </c>
      <c r="K174" s="6" t="str">
        <f t="shared" si="178"/>
        <v>#REF!</v>
      </c>
    </row>
    <row r="175">
      <c r="A175" s="6" t="str">
        <f>'Margaretta Polar Bears'!M24</f>
        <v>#REF!</v>
      </c>
      <c r="E175" s="6" t="str">
        <f t="shared" si="162"/>
        <v>#REF!</v>
      </c>
      <c r="F175" s="6" t="str">
        <f t="shared" ref="F175:K175" si="179">'Margaretta Polar Bears'!N24</f>
        <v>#REF!</v>
      </c>
      <c r="G175" s="6" t="str">
        <f t="shared" si="179"/>
        <v>#REF!</v>
      </c>
      <c r="H175" s="6" t="str">
        <f t="shared" si="179"/>
        <v>#REF!</v>
      </c>
      <c r="I175" s="6" t="str">
        <f t="shared" si="179"/>
        <v>#REF!</v>
      </c>
      <c r="J175" s="6" t="str">
        <f t="shared" si="179"/>
        <v>#REF!</v>
      </c>
      <c r="K175" s="6" t="str">
        <f t="shared" si="179"/>
        <v>#REF!</v>
      </c>
    </row>
    <row r="176">
      <c r="A176" s="6" t="str">
        <f>'Margaretta Polar Bears'!M23</f>
        <v>#REF!</v>
      </c>
      <c r="E176" s="6" t="str">
        <f t="shared" si="162"/>
        <v>#REF!</v>
      </c>
      <c r="F176" s="6" t="str">
        <f t="shared" ref="F176:K176" si="180">'Margaretta Polar Bears'!N23</f>
        <v>#REF!</v>
      </c>
      <c r="G176" s="6" t="str">
        <f t="shared" si="180"/>
        <v>#REF!</v>
      </c>
      <c r="H176" s="6" t="str">
        <f t="shared" si="180"/>
        <v>#REF!</v>
      </c>
      <c r="I176" s="6" t="str">
        <f t="shared" si="180"/>
        <v>#REF!</v>
      </c>
      <c r="J176" s="6" t="str">
        <f t="shared" si="180"/>
        <v>#REF!</v>
      </c>
      <c r="K176" s="6" t="str">
        <f t="shared" si="180"/>
        <v>#REF!</v>
      </c>
    </row>
    <row r="177">
      <c r="A177" s="6" t="str">
        <f>'Margaretta Polar Bears'!M22</f>
        <v>#REF!</v>
      </c>
      <c r="E177" s="6" t="str">
        <f t="shared" si="162"/>
        <v>#REF!</v>
      </c>
      <c r="F177" s="6" t="str">
        <f t="shared" ref="F177:K177" si="181">'Margaretta Polar Bears'!N22</f>
        <v>#REF!</v>
      </c>
      <c r="G177" s="6" t="str">
        <f t="shared" si="181"/>
        <v>#REF!</v>
      </c>
      <c r="H177" s="6" t="str">
        <f t="shared" si="181"/>
        <v>#REF!</v>
      </c>
      <c r="I177" s="6" t="str">
        <f t="shared" si="181"/>
        <v>#REF!</v>
      </c>
      <c r="J177" s="6" t="str">
        <f t="shared" si="181"/>
        <v>#REF!</v>
      </c>
      <c r="K177" s="6" t="str">
        <f t="shared" si="181"/>
        <v>#REF!</v>
      </c>
    </row>
    <row r="178">
      <c r="A178" s="6" t="str">
        <f>'Margaretta Polar Bears'!M21</f>
        <v>#REF!</v>
      </c>
      <c r="E178" s="6" t="str">
        <f t="shared" si="162"/>
        <v>#REF!</v>
      </c>
      <c r="F178" s="6" t="str">
        <f t="shared" ref="F178:K178" si="182">'Margaretta Polar Bears'!N21</f>
        <v>#REF!</v>
      </c>
      <c r="G178" s="6" t="str">
        <f t="shared" si="182"/>
        <v>#REF!</v>
      </c>
      <c r="H178" s="6" t="str">
        <f t="shared" si="182"/>
        <v>#REF!</v>
      </c>
      <c r="I178" s="6" t="str">
        <f t="shared" si="182"/>
        <v>#REF!</v>
      </c>
      <c r="J178" s="6" t="str">
        <f t="shared" si="182"/>
        <v>#REF!</v>
      </c>
      <c r="K178" s="6" t="str">
        <f t="shared" si="182"/>
        <v>#REF!</v>
      </c>
    </row>
    <row r="179">
      <c r="A179" s="6" t="str">
        <f>'Margaretta Polar Bears'!M20</f>
        <v>#REF!</v>
      </c>
      <c r="E179" s="6" t="str">
        <f t="shared" si="162"/>
        <v>#REF!</v>
      </c>
      <c r="F179" s="6" t="str">
        <f t="shared" ref="F179:K179" si="183">'Margaretta Polar Bears'!N20</f>
        <v>#REF!</v>
      </c>
      <c r="G179" s="6" t="str">
        <f t="shared" si="183"/>
        <v>#REF!</v>
      </c>
      <c r="H179" s="6" t="str">
        <f t="shared" si="183"/>
        <v>#REF!</v>
      </c>
      <c r="I179" s="6" t="str">
        <f t="shared" si="183"/>
        <v>#REF!</v>
      </c>
      <c r="J179" s="6" t="str">
        <f t="shared" si="183"/>
        <v>#REF!</v>
      </c>
      <c r="K179" s="6" t="str">
        <f t="shared" si="183"/>
        <v>#REF!</v>
      </c>
    </row>
    <row r="180">
      <c r="A180" s="6" t="str">
        <f>'Margaretta Polar Bears'!M19</f>
        <v>#REF!</v>
      </c>
      <c r="E180" s="6" t="str">
        <f t="shared" si="162"/>
        <v>#REF!</v>
      </c>
      <c r="F180" s="6" t="str">
        <f t="shared" ref="F180:K180" si="184">'Margaretta Polar Bears'!N19</f>
        <v>#REF!</v>
      </c>
      <c r="G180" s="6" t="str">
        <f t="shared" si="184"/>
        <v>#REF!</v>
      </c>
      <c r="H180" s="6" t="str">
        <f t="shared" si="184"/>
        <v>#REF!</v>
      </c>
      <c r="I180" s="6" t="str">
        <f t="shared" si="184"/>
        <v>#REF!</v>
      </c>
      <c r="J180" s="6" t="str">
        <f t="shared" si="184"/>
        <v>#REF!</v>
      </c>
      <c r="K180" s="6" t="str">
        <f t="shared" si="184"/>
        <v>#REF!</v>
      </c>
    </row>
    <row r="181">
      <c r="A181" s="6" t="str">
        <f>'Margaretta Polar Bears'!M18</f>
        <v>#REF!</v>
      </c>
      <c r="E181" s="6" t="str">
        <f t="shared" si="162"/>
        <v>#REF!</v>
      </c>
      <c r="F181" s="6" t="str">
        <f t="shared" ref="F181:K181" si="185">'Margaretta Polar Bears'!N18</f>
        <v>#REF!</v>
      </c>
      <c r="G181" s="6" t="str">
        <f t="shared" si="185"/>
        <v>#REF!</v>
      </c>
      <c r="H181" s="6" t="str">
        <f t="shared" si="185"/>
        <v>#REF!</v>
      </c>
      <c r="I181" s="6" t="str">
        <f t="shared" si="185"/>
        <v>#REF!</v>
      </c>
      <c r="J181" s="6" t="str">
        <f t="shared" si="185"/>
        <v>#REF!</v>
      </c>
      <c r="K181" s="6" t="str">
        <f t="shared" si="185"/>
        <v>#REF!</v>
      </c>
    </row>
    <row r="182">
      <c r="A182" s="6" t="str">
        <f>'Margaretta Polar Bears'!M17</f>
        <v>#REF!</v>
      </c>
      <c r="E182" s="6" t="str">
        <f t="shared" si="162"/>
        <v>#REF!</v>
      </c>
      <c r="F182" s="6" t="str">
        <f t="shared" ref="F182:K182" si="186">'Margaretta Polar Bears'!N17</f>
        <v>#REF!</v>
      </c>
      <c r="G182" s="6" t="str">
        <f t="shared" si="186"/>
        <v>#REF!</v>
      </c>
      <c r="H182" s="6" t="str">
        <f t="shared" si="186"/>
        <v>#REF!</v>
      </c>
      <c r="I182" s="6" t="str">
        <f t="shared" si="186"/>
        <v>#REF!</v>
      </c>
      <c r="J182" s="6" t="str">
        <f t="shared" si="186"/>
        <v>#REF!</v>
      </c>
      <c r="K182" s="6" t="str">
        <f t="shared" si="186"/>
        <v>#REF!</v>
      </c>
    </row>
    <row r="183">
      <c r="A183" s="6" t="str">
        <f>'Margaretta Polar Bears'!M16</f>
        <v>#REF!</v>
      </c>
      <c r="E183" s="6" t="str">
        <f t="shared" si="162"/>
        <v>#REF!</v>
      </c>
      <c r="F183" s="6" t="str">
        <f t="shared" ref="F183:K183" si="187">'Margaretta Polar Bears'!N16</f>
        <v>#REF!</v>
      </c>
      <c r="G183" s="6" t="str">
        <f t="shared" si="187"/>
        <v>#REF!</v>
      </c>
      <c r="H183" s="6" t="str">
        <f t="shared" si="187"/>
        <v>#REF!</v>
      </c>
      <c r="I183" s="6" t="str">
        <f t="shared" si="187"/>
        <v>#REF!</v>
      </c>
      <c r="J183" s="6" t="str">
        <f t="shared" si="187"/>
        <v>#REF!</v>
      </c>
      <c r="K183" s="6" t="str">
        <f t="shared" si="187"/>
        <v>#REF!</v>
      </c>
    </row>
    <row r="184">
      <c r="A184" s="6" t="str">
        <f>'Margaretta Polar Bears'!M15</f>
        <v>#REF!</v>
      </c>
      <c r="E184" s="6" t="str">
        <f t="shared" si="162"/>
        <v>#REF!</v>
      </c>
      <c r="F184" s="6" t="str">
        <f t="shared" ref="F184:K184" si="188">'Margaretta Polar Bears'!N15</f>
        <v>#REF!</v>
      </c>
      <c r="G184" s="6" t="str">
        <f t="shared" si="188"/>
        <v>#REF!</v>
      </c>
      <c r="H184" s="6" t="str">
        <f t="shared" si="188"/>
        <v>#REF!</v>
      </c>
      <c r="I184" s="6" t="str">
        <f t="shared" si="188"/>
        <v>#REF!</v>
      </c>
      <c r="J184" s="6" t="str">
        <f t="shared" si="188"/>
        <v>#REF!</v>
      </c>
      <c r="K184" s="6" t="str">
        <f t="shared" si="188"/>
        <v>#REF!</v>
      </c>
    </row>
    <row r="185">
      <c r="A185" s="6" t="str">
        <f>'Margaretta Polar Bears'!M14</f>
        <v>#REF!</v>
      </c>
      <c r="E185" s="6" t="str">
        <f t="shared" si="162"/>
        <v>#REF!</v>
      </c>
      <c r="F185" s="6" t="str">
        <f t="shared" ref="F185:K185" si="189">'Margaretta Polar Bears'!N14</f>
        <v>#REF!</v>
      </c>
      <c r="G185" s="6" t="str">
        <f t="shared" si="189"/>
        <v>#REF!</v>
      </c>
      <c r="H185" s="6" t="str">
        <f t="shared" si="189"/>
        <v>#REF!</v>
      </c>
      <c r="I185" s="6" t="str">
        <f t="shared" si="189"/>
        <v>#REF!</v>
      </c>
      <c r="J185" s="6" t="str">
        <f t="shared" si="189"/>
        <v>#REF!</v>
      </c>
      <c r="K185" s="6" t="str">
        <f t="shared" si="189"/>
        <v>#REF!</v>
      </c>
    </row>
    <row r="186">
      <c r="A186" s="6" t="str">
        <f>'Margaretta Polar Bears'!M13</f>
        <v>#REF!</v>
      </c>
      <c r="E186" s="6" t="str">
        <f t="shared" si="162"/>
        <v>#REF!</v>
      </c>
      <c r="F186" s="6" t="str">
        <f t="shared" ref="F186:K186" si="190">'Margaretta Polar Bears'!N13</f>
        <v>#REF!</v>
      </c>
      <c r="G186" s="6" t="str">
        <f t="shared" si="190"/>
        <v>#REF!</v>
      </c>
      <c r="H186" s="6" t="str">
        <f t="shared" si="190"/>
        <v>#REF!</v>
      </c>
      <c r="I186" s="6" t="str">
        <f t="shared" si="190"/>
        <v>#REF!</v>
      </c>
      <c r="J186" s="6" t="str">
        <f t="shared" si="190"/>
        <v>#REF!</v>
      </c>
      <c r="K186" s="6" t="str">
        <f t="shared" si="190"/>
        <v>#REF!</v>
      </c>
    </row>
    <row r="187">
      <c r="A187" s="6" t="str">
        <f>'Margaretta Polar Bears'!M12</f>
        <v>#REF!</v>
      </c>
      <c r="E187" s="6" t="str">
        <f t="shared" si="162"/>
        <v>#REF!</v>
      </c>
      <c r="F187" s="6" t="str">
        <f t="shared" ref="F187:K187" si="191">'Margaretta Polar Bears'!N12</f>
        <v>#REF!</v>
      </c>
      <c r="G187" s="6" t="str">
        <f t="shared" si="191"/>
        <v>#REF!</v>
      </c>
      <c r="H187" s="6" t="str">
        <f t="shared" si="191"/>
        <v>#REF!</v>
      </c>
      <c r="I187" s="6" t="str">
        <f t="shared" si="191"/>
        <v>#REF!</v>
      </c>
      <c r="J187" s="6" t="str">
        <f t="shared" si="191"/>
        <v>#REF!</v>
      </c>
      <c r="K187" s="6" t="str">
        <f t="shared" si="191"/>
        <v>#REF!</v>
      </c>
    </row>
    <row r="188">
      <c r="A188" s="6" t="str">
        <f>'Margaretta Polar Bears'!M11</f>
        <v>#REF!</v>
      </c>
      <c r="E188" s="6" t="str">
        <f t="shared" si="162"/>
        <v>#REF!</v>
      </c>
      <c r="F188" s="6" t="str">
        <f t="shared" ref="F188:K188" si="192">'Margaretta Polar Bears'!N11</f>
        <v>#REF!</v>
      </c>
      <c r="G188" s="6" t="str">
        <f t="shared" si="192"/>
        <v>#REF!</v>
      </c>
      <c r="H188" s="6" t="str">
        <f t="shared" si="192"/>
        <v>#REF!</v>
      </c>
      <c r="I188" s="6" t="str">
        <f t="shared" si="192"/>
        <v>#REF!</v>
      </c>
      <c r="J188" s="6" t="str">
        <f t="shared" si="192"/>
        <v>#REF!</v>
      </c>
      <c r="K188" s="6" t="str">
        <f t="shared" si="192"/>
        <v>#REF!</v>
      </c>
    </row>
    <row r="189">
      <c r="A189" s="6" t="str">
        <f>'Margaretta Polar Bears'!M10</f>
        <v>#REF!</v>
      </c>
      <c r="E189" s="6" t="str">
        <f t="shared" si="162"/>
        <v>#REF!</v>
      </c>
      <c r="F189" s="6" t="str">
        <f t="shared" ref="F189:K189" si="193">'Margaretta Polar Bears'!N10</f>
        <v>#REF!</v>
      </c>
      <c r="G189" s="6" t="str">
        <f t="shared" si="193"/>
        <v>#REF!</v>
      </c>
      <c r="H189" s="6" t="str">
        <f t="shared" si="193"/>
        <v>#REF!</v>
      </c>
      <c r="I189" s="6" t="str">
        <f t="shared" si="193"/>
        <v>#REF!</v>
      </c>
      <c r="J189" s="6" t="str">
        <f t="shared" si="193"/>
        <v>#REF!</v>
      </c>
      <c r="K189" s="6" t="str">
        <f t="shared" si="193"/>
        <v>#REF!</v>
      </c>
    </row>
    <row r="190">
      <c r="A190" s="6" t="str">
        <f>'Margaretta Polar Bears'!M9</f>
        <v>#REF!</v>
      </c>
      <c r="E190" s="6" t="str">
        <f t="shared" si="162"/>
        <v>#REF!</v>
      </c>
      <c r="F190" s="6" t="str">
        <f t="shared" ref="F190:K190" si="194">'Margaretta Polar Bears'!N9</f>
        <v>#REF!</v>
      </c>
      <c r="G190" s="6" t="str">
        <f t="shared" si="194"/>
        <v>#REF!</v>
      </c>
      <c r="H190" s="6" t="str">
        <f t="shared" si="194"/>
        <v>#REF!</v>
      </c>
      <c r="I190" s="6" t="str">
        <f t="shared" si="194"/>
        <v>#REF!</v>
      </c>
      <c r="J190" s="6" t="str">
        <f t="shared" si="194"/>
        <v>#REF!</v>
      </c>
      <c r="K190" s="6" t="str">
        <f t="shared" si="194"/>
        <v>#REF!</v>
      </c>
    </row>
    <row r="191">
      <c r="A191" s="6" t="str">
        <f>'Margaretta Polar Bears'!M8</f>
        <v>#REF!</v>
      </c>
      <c r="E191" s="6" t="str">
        <f t="shared" si="162"/>
        <v>#REF!</v>
      </c>
      <c r="F191" s="6" t="str">
        <f t="shared" ref="F191:K191" si="195">'Margaretta Polar Bears'!N8</f>
        <v>#REF!</v>
      </c>
      <c r="G191" s="6" t="str">
        <f t="shared" si="195"/>
        <v>#REF!</v>
      </c>
      <c r="H191" s="6" t="str">
        <f t="shared" si="195"/>
        <v>#REF!</v>
      </c>
      <c r="I191" s="6" t="str">
        <f t="shared" si="195"/>
        <v>#REF!</v>
      </c>
      <c r="J191" s="6" t="str">
        <f t="shared" si="195"/>
        <v>#REF!</v>
      </c>
      <c r="K191" s="6" t="str">
        <f t="shared" si="195"/>
        <v>#REF!</v>
      </c>
    </row>
    <row r="192">
      <c r="A192" s="6" t="str">
        <f>'Margaretta Polar Bears'!M7</f>
        <v>#REF!</v>
      </c>
      <c r="E192" s="6" t="str">
        <f t="shared" si="162"/>
        <v>#REF!</v>
      </c>
      <c r="F192" s="6" t="str">
        <f t="shared" ref="F192:K192" si="196">'Margaretta Polar Bears'!N7</f>
        <v>#REF!</v>
      </c>
      <c r="G192" s="6" t="str">
        <f t="shared" si="196"/>
        <v>#REF!</v>
      </c>
      <c r="H192" s="6" t="str">
        <f t="shared" si="196"/>
        <v>#REF!</v>
      </c>
      <c r="I192" s="6" t="str">
        <f t="shared" si="196"/>
        <v>#REF!</v>
      </c>
      <c r="J192" s="6" t="str">
        <f t="shared" si="196"/>
        <v>#REF!</v>
      </c>
      <c r="K192" s="6" t="str">
        <f t="shared" si="196"/>
        <v>#REF!</v>
      </c>
    </row>
    <row r="193">
      <c r="A193" s="6" t="str">
        <f>'Margaretta Polar Bears'!M6</f>
        <v>#REF!</v>
      </c>
      <c r="E193" s="6" t="str">
        <f t="shared" si="162"/>
        <v>#REF!</v>
      </c>
      <c r="F193" s="6" t="str">
        <f t="shared" ref="F193:K193" si="197">'Margaretta Polar Bears'!N6</f>
        <v>#REF!</v>
      </c>
      <c r="G193" s="6" t="str">
        <f t="shared" si="197"/>
        <v>#REF!</v>
      </c>
      <c r="H193" s="6" t="str">
        <f t="shared" si="197"/>
        <v>#REF!</v>
      </c>
      <c r="I193" s="6" t="str">
        <f t="shared" si="197"/>
        <v>#REF!</v>
      </c>
      <c r="J193" s="6" t="str">
        <f t="shared" si="197"/>
        <v>#REF!</v>
      </c>
      <c r="K193" s="6" t="str">
        <f t="shared" si="197"/>
        <v>#REF!</v>
      </c>
    </row>
    <row r="194">
      <c r="A194" s="6" t="str">
        <f>'Margaretta Polar Bears'!M5</f>
        <v>#REF!</v>
      </c>
      <c r="E194" s="6" t="str">
        <f t="shared" si="162"/>
        <v>#REF!</v>
      </c>
      <c r="F194" s="6" t="str">
        <f t="shared" ref="F194:K194" si="198">'Margaretta Polar Bears'!N5</f>
        <v>#REF!</v>
      </c>
      <c r="G194" s="6" t="str">
        <f t="shared" si="198"/>
        <v>#REF!</v>
      </c>
      <c r="H194" s="6" t="str">
        <f t="shared" si="198"/>
        <v>#REF!</v>
      </c>
      <c r="I194" s="6" t="str">
        <f t="shared" si="198"/>
        <v>#REF!</v>
      </c>
      <c r="J194" s="6" t="str">
        <f t="shared" si="198"/>
        <v>#REF!</v>
      </c>
      <c r="K194" s="6" t="str">
        <f t="shared" si="198"/>
        <v>#REF!</v>
      </c>
    </row>
    <row r="195">
      <c r="A195" s="6" t="str">
        <f>'Margaretta Polar Bears'!M4</f>
        <v>#REF!</v>
      </c>
      <c r="E195" s="6" t="str">
        <f t="shared" si="162"/>
        <v>#REF!</v>
      </c>
      <c r="F195" s="6" t="str">
        <f t="shared" ref="F195:K195" si="199">'Margaretta Polar Bears'!N4</f>
        <v>#REF!</v>
      </c>
      <c r="G195" s="6" t="str">
        <f t="shared" si="199"/>
        <v>#REF!</v>
      </c>
      <c r="H195" s="6" t="str">
        <f t="shared" si="199"/>
        <v>#REF!</v>
      </c>
      <c r="I195" s="6" t="str">
        <f t="shared" si="199"/>
        <v>#REF!</v>
      </c>
      <c r="J195" s="6" t="str">
        <f t="shared" si="199"/>
        <v>#REF!</v>
      </c>
      <c r="K195" s="6" t="str">
        <f t="shared" si="199"/>
        <v>#REF!</v>
      </c>
    </row>
    <row r="196">
      <c r="A196" s="6" t="str">
        <f>'Margaretta Polar Bears'!M3</f>
        <v>#REF!</v>
      </c>
      <c r="E196" s="6" t="str">
        <f t="shared" si="162"/>
        <v>#REF!</v>
      </c>
      <c r="F196" s="6" t="str">
        <f t="shared" ref="F196:K196" si="200">'Margaretta Polar Bears'!N3</f>
        <v>#REF!</v>
      </c>
      <c r="G196" s="6" t="str">
        <f t="shared" si="200"/>
        <v>#REF!</v>
      </c>
      <c r="H196" s="6" t="str">
        <f t="shared" si="200"/>
        <v>#REF!</v>
      </c>
      <c r="I196" s="6" t="str">
        <f t="shared" si="200"/>
        <v>#REF!</v>
      </c>
      <c r="J196" s="6" t="str">
        <f t="shared" si="200"/>
        <v>#REF!</v>
      </c>
      <c r="K196" s="6" t="str">
        <f t="shared" si="200"/>
        <v>#REF!</v>
      </c>
    </row>
    <row r="197">
      <c r="A197" s="8" t="str">
        <f>'Willard Flashes'!M41</f>
        <v>#REF!</v>
      </c>
      <c r="B197" s="8"/>
      <c r="C197" s="8"/>
      <c r="D197" s="8"/>
      <c r="E197" s="8" t="str">
        <f t="shared" ref="E197:E235" si="202">LEFT('Willard Flashes'!A$1,3)</f>
        <v>#REF!</v>
      </c>
      <c r="F197" s="8" t="str">
        <f t="shared" ref="F197:K197" si="201">'Willard Flashes'!N41</f>
        <v>#REF!</v>
      </c>
      <c r="G197" s="9" t="str">
        <f t="shared" si="201"/>
        <v>#REF!</v>
      </c>
      <c r="H197" s="9" t="str">
        <f t="shared" si="201"/>
        <v>#REF!</v>
      </c>
      <c r="I197" s="9" t="str">
        <f t="shared" si="201"/>
        <v>#REF!</v>
      </c>
      <c r="J197" s="9" t="str">
        <f t="shared" si="201"/>
        <v>#REF!</v>
      </c>
      <c r="K197" s="9" t="str">
        <f t="shared" si="201"/>
        <v>#REF!</v>
      </c>
    </row>
    <row r="198">
      <c r="A198" s="8" t="str">
        <f>'Willard Flashes'!M40</f>
        <v>#REF!</v>
      </c>
      <c r="B198" s="8"/>
      <c r="C198" s="8"/>
      <c r="D198" s="8"/>
      <c r="E198" s="8" t="str">
        <f t="shared" si="202"/>
        <v>#REF!</v>
      </c>
      <c r="F198" s="8" t="str">
        <f t="shared" ref="F198:K198" si="203">'Willard Flashes'!N40</f>
        <v>#REF!</v>
      </c>
      <c r="G198" s="9" t="str">
        <f t="shared" si="203"/>
        <v>#REF!</v>
      </c>
      <c r="H198" s="9" t="str">
        <f t="shared" si="203"/>
        <v>#REF!</v>
      </c>
      <c r="I198" s="9" t="str">
        <f t="shared" si="203"/>
        <v>#REF!</v>
      </c>
      <c r="J198" s="9" t="str">
        <f t="shared" si="203"/>
        <v>#REF!</v>
      </c>
      <c r="K198" s="9" t="str">
        <f t="shared" si="203"/>
        <v>#REF!</v>
      </c>
    </row>
    <row r="199">
      <c r="A199" s="8" t="str">
        <f>'Willard Flashes'!M39</f>
        <v>#REF!</v>
      </c>
      <c r="B199" s="8"/>
      <c r="C199" s="8"/>
      <c r="D199" s="8"/>
      <c r="E199" s="8" t="str">
        <f t="shared" si="202"/>
        <v>#REF!</v>
      </c>
      <c r="F199" s="8" t="str">
        <f t="shared" ref="F199:K199" si="204">'Willard Flashes'!N39</f>
        <v>#REF!</v>
      </c>
      <c r="G199" s="9" t="str">
        <f t="shared" si="204"/>
        <v>#REF!</v>
      </c>
      <c r="H199" s="9" t="str">
        <f t="shared" si="204"/>
        <v>#REF!</v>
      </c>
      <c r="I199" s="9" t="str">
        <f t="shared" si="204"/>
        <v>#REF!</v>
      </c>
      <c r="J199" s="9" t="str">
        <f t="shared" si="204"/>
        <v>#REF!</v>
      </c>
      <c r="K199" s="9" t="str">
        <f t="shared" si="204"/>
        <v>#REF!</v>
      </c>
    </row>
    <row r="200">
      <c r="A200" s="8" t="str">
        <f>'Willard Flashes'!M38</f>
        <v>#REF!</v>
      </c>
      <c r="B200" s="8"/>
      <c r="C200" s="8"/>
      <c r="D200" s="8"/>
      <c r="E200" s="8" t="str">
        <f t="shared" si="202"/>
        <v>#REF!</v>
      </c>
      <c r="F200" s="8" t="str">
        <f t="shared" ref="F200:K200" si="205">'Willard Flashes'!N38</f>
        <v>#REF!</v>
      </c>
      <c r="G200" s="9" t="str">
        <f t="shared" si="205"/>
        <v>#REF!</v>
      </c>
      <c r="H200" s="9" t="str">
        <f t="shared" si="205"/>
        <v>#REF!</v>
      </c>
      <c r="I200" s="9" t="str">
        <f t="shared" si="205"/>
        <v>#REF!</v>
      </c>
      <c r="J200" s="9" t="str">
        <f t="shared" si="205"/>
        <v>#REF!</v>
      </c>
      <c r="K200" s="9" t="str">
        <f t="shared" si="205"/>
        <v>#REF!</v>
      </c>
    </row>
    <row r="201">
      <c r="A201" s="8" t="str">
        <f>'Willard Flashes'!M37</f>
        <v>#REF!</v>
      </c>
      <c r="B201" s="8"/>
      <c r="C201" s="8"/>
      <c r="D201" s="8"/>
      <c r="E201" s="8" t="str">
        <f t="shared" si="202"/>
        <v>#REF!</v>
      </c>
      <c r="F201" s="8" t="str">
        <f t="shared" ref="F201:K201" si="206">'Willard Flashes'!N37</f>
        <v>#REF!</v>
      </c>
      <c r="G201" s="9" t="str">
        <f t="shared" si="206"/>
        <v>#REF!</v>
      </c>
      <c r="H201" s="9" t="str">
        <f t="shared" si="206"/>
        <v>#REF!</v>
      </c>
      <c r="I201" s="9" t="str">
        <f t="shared" si="206"/>
        <v>#REF!</v>
      </c>
      <c r="J201" s="9" t="str">
        <f t="shared" si="206"/>
        <v>#REF!</v>
      </c>
      <c r="K201" s="9" t="str">
        <f t="shared" si="206"/>
        <v>#REF!</v>
      </c>
    </row>
    <row r="202">
      <c r="A202" s="8" t="str">
        <f>'Willard Flashes'!M36</f>
        <v>#REF!</v>
      </c>
      <c r="B202" s="8"/>
      <c r="C202" s="8"/>
      <c r="D202" s="8"/>
      <c r="E202" s="8" t="str">
        <f t="shared" si="202"/>
        <v>#REF!</v>
      </c>
      <c r="F202" s="8" t="str">
        <f t="shared" ref="F202:K202" si="207">'Willard Flashes'!N36</f>
        <v>#REF!</v>
      </c>
      <c r="G202" s="9" t="str">
        <f t="shared" si="207"/>
        <v>#REF!</v>
      </c>
      <c r="H202" s="9" t="str">
        <f t="shared" si="207"/>
        <v>#REF!</v>
      </c>
      <c r="I202" s="9" t="str">
        <f t="shared" si="207"/>
        <v>#REF!</v>
      </c>
      <c r="J202" s="9" t="str">
        <f t="shared" si="207"/>
        <v>#REF!</v>
      </c>
      <c r="K202" s="9" t="str">
        <f t="shared" si="207"/>
        <v>#REF!</v>
      </c>
    </row>
    <row r="203">
      <c r="A203" s="8" t="str">
        <f>'Willard Flashes'!M35</f>
        <v>#REF!</v>
      </c>
      <c r="B203" s="8"/>
      <c r="C203" s="8"/>
      <c r="D203" s="8"/>
      <c r="E203" s="8" t="str">
        <f t="shared" si="202"/>
        <v>#REF!</v>
      </c>
      <c r="F203" s="8" t="str">
        <f t="shared" ref="F203:K203" si="208">'Willard Flashes'!N35</f>
        <v>#REF!</v>
      </c>
      <c r="G203" s="9" t="str">
        <f t="shared" si="208"/>
        <v>#REF!</v>
      </c>
      <c r="H203" s="9" t="str">
        <f t="shared" si="208"/>
        <v>#REF!</v>
      </c>
      <c r="I203" s="9" t="str">
        <f t="shared" si="208"/>
        <v>#REF!</v>
      </c>
      <c r="J203" s="9" t="str">
        <f t="shared" si="208"/>
        <v>#REF!</v>
      </c>
      <c r="K203" s="9" t="str">
        <f t="shared" si="208"/>
        <v>#REF!</v>
      </c>
    </row>
    <row r="204">
      <c r="A204" s="8" t="str">
        <f>'Willard Flashes'!M34</f>
        <v>#REF!</v>
      </c>
      <c r="B204" s="8"/>
      <c r="C204" s="8"/>
      <c r="D204" s="8"/>
      <c r="E204" s="8" t="str">
        <f t="shared" si="202"/>
        <v>#REF!</v>
      </c>
      <c r="F204" s="8" t="str">
        <f t="shared" ref="F204:K204" si="209">'Willard Flashes'!N34</f>
        <v>#REF!</v>
      </c>
      <c r="G204" s="9" t="str">
        <f t="shared" si="209"/>
        <v>#REF!</v>
      </c>
      <c r="H204" s="9" t="str">
        <f t="shared" si="209"/>
        <v>#REF!</v>
      </c>
      <c r="I204" s="9" t="str">
        <f t="shared" si="209"/>
        <v>#REF!</v>
      </c>
      <c r="J204" s="9" t="str">
        <f t="shared" si="209"/>
        <v>#REF!</v>
      </c>
      <c r="K204" s="9" t="str">
        <f t="shared" si="209"/>
        <v>#REF!</v>
      </c>
    </row>
    <row r="205">
      <c r="A205" s="8" t="str">
        <f>'Willard Flashes'!M33</f>
        <v>#REF!</v>
      </c>
      <c r="B205" s="8"/>
      <c r="C205" s="8"/>
      <c r="D205" s="8"/>
      <c r="E205" s="8" t="str">
        <f t="shared" si="202"/>
        <v>#REF!</v>
      </c>
      <c r="F205" s="8" t="str">
        <f t="shared" ref="F205:K205" si="210">'Willard Flashes'!N33</f>
        <v>#REF!</v>
      </c>
      <c r="G205" s="9" t="str">
        <f t="shared" si="210"/>
        <v>#REF!</v>
      </c>
      <c r="H205" s="9" t="str">
        <f t="shared" si="210"/>
        <v>#REF!</v>
      </c>
      <c r="I205" s="9" t="str">
        <f t="shared" si="210"/>
        <v>#REF!</v>
      </c>
      <c r="J205" s="9" t="str">
        <f t="shared" si="210"/>
        <v>#REF!</v>
      </c>
      <c r="K205" s="9" t="str">
        <f t="shared" si="210"/>
        <v>#REF!</v>
      </c>
    </row>
    <row r="206">
      <c r="A206" s="8" t="str">
        <f>'Willard Flashes'!M32</f>
        <v>#REF!</v>
      </c>
      <c r="B206" s="8"/>
      <c r="C206" s="8"/>
      <c r="D206" s="8"/>
      <c r="E206" s="8" t="str">
        <f t="shared" si="202"/>
        <v>#REF!</v>
      </c>
      <c r="F206" s="8" t="str">
        <f t="shared" ref="F206:K206" si="211">'Willard Flashes'!N32</f>
        <v>#REF!</v>
      </c>
      <c r="G206" s="9" t="str">
        <f t="shared" si="211"/>
        <v>#REF!</v>
      </c>
      <c r="H206" s="9" t="str">
        <f t="shared" si="211"/>
        <v>#REF!</v>
      </c>
      <c r="I206" s="9" t="str">
        <f t="shared" si="211"/>
        <v>#REF!</v>
      </c>
      <c r="J206" s="9" t="str">
        <f t="shared" si="211"/>
        <v>#REF!</v>
      </c>
      <c r="K206" s="9" t="str">
        <f t="shared" si="211"/>
        <v>#REF!</v>
      </c>
    </row>
    <row r="207">
      <c r="A207" s="8" t="str">
        <f>'Willard Flashes'!M31</f>
        <v>#REF!</v>
      </c>
      <c r="B207" s="8"/>
      <c r="C207" s="8"/>
      <c r="D207" s="8"/>
      <c r="E207" s="8" t="str">
        <f t="shared" si="202"/>
        <v>#REF!</v>
      </c>
      <c r="F207" s="8" t="str">
        <f t="shared" ref="F207:K207" si="212">'Willard Flashes'!N31</f>
        <v>#REF!</v>
      </c>
      <c r="G207" s="9" t="str">
        <f t="shared" si="212"/>
        <v>#REF!</v>
      </c>
      <c r="H207" s="9" t="str">
        <f t="shared" si="212"/>
        <v>#REF!</v>
      </c>
      <c r="I207" s="9" t="str">
        <f t="shared" si="212"/>
        <v>#REF!</v>
      </c>
      <c r="J207" s="9" t="str">
        <f t="shared" si="212"/>
        <v>#REF!</v>
      </c>
      <c r="K207" s="9" t="str">
        <f t="shared" si="212"/>
        <v>#REF!</v>
      </c>
    </row>
    <row r="208">
      <c r="A208" s="8" t="str">
        <f>'Willard Flashes'!M30</f>
        <v>#REF!</v>
      </c>
      <c r="B208" s="8"/>
      <c r="C208" s="8"/>
      <c r="D208" s="8"/>
      <c r="E208" s="8" t="str">
        <f t="shared" si="202"/>
        <v>#REF!</v>
      </c>
      <c r="F208" s="8" t="str">
        <f t="shared" ref="F208:K208" si="213">'Willard Flashes'!N30</f>
        <v>#REF!</v>
      </c>
      <c r="G208" s="9" t="str">
        <f t="shared" si="213"/>
        <v>#REF!</v>
      </c>
      <c r="H208" s="9" t="str">
        <f t="shared" si="213"/>
        <v>#REF!</v>
      </c>
      <c r="I208" s="9" t="str">
        <f t="shared" si="213"/>
        <v>#REF!</v>
      </c>
      <c r="J208" s="9" t="str">
        <f t="shared" si="213"/>
        <v>#REF!</v>
      </c>
      <c r="K208" s="9" t="str">
        <f t="shared" si="213"/>
        <v>#REF!</v>
      </c>
    </row>
    <row r="209">
      <c r="A209" s="8" t="str">
        <f>'Willard Flashes'!M29</f>
        <v>#REF!</v>
      </c>
      <c r="B209" s="8"/>
      <c r="C209" s="8"/>
      <c r="D209" s="8"/>
      <c r="E209" s="8" t="str">
        <f t="shared" si="202"/>
        <v>#REF!</v>
      </c>
      <c r="F209" s="8" t="str">
        <f t="shared" ref="F209:K209" si="214">'Willard Flashes'!N29</f>
        <v>#REF!</v>
      </c>
      <c r="G209" s="9" t="str">
        <f t="shared" si="214"/>
        <v>#REF!</v>
      </c>
      <c r="H209" s="9" t="str">
        <f t="shared" si="214"/>
        <v>#REF!</v>
      </c>
      <c r="I209" s="9" t="str">
        <f t="shared" si="214"/>
        <v>#REF!</v>
      </c>
      <c r="J209" s="9" t="str">
        <f t="shared" si="214"/>
        <v>#REF!</v>
      </c>
      <c r="K209" s="9" t="str">
        <f t="shared" si="214"/>
        <v>#REF!</v>
      </c>
    </row>
    <row r="210">
      <c r="A210" s="8" t="str">
        <f>'Willard Flashes'!M28</f>
        <v>#REF!</v>
      </c>
      <c r="B210" s="8"/>
      <c r="C210" s="8"/>
      <c r="D210" s="8"/>
      <c r="E210" s="8" t="str">
        <f t="shared" si="202"/>
        <v>#REF!</v>
      </c>
      <c r="F210" s="8" t="str">
        <f t="shared" ref="F210:K210" si="215">'Willard Flashes'!N28</f>
        <v>#REF!</v>
      </c>
      <c r="G210" s="9" t="str">
        <f t="shared" si="215"/>
        <v>#REF!</v>
      </c>
      <c r="H210" s="9" t="str">
        <f t="shared" si="215"/>
        <v>#REF!</v>
      </c>
      <c r="I210" s="9" t="str">
        <f t="shared" si="215"/>
        <v>#REF!</v>
      </c>
      <c r="J210" s="9" t="str">
        <f t="shared" si="215"/>
        <v>#REF!</v>
      </c>
      <c r="K210" s="9" t="str">
        <f t="shared" si="215"/>
        <v>#REF!</v>
      </c>
    </row>
    <row r="211">
      <c r="A211" s="8" t="str">
        <f>'Willard Flashes'!M27</f>
        <v>#REF!</v>
      </c>
      <c r="B211" s="8"/>
      <c r="C211" s="8"/>
      <c r="D211" s="8"/>
      <c r="E211" s="8" t="str">
        <f t="shared" si="202"/>
        <v>#REF!</v>
      </c>
      <c r="F211" s="8" t="str">
        <f t="shared" ref="F211:K211" si="216">'Willard Flashes'!N27</f>
        <v>#REF!</v>
      </c>
      <c r="G211" s="9" t="str">
        <f t="shared" si="216"/>
        <v>#REF!</v>
      </c>
      <c r="H211" s="9" t="str">
        <f t="shared" si="216"/>
        <v>#REF!</v>
      </c>
      <c r="I211" s="9" t="str">
        <f t="shared" si="216"/>
        <v>#REF!</v>
      </c>
      <c r="J211" s="9" t="str">
        <f t="shared" si="216"/>
        <v>#REF!</v>
      </c>
      <c r="K211" s="9" t="str">
        <f t="shared" si="216"/>
        <v>#REF!</v>
      </c>
    </row>
    <row r="212">
      <c r="A212" s="8" t="str">
        <f>'Willard Flashes'!M26</f>
        <v>#REF!</v>
      </c>
      <c r="B212" s="8"/>
      <c r="C212" s="8"/>
      <c r="D212" s="8"/>
      <c r="E212" s="8" t="str">
        <f t="shared" si="202"/>
        <v>#REF!</v>
      </c>
      <c r="F212" s="8" t="str">
        <f t="shared" ref="F212:K212" si="217">'Willard Flashes'!N26</f>
        <v>#REF!</v>
      </c>
      <c r="G212" s="9" t="str">
        <f t="shared" si="217"/>
        <v>#REF!</v>
      </c>
      <c r="H212" s="9" t="str">
        <f t="shared" si="217"/>
        <v>#REF!</v>
      </c>
      <c r="I212" s="9" t="str">
        <f t="shared" si="217"/>
        <v>#REF!</v>
      </c>
      <c r="J212" s="9" t="str">
        <f t="shared" si="217"/>
        <v>#REF!</v>
      </c>
      <c r="K212" s="9" t="str">
        <f t="shared" si="217"/>
        <v>#REF!</v>
      </c>
    </row>
    <row r="213">
      <c r="A213" s="8" t="str">
        <f>'Willard Flashes'!M25</f>
        <v>#REF!</v>
      </c>
      <c r="B213" s="8"/>
      <c r="C213" s="8"/>
      <c r="D213" s="8"/>
      <c r="E213" s="8" t="str">
        <f t="shared" si="202"/>
        <v>#REF!</v>
      </c>
      <c r="F213" s="8" t="str">
        <f t="shared" ref="F213:K213" si="218">'Willard Flashes'!N25</f>
        <v>#REF!</v>
      </c>
      <c r="G213" s="9" t="str">
        <f t="shared" si="218"/>
        <v>#REF!</v>
      </c>
      <c r="H213" s="9" t="str">
        <f t="shared" si="218"/>
        <v>#REF!</v>
      </c>
      <c r="I213" s="9" t="str">
        <f t="shared" si="218"/>
        <v>#REF!</v>
      </c>
      <c r="J213" s="9" t="str">
        <f t="shared" si="218"/>
        <v>#REF!</v>
      </c>
      <c r="K213" s="9" t="str">
        <f t="shared" si="218"/>
        <v>#REF!</v>
      </c>
    </row>
    <row r="214">
      <c r="A214" s="8" t="str">
        <f>'Willard Flashes'!M24</f>
        <v>#REF!</v>
      </c>
      <c r="B214" s="8"/>
      <c r="C214" s="8"/>
      <c r="D214" s="8"/>
      <c r="E214" s="8" t="str">
        <f t="shared" si="202"/>
        <v>#REF!</v>
      </c>
      <c r="F214" s="8" t="str">
        <f t="shared" ref="F214:K214" si="219">'Willard Flashes'!N24</f>
        <v>#REF!</v>
      </c>
      <c r="G214" s="9" t="str">
        <f t="shared" si="219"/>
        <v>#REF!</v>
      </c>
      <c r="H214" s="9" t="str">
        <f t="shared" si="219"/>
        <v>#REF!</v>
      </c>
      <c r="I214" s="9" t="str">
        <f t="shared" si="219"/>
        <v>#REF!</v>
      </c>
      <c r="J214" s="9" t="str">
        <f t="shared" si="219"/>
        <v>#REF!</v>
      </c>
      <c r="K214" s="9" t="str">
        <f t="shared" si="219"/>
        <v>#REF!</v>
      </c>
    </row>
    <row r="215">
      <c r="A215" s="8" t="str">
        <f>'Willard Flashes'!M23</f>
        <v>#REF!</v>
      </c>
      <c r="B215" s="8"/>
      <c r="C215" s="8"/>
      <c r="D215" s="8"/>
      <c r="E215" s="8" t="str">
        <f t="shared" si="202"/>
        <v>#REF!</v>
      </c>
      <c r="F215" s="8" t="str">
        <f t="shared" ref="F215:K215" si="220">'Willard Flashes'!N23</f>
        <v>#REF!</v>
      </c>
      <c r="G215" s="9" t="str">
        <f t="shared" si="220"/>
        <v>#REF!</v>
      </c>
      <c r="H215" s="9" t="str">
        <f t="shared" si="220"/>
        <v>#REF!</v>
      </c>
      <c r="I215" s="9" t="str">
        <f t="shared" si="220"/>
        <v>#REF!</v>
      </c>
      <c r="J215" s="9" t="str">
        <f t="shared" si="220"/>
        <v>#REF!</v>
      </c>
      <c r="K215" s="9" t="str">
        <f t="shared" si="220"/>
        <v>#REF!</v>
      </c>
    </row>
    <row r="216">
      <c r="A216" s="8" t="str">
        <f>'Willard Flashes'!M22</f>
        <v>#REF!</v>
      </c>
      <c r="B216" s="8"/>
      <c r="C216" s="8"/>
      <c r="D216" s="8"/>
      <c r="E216" s="8" t="str">
        <f t="shared" si="202"/>
        <v>#REF!</v>
      </c>
      <c r="F216" s="8" t="str">
        <f t="shared" ref="F216:K216" si="221">'Willard Flashes'!N22</f>
        <v>#REF!</v>
      </c>
      <c r="G216" s="9" t="str">
        <f t="shared" si="221"/>
        <v>#REF!</v>
      </c>
      <c r="H216" s="9" t="str">
        <f t="shared" si="221"/>
        <v>#REF!</v>
      </c>
      <c r="I216" s="9" t="str">
        <f t="shared" si="221"/>
        <v>#REF!</v>
      </c>
      <c r="J216" s="9" t="str">
        <f t="shared" si="221"/>
        <v>#REF!</v>
      </c>
      <c r="K216" s="9" t="str">
        <f t="shared" si="221"/>
        <v>#REF!</v>
      </c>
    </row>
    <row r="217">
      <c r="A217" s="8" t="str">
        <f>'Willard Flashes'!M21</f>
        <v>#REF!</v>
      </c>
      <c r="B217" s="8"/>
      <c r="C217" s="8"/>
      <c r="D217" s="8"/>
      <c r="E217" s="8" t="str">
        <f t="shared" si="202"/>
        <v>#REF!</v>
      </c>
      <c r="F217" s="8" t="str">
        <f t="shared" ref="F217:K217" si="222">'Willard Flashes'!N21</f>
        <v>#REF!</v>
      </c>
      <c r="G217" s="9" t="str">
        <f t="shared" si="222"/>
        <v>#REF!</v>
      </c>
      <c r="H217" s="9" t="str">
        <f t="shared" si="222"/>
        <v>#REF!</v>
      </c>
      <c r="I217" s="9" t="str">
        <f t="shared" si="222"/>
        <v>#REF!</v>
      </c>
      <c r="J217" s="9" t="str">
        <f t="shared" si="222"/>
        <v>#REF!</v>
      </c>
      <c r="K217" s="9" t="str">
        <f t="shared" si="222"/>
        <v>#REF!</v>
      </c>
    </row>
    <row r="218">
      <c r="A218" s="8" t="str">
        <f>'Willard Flashes'!M20</f>
        <v>#REF!</v>
      </c>
      <c r="B218" s="8"/>
      <c r="C218" s="8"/>
      <c r="D218" s="8"/>
      <c r="E218" s="8" t="str">
        <f t="shared" si="202"/>
        <v>#REF!</v>
      </c>
      <c r="F218" s="8" t="str">
        <f t="shared" ref="F218:K218" si="223">'Willard Flashes'!N20</f>
        <v>#REF!</v>
      </c>
      <c r="G218" s="9" t="str">
        <f t="shared" si="223"/>
        <v>#REF!</v>
      </c>
      <c r="H218" s="9" t="str">
        <f t="shared" si="223"/>
        <v>#REF!</v>
      </c>
      <c r="I218" s="9" t="str">
        <f t="shared" si="223"/>
        <v>#REF!</v>
      </c>
      <c r="J218" s="9" t="str">
        <f t="shared" si="223"/>
        <v>#REF!</v>
      </c>
      <c r="K218" s="9" t="str">
        <f t="shared" si="223"/>
        <v>#REF!</v>
      </c>
    </row>
    <row r="219">
      <c r="A219" s="8" t="str">
        <f>'Willard Flashes'!M19</f>
        <v>#REF!</v>
      </c>
      <c r="B219" s="8"/>
      <c r="C219" s="8"/>
      <c r="D219" s="8"/>
      <c r="E219" s="8" t="str">
        <f t="shared" si="202"/>
        <v>#REF!</v>
      </c>
      <c r="F219" s="8" t="str">
        <f t="shared" ref="F219:K219" si="224">'Willard Flashes'!N19</f>
        <v>#REF!</v>
      </c>
      <c r="G219" s="9" t="str">
        <f t="shared" si="224"/>
        <v>#REF!</v>
      </c>
      <c r="H219" s="9" t="str">
        <f t="shared" si="224"/>
        <v>#REF!</v>
      </c>
      <c r="I219" s="9" t="str">
        <f t="shared" si="224"/>
        <v>#REF!</v>
      </c>
      <c r="J219" s="9" t="str">
        <f t="shared" si="224"/>
        <v>#REF!</v>
      </c>
      <c r="K219" s="9" t="str">
        <f t="shared" si="224"/>
        <v>#REF!</v>
      </c>
    </row>
    <row r="220">
      <c r="A220" s="8" t="str">
        <f>'Willard Flashes'!M18</f>
        <v>#REF!</v>
      </c>
      <c r="B220" s="8"/>
      <c r="C220" s="8"/>
      <c r="D220" s="8"/>
      <c r="E220" s="8" t="str">
        <f t="shared" si="202"/>
        <v>#REF!</v>
      </c>
      <c r="F220" s="8" t="str">
        <f t="shared" ref="F220:K220" si="225">'Willard Flashes'!N18</f>
        <v>#REF!</v>
      </c>
      <c r="G220" s="9" t="str">
        <f t="shared" si="225"/>
        <v>#REF!</v>
      </c>
      <c r="H220" s="9" t="str">
        <f t="shared" si="225"/>
        <v>#REF!</v>
      </c>
      <c r="I220" s="9" t="str">
        <f t="shared" si="225"/>
        <v>#REF!</v>
      </c>
      <c r="J220" s="9" t="str">
        <f t="shared" si="225"/>
        <v>#REF!</v>
      </c>
      <c r="K220" s="9" t="str">
        <f t="shared" si="225"/>
        <v>#REF!</v>
      </c>
    </row>
    <row r="221">
      <c r="A221" s="8" t="str">
        <f>'Willard Flashes'!M17</f>
        <v>#REF!</v>
      </c>
      <c r="B221" s="8"/>
      <c r="C221" s="8"/>
      <c r="D221" s="8"/>
      <c r="E221" s="8" t="str">
        <f t="shared" si="202"/>
        <v>#REF!</v>
      </c>
      <c r="F221" s="8" t="str">
        <f t="shared" ref="F221:K221" si="226">'Willard Flashes'!N17</f>
        <v>#REF!</v>
      </c>
      <c r="G221" s="9" t="str">
        <f t="shared" si="226"/>
        <v>#REF!</v>
      </c>
      <c r="H221" s="9" t="str">
        <f t="shared" si="226"/>
        <v>#REF!</v>
      </c>
      <c r="I221" s="9" t="str">
        <f t="shared" si="226"/>
        <v>#REF!</v>
      </c>
      <c r="J221" s="9" t="str">
        <f t="shared" si="226"/>
        <v>#REF!</v>
      </c>
      <c r="K221" s="9" t="str">
        <f t="shared" si="226"/>
        <v>#REF!</v>
      </c>
    </row>
    <row r="222">
      <c r="A222" s="8" t="str">
        <f>'Willard Flashes'!M16</f>
        <v>#REF!</v>
      </c>
      <c r="B222" s="8"/>
      <c r="C222" s="8"/>
      <c r="D222" s="8"/>
      <c r="E222" s="8" t="str">
        <f t="shared" si="202"/>
        <v>#REF!</v>
      </c>
      <c r="F222" s="8" t="str">
        <f t="shared" ref="F222:K222" si="227">'Willard Flashes'!N16</f>
        <v>#REF!</v>
      </c>
      <c r="G222" s="9" t="str">
        <f t="shared" si="227"/>
        <v>#REF!</v>
      </c>
      <c r="H222" s="9" t="str">
        <f t="shared" si="227"/>
        <v>#REF!</v>
      </c>
      <c r="I222" s="9" t="str">
        <f t="shared" si="227"/>
        <v>#REF!</v>
      </c>
      <c r="J222" s="9" t="str">
        <f t="shared" si="227"/>
        <v>#REF!</v>
      </c>
      <c r="K222" s="9" t="str">
        <f t="shared" si="227"/>
        <v>#REF!</v>
      </c>
    </row>
    <row r="223">
      <c r="A223" s="8" t="str">
        <f>'Willard Flashes'!M15</f>
        <v>#REF!</v>
      </c>
      <c r="B223" s="8"/>
      <c r="C223" s="8"/>
      <c r="D223" s="8"/>
      <c r="E223" s="8" t="str">
        <f t="shared" si="202"/>
        <v>#REF!</v>
      </c>
      <c r="F223" s="8" t="str">
        <f t="shared" ref="F223:K223" si="228">'Willard Flashes'!N15</f>
        <v>#REF!</v>
      </c>
      <c r="G223" s="9" t="str">
        <f t="shared" si="228"/>
        <v>#REF!</v>
      </c>
      <c r="H223" s="9" t="str">
        <f t="shared" si="228"/>
        <v>#REF!</v>
      </c>
      <c r="I223" s="9" t="str">
        <f t="shared" si="228"/>
        <v>#REF!</v>
      </c>
      <c r="J223" s="9" t="str">
        <f t="shared" si="228"/>
        <v>#REF!</v>
      </c>
      <c r="K223" s="9" t="str">
        <f t="shared" si="228"/>
        <v>#REF!</v>
      </c>
    </row>
    <row r="224">
      <c r="A224" s="8" t="str">
        <f>'Willard Flashes'!M14</f>
        <v>#REF!</v>
      </c>
      <c r="B224" s="8"/>
      <c r="C224" s="8"/>
      <c r="D224" s="8"/>
      <c r="E224" s="8" t="str">
        <f t="shared" si="202"/>
        <v>#REF!</v>
      </c>
      <c r="F224" s="8" t="str">
        <f t="shared" ref="F224:K224" si="229">'Willard Flashes'!N14</f>
        <v>#REF!</v>
      </c>
      <c r="G224" s="9" t="str">
        <f t="shared" si="229"/>
        <v>#REF!</v>
      </c>
      <c r="H224" s="9" t="str">
        <f t="shared" si="229"/>
        <v>#REF!</v>
      </c>
      <c r="I224" s="9" t="str">
        <f t="shared" si="229"/>
        <v>#REF!</v>
      </c>
      <c r="J224" s="9" t="str">
        <f t="shared" si="229"/>
        <v>#REF!</v>
      </c>
      <c r="K224" s="9" t="str">
        <f t="shared" si="229"/>
        <v>#REF!</v>
      </c>
    </row>
    <row r="225">
      <c r="A225" s="8" t="str">
        <f>'Willard Flashes'!M13</f>
        <v>#REF!</v>
      </c>
      <c r="B225" s="8"/>
      <c r="C225" s="8"/>
      <c r="D225" s="8"/>
      <c r="E225" s="8" t="str">
        <f t="shared" si="202"/>
        <v>#REF!</v>
      </c>
      <c r="F225" s="8" t="str">
        <f t="shared" ref="F225:K225" si="230">'Willard Flashes'!N13</f>
        <v>#REF!</v>
      </c>
      <c r="G225" s="9" t="str">
        <f t="shared" si="230"/>
        <v>#REF!</v>
      </c>
      <c r="H225" s="9" t="str">
        <f t="shared" si="230"/>
        <v>#REF!</v>
      </c>
      <c r="I225" s="9" t="str">
        <f t="shared" si="230"/>
        <v>#REF!</v>
      </c>
      <c r="J225" s="9" t="str">
        <f t="shared" si="230"/>
        <v>#REF!</v>
      </c>
      <c r="K225" s="9" t="str">
        <f t="shared" si="230"/>
        <v>#REF!</v>
      </c>
    </row>
    <row r="226">
      <c r="A226" s="8" t="str">
        <f>'Willard Flashes'!M12</f>
        <v>#REF!</v>
      </c>
      <c r="B226" s="8"/>
      <c r="C226" s="8"/>
      <c r="D226" s="8"/>
      <c r="E226" s="8" t="str">
        <f t="shared" si="202"/>
        <v>#REF!</v>
      </c>
      <c r="F226" s="8" t="str">
        <f t="shared" ref="F226:K226" si="231">'Willard Flashes'!N12</f>
        <v>#REF!</v>
      </c>
      <c r="G226" s="9" t="str">
        <f t="shared" si="231"/>
        <v>#REF!</v>
      </c>
      <c r="H226" s="9" t="str">
        <f t="shared" si="231"/>
        <v>#REF!</v>
      </c>
      <c r="I226" s="9" t="str">
        <f t="shared" si="231"/>
        <v>#REF!</v>
      </c>
      <c r="J226" s="9" t="str">
        <f t="shared" si="231"/>
        <v>#REF!</v>
      </c>
      <c r="K226" s="9" t="str">
        <f t="shared" si="231"/>
        <v>#REF!</v>
      </c>
    </row>
    <row r="227">
      <c r="A227" s="8" t="str">
        <f>'Willard Flashes'!M11</f>
        <v>#REF!</v>
      </c>
      <c r="B227" s="8"/>
      <c r="C227" s="8"/>
      <c r="D227" s="8"/>
      <c r="E227" s="8" t="str">
        <f t="shared" si="202"/>
        <v>#REF!</v>
      </c>
      <c r="F227" s="8" t="str">
        <f t="shared" ref="F227:K227" si="232">'Willard Flashes'!N11</f>
        <v>#REF!</v>
      </c>
      <c r="G227" s="9" t="str">
        <f t="shared" si="232"/>
        <v>#REF!</v>
      </c>
      <c r="H227" s="9" t="str">
        <f t="shared" si="232"/>
        <v>#REF!</v>
      </c>
      <c r="I227" s="9" t="str">
        <f t="shared" si="232"/>
        <v>#REF!</v>
      </c>
      <c r="J227" s="9" t="str">
        <f t="shared" si="232"/>
        <v>#REF!</v>
      </c>
      <c r="K227" s="9" t="str">
        <f t="shared" si="232"/>
        <v>#REF!</v>
      </c>
    </row>
    <row r="228">
      <c r="A228" s="8" t="str">
        <f>'Willard Flashes'!M10</f>
        <v>#REF!</v>
      </c>
      <c r="B228" s="8"/>
      <c r="C228" s="8"/>
      <c r="D228" s="8"/>
      <c r="E228" s="8" t="str">
        <f t="shared" si="202"/>
        <v>#REF!</v>
      </c>
      <c r="F228" s="8" t="str">
        <f t="shared" ref="F228:K228" si="233">'Willard Flashes'!N10</f>
        <v>#REF!</v>
      </c>
      <c r="G228" s="9" t="str">
        <f t="shared" si="233"/>
        <v>#REF!</v>
      </c>
      <c r="H228" s="9" t="str">
        <f t="shared" si="233"/>
        <v>#REF!</v>
      </c>
      <c r="I228" s="9" t="str">
        <f t="shared" si="233"/>
        <v>#REF!</v>
      </c>
      <c r="J228" s="9" t="str">
        <f t="shared" si="233"/>
        <v>#REF!</v>
      </c>
      <c r="K228" s="9" t="str">
        <f t="shared" si="233"/>
        <v>#REF!</v>
      </c>
    </row>
    <row r="229">
      <c r="A229" s="8" t="str">
        <f>'Willard Flashes'!M9</f>
        <v>#REF!</v>
      </c>
      <c r="B229" s="8"/>
      <c r="C229" s="8"/>
      <c r="D229" s="8"/>
      <c r="E229" s="8" t="str">
        <f t="shared" si="202"/>
        <v>#REF!</v>
      </c>
      <c r="F229" s="8" t="str">
        <f t="shared" ref="F229:K229" si="234">'Willard Flashes'!N9</f>
        <v>#REF!</v>
      </c>
      <c r="G229" s="9" t="str">
        <f t="shared" si="234"/>
        <v>#REF!</v>
      </c>
      <c r="H229" s="9" t="str">
        <f t="shared" si="234"/>
        <v>#REF!</v>
      </c>
      <c r="I229" s="9" t="str">
        <f t="shared" si="234"/>
        <v>#REF!</v>
      </c>
      <c r="J229" s="9" t="str">
        <f t="shared" si="234"/>
        <v>#REF!</v>
      </c>
      <c r="K229" s="9" t="str">
        <f t="shared" si="234"/>
        <v>#REF!</v>
      </c>
    </row>
    <row r="230">
      <c r="A230" s="8" t="str">
        <f>'Willard Flashes'!M8</f>
        <v>#REF!</v>
      </c>
      <c r="B230" s="8"/>
      <c r="C230" s="8"/>
      <c r="D230" s="8"/>
      <c r="E230" s="8" t="str">
        <f t="shared" si="202"/>
        <v>#REF!</v>
      </c>
      <c r="F230" s="8" t="str">
        <f t="shared" ref="F230:K230" si="235">'Willard Flashes'!N8</f>
        <v>#REF!</v>
      </c>
      <c r="G230" s="9" t="str">
        <f t="shared" si="235"/>
        <v>#REF!</v>
      </c>
      <c r="H230" s="9" t="str">
        <f t="shared" si="235"/>
        <v>#REF!</v>
      </c>
      <c r="I230" s="9" t="str">
        <f t="shared" si="235"/>
        <v>#REF!</v>
      </c>
      <c r="J230" s="9" t="str">
        <f t="shared" si="235"/>
        <v>#REF!</v>
      </c>
      <c r="K230" s="9" t="str">
        <f t="shared" si="235"/>
        <v>#REF!</v>
      </c>
    </row>
    <row r="231">
      <c r="A231" s="8" t="str">
        <f>'Willard Flashes'!M7</f>
        <v>#REF!</v>
      </c>
      <c r="B231" s="8"/>
      <c r="C231" s="8"/>
      <c r="D231" s="8"/>
      <c r="E231" s="8" t="str">
        <f t="shared" si="202"/>
        <v>#REF!</v>
      </c>
      <c r="F231" s="8" t="str">
        <f t="shared" ref="F231:K231" si="236">'Willard Flashes'!N7</f>
        <v>#REF!</v>
      </c>
      <c r="G231" s="9" t="str">
        <f t="shared" si="236"/>
        <v>#REF!</v>
      </c>
      <c r="H231" s="9" t="str">
        <f t="shared" si="236"/>
        <v>#REF!</v>
      </c>
      <c r="I231" s="9" t="str">
        <f t="shared" si="236"/>
        <v>#REF!</v>
      </c>
      <c r="J231" s="9" t="str">
        <f t="shared" si="236"/>
        <v>#REF!</v>
      </c>
      <c r="K231" s="9" t="str">
        <f t="shared" si="236"/>
        <v>#REF!</v>
      </c>
    </row>
    <row r="232">
      <c r="A232" s="8" t="str">
        <f>'Willard Flashes'!M6</f>
        <v>#REF!</v>
      </c>
      <c r="B232" s="8"/>
      <c r="C232" s="8"/>
      <c r="D232" s="8"/>
      <c r="E232" s="8" t="str">
        <f t="shared" si="202"/>
        <v>#REF!</v>
      </c>
      <c r="F232" s="8" t="str">
        <f t="shared" ref="F232:K232" si="237">'Willard Flashes'!N6</f>
        <v>#REF!</v>
      </c>
      <c r="G232" s="9" t="str">
        <f t="shared" si="237"/>
        <v>#REF!</v>
      </c>
      <c r="H232" s="9" t="str">
        <f t="shared" si="237"/>
        <v>#REF!</v>
      </c>
      <c r="I232" s="9" t="str">
        <f t="shared" si="237"/>
        <v>#REF!</v>
      </c>
      <c r="J232" s="9" t="str">
        <f t="shared" si="237"/>
        <v>#REF!</v>
      </c>
      <c r="K232" s="9" t="str">
        <f t="shared" si="237"/>
        <v>#REF!</v>
      </c>
    </row>
    <row r="233">
      <c r="A233" s="8" t="str">
        <f>'Willard Flashes'!M5</f>
        <v>#REF!</v>
      </c>
      <c r="B233" s="8"/>
      <c r="C233" s="8"/>
      <c r="D233" s="8"/>
      <c r="E233" s="8" t="str">
        <f t="shared" si="202"/>
        <v>#REF!</v>
      </c>
      <c r="F233" s="8" t="str">
        <f t="shared" ref="F233:K233" si="238">'Willard Flashes'!N5</f>
        <v>#REF!</v>
      </c>
      <c r="G233" s="9" t="str">
        <f t="shared" si="238"/>
        <v>#REF!</v>
      </c>
      <c r="H233" s="9" t="str">
        <f t="shared" si="238"/>
        <v>#REF!</v>
      </c>
      <c r="I233" s="9" t="str">
        <f t="shared" si="238"/>
        <v>#REF!</v>
      </c>
      <c r="J233" s="9" t="str">
        <f t="shared" si="238"/>
        <v>#REF!</v>
      </c>
      <c r="K233" s="9" t="str">
        <f t="shared" si="238"/>
        <v>#REF!</v>
      </c>
    </row>
    <row r="234">
      <c r="A234" s="8" t="str">
        <f>'Willard Flashes'!M4</f>
        <v>#REF!</v>
      </c>
      <c r="B234" s="8"/>
      <c r="C234" s="8"/>
      <c r="D234" s="8"/>
      <c r="E234" s="8" t="str">
        <f t="shared" si="202"/>
        <v>#REF!</v>
      </c>
      <c r="F234" s="8" t="str">
        <f t="shared" ref="F234:K234" si="239">'Willard Flashes'!N4</f>
        <v>#REF!</v>
      </c>
      <c r="G234" s="9" t="str">
        <f t="shared" si="239"/>
        <v>#REF!</v>
      </c>
      <c r="H234" s="9" t="str">
        <f t="shared" si="239"/>
        <v>#REF!</v>
      </c>
      <c r="I234" s="9" t="str">
        <f t="shared" si="239"/>
        <v>#REF!</v>
      </c>
      <c r="J234" s="9" t="str">
        <f t="shared" si="239"/>
        <v>#REF!</v>
      </c>
      <c r="K234" s="9" t="str">
        <f t="shared" si="239"/>
        <v>#REF!</v>
      </c>
    </row>
    <row r="235">
      <c r="A235" s="8" t="str">
        <f>'Willard Flashes'!M3</f>
        <v>#REF!</v>
      </c>
      <c r="B235" s="8"/>
      <c r="C235" s="8"/>
      <c r="D235" s="8"/>
      <c r="E235" s="8" t="str">
        <f t="shared" si="202"/>
        <v>#REF!</v>
      </c>
      <c r="F235" s="8" t="str">
        <f t="shared" ref="F235:K235" si="240">'Willard Flashes'!N3</f>
        <v>#REF!</v>
      </c>
      <c r="G235" s="9" t="str">
        <f t="shared" si="240"/>
        <v>#REF!</v>
      </c>
      <c r="H235" s="9" t="str">
        <f t="shared" si="240"/>
        <v>#REF!</v>
      </c>
      <c r="I235" s="9" t="str">
        <f t="shared" si="240"/>
        <v>#REF!</v>
      </c>
      <c r="J235" s="9" t="str">
        <f t="shared" si="240"/>
        <v>#REF!</v>
      </c>
      <c r="K235" s="9" t="str">
        <f t="shared" si="240"/>
        <v>#REF!</v>
      </c>
    </row>
    <row r="236">
      <c r="A236" s="8" t="str">
        <f>'Hopewell-Loudon Chieftains'!M41</f>
        <v>#REF!</v>
      </c>
      <c r="B236" s="8"/>
      <c r="C236" s="8"/>
      <c r="D236" s="8"/>
      <c r="E236" s="8" t="str">
        <f t="shared" ref="E236:E274" si="242">LEFT('Hopewell-Loudon Chieftains'!A$1,3)</f>
        <v>#REF!</v>
      </c>
      <c r="F236" s="8" t="str">
        <f t="shared" ref="F236:K236" si="241">'Hopewell-Loudon Chieftains'!N41</f>
        <v>#REF!</v>
      </c>
      <c r="G236" s="9" t="str">
        <f t="shared" si="241"/>
        <v>#REF!</v>
      </c>
      <c r="H236" s="9" t="str">
        <f t="shared" si="241"/>
        <v>#REF!</v>
      </c>
      <c r="I236" s="9" t="str">
        <f t="shared" si="241"/>
        <v>#REF!</v>
      </c>
      <c r="J236" s="9" t="str">
        <f t="shared" si="241"/>
        <v>#REF!</v>
      </c>
      <c r="K236" s="9" t="str">
        <f t="shared" si="241"/>
        <v>#REF!</v>
      </c>
    </row>
    <row r="237">
      <c r="A237" s="8" t="str">
        <f>'Hopewell-Loudon Chieftains'!M40</f>
        <v>#REF!</v>
      </c>
      <c r="B237" s="8"/>
      <c r="C237" s="8"/>
      <c r="D237" s="8"/>
      <c r="E237" s="8" t="str">
        <f t="shared" si="242"/>
        <v>#REF!</v>
      </c>
      <c r="F237" s="8" t="str">
        <f t="shared" ref="F237:K237" si="243">'Hopewell-Loudon Chieftains'!N40</f>
        <v>#REF!</v>
      </c>
      <c r="G237" s="9" t="str">
        <f t="shared" si="243"/>
        <v>#REF!</v>
      </c>
      <c r="H237" s="9" t="str">
        <f t="shared" si="243"/>
        <v>#REF!</v>
      </c>
      <c r="I237" s="9" t="str">
        <f t="shared" si="243"/>
        <v>#REF!</v>
      </c>
      <c r="J237" s="9" t="str">
        <f t="shared" si="243"/>
        <v>#REF!</v>
      </c>
      <c r="K237" s="9" t="str">
        <f t="shared" si="243"/>
        <v>#REF!</v>
      </c>
    </row>
    <row r="238">
      <c r="A238" s="8" t="str">
        <f>'Hopewell-Loudon Chieftains'!M39</f>
        <v>#REF!</v>
      </c>
      <c r="B238" s="8"/>
      <c r="C238" s="8"/>
      <c r="D238" s="8"/>
      <c r="E238" s="8" t="str">
        <f t="shared" si="242"/>
        <v>#REF!</v>
      </c>
      <c r="F238" s="8" t="str">
        <f t="shared" ref="F238:K238" si="244">'Hopewell-Loudon Chieftains'!N39</f>
        <v>#REF!</v>
      </c>
      <c r="G238" s="9" t="str">
        <f t="shared" si="244"/>
        <v>#REF!</v>
      </c>
      <c r="H238" s="9" t="str">
        <f t="shared" si="244"/>
        <v>#REF!</v>
      </c>
      <c r="I238" s="9" t="str">
        <f t="shared" si="244"/>
        <v>#REF!</v>
      </c>
      <c r="J238" s="9" t="str">
        <f t="shared" si="244"/>
        <v>#REF!</v>
      </c>
      <c r="K238" s="9" t="str">
        <f t="shared" si="244"/>
        <v>#REF!</v>
      </c>
    </row>
    <row r="239">
      <c r="A239" s="8" t="str">
        <f>'Hopewell-Loudon Chieftains'!M38</f>
        <v>#REF!</v>
      </c>
      <c r="B239" s="8"/>
      <c r="C239" s="8"/>
      <c r="D239" s="8"/>
      <c r="E239" s="8" t="str">
        <f t="shared" si="242"/>
        <v>#REF!</v>
      </c>
      <c r="F239" s="8" t="str">
        <f t="shared" ref="F239:K239" si="245">'Hopewell-Loudon Chieftains'!N38</f>
        <v>#REF!</v>
      </c>
      <c r="G239" s="9" t="str">
        <f t="shared" si="245"/>
        <v>#REF!</v>
      </c>
      <c r="H239" s="9" t="str">
        <f t="shared" si="245"/>
        <v>#REF!</v>
      </c>
      <c r="I239" s="9" t="str">
        <f t="shared" si="245"/>
        <v>#REF!</v>
      </c>
      <c r="J239" s="9" t="str">
        <f t="shared" si="245"/>
        <v>#REF!</v>
      </c>
      <c r="K239" s="9" t="str">
        <f t="shared" si="245"/>
        <v>#REF!</v>
      </c>
    </row>
    <row r="240">
      <c r="A240" s="8" t="str">
        <f>'Hopewell-Loudon Chieftains'!M37</f>
        <v>#REF!</v>
      </c>
      <c r="B240" s="8"/>
      <c r="C240" s="8"/>
      <c r="D240" s="8"/>
      <c r="E240" s="8" t="str">
        <f t="shared" si="242"/>
        <v>#REF!</v>
      </c>
      <c r="F240" s="8" t="str">
        <f t="shared" ref="F240:K240" si="246">'Hopewell-Loudon Chieftains'!N37</f>
        <v>#REF!</v>
      </c>
      <c r="G240" s="9" t="str">
        <f t="shared" si="246"/>
        <v>#REF!</v>
      </c>
      <c r="H240" s="9" t="str">
        <f t="shared" si="246"/>
        <v>#REF!</v>
      </c>
      <c r="I240" s="9" t="str">
        <f t="shared" si="246"/>
        <v>#REF!</v>
      </c>
      <c r="J240" s="9" t="str">
        <f t="shared" si="246"/>
        <v>#REF!</v>
      </c>
      <c r="K240" s="9" t="str">
        <f t="shared" si="246"/>
        <v>#REF!</v>
      </c>
    </row>
    <row r="241">
      <c r="A241" s="8" t="str">
        <f>'Hopewell-Loudon Chieftains'!M36</f>
        <v>#REF!</v>
      </c>
      <c r="B241" s="8"/>
      <c r="C241" s="8"/>
      <c r="D241" s="8"/>
      <c r="E241" s="8" t="str">
        <f t="shared" si="242"/>
        <v>#REF!</v>
      </c>
      <c r="F241" s="8" t="str">
        <f t="shared" ref="F241:K241" si="247">'Hopewell-Loudon Chieftains'!N36</f>
        <v>#REF!</v>
      </c>
      <c r="G241" s="9" t="str">
        <f t="shared" si="247"/>
        <v>#REF!</v>
      </c>
      <c r="H241" s="9" t="str">
        <f t="shared" si="247"/>
        <v>#REF!</v>
      </c>
      <c r="I241" s="9" t="str">
        <f t="shared" si="247"/>
        <v>#REF!</v>
      </c>
      <c r="J241" s="9" t="str">
        <f t="shared" si="247"/>
        <v>#REF!</v>
      </c>
      <c r="K241" s="9" t="str">
        <f t="shared" si="247"/>
        <v>#REF!</v>
      </c>
    </row>
    <row r="242">
      <c r="A242" s="8" t="str">
        <f>'Hopewell-Loudon Chieftains'!M35</f>
        <v>#REF!</v>
      </c>
      <c r="B242" s="8"/>
      <c r="C242" s="8"/>
      <c r="D242" s="8"/>
      <c r="E242" s="8" t="str">
        <f t="shared" si="242"/>
        <v>#REF!</v>
      </c>
      <c r="F242" s="8" t="str">
        <f t="shared" ref="F242:K242" si="248">'Hopewell-Loudon Chieftains'!N35</f>
        <v>#REF!</v>
      </c>
      <c r="G242" s="9" t="str">
        <f t="shared" si="248"/>
        <v>#REF!</v>
      </c>
      <c r="H242" s="9" t="str">
        <f t="shared" si="248"/>
        <v>#REF!</v>
      </c>
      <c r="I242" s="9" t="str">
        <f t="shared" si="248"/>
        <v>#REF!</v>
      </c>
      <c r="J242" s="9" t="str">
        <f t="shared" si="248"/>
        <v>#REF!</v>
      </c>
      <c r="K242" s="9" t="str">
        <f t="shared" si="248"/>
        <v>#REF!</v>
      </c>
    </row>
    <row r="243">
      <c r="A243" s="8" t="str">
        <f>'Hopewell-Loudon Chieftains'!M34</f>
        <v>#REF!</v>
      </c>
      <c r="B243" s="8"/>
      <c r="C243" s="8"/>
      <c r="D243" s="8"/>
      <c r="E243" s="8" t="str">
        <f t="shared" si="242"/>
        <v>#REF!</v>
      </c>
      <c r="F243" s="8" t="str">
        <f t="shared" ref="F243:K243" si="249">'Hopewell-Loudon Chieftains'!N34</f>
        <v>#REF!</v>
      </c>
      <c r="G243" s="9" t="str">
        <f t="shared" si="249"/>
        <v>#REF!</v>
      </c>
      <c r="H243" s="9" t="str">
        <f t="shared" si="249"/>
        <v>#REF!</v>
      </c>
      <c r="I243" s="9" t="str">
        <f t="shared" si="249"/>
        <v>#REF!</v>
      </c>
      <c r="J243" s="9" t="str">
        <f t="shared" si="249"/>
        <v>#REF!</v>
      </c>
      <c r="K243" s="9" t="str">
        <f t="shared" si="249"/>
        <v>#REF!</v>
      </c>
    </row>
    <row r="244">
      <c r="A244" s="8" t="str">
        <f>'Hopewell-Loudon Chieftains'!M33</f>
        <v>#REF!</v>
      </c>
      <c r="B244" s="8"/>
      <c r="C244" s="8"/>
      <c r="D244" s="8"/>
      <c r="E244" s="8" t="str">
        <f t="shared" si="242"/>
        <v>#REF!</v>
      </c>
      <c r="F244" s="8" t="str">
        <f t="shared" ref="F244:K244" si="250">'Hopewell-Loudon Chieftains'!N33</f>
        <v>#REF!</v>
      </c>
      <c r="G244" s="9" t="str">
        <f t="shared" si="250"/>
        <v>#REF!</v>
      </c>
      <c r="H244" s="9" t="str">
        <f t="shared" si="250"/>
        <v>#REF!</v>
      </c>
      <c r="I244" s="9" t="str">
        <f t="shared" si="250"/>
        <v>#REF!</v>
      </c>
      <c r="J244" s="9" t="str">
        <f t="shared" si="250"/>
        <v>#REF!</v>
      </c>
      <c r="K244" s="9" t="str">
        <f t="shared" si="250"/>
        <v>#REF!</v>
      </c>
    </row>
    <row r="245">
      <c r="A245" s="8" t="str">
        <f>'Hopewell-Loudon Chieftains'!M32</f>
        <v>#REF!</v>
      </c>
      <c r="B245" s="8"/>
      <c r="C245" s="8"/>
      <c r="D245" s="8"/>
      <c r="E245" s="8" t="str">
        <f t="shared" si="242"/>
        <v>#REF!</v>
      </c>
      <c r="F245" s="8" t="str">
        <f t="shared" ref="F245:K245" si="251">'Hopewell-Loudon Chieftains'!N32</f>
        <v>#REF!</v>
      </c>
      <c r="G245" s="9" t="str">
        <f t="shared" si="251"/>
        <v>#REF!</v>
      </c>
      <c r="H245" s="9" t="str">
        <f t="shared" si="251"/>
        <v>#REF!</v>
      </c>
      <c r="I245" s="9" t="str">
        <f t="shared" si="251"/>
        <v>#REF!</v>
      </c>
      <c r="J245" s="9" t="str">
        <f t="shared" si="251"/>
        <v>#REF!</v>
      </c>
      <c r="K245" s="9" t="str">
        <f t="shared" si="251"/>
        <v>#REF!</v>
      </c>
    </row>
    <row r="246">
      <c r="A246" s="8" t="str">
        <f>'Hopewell-Loudon Chieftains'!M31</f>
        <v>#REF!</v>
      </c>
      <c r="B246" s="8"/>
      <c r="C246" s="8"/>
      <c r="D246" s="8"/>
      <c r="E246" s="8" t="str">
        <f t="shared" si="242"/>
        <v>#REF!</v>
      </c>
      <c r="F246" s="8" t="str">
        <f t="shared" ref="F246:K246" si="252">'Hopewell-Loudon Chieftains'!N31</f>
        <v>#REF!</v>
      </c>
      <c r="G246" s="9" t="str">
        <f t="shared" si="252"/>
        <v>#REF!</v>
      </c>
      <c r="H246" s="9" t="str">
        <f t="shared" si="252"/>
        <v>#REF!</v>
      </c>
      <c r="I246" s="9" t="str">
        <f t="shared" si="252"/>
        <v>#REF!</v>
      </c>
      <c r="J246" s="9" t="str">
        <f t="shared" si="252"/>
        <v>#REF!</v>
      </c>
      <c r="K246" s="9" t="str">
        <f t="shared" si="252"/>
        <v>#REF!</v>
      </c>
    </row>
    <row r="247">
      <c r="A247" s="8" t="str">
        <f>'Hopewell-Loudon Chieftains'!M30</f>
        <v>#REF!</v>
      </c>
      <c r="B247" s="8"/>
      <c r="C247" s="8"/>
      <c r="D247" s="8"/>
      <c r="E247" s="8" t="str">
        <f t="shared" si="242"/>
        <v>#REF!</v>
      </c>
      <c r="F247" s="8" t="str">
        <f t="shared" ref="F247:K247" si="253">'Hopewell-Loudon Chieftains'!N30</f>
        <v>#REF!</v>
      </c>
      <c r="G247" s="9" t="str">
        <f t="shared" si="253"/>
        <v>#REF!</v>
      </c>
      <c r="H247" s="9" t="str">
        <f t="shared" si="253"/>
        <v>#REF!</v>
      </c>
      <c r="I247" s="9" t="str">
        <f t="shared" si="253"/>
        <v>#REF!</v>
      </c>
      <c r="J247" s="9" t="str">
        <f t="shared" si="253"/>
        <v>#REF!</v>
      </c>
      <c r="K247" s="9" t="str">
        <f t="shared" si="253"/>
        <v>#REF!</v>
      </c>
    </row>
    <row r="248">
      <c r="A248" s="8" t="str">
        <f>'Hopewell-Loudon Chieftains'!M29</f>
        <v>#REF!</v>
      </c>
      <c r="B248" s="8"/>
      <c r="C248" s="8"/>
      <c r="D248" s="8"/>
      <c r="E248" s="8" t="str">
        <f t="shared" si="242"/>
        <v>#REF!</v>
      </c>
      <c r="F248" s="8" t="str">
        <f t="shared" ref="F248:K248" si="254">'Hopewell-Loudon Chieftains'!N29</f>
        <v>#REF!</v>
      </c>
      <c r="G248" s="9" t="str">
        <f t="shared" si="254"/>
        <v>#REF!</v>
      </c>
      <c r="H248" s="9" t="str">
        <f t="shared" si="254"/>
        <v>#REF!</v>
      </c>
      <c r="I248" s="9" t="str">
        <f t="shared" si="254"/>
        <v>#REF!</v>
      </c>
      <c r="J248" s="9" t="str">
        <f t="shared" si="254"/>
        <v>#REF!</v>
      </c>
      <c r="K248" s="9" t="str">
        <f t="shared" si="254"/>
        <v>#REF!</v>
      </c>
    </row>
    <row r="249">
      <c r="A249" s="8" t="str">
        <f>'Hopewell-Loudon Chieftains'!M28</f>
        <v>#REF!</v>
      </c>
      <c r="B249" s="8"/>
      <c r="C249" s="8"/>
      <c r="D249" s="8"/>
      <c r="E249" s="8" t="str">
        <f t="shared" si="242"/>
        <v>#REF!</v>
      </c>
      <c r="F249" s="8" t="str">
        <f t="shared" ref="F249:K249" si="255">'Hopewell-Loudon Chieftains'!N28</f>
        <v>#REF!</v>
      </c>
      <c r="G249" s="9" t="str">
        <f t="shared" si="255"/>
        <v>#REF!</v>
      </c>
      <c r="H249" s="9" t="str">
        <f t="shared" si="255"/>
        <v>#REF!</v>
      </c>
      <c r="I249" s="9" t="str">
        <f t="shared" si="255"/>
        <v>#REF!</v>
      </c>
      <c r="J249" s="9" t="str">
        <f t="shared" si="255"/>
        <v>#REF!</v>
      </c>
      <c r="K249" s="9" t="str">
        <f t="shared" si="255"/>
        <v>#REF!</v>
      </c>
    </row>
    <row r="250">
      <c r="A250" s="8" t="str">
        <f>'Hopewell-Loudon Chieftains'!M27</f>
        <v>#REF!</v>
      </c>
      <c r="B250" s="8"/>
      <c r="C250" s="8"/>
      <c r="D250" s="8"/>
      <c r="E250" s="8" t="str">
        <f t="shared" si="242"/>
        <v>#REF!</v>
      </c>
      <c r="F250" s="8" t="str">
        <f t="shared" ref="F250:K250" si="256">'Hopewell-Loudon Chieftains'!N27</f>
        <v>#REF!</v>
      </c>
      <c r="G250" s="9" t="str">
        <f t="shared" si="256"/>
        <v>#REF!</v>
      </c>
      <c r="H250" s="9" t="str">
        <f t="shared" si="256"/>
        <v>#REF!</v>
      </c>
      <c r="I250" s="9" t="str">
        <f t="shared" si="256"/>
        <v>#REF!</v>
      </c>
      <c r="J250" s="9" t="str">
        <f t="shared" si="256"/>
        <v>#REF!</v>
      </c>
      <c r="K250" s="9" t="str">
        <f t="shared" si="256"/>
        <v>#REF!</v>
      </c>
    </row>
    <row r="251">
      <c r="A251" s="8" t="str">
        <f>'Hopewell-Loudon Chieftains'!M26</f>
        <v>#REF!</v>
      </c>
      <c r="B251" s="8"/>
      <c r="C251" s="8"/>
      <c r="D251" s="8"/>
      <c r="E251" s="8" t="str">
        <f t="shared" si="242"/>
        <v>#REF!</v>
      </c>
      <c r="F251" s="8" t="str">
        <f t="shared" ref="F251:K251" si="257">'Hopewell-Loudon Chieftains'!N26</f>
        <v>#REF!</v>
      </c>
      <c r="G251" s="9" t="str">
        <f t="shared" si="257"/>
        <v>#REF!</v>
      </c>
      <c r="H251" s="9" t="str">
        <f t="shared" si="257"/>
        <v>#REF!</v>
      </c>
      <c r="I251" s="9" t="str">
        <f t="shared" si="257"/>
        <v>#REF!</v>
      </c>
      <c r="J251" s="9" t="str">
        <f t="shared" si="257"/>
        <v>#REF!</v>
      </c>
      <c r="K251" s="9" t="str">
        <f t="shared" si="257"/>
        <v>#REF!</v>
      </c>
    </row>
    <row r="252">
      <c r="A252" s="8" t="str">
        <f>'Hopewell-Loudon Chieftains'!M25</f>
        <v>#REF!</v>
      </c>
      <c r="B252" s="8"/>
      <c r="C252" s="8"/>
      <c r="D252" s="8"/>
      <c r="E252" s="8" t="str">
        <f t="shared" si="242"/>
        <v>#REF!</v>
      </c>
      <c r="F252" s="8" t="str">
        <f t="shared" ref="F252:K252" si="258">'Hopewell-Loudon Chieftains'!N25</f>
        <v>#REF!</v>
      </c>
      <c r="G252" s="9" t="str">
        <f t="shared" si="258"/>
        <v>#REF!</v>
      </c>
      <c r="H252" s="9" t="str">
        <f t="shared" si="258"/>
        <v>#REF!</v>
      </c>
      <c r="I252" s="9" t="str">
        <f t="shared" si="258"/>
        <v>#REF!</v>
      </c>
      <c r="J252" s="9" t="str">
        <f t="shared" si="258"/>
        <v>#REF!</v>
      </c>
      <c r="K252" s="9" t="str">
        <f t="shared" si="258"/>
        <v>#REF!</v>
      </c>
    </row>
    <row r="253">
      <c r="A253" s="8" t="str">
        <f>'Hopewell-Loudon Chieftains'!M24</f>
        <v>#REF!</v>
      </c>
      <c r="B253" s="8"/>
      <c r="C253" s="8"/>
      <c r="D253" s="8"/>
      <c r="E253" s="8" t="str">
        <f t="shared" si="242"/>
        <v>#REF!</v>
      </c>
      <c r="F253" s="8" t="str">
        <f t="shared" ref="F253:K253" si="259">'Hopewell-Loudon Chieftains'!N24</f>
        <v>#REF!</v>
      </c>
      <c r="G253" s="9" t="str">
        <f t="shared" si="259"/>
        <v>#REF!</v>
      </c>
      <c r="H253" s="9" t="str">
        <f t="shared" si="259"/>
        <v>#REF!</v>
      </c>
      <c r="I253" s="9" t="str">
        <f t="shared" si="259"/>
        <v>#REF!</v>
      </c>
      <c r="J253" s="9" t="str">
        <f t="shared" si="259"/>
        <v>#REF!</v>
      </c>
      <c r="K253" s="9" t="str">
        <f t="shared" si="259"/>
        <v>#REF!</v>
      </c>
    </row>
    <row r="254">
      <c r="A254" s="8" t="str">
        <f>'Hopewell-Loudon Chieftains'!M23</f>
        <v>#REF!</v>
      </c>
      <c r="B254" s="8"/>
      <c r="C254" s="8"/>
      <c r="D254" s="8"/>
      <c r="E254" s="8" t="str">
        <f t="shared" si="242"/>
        <v>#REF!</v>
      </c>
      <c r="F254" s="8" t="str">
        <f t="shared" ref="F254:K254" si="260">'Hopewell-Loudon Chieftains'!N23</f>
        <v>#REF!</v>
      </c>
      <c r="G254" s="9" t="str">
        <f t="shared" si="260"/>
        <v>#REF!</v>
      </c>
      <c r="H254" s="9" t="str">
        <f t="shared" si="260"/>
        <v>#REF!</v>
      </c>
      <c r="I254" s="9" t="str">
        <f t="shared" si="260"/>
        <v>#REF!</v>
      </c>
      <c r="J254" s="9" t="str">
        <f t="shared" si="260"/>
        <v>#REF!</v>
      </c>
      <c r="K254" s="9" t="str">
        <f t="shared" si="260"/>
        <v>#REF!</v>
      </c>
    </row>
    <row r="255">
      <c r="A255" s="8" t="str">
        <f>'Hopewell-Loudon Chieftains'!M22</f>
        <v>#REF!</v>
      </c>
      <c r="B255" s="8"/>
      <c r="C255" s="8"/>
      <c r="D255" s="8"/>
      <c r="E255" s="8" t="str">
        <f t="shared" si="242"/>
        <v>#REF!</v>
      </c>
      <c r="F255" s="8" t="str">
        <f t="shared" ref="F255:K255" si="261">'Hopewell-Loudon Chieftains'!N22</f>
        <v>#REF!</v>
      </c>
      <c r="G255" s="9" t="str">
        <f t="shared" si="261"/>
        <v>#REF!</v>
      </c>
      <c r="H255" s="9" t="str">
        <f t="shared" si="261"/>
        <v>#REF!</v>
      </c>
      <c r="I255" s="9" t="str">
        <f t="shared" si="261"/>
        <v>#REF!</v>
      </c>
      <c r="J255" s="9" t="str">
        <f t="shared" si="261"/>
        <v>#REF!</v>
      </c>
      <c r="K255" s="9" t="str">
        <f t="shared" si="261"/>
        <v>#REF!</v>
      </c>
    </row>
    <row r="256">
      <c r="A256" s="8" t="str">
        <f>'Hopewell-Loudon Chieftains'!M21</f>
        <v>#REF!</v>
      </c>
      <c r="B256" s="8"/>
      <c r="C256" s="8"/>
      <c r="D256" s="8"/>
      <c r="E256" s="8" t="str">
        <f t="shared" si="242"/>
        <v>#REF!</v>
      </c>
      <c r="F256" s="8" t="str">
        <f t="shared" ref="F256:K256" si="262">'Hopewell-Loudon Chieftains'!N21</f>
        <v>#REF!</v>
      </c>
      <c r="G256" s="9" t="str">
        <f t="shared" si="262"/>
        <v>#REF!</v>
      </c>
      <c r="H256" s="9" t="str">
        <f t="shared" si="262"/>
        <v>#REF!</v>
      </c>
      <c r="I256" s="9" t="str">
        <f t="shared" si="262"/>
        <v>#REF!</v>
      </c>
      <c r="J256" s="9" t="str">
        <f t="shared" si="262"/>
        <v>#REF!</v>
      </c>
      <c r="K256" s="9" t="str">
        <f t="shared" si="262"/>
        <v>#REF!</v>
      </c>
    </row>
    <row r="257">
      <c r="A257" s="8" t="str">
        <f>'Hopewell-Loudon Chieftains'!M20</f>
        <v>#REF!</v>
      </c>
      <c r="B257" s="8"/>
      <c r="C257" s="8"/>
      <c r="D257" s="8"/>
      <c r="E257" s="8" t="str">
        <f t="shared" si="242"/>
        <v>#REF!</v>
      </c>
      <c r="F257" s="8" t="str">
        <f t="shared" ref="F257:K257" si="263">'Hopewell-Loudon Chieftains'!N20</f>
        <v>#REF!</v>
      </c>
      <c r="G257" s="9" t="str">
        <f t="shared" si="263"/>
        <v>#REF!</v>
      </c>
      <c r="H257" s="9" t="str">
        <f t="shared" si="263"/>
        <v>#REF!</v>
      </c>
      <c r="I257" s="9" t="str">
        <f t="shared" si="263"/>
        <v>#REF!</v>
      </c>
      <c r="J257" s="9" t="str">
        <f t="shared" si="263"/>
        <v>#REF!</v>
      </c>
      <c r="K257" s="9" t="str">
        <f t="shared" si="263"/>
        <v>#REF!</v>
      </c>
    </row>
    <row r="258">
      <c r="A258" s="8" t="str">
        <f>'Hopewell-Loudon Chieftains'!M19</f>
        <v>#REF!</v>
      </c>
      <c r="B258" s="8"/>
      <c r="C258" s="8"/>
      <c r="D258" s="8"/>
      <c r="E258" s="8" t="str">
        <f t="shared" si="242"/>
        <v>#REF!</v>
      </c>
      <c r="F258" s="8" t="str">
        <f t="shared" ref="F258:K258" si="264">'Hopewell-Loudon Chieftains'!N19</f>
        <v>#REF!</v>
      </c>
      <c r="G258" s="9" t="str">
        <f t="shared" si="264"/>
        <v>#REF!</v>
      </c>
      <c r="H258" s="9" t="str">
        <f t="shared" si="264"/>
        <v>#REF!</v>
      </c>
      <c r="I258" s="9" t="str">
        <f t="shared" si="264"/>
        <v>#REF!</v>
      </c>
      <c r="J258" s="9" t="str">
        <f t="shared" si="264"/>
        <v>#REF!</v>
      </c>
      <c r="K258" s="9" t="str">
        <f t="shared" si="264"/>
        <v>#REF!</v>
      </c>
    </row>
    <row r="259">
      <c r="A259" s="8" t="str">
        <f>'Hopewell-Loudon Chieftains'!M18</f>
        <v>#REF!</v>
      </c>
      <c r="B259" s="8"/>
      <c r="C259" s="8"/>
      <c r="D259" s="8"/>
      <c r="E259" s="8" t="str">
        <f t="shared" si="242"/>
        <v>#REF!</v>
      </c>
      <c r="F259" s="8" t="str">
        <f t="shared" ref="F259:K259" si="265">'Hopewell-Loudon Chieftains'!N18</f>
        <v>#REF!</v>
      </c>
      <c r="G259" s="9" t="str">
        <f t="shared" si="265"/>
        <v>#REF!</v>
      </c>
      <c r="H259" s="9" t="str">
        <f t="shared" si="265"/>
        <v>#REF!</v>
      </c>
      <c r="I259" s="9" t="str">
        <f t="shared" si="265"/>
        <v>#REF!</v>
      </c>
      <c r="J259" s="9" t="str">
        <f t="shared" si="265"/>
        <v>#REF!</v>
      </c>
      <c r="K259" s="9" t="str">
        <f t="shared" si="265"/>
        <v>#REF!</v>
      </c>
    </row>
    <row r="260">
      <c r="A260" s="8" t="str">
        <f>'Hopewell-Loudon Chieftains'!M17</f>
        <v>#REF!</v>
      </c>
      <c r="B260" s="8"/>
      <c r="C260" s="8"/>
      <c r="D260" s="8"/>
      <c r="E260" s="8" t="str">
        <f t="shared" si="242"/>
        <v>#REF!</v>
      </c>
      <c r="F260" s="8" t="str">
        <f t="shared" ref="F260:K260" si="266">'Hopewell-Loudon Chieftains'!N17</f>
        <v>#REF!</v>
      </c>
      <c r="G260" s="9" t="str">
        <f t="shared" si="266"/>
        <v>#REF!</v>
      </c>
      <c r="H260" s="9" t="str">
        <f t="shared" si="266"/>
        <v>#REF!</v>
      </c>
      <c r="I260" s="9" t="str">
        <f t="shared" si="266"/>
        <v>#REF!</v>
      </c>
      <c r="J260" s="9" t="str">
        <f t="shared" si="266"/>
        <v>#REF!</v>
      </c>
      <c r="K260" s="9" t="str">
        <f t="shared" si="266"/>
        <v>#REF!</v>
      </c>
    </row>
    <row r="261">
      <c r="A261" s="8" t="str">
        <f>'Hopewell-Loudon Chieftains'!M16</f>
        <v>#REF!</v>
      </c>
      <c r="B261" s="8"/>
      <c r="C261" s="8"/>
      <c r="D261" s="8"/>
      <c r="E261" s="8" t="str">
        <f t="shared" si="242"/>
        <v>#REF!</v>
      </c>
      <c r="F261" s="8" t="str">
        <f t="shared" ref="F261:K261" si="267">'Hopewell-Loudon Chieftains'!N16</f>
        <v>#REF!</v>
      </c>
      <c r="G261" s="9" t="str">
        <f t="shared" si="267"/>
        <v>#REF!</v>
      </c>
      <c r="H261" s="9" t="str">
        <f t="shared" si="267"/>
        <v>#REF!</v>
      </c>
      <c r="I261" s="9" t="str">
        <f t="shared" si="267"/>
        <v>#REF!</v>
      </c>
      <c r="J261" s="9" t="str">
        <f t="shared" si="267"/>
        <v>#REF!</v>
      </c>
      <c r="K261" s="9" t="str">
        <f t="shared" si="267"/>
        <v>#REF!</v>
      </c>
    </row>
    <row r="262">
      <c r="A262" s="8" t="str">
        <f>'Hopewell-Loudon Chieftains'!M15</f>
        <v>#REF!</v>
      </c>
      <c r="B262" s="8"/>
      <c r="C262" s="8"/>
      <c r="D262" s="8"/>
      <c r="E262" s="8" t="str">
        <f t="shared" si="242"/>
        <v>#REF!</v>
      </c>
      <c r="F262" s="8" t="str">
        <f t="shared" ref="F262:K262" si="268">'Hopewell-Loudon Chieftains'!N15</f>
        <v>#REF!</v>
      </c>
      <c r="G262" s="9" t="str">
        <f t="shared" si="268"/>
        <v>#REF!</v>
      </c>
      <c r="H262" s="9" t="str">
        <f t="shared" si="268"/>
        <v>#REF!</v>
      </c>
      <c r="I262" s="9" t="str">
        <f t="shared" si="268"/>
        <v>#REF!</v>
      </c>
      <c r="J262" s="9" t="str">
        <f t="shared" si="268"/>
        <v>#REF!</v>
      </c>
      <c r="K262" s="9" t="str">
        <f t="shared" si="268"/>
        <v>#REF!</v>
      </c>
    </row>
    <row r="263">
      <c r="A263" s="8" t="str">
        <f>'Hopewell-Loudon Chieftains'!M14</f>
        <v>#REF!</v>
      </c>
      <c r="B263" s="8"/>
      <c r="C263" s="8"/>
      <c r="D263" s="8"/>
      <c r="E263" s="8" t="str">
        <f t="shared" si="242"/>
        <v>#REF!</v>
      </c>
      <c r="F263" s="8" t="str">
        <f t="shared" ref="F263:K263" si="269">'Hopewell-Loudon Chieftains'!N14</f>
        <v>#REF!</v>
      </c>
      <c r="G263" s="9" t="str">
        <f t="shared" si="269"/>
        <v>#REF!</v>
      </c>
      <c r="H263" s="9" t="str">
        <f t="shared" si="269"/>
        <v>#REF!</v>
      </c>
      <c r="I263" s="9" t="str">
        <f t="shared" si="269"/>
        <v>#REF!</v>
      </c>
      <c r="J263" s="9" t="str">
        <f t="shared" si="269"/>
        <v>#REF!</v>
      </c>
      <c r="K263" s="9" t="str">
        <f t="shared" si="269"/>
        <v>#REF!</v>
      </c>
    </row>
    <row r="264">
      <c r="A264" s="8" t="str">
        <f>'Hopewell-Loudon Chieftains'!M13</f>
        <v>#REF!</v>
      </c>
      <c r="B264" s="8"/>
      <c r="C264" s="8"/>
      <c r="D264" s="8"/>
      <c r="E264" s="8" t="str">
        <f t="shared" si="242"/>
        <v>#REF!</v>
      </c>
      <c r="F264" s="8" t="str">
        <f t="shared" ref="F264:K264" si="270">'Hopewell-Loudon Chieftains'!N13</f>
        <v>#REF!</v>
      </c>
      <c r="G264" s="9" t="str">
        <f t="shared" si="270"/>
        <v>#REF!</v>
      </c>
      <c r="H264" s="9" t="str">
        <f t="shared" si="270"/>
        <v>#REF!</v>
      </c>
      <c r="I264" s="9" t="str">
        <f t="shared" si="270"/>
        <v>#REF!</v>
      </c>
      <c r="J264" s="9" t="str">
        <f t="shared" si="270"/>
        <v>#REF!</v>
      </c>
      <c r="K264" s="9" t="str">
        <f t="shared" si="270"/>
        <v>#REF!</v>
      </c>
    </row>
    <row r="265">
      <c r="A265" s="8" t="str">
        <f>'Hopewell-Loudon Chieftains'!M12</f>
        <v>#REF!</v>
      </c>
      <c r="B265" s="8"/>
      <c r="C265" s="8"/>
      <c r="D265" s="8"/>
      <c r="E265" s="8" t="str">
        <f t="shared" si="242"/>
        <v>#REF!</v>
      </c>
      <c r="F265" s="8" t="str">
        <f t="shared" ref="F265:K265" si="271">'Hopewell-Loudon Chieftains'!N12</f>
        <v>#REF!</v>
      </c>
      <c r="G265" s="9" t="str">
        <f t="shared" si="271"/>
        <v>#REF!</v>
      </c>
      <c r="H265" s="9" t="str">
        <f t="shared" si="271"/>
        <v>#REF!</v>
      </c>
      <c r="I265" s="9" t="str">
        <f t="shared" si="271"/>
        <v>#REF!</v>
      </c>
      <c r="J265" s="9" t="str">
        <f t="shared" si="271"/>
        <v>#REF!</v>
      </c>
      <c r="K265" s="9" t="str">
        <f t="shared" si="271"/>
        <v>#REF!</v>
      </c>
    </row>
    <row r="266">
      <c r="A266" s="8" t="str">
        <f>'Hopewell-Loudon Chieftains'!M11</f>
        <v>#REF!</v>
      </c>
      <c r="B266" s="8"/>
      <c r="C266" s="8"/>
      <c r="D266" s="8"/>
      <c r="E266" s="8" t="str">
        <f t="shared" si="242"/>
        <v>#REF!</v>
      </c>
      <c r="F266" s="8" t="str">
        <f t="shared" ref="F266:K266" si="272">'Hopewell-Loudon Chieftains'!N11</f>
        <v>#REF!</v>
      </c>
      <c r="G266" s="9" t="str">
        <f t="shared" si="272"/>
        <v>#REF!</v>
      </c>
      <c r="H266" s="9" t="str">
        <f t="shared" si="272"/>
        <v>#REF!</v>
      </c>
      <c r="I266" s="9" t="str">
        <f t="shared" si="272"/>
        <v>#REF!</v>
      </c>
      <c r="J266" s="9" t="str">
        <f t="shared" si="272"/>
        <v>#REF!</v>
      </c>
      <c r="K266" s="9" t="str">
        <f t="shared" si="272"/>
        <v>#REF!</v>
      </c>
    </row>
    <row r="267">
      <c r="A267" s="8" t="str">
        <f>'Hopewell-Loudon Chieftains'!M10</f>
        <v>#REF!</v>
      </c>
      <c r="B267" s="8"/>
      <c r="C267" s="8"/>
      <c r="D267" s="8"/>
      <c r="E267" s="8" t="str">
        <f t="shared" si="242"/>
        <v>#REF!</v>
      </c>
      <c r="F267" s="8" t="str">
        <f t="shared" ref="F267:K267" si="273">'Hopewell-Loudon Chieftains'!N10</f>
        <v>#REF!</v>
      </c>
      <c r="G267" s="9" t="str">
        <f t="shared" si="273"/>
        <v>#REF!</v>
      </c>
      <c r="H267" s="9" t="str">
        <f t="shared" si="273"/>
        <v>#REF!</v>
      </c>
      <c r="I267" s="9" t="str">
        <f t="shared" si="273"/>
        <v>#REF!</v>
      </c>
      <c r="J267" s="9" t="str">
        <f t="shared" si="273"/>
        <v>#REF!</v>
      </c>
      <c r="K267" s="9" t="str">
        <f t="shared" si="273"/>
        <v>#REF!</v>
      </c>
    </row>
    <row r="268">
      <c r="A268" s="8" t="str">
        <f>'Hopewell-Loudon Chieftains'!M9</f>
        <v>#REF!</v>
      </c>
      <c r="B268" s="8"/>
      <c r="C268" s="8"/>
      <c r="D268" s="8"/>
      <c r="E268" s="8" t="str">
        <f t="shared" si="242"/>
        <v>#REF!</v>
      </c>
      <c r="F268" s="8" t="str">
        <f t="shared" ref="F268:K268" si="274">'Hopewell-Loudon Chieftains'!N9</f>
        <v>#REF!</v>
      </c>
      <c r="G268" s="9" t="str">
        <f t="shared" si="274"/>
        <v>#REF!</v>
      </c>
      <c r="H268" s="9" t="str">
        <f t="shared" si="274"/>
        <v>#REF!</v>
      </c>
      <c r="I268" s="9" t="str">
        <f t="shared" si="274"/>
        <v>#REF!</v>
      </c>
      <c r="J268" s="9" t="str">
        <f t="shared" si="274"/>
        <v>#REF!</v>
      </c>
      <c r="K268" s="9" t="str">
        <f t="shared" si="274"/>
        <v>#REF!</v>
      </c>
    </row>
    <row r="269">
      <c r="A269" s="8" t="str">
        <f>'Hopewell-Loudon Chieftains'!M8</f>
        <v>#REF!</v>
      </c>
      <c r="B269" s="8"/>
      <c r="C269" s="8"/>
      <c r="D269" s="8"/>
      <c r="E269" s="8" t="str">
        <f t="shared" si="242"/>
        <v>#REF!</v>
      </c>
      <c r="F269" s="8" t="str">
        <f t="shared" ref="F269:K269" si="275">'Hopewell-Loudon Chieftains'!N8</f>
        <v>#REF!</v>
      </c>
      <c r="G269" s="9" t="str">
        <f t="shared" si="275"/>
        <v>#REF!</v>
      </c>
      <c r="H269" s="9" t="str">
        <f t="shared" si="275"/>
        <v>#REF!</v>
      </c>
      <c r="I269" s="9" t="str">
        <f t="shared" si="275"/>
        <v>#REF!</v>
      </c>
      <c r="J269" s="9" t="str">
        <f t="shared" si="275"/>
        <v>#REF!</v>
      </c>
      <c r="K269" s="9" t="str">
        <f t="shared" si="275"/>
        <v>#REF!</v>
      </c>
    </row>
    <row r="270">
      <c r="A270" s="8" t="str">
        <f>'Hopewell-Loudon Chieftains'!M7</f>
        <v>#REF!</v>
      </c>
      <c r="B270" s="8"/>
      <c r="C270" s="8"/>
      <c r="D270" s="8"/>
      <c r="E270" s="8" t="str">
        <f t="shared" si="242"/>
        <v>#REF!</v>
      </c>
      <c r="F270" s="8" t="str">
        <f t="shared" ref="F270:K270" si="276">'Hopewell-Loudon Chieftains'!N7</f>
        <v>#REF!</v>
      </c>
      <c r="G270" s="9" t="str">
        <f t="shared" si="276"/>
        <v>#REF!</v>
      </c>
      <c r="H270" s="9" t="str">
        <f t="shared" si="276"/>
        <v>#REF!</v>
      </c>
      <c r="I270" s="9" t="str">
        <f t="shared" si="276"/>
        <v>#REF!</v>
      </c>
      <c r="J270" s="9" t="str">
        <f t="shared" si="276"/>
        <v>#REF!</v>
      </c>
      <c r="K270" s="9" t="str">
        <f t="shared" si="276"/>
        <v>#REF!</v>
      </c>
    </row>
    <row r="271">
      <c r="A271" s="8" t="str">
        <f>'Hopewell-Loudon Chieftains'!M6</f>
        <v>#REF!</v>
      </c>
      <c r="B271" s="8"/>
      <c r="C271" s="8"/>
      <c r="D271" s="8"/>
      <c r="E271" s="8" t="str">
        <f t="shared" si="242"/>
        <v>#REF!</v>
      </c>
      <c r="F271" s="8" t="str">
        <f t="shared" ref="F271:K271" si="277">'Hopewell-Loudon Chieftains'!N6</f>
        <v>#REF!</v>
      </c>
      <c r="G271" s="9" t="str">
        <f t="shared" si="277"/>
        <v>#REF!</v>
      </c>
      <c r="H271" s="9" t="str">
        <f t="shared" si="277"/>
        <v>#REF!</v>
      </c>
      <c r="I271" s="9" t="str">
        <f t="shared" si="277"/>
        <v>#REF!</v>
      </c>
      <c r="J271" s="9" t="str">
        <f t="shared" si="277"/>
        <v>#REF!</v>
      </c>
      <c r="K271" s="9" t="str">
        <f t="shared" si="277"/>
        <v>#REF!</v>
      </c>
    </row>
    <row r="272">
      <c r="A272" s="8" t="str">
        <f>'Hopewell-Loudon Chieftains'!M5</f>
        <v>#REF!</v>
      </c>
      <c r="B272" s="8"/>
      <c r="C272" s="8"/>
      <c r="D272" s="8"/>
      <c r="E272" s="8" t="str">
        <f t="shared" si="242"/>
        <v>#REF!</v>
      </c>
      <c r="F272" s="8" t="str">
        <f t="shared" ref="F272:K272" si="278">'Hopewell-Loudon Chieftains'!N5</f>
        <v>#REF!</v>
      </c>
      <c r="G272" s="9" t="str">
        <f t="shared" si="278"/>
        <v>#REF!</v>
      </c>
      <c r="H272" s="9" t="str">
        <f t="shared" si="278"/>
        <v>#REF!</v>
      </c>
      <c r="I272" s="9" t="str">
        <f t="shared" si="278"/>
        <v>#REF!</v>
      </c>
      <c r="J272" s="9" t="str">
        <f t="shared" si="278"/>
        <v>#REF!</v>
      </c>
      <c r="K272" s="9" t="str">
        <f t="shared" si="278"/>
        <v>#REF!</v>
      </c>
    </row>
    <row r="273">
      <c r="A273" s="8" t="str">
        <f>'Hopewell-Loudon Chieftains'!M4</f>
        <v>#REF!</v>
      </c>
      <c r="B273" s="8"/>
      <c r="C273" s="8"/>
      <c r="D273" s="8"/>
      <c r="E273" s="8" t="str">
        <f t="shared" si="242"/>
        <v>#REF!</v>
      </c>
      <c r="F273" s="8" t="str">
        <f t="shared" ref="F273:K273" si="279">'Hopewell-Loudon Chieftains'!N4</f>
        <v>#REF!</v>
      </c>
      <c r="G273" s="9" t="str">
        <f t="shared" si="279"/>
        <v>#REF!</v>
      </c>
      <c r="H273" s="9" t="str">
        <f t="shared" si="279"/>
        <v>#REF!</v>
      </c>
      <c r="I273" s="9" t="str">
        <f t="shared" si="279"/>
        <v>#REF!</v>
      </c>
      <c r="J273" s="9" t="str">
        <f t="shared" si="279"/>
        <v>#REF!</v>
      </c>
      <c r="K273" s="9" t="str">
        <f t="shared" si="279"/>
        <v>#REF!</v>
      </c>
    </row>
    <row r="274">
      <c r="A274" s="8" t="str">
        <f>'Hopewell-Loudon Chieftains'!M3</f>
        <v>#REF!</v>
      </c>
      <c r="B274" s="8"/>
      <c r="C274" s="8"/>
      <c r="D274" s="8"/>
      <c r="E274" s="8" t="str">
        <f t="shared" si="242"/>
        <v>#REF!</v>
      </c>
      <c r="F274" s="8" t="str">
        <f t="shared" ref="F274:K274" si="280">'Hopewell-Loudon Chieftains'!N3</f>
        <v>#REF!</v>
      </c>
      <c r="G274" s="9" t="str">
        <f t="shared" si="280"/>
        <v>#REF!</v>
      </c>
      <c r="H274" s="9" t="str">
        <f t="shared" si="280"/>
        <v>#REF!</v>
      </c>
      <c r="I274" s="9" t="str">
        <f t="shared" si="280"/>
        <v>#REF!</v>
      </c>
      <c r="J274" s="9" t="str">
        <f t="shared" si="280"/>
        <v>#REF!</v>
      </c>
      <c r="K274" s="9" t="str">
        <f t="shared" si="280"/>
        <v>#REF!</v>
      </c>
    </row>
    <row r="275">
      <c r="A275" s="6" t="str">
        <f>'SJCC Crimson Streaks'!M41</f>
        <v>#REF!</v>
      </c>
      <c r="E275" s="6" t="str">
        <f t="shared" ref="E275:E313" si="282">LEFT('SJCC Crimson Streaks'!A$1,3)</f>
        <v>#REF!</v>
      </c>
      <c r="F275" s="6" t="str">
        <f t="shared" ref="F275:K275" si="281">'SJCC Crimson Streaks'!N41</f>
        <v>#REF!</v>
      </c>
      <c r="G275" s="6" t="str">
        <f t="shared" si="281"/>
        <v>#REF!</v>
      </c>
      <c r="H275" s="6" t="str">
        <f t="shared" si="281"/>
        <v>#REF!</v>
      </c>
      <c r="I275" s="6" t="str">
        <f t="shared" si="281"/>
        <v>#REF!</v>
      </c>
      <c r="J275" s="6" t="str">
        <f t="shared" si="281"/>
        <v>#REF!</v>
      </c>
      <c r="K275" s="6" t="str">
        <f t="shared" si="281"/>
        <v>#REF!</v>
      </c>
    </row>
    <row r="276">
      <c r="A276" s="6" t="str">
        <f>'SJCC Crimson Streaks'!M40</f>
        <v>#REF!</v>
      </c>
      <c r="E276" s="6" t="str">
        <f t="shared" si="282"/>
        <v>#REF!</v>
      </c>
      <c r="F276" s="6" t="str">
        <f t="shared" ref="F276:K276" si="283">'SJCC Crimson Streaks'!N40</f>
        <v>#REF!</v>
      </c>
      <c r="G276" s="6" t="str">
        <f t="shared" si="283"/>
        <v>#REF!</v>
      </c>
      <c r="H276" s="6" t="str">
        <f t="shared" si="283"/>
        <v>#REF!</v>
      </c>
      <c r="I276" s="6" t="str">
        <f t="shared" si="283"/>
        <v>#REF!</v>
      </c>
      <c r="J276" s="6" t="str">
        <f t="shared" si="283"/>
        <v>#REF!</v>
      </c>
      <c r="K276" s="6" t="str">
        <f t="shared" si="283"/>
        <v>#REF!</v>
      </c>
    </row>
    <row r="277">
      <c r="A277" s="6" t="str">
        <f>'SJCC Crimson Streaks'!M39</f>
        <v>#REF!</v>
      </c>
      <c r="E277" s="6" t="str">
        <f t="shared" si="282"/>
        <v>#REF!</v>
      </c>
      <c r="F277" s="6" t="str">
        <f t="shared" ref="F277:K277" si="284">'SJCC Crimson Streaks'!N39</f>
        <v>#REF!</v>
      </c>
      <c r="G277" s="6" t="str">
        <f t="shared" si="284"/>
        <v>#REF!</v>
      </c>
      <c r="H277" s="6" t="str">
        <f t="shared" si="284"/>
        <v>#REF!</v>
      </c>
      <c r="I277" s="6" t="str">
        <f t="shared" si="284"/>
        <v>#REF!</v>
      </c>
      <c r="J277" s="6" t="str">
        <f t="shared" si="284"/>
        <v>#REF!</v>
      </c>
      <c r="K277" s="6" t="str">
        <f t="shared" si="284"/>
        <v>#REF!</v>
      </c>
    </row>
    <row r="278">
      <c r="A278" s="6" t="str">
        <f>'SJCC Crimson Streaks'!M38</f>
        <v>#REF!</v>
      </c>
      <c r="E278" s="6" t="str">
        <f t="shared" si="282"/>
        <v>#REF!</v>
      </c>
      <c r="F278" s="6" t="str">
        <f t="shared" ref="F278:K278" si="285">'SJCC Crimson Streaks'!N38</f>
        <v>#REF!</v>
      </c>
      <c r="G278" s="6" t="str">
        <f t="shared" si="285"/>
        <v>#REF!</v>
      </c>
      <c r="H278" s="6" t="str">
        <f t="shared" si="285"/>
        <v>#REF!</v>
      </c>
      <c r="I278" s="6" t="str">
        <f t="shared" si="285"/>
        <v>#REF!</v>
      </c>
      <c r="J278" s="6" t="str">
        <f t="shared" si="285"/>
        <v>#REF!</v>
      </c>
      <c r="K278" s="6" t="str">
        <f t="shared" si="285"/>
        <v>#REF!</v>
      </c>
    </row>
    <row r="279">
      <c r="A279" s="6" t="str">
        <f>'SJCC Crimson Streaks'!M37</f>
        <v>#REF!</v>
      </c>
      <c r="E279" s="6" t="str">
        <f t="shared" si="282"/>
        <v>#REF!</v>
      </c>
      <c r="F279" s="6" t="str">
        <f t="shared" ref="F279:K279" si="286">'SJCC Crimson Streaks'!N37</f>
        <v>#REF!</v>
      </c>
      <c r="G279" s="6" t="str">
        <f t="shared" si="286"/>
        <v>#REF!</v>
      </c>
      <c r="H279" s="6" t="str">
        <f t="shared" si="286"/>
        <v>#REF!</v>
      </c>
      <c r="I279" s="6" t="str">
        <f t="shared" si="286"/>
        <v>#REF!</v>
      </c>
      <c r="J279" s="6" t="str">
        <f t="shared" si="286"/>
        <v>#REF!</v>
      </c>
      <c r="K279" s="6" t="str">
        <f t="shared" si="286"/>
        <v>#REF!</v>
      </c>
    </row>
    <row r="280">
      <c r="A280" s="6" t="str">
        <f>'SJCC Crimson Streaks'!M36</f>
        <v>#REF!</v>
      </c>
      <c r="E280" s="6" t="str">
        <f t="shared" si="282"/>
        <v>#REF!</v>
      </c>
      <c r="F280" s="6" t="str">
        <f t="shared" ref="F280:K280" si="287">'SJCC Crimson Streaks'!N36</f>
        <v>#REF!</v>
      </c>
      <c r="G280" s="6" t="str">
        <f t="shared" si="287"/>
        <v>#REF!</v>
      </c>
      <c r="H280" s="6" t="str">
        <f t="shared" si="287"/>
        <v>#REF!</v>
      </c>
      <c r="I280" s="6" t="str">
        <f t="shared" si="287"/>
        <v>#REF!</v>
      </c>
      <c r="J280" s="6" t="str">
        <f t="shared" si="287"/>
        <v>#REF!</v>
      </c>
      <c r="K280" s="6" t="str">
        <f t="shared" si="287"/>
        <v>#REF!</v>
      </c>
    </row>
    <row r="281">
      <c r="A281" s="6" t="str">
        <f>'SJCC Crimson Streaks'!M35</f>
        <v>#REF!</v>
      </c>
      <c r="E281" s="6" t="str">
        <f t="shared" si="282"/>
        <v>#REF!</v>
      </c>
      <c r="F281" s="6" t="str">
        <f t="shared" ref="F281:K281" si="288">'SJCC Crimson Streaks'!N35</f>
        <v>#REF!</v>
      </c>
      <c r="G281" s="6" t="str">
        <f t="shared" si="288"/>
        <v>#REF!</v>
      </c>
      <c r="H281" s="6" t="str">
        <f t="shared" si="288"/>
        <v>#REF!</v>
      </c>
      <c r="I281" s="6" t="str">
        <f t="shared" si="288"/>
        <v>#REF!</v>
      </c>
      <c r="J281" s="6" t="str">
        <f t="shared" si="288"/>
        <v>#REF!</v>
      </c>
      <c r="K281" s="6" t="str">
        <f t="shared" si="288"/>
        <v>#REF!</v>
      </c>
    </row>
    <row r="282">
      <c r="A282" s="6" t="str">
        <f>'SJCC Crimson Streaks'!M34</f>
        <v>#REF!</v>
      </c>
      <c r="E282" s="6" t="str">
        <f t="shared" si="282"/>
        <v>#REF!</v>
      </c>
      <c r="F282" s="6" t="str">
        <f t="shared" ref="F282:K282" si="289">'SJCC Crimson Streaks'!N34</f>
        <v>#REF!</v>
      </c>
      <c r="G282" s="6" t="str">
        <f t="shared" si="289"/>
        <v>#REF!</v>
      </c>
      <c r="H282" s="6" t="str">
        <f t="shared" si="289"/>
        <v>#REF!</v>
      </c>
      <c r="I282" s="6" t="str">
        <f t="shared" si="289"/>
        <v>#REF!</v>
      </c>
      <c r="J282" s="6" t="str">
        <f t="shared" si="289"/>
        <v>#REF!</v>
      </c>
      <c r="K282" s="6" t="str">
        <f t="shared" si="289"/>
        <v>#REF!</v>
      </c>
    </row>
    <row r="283">
      <c r="A283" s="6" t="str">
        <f>'SJCC Crimson Streaks'!M33</f>
        <v>#REF!</v>
      </c>
      <c r="E283" s="6" t="str">
        <f t="shared" si="282"/>
        <v>#REF!</v>
      </c>
      <c r="F283" s="6" t="str">
        <f t="shared" ref="F283:K283" si="290">'SJCC Crimson Streaks'!N33</f>
        <v>#REF!</v>
      </c>
      <c r="G283" s="6" t="str">
        <f t="shared" si="290"/>
        <v>#REF!</v>
      </c>
      <c r="H283" s="6" t="str">
        <f t="shared" si="290"/>
        <v>#REF!</v>
      </c>
      <c r="I283" s="6" t="str">
        <f t="shared" si="290"/>
        <v>#REF!</v>
      </c>
      <c r="J283" s="6" t="str">
        <f t="shared" si="290"/>
        <v>#REF!</v>
      </c>
      <c r="K283" s="6" t="str">
        <f t="shared" si="290"/>
        <v>#REF!</v>
      </c>
    </row>
    <row r="284">
      <c r="A284" s="6" t="str">
        <f>'SJCC Crimson Streaks'!M32</f>
        <v>#REF!</v>
      </c>
      <c r="E284" s="6" t="str">
        <f t="shared" si="282"/>
        <v>#REF!</v>
      </c>
      <c r="F284" s="6" t="str">
        <f t="shared" ref="F284:K284" si="291">'SJCC Crimson Streaks'!N32</f>
        <v>#REF!</v>
      </c>
      <c r="G284" s="6" t="str">
        <f t="shared" si="291"/>
        <v>#REF!</v>
      </c>
      <c r="H284" s="6" t="str">
        <f t="shared" si="291"/>
        <v>#REF!</v>
      </c>
      <c r="I284" s="6" t="str">
        <f t="shared" si="291"/>
        <v>#REF!</v>
      </c>
      <c r="J284" s="6" t="str">
        <f t="shared" si="291"/>
        <v>#REF!</v>
      </c>
      <c r="K284" s="6" t="str">
        <f t="shared" si="291"/>
        <v>#REF!</v>
      </c>
    </row>
    <row r="285">
      <c r="A285" s="6" t="str">
        <f>'SJCC Crimson Streaks'!M31</f>
        <v>#REF!</v>
      </c>
      <c r="E285" s="6" t="str">
        <f t="shared" si="282"/>
        <v>#REF!</v>
      </c>
      <c r="F285" s="6" t="str">
        <f t="shared" ref="F285:K285" si="292">'SJCC Crimson Streaks'!N31</f>
        <v>#REF!</v>
      </c>
      <c r="G285" s="6" t="str">
        <f t="shared" si="292"/>
        <v>#REF!</v>
      </c>
      <c r="H285" s="6" t="str">
        <f t="shared" si="292"/>
        <v>#REF!</v>
      </c>
      <c r="I285" s="6" t="str">
        <f t="shared" si="292"/>
        <v>#REF!</v>
      </c>
      <c r="J285" s="6" t="str">
        <f t="shared" si="292"/>
        <v>#REF!</v>
      </c>
      <c r="K285" s="6" t="str">
        <f t="shared" si="292"/>
        <v>#REF!</v>
      </c>
    </row>
    <row r="286">
      <c r="A286" s="6" t="str">
        <f>'SJCC Crimson Streaks'!M30</f>
        <v>#REF!</v>
      </c>
      <c r="E286" s="6" t="str">
        <f t="shared" si="282"/>
        <v>#REF!</v>
      </c>
      <c r="F286" s="6" t="str">
        <f t="shared" ref="F286:K286" si="293">'SJCC Crimson Streaks'!N30</f>
        <v>#REF!</v>
      </c>
      <c r="G286" s="6" t="str">
        <f t="shared" si="293"/>
        <v>#REF!</v>
      </c>
      <c r="H286" s="6" t="str">
        <f t="shared" si="293"/>
        <v>#REF!</v>
      </c>
      <c r="I286" s="6" t="str">
        <f t="shared" si="293"/>
        <v>#REF!</v>
      </c>
      <c r="J286" s="6" t="str">
        <f t="shared" si="293"/>
        <v>#REF!</v>
      </c>
      <c r="K286" s="6" t="str">
        <f t="shared" si="293"/>
        <v>#REF!</v>
      </c>
    </row>
    <row r="287">
      <c r="A287" s="6" t="str">
        <f>'SJCC Crimson Streaks'!M29</f>
        <v>#REF!</v>
      </c>
      <c r="E287" s="6" t="str">
        <f t="shared" si="282"/>
        <v>#REF!</v>
      </c>
      <c r="F287" s="6" t="str">
        <f t="shared" ref="F287:K287" si="294">'SJCC Crimson Streaks'!N29</f>
        <v>#REF!</v>
      </c>
      <c r="G287" s="6" t="str">
        <f t="shared" si="294"/>
        <v>#REF!</v>
      </c>
      <c r="H287" s="6" t="str">
        <f t="shared" si="294"/>
        <v>#REF!</v>
      </c>
      <c r="I287" s="6" t="str">
        <f t="shared" si="294"/>
        <v>#REF!</v>
      </c>
      <c r="J287" s="6" t="str">
        <f t="shared" si="294"/>
        <v>#REF!</v>
      </c>
      <c r="K287" s="6" t="str">
        <f t="shared" si="294"/>
        <v>#REF!</v>
      </c>
    </row>
    <row r="288">
      <c r="A288" s="6" t="str">
        <f>'SJCC Crimson Streaks'!M28</f>
        <v>#REF!</v>
      </c>
      <c r="E288" s="6" t="str">
        <f t="shared" si="282"/>
        <v>#REF!</v>
      </c>
      <c r="F288" s="6" t="str">
        <f t="shared" ref="F288:K288" si="295">'SJCC Crimson Streaks'!N28</f>
        <v>#REF!</v>
      </c>
      <c r="G288" s="6" t="str">
        <f t="shared" si="295"/>
        <v>#REF!</v>
      </c>
      <c r="H288" s="6" t="str">
        <f t="shared" si="295"/>
        <v>#REF!</v>
      </c>
      <c r="I288" s="6" t="str">
        <f t="shared" si="295"/>
        <v>#REF!</v>
      </c>
      <c r="J288" s="6" t="str">
        <f t="shared" si="295"/>
        <v>#REF!</v>
      </c>
      <c r="K288" s="6" t="str">
        <f t="shared" si="295"/>
        <v>#REF!</v>
      </c>
    </row>
    <row r="289">
      <c r="A289" s="6" t="str">
        <f>'SJCC Crimson Streaks'!M27</f>
        <v>#REF!</v>
      </c>
      <c r="E289" s="6" t="str">
        <f t="shared" si="282"/>
        <v>#REF!</v>
      </c>
      <c r="F289" s="6" t="str">
        <f t="shared" ref="F289:K289" si="296">'SJCC Crimson Streaks'!N27</f>
        <v>#REF!</v>
      </c>
      <c r="G289" s="6" t="str">
        <f t="shared" si="296"/>
        <v>#REF!</v>
      </c>
      <c r="H289" s="6" t="str">
        <f t="shared" si="296"/>
        <v>#REF!</v>
      </c>
      <c r="I289" s="6" t="str">
        <f t="shared" si="296"/>
        <v>#REF!</v>
      </c>
      <c r="J289" s="6" t="str">
        <f t="shared" si="296"/>
        <v>#REF!</v>
      </c>
      <c r="K289" s="6" t="str">
        <f t="shared" si="296"/>
        <v>#REF!</v>
      </c>
    </row>
    <row r="290">
      <c r="A290" s="6" t="str">
        <f>'SJCC Crimson Streaks'!M26</f>
        <v>#REF!</v>
      </c>
      <c r="E290" s="6" t="str">
        <f t="shared" si="282"/>
        <v>#REF!</v>
      </c>
      <c r="F290" s="6" t="str">
        <f t="shared" ref="F290:K290" si="297">'SJCC Crimson Streaks'!N26</f>
        <v>#REF!</v>
      </c>
      <c r="G290" s="6" t="str">
        <f t="shared" si="297"/>
        <v>#REF!</v>
      </c>
      <c r="H290" s="6" t="str">
        <f t="shared" si="297"/>
        <v>#REF!</v>
      </c>
      <c r="I290" s="6" t="str">
        <f t="shared" si="297"/>
        <v>#REF!</v>
      </c>
      <c r="J290" s="6" t="str">
        <f t="shared" si="297"/>
        <v>#REF!</v>
      </c>
      <c r="K290" s="6" t="str">
        <f t="shared" si="297"/>
        <v>#REF!</v>
      </c>
    </row>
    <row r="291">
      <c r="A291" s="6" t="str">
        <f>'SJCC Crimson Streaks'!M25</f>
        <v>#REF!</v>
      </c>
      <c r="E291" s="6" t="str">
        <f t="shared" si="282"/>
        <v>#REF!</v>
      </c>
      <c r="F291" s="6" t="str">
        <f t="shared" ref="F291:K291" si="298">'SJCC Crimson Streaks'!N25</f>
        <v>#REF!</v>
      </c>
      <c r="G291" s="6" t="str">
        <f t="shared" si="298"/>
        <v>#REF!</v>
      </c>
      <c r="H291" s="6" t="str">
        <f t="shared" si="298"/>
        <v>#REF!</v>
      </c>
      <c r="I291" s="6" t="str">
        <f t="shared" si="298"/>
        <v>#REF!</v>
      </c>
      <c r="J291" s="6" t="str">
        <f t="shared" si="298"/>
        <v>#REF!</v>
      </c>
      <c r="K291" s="6" t="str">
        <f t="shared" si="298"/>
        <v>#REF!</v>
      </c>
    </row>
    <row r="292">
      <c r="A292" s="6" t="str">
        <f>'SJCC Crimson Streaks'!M24</f>
        <v>#REF!</v>
      </c>
      <c r="E292" s="6" t="str">
        <f t="shared" si="282"/>
        <v>#REF!</v>
      </c>
      <c r="F292" s="6" t="str">
        <f t="shared" ref="F292:K292" si="299">'SJCC Crimson Streaks'!N24</f>
        <v>#REF!</v>
      </c>
      <c r="G292" s="6" t="str">
        <f t="shared" si="299"/>
        <v>#REF!</v>
      </c>
      <c r="H292" s="6" t="str">
        <f t="shared" si="299"/>
        <v>#REF!</v>
      </c>
      <c r="I292" s="6" t="str">
        <f t="shared" si="299"/>
        <v>#REF!</v>
      </c>
      <c r="J292" s="6" t="str">
        <f t="shared" si="299"/>
        <v>#REF!</v>
      </c>
      <c r="K292" s="6" t="str">
        <f t="shared" si="299"/>
        <v>#REF!</v>
      </c>
    </row>
    <row r="293">
      <c r="A293" s="6" t="str">
        <f>'SJCC Crimson Streaks'!M23</f>
        <v>#REF!</v>
      </c>
      <c r="E293" s="6" t="str">
        <f t="shared" si="282"/>
        <v>#REF!</v>
      </c>
      <c r="F293" s="6" t="str">
        <f t="shared" ref="F293:K293" si="300">'SJCC Crimson Streaks'!N23</f>
        <v>#REF!</v>
      </c>
      <c r="G293" s="6" t="str">
        <f t="shared" si="300"/>
        <v>#REF!</v>
      </c>
      <c r="H293" s="6" t="str">
        <f t="shared" si="300"/>
        <v>#REF!</v>
      </c>
      <c r="I293" s="6" t="str">
        <f t="shared" si="300"/>
        <v>#REF!</v>
      </c>
      <c r="J293" s="6" t="str">
        <f t="shared" si="300"/>
        <v>#REF!</v>
      </c>
      <c r="K293" s="6" t="str">
        <f t="shared" si="300"/>
        <v>#REF!</v>
      </c>
    </row>
    <row r="294">
      <c r="A294" s="6" t="str">
        <f>'SJCC Crimson Streaks'!M22</f>
        <v>#REF!</v>
      </c>
      <c r="E294" s="6" t="str">
        <f t="shared" si="282"/>
        <v>#REF!</v>
      </c>
      <c r="F294" s="6" t="str">
        <f t="shared" ref="F294:K294" si="301">'SJCC Crimson Streaks'!N22</f>
        <v>#REF!</v>
      </c>
      <c r="G294" s="6" t="str">
        <f t="shared" si="301"/>
        <v>#REF!</v>
      </c>
      <c r="H294" s="6" t="str">
        <f t="shared" si="301"/>
        <v>#REF!</v>
      </c>
      <c r="I294" s="6" t="str">
        <f t="shared" si="301"/>
        <v>#REF!</v>
      </c>
      <c r="J294" s="6" t="str">
        <f t="shared" si="301"/>
        <v>#REF!</v>
      </c>
      <c r="K294" s="6" t="str">
        <f t="shared" si="301"/>
        <v>#REF!</v>
      </c>
    </row>
    <row r="295">
      <c r="A295" s="6" t="str">
        <f>'SJCC Crimson Streaks'!M21</f>
        <v>#REF!</v>
      </c>
      <c r="E295" s="6" t="str">
        <f t="shared" si="282"/>
        <v>#REF!</v>
      </c>
      <c r="F295" s="6" t="str">
        <f t="shared" ref="F295:K295" si="302">'SJCC Crimson Streaks'!N21</f>
        <v>#REF!</v>
      </c>
      <c r="G295" s="6" t="str">
        <f t="shared" si="302"/>
        <v>#REF!</v>
      </c>
      <c r="H295" s="6" t="str">
        <f t="shared" si="302"/>
        <v>#REF!</v>
      </c>
      <c r="I295" s="6" t="str">
        <f t="shared" si="302"/>
        <v>#REF!</v>
      </c>
      <c r="J295" s="6" t="str">
        <f t="shared" si="302"/>
        <v>#REF!</v>
      </c>
      <c r="K295" s="6" t="str">
        <f t="shared" si="302"/>
        <v>#REF!</v>
      </c>
    </row>
    <row r="296">
      <c r="A296" s="6" t="str">
        <f>'SJCC Crimson Streaks'!M20</f>
        <v>#REF!</v>
      </c>
      <c r="E296" s="6" t="str">
        <f t="shared" si="282"/>
        <v>#REF!</v>
      </c>
      <c r="F296" s="6" t="str">
        <f t="shared" ref="F296:K296" si="303">'SJCC Crimson Streaks'!N20</f>
        <v>#REF!</v>
      </c>
      <c r="G296" s="6" t="str">
        <f t="shared" si="303"/>
        <v>#REF!</v>
      </c>
      <c r="H296" s="6" t="str">
        <f t="shared" si="303"/>
        <v>#REF!</v>
      </c>
      <c r="I296" s="6" t="str">
        <f t="shared" si="303"/>
        <v>#REF!</v>
      </c>
      <c r="J296" s="6" t="str">
        <f t="shared" si="303"/>
        <v>#REF!</v>
      </c>
      <c r="K296" s="6" t="str">
        <f t="shared" si="303"/>
        <v>#REF!</v>
      </c>
    </row>
    <row r="297">
      <c r="A297" s="6" t="str">
        <f>'SJCC Crimson Streaks'!M19</f>
        <v>#REF!</v>
      </c>
      <c r="E297" s="6" t="str">
        <f t="shared" si="282"/>
        <v>#REF!</v>
      </c>
      <c r="F297" s="6" t="str">
        <f t="shared" ref="F297:K297" si="304">'SJCC Crimson Streaks'!N19</f>
        <v>#REF!</v>
      </c>
      <c r="G297" s="6" t="str">
        <f t="shared" si="304"/>
        <v>#REF!</v>
      </c>
      <c r="H297" s="6" t="str">
        <f t="shared" si="304"/>
        <v>#REF!</v>
      </c>
      <c r="I297" s="6" t="str">
        <f t="shared" si="304"/>
        <v>#REF!</v>
      </c>
      <c r="J297" s="6" t="str">
        <f t="shared" si="304"/>
        <v>#REF!</v>
      </c>
      <c r="K297" s="6" t="str">
        <f t="shared" si="304"/>
        <v>#REF!</v>
      </c>
    </row>
    <row r="298">
      <c r="A298" s="6" t="str">
        <f>'SJCC Crimson Streaks'!M18</f>
        <v>#REF!</v>
      </c>
      <c r="E298" s="6" t="str">
        <f t="shared" si="282"/>
        <v>#REF!</v>
      </c>
      <c r="F298" s="6" t="str">
        <f t="shared" ref="F298:K298" si="305">'SJCC Crimson Streaks'!N18</f>
        <v>#REF!</v>
      </c>
      <c r="G298" s="6" t="str">
        <f t="shared" si="305"/>
        <v>#REF!</v>
      </c>
      <c r="H298" s="6" t="str">
        <f t="shared" si="305"/>
        <v>#REF!</v>
      </c>
      <c r="I298" s="6" t="str">
        <f t="shared" si="305"/>
        <v>#REF!</v>
      </c>
      <c r="J298" s="6" t="str">
        <f t="shared" si="305"/>
        <v>#REF!</v>
      </c>
      <c r="K298" s="6" t="str">
        <f t="shared" si="305"/>
        <v>#REF!</v>
      </c>
    </row>
    <row r="299">
      <c r="A299" s="6" t="str">
        <f>'SJCC Crimson Streaks'!M17</f>
        <v>#REF!</v>
      </c>
      <c r="E299" s="6" t="str">
        <f t="shared" si="282"/>
        <v>#REF!</v>
      </c>
      <c r="F299" s="6" t="str">
        <f t="shared" ref="F299:K299" si="306">'SJCC Crimson Streaks'!N17</f>
        <v>#REF!</v>
      </c>
      <c r="G299" s="6" t="str">
        <f t="shared" si="306"/>
        <v>#REF!</v>
      </c>
      <c r="H299" s="6" t="str">
        <f t="shared" si="306"/>
        <v>#REF!</v>
      </c>
      <c r="I299" s="6" t="str">
        <f t="shared" si="306"/>
        <v>#REF!</v>
      </c>
      <c r="J299" s="6" t="str">
        <f t="shared" si="306"/>
        <v>#REF!</v>
      </c>
      <c r="K299" s="6" t="str">
        <f t="shared" si="306"/>
        <v>#REF!</v>
      </c>
    </row>
    <row r="300">
      <c r="A300" s="6" t="str">
        <f>'SJCC Crimson Streaks'!M16</f>
        <v>#REF!</v>
      </c>
      <c r="E300" s="6" t="str">
        <f t="shared" si="282"/>
        <v>#REF!</v>
      </c>
      <c r="F300" s="6" t="str">
        <f t="shared" ref="F300:K300" si="307">'SJCC Crimson Streaks'!N16</f>
        <v>#REF!</v>
      </c>
      <c r="G300" s="6" t="str">
        <f t="shared" si="307"/>
        <v>#REF!</v>
      </c>
      <c r="H300" s="6" t="str">
        <f t="shared" si="307"/>
        <v>#REF!</v>
      </c>
      <c r="I300" s="6" t="str">
        <f t="shared" si="307"/>
        <v>#REF!</v>
      </c>
      <c r="J300" s="6" t="str">
        <f t="shared" si="307"/>
        <v>#REF!</v>
      </c>
      <c r="K300" s="6" t="str">
        <f t="shared" si="307"/>
        <v>#REF!</v>
      </c>
    </row>
    <row r="301">
      <c r="A301" s="6" t="str">
        <f>'SJCC Crimson Streaks'!M15</f>
        <v>#REF!</v>
      </c>
      <c r="E301" s="6" t="str">
        <f t="shared" si="282"/>
        <v>#REF!</v>
      </c>
      <c r="F301" s="6" t="str">
        <f t="shared" ref="F301:K301" si="308">'SJCC Crimson Streaks'!N15</f>
        <v>#REF!</v>
      </c>
      <c r="G301" s="6" t="str">
        <f t="shared" si="308"/>
        <v>#REF!</v>
      </c>
      <c r="H301" s="6" t="str">
        <f t="shared" si="308"/>
        <v>#REF!</v>
      </c>
      <c r="I301" s="6" t="str">
        <f t="shared" si="308"/>
        <v>#REF!</v>
      </c>
      <c r="J301" s="6" t="str">
        <f t="shared" si="308"/>
        <v>#REF!</v>
      </c>
      <c r="K301" s="6" t="str">
        <f t="shared" si="308"/>
        <v>#REF!</v>
      </c>
    </row>
    <row r="302">
      <c r="A302" s="6" t="str">
        <f>'SJCC Crimson Streaks'!M14</f>
        <v>#REF!</v>
      </c>
      <c r="E302" s="6" t="str">
        <f t="shared" si="282"/>
        <v>#REF!</v>
      </c>
      <c r="F302" s="6" t="str">
        <f t="shared" ref="F302:K302" si="309">'SJCC Crimson Streaks'!N14</f>
        <v>#REF!</v>
      </c>
      <c r="G302" s="6" t="str">
        <f t="shared" si="309"/>
        <v>#REF!</v>
      </c>
      <c r="H302" s="6" t="str">
        <f t="shared" si="309"/>
        <v>#REF!</v>
      </c>
      <c r="I302" s="6" t="str">
        <f t="shared" si="309"/>
        <v>#REF!</v>
      </c>
      <c r="J302" s="6" t="str">
        <f t="shared" si="309"/>
        <v>#REF!</v>
      </c>
      <c r="K302" s="6" t="str">
        <f t="shared" si="309"/>
        <v>#REF!</v>
      </c>
    </row>
    <row r="303">
      <c r="A303" s="6" t="str">
        <f>'SJCC Crimson Streaks'!M13</f>
        <v>#REF!</v>
      </c>
      <c r="E303" s="6" t="str">
        <f t="shared" si="282"/>
        <v>#REF!</v>
      </c>
      <c r="F303" s="6" t="str">
        <f t="shared" ref="F303:K303" si="310">'SJCC Crimson Streaks'!N13</f>
        <v>#REF!</v>
      </c>
      <c r="G303" s="6" t="str">
        <f t="shared" si="310"/>
        <v>#REF!</v>
      </c>
      <c r="H303" s="6" t="str">
        <f t="shared" si="310"/>
        <v>#REF!</v>
      </c>
      <c r="I303" s="6" t="str">
        <f t="shared" si="310"/>
        <v>#REF!</v>
      </c>
      <c r="J303" s="6" t="str">
        <f t="shared" si="310"/>
        <v>#REF!</v>
      </c>
      <c r="K303" s="6" t="str">
        <f t="shared" si="310"/>
        <v>#REF!</v>
      </c>
    </row>
    <row r="304">
      <c r="A304" s="6" t="str">
        <f>'SJCC Crimson Streaks'!M12</f>
        <v>#REF!</v>
      </c>
      <c r="E304" s="6" t="str">
        <f t="shared" si="282"/>
        <v>#REF!</v>
      </c>
      <c r="F304" s="6" t="str">
        <f t="shared" ref="F304:K304" si="311">'SJCC Crimson Streaks'!N12</f>
        <v>#REF!</v>
      </c>
      <c r="G304" s="6" t="str">
        <f t="shared" si="311"/>
        <v>#REF!</v>
      </c>
      <c r="H304" s="6" t="str">
        <f t="shared" si="311"/>
        <v>#REF!</v>
      </c>
      <c r="I304" s="6" t="str">
        <f t="shared" si="311"/>
        <v>#REF!</v>
      </c>
      <c r="J304" s="6" t="str">
        <f t="shared" si="311"/>
        <v>#REF!</v>
      </c>
      <c r="K304" s="6" t="str">
        <f t="shared" si="311"/>
        <v>#REF!</v>
      </c>
    </row>
    <row r="305">
      <c r="A305" s="6" t="str">
        <f>'SJCC Crimson Streaks'!M11</f>
        <v>#REF!</v>
      </c>
      <c r="E305" s="6" t="str">
        <f t="shared" si="282"/>
        <v>#REF!</v>
      </c>
      <c r="F305" s="6" t="str">
        <f t="shared" ref="F305:K305" si="312">'SJCC Crimson Streaks'!N11</f>
        <v>#REF!</v>
      </c>
      <c r="G305" s="6" t="str">
        <f t="shared" si="312"/>
        <v>#REF!</v>
      </c>
      <c r="H305" s="6" t="str">
        <f t="shared" si="312"/>
        <v>#REF!</v>
      </c>
      <c r="I305" s="6" t="str">
        <f t="shared" si="312"/>
        <v>#REF!</v>
      </c>
      <c r="J305" s="6" t="str">
        <f t="shared" si="312"/>
        <v>#REF!</v>
      </c>
      <c r="K305" s="6" t="str">
        <f t="shared" si="312"/>
        <v>#REF!</v>
      </c>
    </row>
    <row r="306">
      <c r="A306" s="6" t="str">
        <f>'SJCC Crimson Streaks'!M10</f>
        <v>#REF!</v>
      </c>
      <c r="E306" s="6" t="str">
        <f t="shared" si="282"/>
        <v>#REF!</v>
      </c>
      <c r="F306" s="6" t="str">
        <f t="shared" ref="F306:K306" si="313">'SJCC Crimson Streaks'!N10</f>
        <v>#REF!</v>
      </c>
      <c r="G306" s="6" t="str">
        <f t="shared" si="313"/>
        <v>#REF!</v>
      </c>
      <c r="H306" s="6" t="str">
        <f t="shared" si="313"/>
        <v>#REF!</v>
      </c>
      <c r="I306" s="6" t="str">
        <f t="shared" si="313"/>
        <v>#REF!</v>
      </c>
      <c r="J306" s="6" t="str">
        <f t="shared" si="313"/>
        <v>#REF!</v>
      </c>
      <c r="K306" s="6" t="str">
        <f t="shared" si="313"/>
        <v>#REF!</v>
      </c>
    </row>
    <row r="307">
      <c r="A307" s="6" t="str">
        <f>'SJCC Crimson Streaks'!M9</f>
        <v>#REF!</v>
      </c>
      <c r="E307" s="6" t="str">
        <f t="shared" si="282"/>
        <v>#REF!</v>
      </c>
      <c r="F307" s="6" t="str">
        <f t="shared" ref="F307:K307" si="314">'SJCC Crimson Streaks'!N9</f>
        <v>#REF!</v>
      </c>
      <c r="G307" s="6" t="str">
        <f t="shared" si="314"/>
        <v>#REF!</v>
      </c>
      <c r="H307" s="6" t="str">
        <f t="shared" si="314"/>
        <v>#REF!</v>
      </c>
      <c r="I307" s="6" t="str">
        <f t="shared" si="314"/>
        <v>#REF!</v>
      </c>
      <c r="J307" s="6" t="str">
        <f t="shared" si="314"/>
        <v>#REF!</v>
      </c>
      <c r="K307" s="6" t="str">
        <f t="shared" si="314"/>
        <v>#REF!</v>
      </c>
    </row>
    <row r="308">
      <c r="A308" s="6" t="str">
        <f>'SJCC Crimson Streaks'!M8</f>
        <v>#REF!</v>
      </c>
      <c r="E308" s="6" t="str">
        <f t="shared" si="282"/>
        <v>#REF!</v>
      </c>
      <c r="F308" s="6" t="str">
        <f t="shared" ref="F308:K308" si="315">'SJCC Crimson Streaks'!N8</f>
        <v>#REF!</v>
      </c>
      <c r="G308" s="6" t="str">
        <f t="shared" si="315"/>
        <v>#REF!</v>
      </c>
      <c r="H308" s="6" t="str">
        <f t="shared" si="315"/>
        <v>#REF!</v>
      </c>
      <c r="I308" s="6" t="str">
        <f t="shared" si="315"/>
        <v>#REF!</v>
      </c>
      <c r="J308" s="6" t="str">
        <f t="shared" si="315"/>
        <v>#REF!</v>
      </c>
      <c r="K308" s="6" t="str">
        <f t="shared" si="315"/>
        <v>#REF!</v>
      </c>
    </row>
    <row r="309">
      <c r="A309" s="6" t="str">
        <f>'SJCC Crimson Streaks'!M7</f>
        <v>#REF!</v>
      </c>
      <c r="E309" s="6" t="str">
        <f t="shared" si="282"/>
        <v>#REF!</v>
      </c>
      <c r="F309" s="6" t="str">
        <f t="shared" ref="F309:K309" si="316">'SJCC Crimson Streaks'!N7</f>
        <v>#REF!</v>
      </c>
      <c r="G309" s="6" t="str">
        <f t="shared" si="316"/>
        <v>#REF!</v>
      </c>
      <c r="H309" s="6" t="str">
        <f t="shared" si="316"/>
        <v>#REF!</v>
      </c>
      <c r="I309" s="6" t="str">
        <f t="shared" si="316"/>
        <v>#REF!</v>
      </c>
      <c r="J309" s="6" t="str">
        <f t="shared" si="316"/>
        <v>#REF!</v>
      </c>
      <c r="K309" s="6" t="str">
        <f t="shared" si="316"/>
        <v>#REF!</v>
      </c>
    </row>
    <row r="310">
      <c r="A310" s="6" t="str">
        <f>'SJCC Crimson Streaks'!M6</f>
        <v>#REF!</v>
      </c>
      <c r="E310" s="6" t="str">
        <f t="shared" si="282"/>
        <v>#REF!</v>
      </c>
      <c r="F310" s="6" t="str">
        <f t="shared" ref="F310:K310" si="317">'SJCC Crimson Streaks'!N6</f>
        <v>#REF!</v>
      </c>
      <c r="G310" s="6" t="str">
        <f t="shared" si="317"/>
        <v>#REF!</v>
      </c>
      <c r="H310" s="6" t="str">
        <f t="shared" si="317"/>
        <v>#REF!</v>
      </c>
      <c r="I310" s="6" t="str">
        <f t="shared" si="317"/>
        <v>#REF!</v>
      </c>
      <c r="J310" s="6" t="str">
        <f t="shared" si="317"/>
        <v>#REF!</v>
      </c>
      <c r="K310" s="6" t="str">
        <f t="shared" si="317"/>
        <v>#REF!</v>
      </c>
    </row>
    <row r="311">
      <c r="A311" s="6" t="str">
        <f>'SJCC Crimson Streaks'!M5</f>
        <v>#REF!</v>
      </c>
      <c r="E311" s="6" t="str">
        <f t="shared" si="282"/>
        <v>#REF!</v>
      </c>
      <c r="F311" s="6" t="str">
        <f t="shared" ref="F311:K311" si="318">'SJCC Crimson Streaks'!N5</f>
        <v>#REF!</v>
      </c>
      <c r="G311" s="6" t="str">
        <f t="shared" si="318"/>
        <v>#REF!</v>
      </c>
      <c r="H311" s="6" t="str">
        <f t="shared" si="318"/>
        <v>#REF!</v>
      </c>
      <c r="I311" s="6" t="str">
        <f t="shared" si="318"/>
        <v>#REF!</v>
      </c>
      <c r="J311" s="6" t="str">
        <f t="shared" si="318"/>
        <v>#REF!</v>
      </c>
      <c r="K311" s="6" t="str">
        <f t="shared" si="318"/>
        <v>#REF!</v>
      </c>
    </row>
    <row r="312">
      <c r="A312" s="6" t="str">
        <f>'SJCC Crimson Streaks'!M4</f>
        <v>#REF!</v>
      </c>
      <c r="E312" s="6" t="str">
        <f t="shared" si="282"/>
        <v>#REF!</v>
      </c>
      <c r="F312" s="6" t="str">
        <f t="shared" ref="F312:K312" si="319">'SJCC Crimson Streaks'!N4</f>
        <v>#REF!</v>
      </c>
      <c r="G312" s="6" t="str">
        <f t="shared" si="319"/>
        <v>#REF!</v>
      </c>
      <c r="H312" s="6" t="str">
        <f t="shared" si="319"/>
        <v>#REF!</v>
      </c>
      <c r="I312" s="6" t="str">
        <f t="shared" si="319"/>
        <v>#REF!</v>
      </c>
      <c r="J312" s="6" t="str">
        <f t="shared" si="319"/>
        <v>#REF!</v>
      </c>
      <c r="K312" s="6" t="str">
        <f t="shared" si="319"/>
        <v>#REF!</v>
      </c>
    </row>
    <row r="313">
      <c r="A313" s="6" t="str">
        <f>'SJCC Crimson Streaks'!M3</f>
        <v>#REF!</v>
      </c>
      <c r="E313" s="6" t="str">
        <f t="shared" si="282"/>
        <v>#REF!</v>
      </c>
      <c r="F313" s="6" t="str">
        <f t="shared" ref="F313:K313" si="320">'SJCC Crimson Streaks'!N3</f>
        <v>#REF!</v>
      </c>
      <c r="G313" s="6" t="str">
        <f t="shared" si="320"/>
        <v>#REF!</v>
      </c>
      <c r="H313" s="6" t="str">
        <f t="shared" si="320"/>
        <v>#REF!</v>
      </c>
      <c r="I313" s="6" t="str">
        <f t="shared" si="320"/>
        <v>#REF!</v>
      </c>
      <c r="J313" s="6" t="str">
        <f t="shared" si="320"/>
        <v>#REF!</v>
      </c>
      <c r="K313" s="6" t="str">
        <f t="shared" si="320"/>
        <v>#REF!</v>
      </c>
    </row>
  </sheetData>
  <mergeCells count="1">
    <mergeCell ref="A1:D1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2"/>
      <c r="C1" s="2"/>
      <c r="D1" s="3"/>
      <c r="E1" s="4" t="s">
        <v>1</v>
      </c>
      <c r="F1" s="17" t="s">
        <v>17</v>
      </c>
      <c r="G1" s="18" t="s">
        <v>18</v>
      </c>
      <c r="H1" s="17" t="s">
        <v>19</v>
      </c>
      <c r="I1" s="17" t="s">
        <v>6</v>
      </c>
      <c r="J1" s="17" t="s">
        <v>20</v>
      </c>
      <c r="K1" s="17" t="s">
        <v>5</v>
      </c>
    </row>
    <row r="2">
      <c r="A2" s="13" t="str">
        <f t="array" ref="A2:L500">sort(Tac!A2:L500,7,FALSE)</f>
        <v>#REF!</v>
      </c>
      <c r="E2" s="6" t="e">
        <v>#REF!</v>
      </c>
      <c r="F2" s="6" t="e">
        <v>#REF!</v>
      </c>
      <c r="G2" s="6" t="e">
        <v>#REF!</v>
      </c>
      <c r="H2" s="6" t="e">
        <v>#REF!</v>
      </c>
      <c r="I2" s="6" t="e">
        <v>#REF!</v>
      </c>
      <c r="J2" s="6" t="e">
        <v>#REF!</v>
      </c>
      <c r="K2" s="6" t="e">
        <v>#REF!</v>
      </c>
    </row>
    <row r="3">
      <c r="A3" s="6" t="e">
        <v>#REF!</v>
      </c>
      <c r="E3" s="6" t="e">
        <v>#REF!</v>
      </c>
      <c r="F3" s="6" t="e">
        <v>#REF!</v>
      </c>
      <c r="G3" s="6" t="e">
        <v>#REF!</v>
      </c>
      <c r="H3" s="6" t="e">
        <v>#REF!</v>
      </c>
      <c r="I3" s="6" t="e">
        <v>#REF!</v>
      </c>
      <c r="J3" s="6" t="e">
        <v>#REF!</v>
      </c>
      <c r="K3" s="6" t="e">
        <v>#REF!</v>
      </c>
    </row>
    <row r="4">
      <c r="A4" s="6" t="e">
        <v>#REF!</v>
      </c>
      <c r="E4" s="6" t="e">
        <v>#REF!</v>
      </c>
      <c r="F4" s="6" t="e">
        <v>#REF!</v>
      </c>
      <c r="G4" s="6" t="e">
        <v>#REF!</v>
      </c>
      <c r="H4" s="6" t="e">
        <v>#REF!</v>
      </c>
      <c r="I4" s="6" t="e">
        <v>#REF!</v>
      </c>
      <c r="J4" s="6" t="e">
        <v>#REF!</v>
      </c>
      <c r="K4" s="6" t="e">
        <v>#REF!</v>
      </c>
    </row>
    <row r="5">
      <c r="A5" s="6" t="e">
        <v>#REF!</v>
      </c>
      <c r="E5" s="6" t="e">
        <v>#REF!</v>
      </c>
      <c r="F5" s="6" t="e">
        <v>#REF!</v>
      </c>
      <c r="G5" s="6" t="e">
        <v>#REF!</v>
      </c>
      <c r="H5" s="6" t="e">
        <v>#REF!</v>
      </c>
      <c r="I5" s="6" t="e">
        <v>#REF!</v>
      </c>
      <c r="J5" s="6" t="e">
        <v>#REF!</v>
      </c>
      <c r="K5" s="6" t="e">
        <v>#REF!</v>
      </c>
    </row>
    <row r="6">
      <c r="A6" s="6" t="e">
        <v>#REF!</v>
      </c>
      <c r="E6" s="6" t="e">
        <v>#REF!</v>
      </c>
      <c r="F6" s="6" t="e">
        <v>#REF!</v>
      </c>
      <c r="G6" s="6" t="e">
        <v>#REF!</v>
      </c>
      <c r="H6" s="6" t="e">
        <v>#REF!</v>
      </c>
      <c r="I6" s="6" t="e">
        <v>#REF!</v>
      </c>
      <c r="J6" s="6" t="e">
        <v>#REF!</v>
      </c>
      <c r="K6" s="6" t="e">
        <v>#REF!</v>
      </c>
    </row>
    <row r="7">
      <c r="A7" s="6" t="e">
        <v>#REF!</v>
      </c>
      <c r="E7" s="6" t="e">
        <v>#REF!</v>
      </c>
      <c r="F7" s="6" t="e">
        <v>#REF!</v>
      </c>
      <c r="G7" s="6" t="e">
        <v>#REF!</v>
      </c>
      <c r="H7" s="6" t="e">
        <v>#REF!</v>
      </c>
      <c r="I7" s="6" t="e">
        <v>#REF!</v>
      </c>
      <c r="J7" s="6" t="e">
        <v>#REF!</v>
      </c>
      <c r="K7" s="6" t="e">
        <v>#REF!</v>
      </c>
    </row>
    <row r="8">
      <c r="A8" s="6" t="e">
        <v>#REF!</v>
      </c>
      <c r="E8" s="6" t="e">
        <v>#REF!</v>
      </c>
      <c r="F8" s="6" t="e">
        <v>#REF!</v>
      </c>
      <c r="G8" s="6" t="e">
        <v>#REF!</v>
      </c>
      <c r="H8" s="6" t="e">
        <v>#REF!</v>
      </c>
      <c r="I8" s="6" t="e">
        <v>#REF!</v>
      </c>
      <c r="J8" s="6" t="e">
        <v>#REF!</v>
      </c>
      <c r="K8" s="6" t="e">
        <v>#REF!</v>
      </c>
    </row>
    <row r="9">
      <c r="A9" s="6" t="e">
        <v>#REF!</v>
      </c>
      <c r="E9" s="6" t="e">
        <v>#REF!</v>
      </c>
      <c r="F9" s="6" t="e">
        <v>#REF!</v>
      </c>
      <c r="G9" s="6" t="e">
        <v>#REF!</v>
      </c>
      <c r="H9" s="6" t="e">
        <v>#REF!</v>
      </c>
      <c r="I9" s="6" t="e">
        <v>#REF!</v>
      </c>
      <c r="J9" s="6" t="e">
        <v>#REF!</v>
      </c>
      <c r="K9" s="6" t="e">
        <v>#REF!</v>
      </c>
    </row>
    <row r="10">
      <c r="A10" s="6" t="e">
        <v>#REF!</v>
      </c>
      <c r="E10" s="6" t="e">
        <v>#REF!</v>
      </c>
      <c r="F10" s="6" t="e">
        <v>#REF!</v>
      </c>
      <c r="G10" s="6" t="e">
        <v>#REF!</v>
      </c>
      <c r="H10" s="6" t="e">
        <v>#REF!</v>
      </c>
      <c r="I10" s="6" t="e">
        <v>#REF!</v>
      </c>
      <c r="J10" s="6" t="e">
        <v>#REF!</v>
      </c>
      <c r="K10" s="6" t="e">
        <v>#REF!</v>
      </c>
    </row>
    <row r="11">
      <c r="A11" s="6" t="e">
        <v>#REF!</v>
      </c>
      <c r="E11" s="6" t="e">
        <v>#REF!</v>
      </c>
      <c r="F11" s="6" t="e">
        <v>#REF!</v>
      </c>
      <c r="G11" s="6" t="e">
        <v>#REF!</v>
      </c>
      <c r="H11" s="6" t="e">
        <v>#REF!</v>
      </c>
      <c r="I11" s="6" t="e">
        <v>#REF!</v>
      </c>
      <c r="J11" s="6" t="e">
        <v>#REF!</v>
      </c>
      <c r="K11" s="6" t="e">
        <v>#REF!</v>
      </c>
    </row>
    <row r="12">
      <c r="A12" s="6" t="e">
        <v>#REF!</v>
      </c>
      <c r="E12" s="6" t="e">
        <v>#REF!</v>
      </c>
      <c r="F12" s="6" t="e">
        <v>#REF!</v>
      </c>
      <c r="G12" s="6" t="e">
        <v>#REF!</v>
      </c>
      <c r="H12" s="6" t="e">
        <v>#REF!</v>
      </c>
      <c r="I12" s="6" t="e">
        <v>#REF!</v>
      </c>
      <c r="J12" s="6" t="e">
        <v>#REF!</v>
      </c>
      <c r="K12" s="6" t="e">
        <v>#REF!</v>
      </c>
    </row>
    <row r="13">
      <c r="A13" s="6" t="e">
        <v>#REF!</v>
      </c>
      <c r="E13" s="6" t="e">
        <v>#REF!</v>
      </c>
      <c r="F13" s="6" t="e">
        <v>#REF!</v>
      </c>
      <c r="G13" s="6" t="e">
        <v>#REF!</v>
      </c>
      <c r="H13" s="6" t="e">
        <v>#REF!</v>
      </c>
      <c r="I13" s="6" t="e">
        <v>#REF!</v>
      </c>
      <c r="J13" s="6" t="e">
        <v>#REF!</v>
      </c>
      <c r="K13" s="6" t="e">
        <v>#REF!</v>
      </c>
    </row>
    <row r="14">
      <c r="A14" s="6" t="e">
        <v>#REF!</v>
      </c>
      <c r="E14" s="6" t="e">
        <v>#REF!</v>
      </c>
      <c r="F14" s="6" t="e">
        <v>#REF!</v>
      </c>
      <c r="G14" s="6" t="e">
        <v>#REF!</v>
      </c>
      <c r="H14" s="6" t="e">
        <v>#REF!</v>
      </c>
      <c r="I14" s="6" t="e">
        <v>#REF!</v>
      </c>
      <c r="J14" s="6" t="e">
        <v>#REF!</v>
      </c>
      <c r="K14" s="6" t="e">
        <v>#REF!</v>
      </c>
    </row>
    <row r="15">
      <c r="A15" s="6" t="e">
        <v>#REF!</v>
      </c>
      <c r="E15" s="6" t="e">
        <v>#REF!</v>
      </c>
      <c r="F15" s="6" t="e">
        <v>#REF!</v>
      </c>
      <c r="G15" s="6" t="e">
        <v>#REF!</v>
      </c>
      <c r="H15" s="6" t="e">
        <v>#REF!</v>
      </c>
      <c r="I15" s="6" t="e">
        <v>#REF!</v>
      </c>
      <c r="J15" s="6" t="e">
        <v>#REF!</v>
      </c>
      <c r="K15" s="6" t="e">
        <v>#REF!</v>
      </c>
    </row>
    <row r="16">
      <c r="A16" s="6" t="e">
        <v>#REF!</v>
      </c>
      <c r="E16" s="6" t="e">
        <v>#REF!</v>
      </c>
      <c r="F16" s="6" t="e">
        <v>#REF!</v>
      </c>
      <c r="G16" s="6" t="e">
        <v>#REF!</v>
      </c>
      <c r="H16" s="6" t="e">
        <v>#REF!</v>
      </c>
      <c r="I16" s="6" t="e">
        <v>#REF!</v>
      </c>
      <c r="J16" s="6" t="e">
        <v>#REF!</v>
      </c>
      <c r="K16" s="6" t="e">
        <v>#REF!</v>
      </c>
    </row>
    <row r="17">
      <c r="A17" s="6" t="e">
        <v>#REF!</v>
      </c>
      <c r="E17" s="6" t="e">
        <v>#REF!</v>
      </c>
      <c r="F17" s="6" t="e">
        <v>#REF!</v>
      </c>
      <c r="G17" s="6" t="e">
        <v>#REF!</v>
      </c>
      <c r="H17" s="6" t="e">
        <v>#REF!</v>
      </c>
      <c r="I17" s="6" t="e">
        <v>#REF!</v>
      </c>
      <c r="J17" s="6" t="e">
        <v>#REF!</v>
      </c>
      <c r="K17" s="6" t="e">
        <v>#REF!</v>
      </c>
    </row>
    <row r="18">
      <c r="A18" s="6" t="e">
        <v>#REF!</v>
      </c>
      <c r="E18" s="6" t="e">
        <v>#REF!</v>
      </c>
      <c r="F18" s="6" t="e">
        <v>#REF!</v>
      </c>
      <c r="G18" s="6" t="e">
        <v>#REF!</v>
      </c>
      <c r="H18" s="6" t="e">
        <v>#REF!</v>
      </c>
      <c r="I18" s="6" t="e">
        <v>#REF!</v>
      </c>
      <c r="J18" s="6" t="e">
        <v>#REF!</v>
      </c>
      <c r="K18" s="6" t="e">
        <v>#REF!</v>
      </c>
    </row>
    <row r="19">
      <c r="A19" s="6" t="e">
        <v>#REF!</v>
      </c>
      <c r="E19" s="6" t="e">
        <v>#REF!</v>
      </c>
      <c r="F19" s="6" t="e">
        <v>#REF!</v>
      </c>
      <c r="G19" s="6" t="e">
        <v>#REF!</v>
      </c>
      <c r="H19" s="6" t="e">
        <v>#REF!</v>
      </c>
      <c r="I19" s="6" t="e">
        <v>#REF!</v>
      </c>
      <c r="J19" s="6" t="e">
        <v>#REF!</v>
      </c>
      <c r="K19" s="6" t="e">
        <v>#REF!</v>
      </c>
    </row>
    <row r="20">
      <c r="A20" s="6" t="e">
        <v>#REF!</v>
      </c>
      <c r="E20" s="6" t="e">
        <v>#REF!</v>
      </c>
      <c r="F20" s="6" t="e">
        <v>#REF!</v>
      </c>
      <c r="G20" s="6" t="e">
        <v>#REF!</v>
      </c>
      <c r="H20" s="6" t="e">
        <v>#REF!</v>
      </c>
      <c r="I20" s="6" t="e">
        <v>#REF!</v>
      </c>
      <c r="J20" s="6" t="e">
        <v>#REF!</v>
      </c>
      <c r="K20" s="6" t="e">
        <v>#REF!</v>
      </c>
    </row>
    <row r="21">
      <c r="A21" s="6" t="e">
        <v>#REF!</v>
      </c>
      <c r="E21" s="6" t="e">
        <v>#REF!</v>
      </c>
      <c r="F21" s="6" t="e">
        <v>#REF!</v>
      </c>
      <c r="G21" s="6" t="e">
        <v>#REF!</v>
      </c>
      <c r="H21" s="6" t="e">
        <v>#REF!</v>
      </c>
      <c r="I21" s="6" t="e">
        <v>#REF!</v>
      </c>
      <c r="J21" s="6" t="e">
        <v>#REF!</v>
      </c>
      <c r="K21" s="6" t="e">
        <v>#REF!</v>
      </c>
    </row>
    <row r="22">
      <c r="A22" s="6" t="e">
        <v>#REF!</v>
      </c>
      <c r="E22" s="6" t="e">
        <v>#REF!</v>
      </c>
      <c r="F22" s="6" t="e">
        <v>#REF!</v>
      </c>
      <c r="G22" s="6" t="e">
        <v>#REF!</v>
      </c>
      <c r="H22" s="6" t="e">
        <v>#REF!</v>
      </c>
      <c r="I22" s="6" t="e">
        <v>#REF!</v>
      </c>
      <c r="J22" s="6" t="e">
        <v>#REF!</v>
      </c>
      <c r="K22" s="6" t="e">
        <v>#REF!</v>
      </c>
    </row>
    <row r="23">
      <c r="A23" s="6" t="e">
        <v>#REF!</v>
      </c>
      <c r="E23" s="6" t="e">
        <v>#REF!</v>
      </c>
      <c r="F23" s="6" t="e">
        <v>#REF!</v>
      </c>
      <c r="G23" s="6" t="e">
        <v>#REF!</v>
      </c>
      <c r="H23" s="6" t="e">
        <v>#REF!</v>
      </c>
      <c r="I23" s="6" t="e">
        <v>#REF!</v>
      </c>
      <c r="J23" s="6" t="e">
        <v>#REF!</v>
      </c>
      <c r="K23" s="6" t="e">
        <v>#REF!</v>
      </c>
    </row>
    <row r="24">
      <c r="A24" s="6" t="e">
        <v>#REF!</v>
      </c>
      <c r="E24" s="6" t="e">
        <v>#REF!</v>
      </c>
      <c r="F24" s="6" t="e">
        <v>#REF!</v>
      </c>
      <c r="G24" s="6" t="e">
        <v>#REF!</v>
      </c>
      <c r="H24" s="6" t="e">
        <v>#REF!</v>
      </c>
      <c r="I24" s="6" t="e">
        <v>#REF!</v>
      </c>
      <c r="J24" s="6" t="e">
        <v>#REF!</v>
      </c>
      <c r="K24" s="6" t="e">
        <v>#REF!</v>
      </c>
    </row>
    <row r="25">
      <c r="A25" s="6" t="e">
        <v>#REF!</v>
      </c>
      <c r="E25" s="6" t="e">
        <v>#REF!</v>
      </c>
      <c r="F25" s="6" t="e">
        <v>#REF!</v>
      </c>
      <c r="G25" s="6" t="e">
        <v>#REF!</v>
      </c>
      <c r="H25" s="6" t="e">
        <v>#REF!</v>
      </c>
      <c r="I25" s="6" t="e">
        <v>#REF!</v>
      </c>
      <c r="J25" s="6" t="e">
        <v>#REF!</v>
      </c>
      <c r="K25" s="6" t="e">
        <v>#REF!</v>
      </c>
    </row>
    <row r="26">
      <c r="A26" s="6" t="e">
        <v>#REF!</v>
      </c>
      <c r="E26" s="6" t="e">
        <v>#REF!</v>
      </c>
      <c r="F26" s="6" t="e">
        <v>#REF!</v>
      </c>
      <c r="G26" s="6" t="e">
        <v>#REF!</v>
      </c>
      <c r="H26" s="6" t="e">
        <v>#REF!</v>
      </c>
      <c r="I26" s="6" t="e">
        <v>#REF!</v>
      </c>
      <c r="J26" s="6" t="e">
        <v>#REF!</v>
      </c>
      <c r="K26" s="6" t="e">
        <v>#REF!</v>
      </c>
    </row>
    <row r="27">
      <c r="A27" s="6" t="e">
        <v>#REF!</v>
      </c>
      <c r="E27" s="6" t="e">
        <v>#REF!</v>
      </c>
      <c r="F27" s="6" t="e">
        <v>#REF!</v>
      </c>
      <c r="G27" s="6" t="e">
        <v>#REF!</v>
      </c>
      <c r="H27" s="6" t="e">
        <v>#REF!</v>
      </c>
      <c r="I27" s="6" t="e">
        <v>#REF!</v>
      </c>
      <c r="J27" s="6" t="e">
        <v>#REF!</v>
      </c>
      <c r="K27" s="6" t="e">
        <v>#REF!</v>
      </c>
    </row>
    <row r="28">
      <c r="A28" s="6" t="e">
        <v>#REF!</v>
      </c>
      <c r="E28" s="6" t="e">
        <v>#REF!</v>
      </c>
      <c r="F28" s="6" t="e">
        <v>#REF!</v>
      </c>
      <c r="G28" s="6" t="e">
        <v>#REF!</v>
      </c>
      <c r="H28" s="6" t="e">
        <v>#REF!</v>
      </c>
      <c r="I28" s="6" t="e">
        <v>#REF!</v>
      </c>
      <c r="J28" s="6" t="e">
        <v>#REF!</v>
      </c>
      <c r="K28" s="6" t="e">
        <v>#REF!</v>
      </c>
    </row>
    <row r="29">
      <c r="A29" s="6" t="e">
        <v>#REF!</v>
      </c>
      <c r="E29" s="6" t="e">
        <v>#REF!</v>
      </c>
      <c r="F29" s="6" t="e">
        <v>#REF!</v>
      </c>
      <c r="G29" s="6" t="e">
        <v>#REF!</v>
      </c>
      <c r="H29" s="6" t="e">
        <v>#REF!</v>
      </c>
      <c r="I29" s="6" t="e">
        <v>#REF!</v>
      </c>
      <c r="J29" s="6" t="e">
        <v>#REF!</v>
      </c>
      <c r="K29" s="6" t="e">
        <v>#REF!</v>
      </c>
    </row>
    <row r="30">
      <c r="A30" s="6" t="e">
        <v>#REF!</v>
      </c>
      <c r="E30" s="6" t="e">
        <v>#REF!</v>
      </c>
      <c r="F30" s="6" t="e">
        <v>#REF!</v>
      </c>
      <c r="G30" s="6" t="e">
        <v>#REF!</v>
      </c>
      <c r="H30" s="6" t="e">
        <v>#REF!</v>
      </c>
      <c r="I30" s="6" t="e">
        <v>#REF!</v>
      </c>
      <c r="J30" s="6" t="e">
        <v>#REF!</v>
      </c>
      <c r="K30" s="6" t="e">
        <v>#REF!</v>
      </c>
    </row>
    <row r="31">
      <c r="A31" s="6" t="e">
        <v>#REF!</v>
      </c>
      <c r="E31" s="6" t="e">
        <v>#REF!</v>
      </c>
      <c r="F31" s="6" t="e">
        <v>#REF!</v>
      </c>
      <c r="G31" s="6" t="e">
        <v>#REF!</v>
      </c>
      <c r="H31" s="6" t="e">
        <v>#REF!</v>
      </c>
      <c r="I31" s="6" t="e">
        <v>#REF!</v>
      </c>
      <c r="J31" s="6" t="e">
        <v>#REF!</v>
      </c>
      <c r="K31" s="6" t="e">
        <v>#REF!</v>
      </c>
    </row>
    <row r="32">
      <c r="A32" s="6" t="e">
        <v>#REF!</v>
      </c>
      <c r="E32" s="6" t="e">
        <v>#REF!</v>
      </c>
      <c r="F32" s="6" t="e">
        <v>#REF!</v>
      </c>
      <c r="G32" s="6" t="e">
        <v>#REF!</v>
      </c>
      <c r="H32" s="6" t="e">
        <v>#REF!</v>
      </c>
      <c r="I32" s="6" t="e">
        <v>#REF!</v>
      </c>
      <c r="J32" s="6" t="e">
        <v>#REF!</v>
      </c>
      <c r="K32" s="6" t="e">
        <v>#REF!</v>
      </c>
    </row>
    <row r="33">
      <c r="A33" s="6" t="e">
        <v>#REF!</v>
      </c>
      <c r="E33" s="6" t="e">
        <v>#REF!</v>
      </c>
      <c r="F33" s="6" t="e">
        <v>#REF!</v>
      </c>
      <c r="G33" s="6" t="e">
        <v>#REF!</v>
      </c>
      <c r="H33" s="6" t="e">
        <v>#REF!</v>
      </c>
      <c r="I33" s="6" t="e">
        <v>#REF!</v>
      </c>
      <c r="J33" s="6" t="e">
        <v>#REF!</v>
      </c>
      <c r="K33" s="6" t="e">
        <v>#REF!</v>
      </c>
    </row>
    <row r="34">
      <c r="A34" s="6" t="e">
        <v>#REF!</v>
      </c>
      <c r="E34" s="6" t="e">
        <v>#REF!</v>
      </c>
      <c r="F34" s="6" t="e">
        <v>#REF!</v>
      </c>
      <c r="G34" s="6" t="e">
        <v>#REF!</v>
      </c>
      <c r="H34" s="6" t="e">
        <v>#REF!</v>
      </c>
      <c r="I34" s="6" t="e">
        <v>#REF!</v>
      </c>
      <c r="J34" s="6" t="e">
        <v>#REF!</v>
      </c>
      <c r="K34" s="6" t="e">
        <v>#REF!</v>
      </c>
    </row>
    <row r="35">
      <c r="A35" s="6" t="e">
        <v>#REF!</v>
      </c>
      <c r="E35" s="6" t="e">
        <v>#REF!</v>
      </c>
      <c r="F35" s="6" t="e">
        <v>#REF!</v>
      </c>
      <c r="G35" s="6" t="e">
        <v>#REF!</v>
      </c>
      <c r="H35" s="6" t="e">
        <v>#REF!</v>
      </c>
      <c r="I35" s="6" t="e">
        <v>#REF!</v>
      </c>
      <c r="J35" s="6" t="e">
        <v>#REF!</v>
      </c>
      <c r="K35" s="6" t="e">
        <v>#REF!</v>
      </c>
    </row>
    <row r="36">
      <c r="A36" s="6" t="e">
        <v>#REF!</v>
      </c>
      <c r="E36" s="6" t="e">
        <v>#REF!</v>
      </c>
      <c r="F36" s="6" t="e">
        <v>#REF!</v>
      </c>
      <c r="G36" s="6" t="e">
        <v>#REF!</v>
      </c>
      <c r="H36" s="6" t="e">
        <v>#REF!</v>
      </c>
      <c r="I36" s="6" t="e">
        <v>#REF!</v>
      </c>
      <c r="J36" s="6" t="e">
        <v>#REF!</v>
      </c>
      <c r="K36" s="6" t="e">
        <v>#REF!</v>
      </c>
    </row>
    <row r="37">
      <c r="A37" s="6" t="e">
        <v>#REF!</v>
      </c>
      <c r="E37" s="6" t="e">
        <v>#REF!</v>
      </c>
      <c r="F37" s="6" t="e">
        <v>#REF!</v>
      </c>
      <c r="G37" s="6" t="e">
        <v>#REF!</v>
      </c>
      <c r="H37" s="6" t="e">
        <v>#REF!</v>
      </c>
      <c r="I37" s="6" t="e">
        <v>#REF!</v>
      </c>
      <c r="J37" s="6" t="e">
        <v>#REF!</v>
      </c>
      <c r="K37" s="6" t="e">
        <v>#REF!</v>
      </c>
    </row>
    <row r="38">
      <c r="A38" s="6" t="e">
        <v>#REF!</v>
      </c>
      <c r="E38" s="6" t="e">
        <v>#REF!</v>
      </c>
      <c r="F38" s="6" t="e">
        <v>#REF!</v>
      </c>
      <c r="G38" s="6" t="e">
        <v>#REF!</v>
      </c>
      <c r="H38" s="6" t="e">
        <v>#REF!</v>
      </c>
      <c r="I38" s="6" t="e">
        <v>#REF!</v>
      </c>
      <c r="J38" s="6" t="e">
        <v>#REF!</v>
      </c>
      <c r="K38" s="6" t="e">
        <v>#REF!</v>
      </c>
    </row>
    <row r="39">
      <c r="A39" s="6" t="e">
        <v>#REF!</v>
      </c>
      <c r="E39" s="6" t="e">
        <v>#REF!</v>
      </c>
      <c r="F39" s="6" t="e">
        <v>#REF!</v>
      </c>
      <c r="G39" s="6" t="e">
        <v>#REF!</v>
      </c>
      <c r="H39" s="6" t="e">
        <v>#REF!</v>
      </c>
      <c r="I39" s="6" t="e">
        <v>#REF!</v>
      </c>
      <c r="J39" s="6" t="e">
        <v>#REF!</v>
      </c>
      <c r="K39" s="6" t="e">
        <v>#REF!</v>
      </c>
    </row>
    <row r="40">
      <c r="A40" s="6" t="e">
        <v>#REF!</v>
      </c>
      <c r="E40" s="6" t="e">
        <v>#REF!</v>
      </c>
      <c r="F40" s="6" t="e">
        <v>#REF!</v>
      </c>
      <c r="G40" s="6" t="e">
        <v>#REF!</v>
      </c>
      <c r="H40" s="6" t="e">
        <v>#REF!</v>
      </c>
      <c r="I40" s="6" t="e">
        <v>#REF!</v>
      </c>
      <c r="J40" s="6" t="e">
        <v>#REF!</v>
      </c>
      <c r="K40" s="6" t="e">
        <v>#REF!</v>
      </c>
    </row>
    <row r="41">
      <c r="A41" s="6" t="e">
        <v>#REF!</v>
      </c>
      <c r="E41" s="6" t="e">
        <v>#REF!</v>
      </c>
      <c r="F41" s="6" t="e">
        <v>#REF!</v>
      </c>
      <c r="G41" s="6" t="e">
        <v>#REF!</v>
      </c>
      <c r="H41" s="6" t="e">
        <v>#REF!</v>
      </c>
      <c r="I41" s="6" t="e">
        <v>#REF!</v>
      </c>
      <c r="J41" s="6" t="e">
        <v>#REF!</v>
      </c>
      <c r="K41" s="6" t="e">
        <v>#REF!</v>
      </c>
    </row>
    <row r="42">
      <c r="A42" s="6" t="e">
        <v>#REF!</v>
      </c>
      <c r="E42" s="6" t="e">
        <v>#REF!</v>
      </c>
      <c r="F42" s="6" t="e">
        <v>#REF!</v>
      </c>
      <c r="G42" s="6" t="e">
        <v>#REF!</v>
      </c>
      <c r="H42" s="6" t="e">
        <v>#REF!</v>
      </c>
      <c r="I42" s="6" t="e">
        <v>#REF!</v>
      </c>
      <c r="J42" s="6" t="e">
        <v>#REF!</v>
      </c>
      <c r="K42" s="6" t="e">
        <v>#REF!</v>
      </c>
    </row>
    <row r="43">
      <c r="A43" s="6" t="e">
        <v>#REF!</v>
      </c>
      <c r="E43" s="6" t="e">
        <v>#REF!</v>
      </c>
      <c r="F43" s="6" t="e">
        <v>#REF!</v>
      </c>
      <c r="G43" s="6" t="e">
        <v>#REF!</v>
      </c>
      <c r="H43" s="6" t="e">
        <v>#REF!</v>
      </c>
      <c r="I43" s="6" t="e">
        <v>#REF!</v>
      </c>
      <c r="J43" s="6" t="e">
        <v>#REF!</v>
      </c>
      <c r="K43" s="6" t="e">
        <v>#REF!</v>
      </c>
    </row>
    <row r="44">
      <c r="A44" s="6" t="e">
        <v>#REF!</v>
      </c>
      <c r="E44" s="6" t="e">
        <v>#REF!</v>
      </c>
      <c r="F44" s="6" t="e">
        <v>#REF!</v>
      </c>
      <c r="G44" s="6" t="e">
        <v>#REF!</v>
      </c>
      <c r="H44" s="6" t="e">
        <v>#REF!</v>
      </c>
      <c r="I44" s="6" t="e">
        <v>#REF!</v>
      </c>
      <c r="J44" s="6" t="e">
        <v>#REF!</v>
      </c>
      <c r="K44" s="6" t="e">
        <v>#REF!</v>
      </c>
    </row>
    <row r="45">
      <c r="A45" s="6" t="e">
        <v>#REF!</v>
      </c>
      <c r="E45" s="6" t="e">
        <v>#REF!</v>
      </c>
      <c r="F45" s="6" t="e">
        <v>#REF!</v>
      </c>
      <c r="G45" s="6" t="e">
        <v>#REF!</v>
      </c>
      <c r="H45" s="6" t="e">
        <v>#REF!</v>
      </c>
      <c r="I45" s="6" t="e">
        <v>#REF!</v>
      </c>
      <c r="J45" s="6" t="e">
        <v>#REF!</v>
      </c>
      <c r="K45" s="6" t="e">
        <v>#REF!</v>
      </c>
    </row>
    <row r="46">
      <c r="A46" s="6" t="e">
        <v>#REF!</v>
      </c>
      <c r="E46" s="6" t="e">
        <v>#REF!</v>
      </c>
      <c r="F46" s="6" t="e">
        <v>#REF!</v>
      </c>
      <c r="G46" s="6" t="e">
        <v>#REF!</v>
      </c>
      <c r="H46" s="6" t="e">
        <v>#REF!</v>
      </c>
      <c r="I46" s="6" t="e">
        <v>#REF!</v>
      </c>
      <c r="J46" s="6" t="e">
        <v>#REF!</v>
      </c>
      <c r="K46" s="6" t="e">
        <v>#REF!</v>
      </c>
    </row>
    <row r="47">
      <c r="A47" s="6" t="e">
        <v>#REF!</v>
      </c>
      <c r="E47" s="6" t="e">
        <v>#REF!</v>
      </c>
      <c r="F47" s="6" t="e">
        <v>#REF!</v>
      </c>
      <c r="G47" s="6" t="e">
        <v>#REF!</v>
      </c>
      <c r="H47" s="6" t="e">
        <v>#REF!</v>
      </c>
      <c r="I47" s="6" t="e">
        <v>#REF!</v>
      </c>
      <c r="J47" s="6" t="e">
        <v>#REF!</v>
      </c>
      <c r="K47" s="6" t="e">
        <v>#REF!</v>
      </c>
    </row>
    <row r="48">
      <c r="A48" s="6" t="e">
        <v>#REF!</v>
      </c>
      <c r="E48" s="6" t="e">
        <v>#REF!</v>
      </c>
      <c r="F48" s="6" t="e">
        <v>#REF!</v>
      </c>
      <c r="G48" s="6" t="e">
        <v>#REF!</v>
      </c>
      <c r="H48" s="6" t="e">
        <v>#REF!</v>
      </c>
      <c r="I48" s="6" t="e">
        <v>#REF!</v>
      </c>
      <c r="J48" s="6" t="e">
        <v>#REF!</v>
      </c>
      <c r="K48" s="6" t="e">
        <v>#REF!</v>
      </c>
    </row>
    <row r="49">
      <c r="A49" s="6" t="e">
        <v>#REF!</v>
      </c>
      <c r="E49" s="6" t="e">
        <v>#REF!</v>
      </c>
      <c r="F49" s="6" t="e">
        <v>#REF!</v>
      </c>
      <c r="G49" s="6" t="e">
        <v>#REF!</v>
      </c>
      <c r="H49" s="6" t="e">
        <v>#REF!</v>
      </c>
      <c r="I49" s="6" t="e">
        <v>#REF!</v>
      </c>
      <c r="J49" s="6" t="e">
        <v>#REF!</v>
      </c>
      <c r="K49" s="6" t="e">
        <v>#REF!</v>
      </c>
    </row>
    <row r="50">
      <c r="A50" s="6" t="e">
        <v>#REF!</v>
      </c>
      <c r="E50" s="6" t="e">
        <v>#REF!</v>
      </c>
      <c r="F50" s="6" t="e">
        <v>#REF!</v>
      </c>
      <c r="G50" s="6" t="e">
        <v>#REF!</v>
      </c>
      <c r="H50" s="6" t="e">
        <v>#REF!</v>
      </c>
      <c r="I50" s="6" t="e">
        <v>#REF!</v>
      </c>
      <c r="J50" s="6" t="e">
        <v>#REF!</v>
      </c>
      <c r="K50" s="6" t="e">
        <v>#REF!</v>
      </c>
    </row>
    <row r="51">
      <c r="A51" s="6" t="e">
        <v>#REF!</v>
      </c>
      <c r="E51" s="6" t="e">
        <v>#REF!</v>
      </c>
      <c r="F51" s="6" t="e">
        <v>#REF!</v>
      </c>
      <c r="G51" s="6" t="e">
        <v>#REF!</v>
      </c>
      <c r="H51" s="6" t="e">
        <v>#REF!</v>
      </c>
      <c r="I51" s="6" t="e">
        <v>#REF!</v>
      </c>
      <c r="J51" s="6" t="e">
        <v>#REF!</v>
      </c>
      <c r="K51" s="6" t="e">
        <v>#REF!</v>
      </c>
    </row>
    <row r="52">
      <c r="A52" s="6" t="e">
        <v>#REF!</v>
      </c>
      <c r="E52" s="6" t="e">
        <v>#REF!</v>
      </c>
      <c r="F52" s="6" t="e">
        <v>#REF!</v>
      </c>
      <c r="G52" s="6" t="e">
        <v>#REF!</v>
      </c>
      <c r="H52" s="6" t="e">
        <v>#REF!</v>
      </c>
      <c r="I52" s="6" t="e">
        <v>#REF!</v>
      </c>
      <c r="J52" s="6" t="e">
        <v>#REF!</v>
      </c>
      <c r="K52" s="6" t="e">
        <v>#REF!</v>
      </c>
    </row>
    <row r="53">
      <c r="A53" s="6" t="e">
        <v>#REF!</v>
      </c>
      <c r="E53" s="6" t="e">
        <v>#REF!</v>
      </c>
      <c r="F53" s="6" t="e">
        <v>#REF!</v>
      </c>
      <c r="G53" s="6" t="e">
        <v>#REF!</v>
      </c>
      <c r="H53" s="6" t="e">
        <v>#REF!</v>
      </c>
      <c r="I53" s="6" t="e">
        <v>#REF!</v>
      </c>
      <c r="J53" s="6" t="e">
        <v>#REF!</v>
      </c>
      <c r="K53" s="6" t="e">
        <v>#REF!</v>
      </c>
    </row>
    <row r="54">
      <c r="A54" s="6" t="e">
        <v>#REF!</v>
      </c>
      <c r="E54" s="6" t="e">
        <v>#REF!</v>
      </c>
      <c r="F54" s="6" t="e">
        <v>#REF!</v>
      </c>
      <c r="G54" s="6" t="e">
        <v>#REF!</v>
      </c>
      <c r="H54" s="6" t="e">
        <v>#REF!</v>
      </c>
      <c r="I54" s="6" t="e">
        <v>#REF!</v>
      </c>
      <c r="J54" s="6" t="e">
        <v>#REF!</v>
      </c>
      <c r="K54" s="6" t="e">
        <v>#REF!</v>
      </c>
    </row>
    <row r="55">
      <c r="A55" s="6" t="e">
        <v>#REF!</v>
      </c>
      <c r="E55" s="6" t="e">
        <v>#REF!</v>
      </c>
      <c r="F55" s="6" t="e">
        <v>#REF!</v>
      </c>
      <c r="G55" s="6" t="e">
        <v>#REF!</v>
      </c>
      <c r="H55" s="6" t="e">
        <v>#REF!</v>
      </c>
      <c r="I55" s="6" t="e">
        <v>#REF!</v>
      </c>
      <c r="J55" s="6" t="e">
        <v>#REF!</v>
      </c>
      <c r="K55" s="6" t="e">
        <v>#REF!</v>
      </c>
    </row>
    <row r="56">
      <c r="A56" s="6" t="e">
        <v>#REF!</v>
      </c>
      <c r="E56" s="6" t="e">
        <v>#REF!</v>
      </c>
      <c r="F56" s="6" t="e">
        <v>#REF!</v>
      </c>
      <c r="G56" s="6" t="e">
        <v>#REF!</v>
      </c>
      <c r="H56" s="6" t="e">
        <v>#REF!</v>
      </c>
      <c r="I56" s="6" t="e">
        <v>#REF!</v>
      </c>
      <c r="J56" s="6" t="e">
        <v>#REF!</v>
      </c>
      <c r="K56" s="6" t="e">
        <v>#REF!</v>
      </c>
    </row>
    <row r="57">
      <c r="A57" s="6" t="e">
        <v>#REF!</v>
      </c>
      <c r="E57" s="6" t="e">
        <v>#REF!</v>
      </c>
      <c r="F57" s="6" t="e">
        <v>#REF!</v>
      </c>
      <c r="G57" s="6" t="e">
        <v>#REF!</v>
      </c>
      <c r="H57" s="6" t="e">
        <v>#REF!</v>
      </c>
      <c r="I57" s="6" t="e">
        <v>#REF!</v>
      </c>
      <c r="J57" s="6" t="e">
        <v>#REF!</v>
      </c>
      <c r="K57" s="6" t="e">
        <v>#REF!</v>
      </c>
    </row>
    <row r="58">
      <c r="A58" s="6" t="e">
        <v>#REF!</v>
      </c>
      <c r="E58" s="6" t="e">
        <v>#REF!</v>
      </c>
      <c r="F58" s="6" t="e">
        <v>#REF!</v>
      </c>
      <c r="G58" s="6" t="e">
        <v>#REF!</v>
      </c>
      <c r="H58" s="6" t="e">
        <v>#REF!</v>
      </c>
      <c r="I58" s="6" t="e">
        <v>#REF!</v>
      </c>
      <c r="J58" s="6" t="e">
        <v>#REF!</v>
      </c>
      <c r="K58" s="6" t="e">
        <v>#REF!</v>
      </c>
    </row>
    <row r="59">
      <c r="A59" s="6" t="e">
        <v>#REF!</v>
      </c>
      <c r="E59" s="6" t="e">
        <v>#REF!</v>
      </c>
      <c r="F59" s="6" t="e">
        <v>#REF!</v>
      </c>
      <c r="G59" s="6" t="e">
        <v>#REF!</v>
      </c>
      <c r="H59" s="6" t="e">
        <v>#REF!</v>
      </c>
      <c r="I59" s="6" t="e">
        <v>#REF!</v>
      </c>
      <c r="J59" s="6" t="e">
        <v>#REF!</v>
      </c>
      <c r="K59" s="6" t="e">
        <v>#REF!</v>
      </c>
    </row>
    <row r="60">
      <c r="A60" s="6" t="e">
        <v>#REF!</v>
      </c>
      <c r="E60" s="6" t="e">
        <v>#REF!</v>
      </c>
      <c r="F60" s="6" t="e">
        <v>#REF!</v>
      </c>
      <c r="G60" s="6" t="e">
        <v>#REF!</v>
      </c>
      <c r="H60" s="6" t="e">
        <v>#REF!</v>
      </c>
      <c r="I60" s="6" t="e">
        <v>#REF!</v>
      </c>
      <c r="J60" s="6" t="e">
        <v>#REF!</v>
      </c>
      <c r="K60" s="6" t="e">
        <v>#REF!</v>
      </c>
    </row>
    <row r="61">
      <c r="A61" s="6" t="e">
        <v>#REF!</v>
      </c>
      <c r="E61" s="6" t="e">
        <v>#REF!</v>
      </c>
      <c r="F61" s="6" t="e">
        <v>#REF!</v>
      </c>
      <c r="G61" s="6" t="e">
        <v>#REF!</v>
      </c>
      <c r="H61" s="6" t="e">
        <v>#REF!</v>
      </c>
      <c r="I61" s="6" t="e">
        <v>#REF!</v>
      </c>
      <c r="J61" s="6" t="e">
        <v>#REF!</v>
      </c>
      <c r="K61" s="6" t="e">
        <v>#REF!</v>
      </c>
    </row>
    <row r="62">
      <c r="A62" s="6" t="e">
        <v>#REF!</v>
      </c>
      <c r="E62" s="6" t="e">
        <v>#REF!</v>
      </c>
      <c r="F62" s="6" t="e">
        <v>#REF!</v>
      </c>
      <c r="G62" s="6" t="e">
        <v>#REF!</v>
      </c>
      <c r="H62" s="6" t="e">
        <v>#REF!</v>
      </c>
      <c r="I62" s="6" t="e">
        <v>#REF!</v>
      </c>
      <c r="J62" s="6" t="e">
        <v>#REF!</v>
      </c>
      <c r="K62" s="6" t="e">
        <v>#REF!</v>
      </c>
    </row>
    <row r="63">
      <c r="A63" s="6" t="e">
        <v>#REF!</v>
      </c>
      <c r="E63" s="6" t="e">
        <v>#REF!</v>
      </c>
      <c r="F63" s="6" t="e">
        <v>#REF!</v>
      </c>
      <c r="G63" s="6" t="e">
        <v>#REF!</v>
      </c>
      <c r="H63" s="6" t="e">
        <v>#REF!</v>
      </c>
      <c r="I63" s="6" t="e">
        <v>#REF!</v>
      </c>
      <c r="J63" s="6" t="e">
        <v>#REF!</v>
      </c>
      <c r="K63" s="6" t="e">
        <v>#REF!</v>
      </c>
    </row>
    <row r="64">
      <c r="A64" s="6" t="e">
        <v>#REF!</v>
      </c>
      <c r="E64" s="6" t="e">
        <v>#REF!</v>
      </c>
      <c r="F64" s="6" t="e">
        <v>#REF!</v>
      </c>
      <c r="G64" s="6" t="e">
        <v>#REF!</v>
      </c>
      <c r="H64" s="6" t="e">
        <v>#REF!</v>
      </c>
      <c r="I64" s="6" t="e">
        <v>#REF!</v>
      </c>
      <c r="J64" s="6" t="e">
        <v>#REF!</v>
      </c>
      <c r="K64" s="6" t="e">
        <v>#REF!</v>
      </c>
    </row>
    <row r="65">
      <c r="A65" s="6" t="e">
        <v>#REF!</v>
      </c>
      <c r="E65" s="6" t="e">
        <v>#REF!</v>
      </c>
      <c r="F65" s="6" t="e">
        <v>#REF!</v>
      </c>
      <c r="G65" s="6" t="e">
        <v>#REF!</v>
      </c>
      <c r="H65" s="6" t="e">
        <v>#REF!</v>
      </c>
      <c r="I65" s="6" t="e">
        <v>#REF!</v>
      </c>
      <c r="J65" s="6" t="e">
        <v>#REF!</v>
      </c>
      <c r="K65" s="6" t="e">
        <v>#REF!</v>
      </c>
    </row>
    <row r="66">
      <c r="A66" s="6" t="e">
        <v>#REF!</v>
      </c>
      <c r="E66" s="6" t="e">
        <v>#REF!</v>
      </c>
      <c r="F66" s="6" t="e">
        <v>#REF!</v>
      </c>
      <c r="G66" s="6" t="e">
        <v>#REF!</v>
      </c>
      <c r="H66" s="6" t="e">
        <v>#REF!</v>
      </c>
      <c r="I66" s="6" t="e">
        <v>#REF!</v>
      </c>
      <c r="J66" s="6" t="e">
        <v>#REF!</v>
      </c>
      <c r="K66" s="6" t="e">
        <v>#REF!</v>
      </c>
    </row>
    <row r="67">
      <c r="A67" s="6" t="e">
        <v>#REF!</v>
      </c>
      <c r="E67" s="6" t="e">
        <v>#REF!</v>
      </c>
      <c r="F67" s="6" t="e">
        <v>#REF!</v>
      </c>
      <c r="G67" s="6" t="e">
        <v>#REF!</v>
      </c>
      <c r="H67" s="6" t="e">
        <v>#REF!</v>
      </c>
      <c r="I67" s="6" t="e">
        <v>#REF!</v>
      </c>
      <c r="J67" s="6" t="e">
        <v>#REF!</v>
      </c>
      <c r="K67" s="6" t="e">
        <v>#REF!</v>
      </c>
    </row>
    <row r="68">
      <c r="A68" s="6" t="e">
        <v>#REF!</v>
      </c>
      <c r="E68" s="6" t="e">
        <v>#REF!</v>
      </c>
      <c r="F68" s="6" t="e">
        <v>#REF!</v>
      </c>
      <c r="G68" s="6" t="e">
        <v>#REF!</v>
      </c>
      <c r="H68" s="6" t="e">
        <v>#REF!</v>
      </c>
      <c r="I68" s="6" t="e">
        <v>#REF!</v>
      </c>
      <c r="J68" s="6" t="e">
        <v>#REF!</v>
      </c>
      <c r="K68" s="6" t="e">
        <v>#REF!</v>
      </c>
    </row>
    <row r="69">
      <c r="A69" s="6" t="e">
        <v>#REF!</v>
      </c>
      <c r="E69" s="6" t="e">
        <v>#REF!</v>
      </c>
      <c r="F69" s="6" t="e">
        <v>#REF!</v>
      </c>
      <c r="G69" s="6" t="e">
        <v>#REF!</v>
      </c>
      <c r="H69" s="6" t="e">
        <v>#REF!</v>
      </c>
      <c r="I69" s="6" t="e">
        <v>#REF!</v>
      </c>
      <c r="J69" s="6" t="e">
        <v>#REF!</v>
      </c>
      <c r="K69" s="6" t="e">
        <v>#REF!</v>
      </c>
    </row>
    <row r="70">
      <c r="A70" s="6" t="e">
        <v>#REF!</v>
      </c>
      <c r="E70" s="6" t="e">
        <v>#REF!</v>
      </c>
      <c r="F70" s="6" t="e">
        <v>#REF!</v>
      </c>
      <c r="G70" s="6" t="e">
        <v>#REF!</v>
      </c>
      <c r="H70" s="6" t="e">
        <v>#REF!</v>
      </c>
      <c r="I70" s="6" t="e">
        <v>#REF!</v>
      </c>
      <c r="J70" s="6" t="e">
        <v>#REF!</v>
      </c>
      <c r="K70" s="6" t="e">
        <v>#REF!</v>
      </c>
    </row>
    <row r="71">
      <c r="A71" s="6" t="e">
        <v>#REF!</v>
      </c>
      <c r="E71" s="6" t="e">
        <v>#REF!</v>
      </c>
      <c r="F71" s="6" t="e">
        <v>#REF!</v>
      </c>
      <c r="G71" s="6" t="e">
        <v>#REF!</v>
      </c>
      <c r="H71" s="6" t="e">
        <v>#REF!</v>
      </c>
      <c r="I71" s="6" t="e">
        <v>#REF!</v>
      </c>
      <c r="J71" s="6" t="e">
        <v>#REF!</v>
      </c>
      <c r="K71" s="6" t="e">
        <v>#REF!</v>
      </c>
    </row>
    <row r="72">
      <c r="A72" s="6" t="e">
        <v>#REF!</v>
      </c>
      <c r="E72" s="6" t="e">
        <v>#REF!</v>
      </c>
      <c r="F72" s="6" t="e">
        <v>#REF!</v>
      </c>
      <c r="G72" s="6" t="e">
        <v>#REF!</v>
      </c>
      <c r="H72" s="6" t="e">
        <v>#REF!</v>
      </c>
      <c r="I72" s="6" t="e">
        <v>#REF!</v>
      </c>
      <c r="J72" s="6" t="e">
        <v>#REF!</v>
      </c>
      <c r="K72" s="6" t="e">
        <v>#REF!</v>
      </c>
    </row>
    <row r="73">
      <c r="A73" s="6" t="e">
        <v>#REF!</v>
      </c>
      <c r="E73" s="6" t="e">
        <v>#REF!</v>
      </c>
      <c r="F73" s="6" t="e">
        <v>#REF!</v>
      </c>
      <c r="G73" s="6" t="e">
        <v>#REF!</v>
      </c>
      <c r="H73" s="6" t="e">
        <v>#REF!</v>
      </c>
      <c r="I73" s="6" t="e">
        <v>#REF!</v>
      </c>
      <c r="J73" s="6" t="e">
        <v>#REF!</v>
      </c>
      <c r="K73" s="6" t="e">
        <v>#REF!</v>
      </c>
    </row>
    <row r="74">
      <c r="A74" s="6" t="e">
        <v>#REF!</v>
      </c>
      <c r="E74" s="6" t="e">
        <v>#REF!</v>
      </c>
      <c r="F74" s="6" t="e">
        <v>#REF!</v>
      </c>
      <c r="G74" s="6" t="e">
        <v>#REF!</v>
      </c>
      <c r="H74" s="6" t="e">
        <v>#REF!</v>
      </c>
      <c r="I74" s="6" t="e">
        <v>#REF!</v>
      </c>
      <c r="J74" s="6" t="e">
        <v>#REF!</v>
      </c>
      <c r="K74" s="6" t="e">
        <v>#REF!</v>
      </c>
    </row>
    <row r="75">
      <c r="A75" s="6" t="e">
        <v>#REF!</v>
      </c>
      <c r="E75" s="6" t="e">
        <v>#REF!</v>
      </c>
      <c r="F75" s="6" t="e">
        <v>#REF!</v>
      </c>
      <c r="G75" s="6" t="e">
        <v>#REF!</v>
      </c>
      <c r="H75" s="6" t="e">
        <v>#REF!</v>
      </c>
      <c r="I75" s="6" t="e">
        <v>#REF!</v>
      </c>
      <c r="J75" s="6" t="e">
        <v>#REF!</v>
      </c>
      <c r="K75" s="6" t="e">
        <v>#REF!</v>
      </c>
    </row>
    <row r="76">
      <c r="A76" s="6" t="e">
        <v>#REF!</v>
      </c>
      <c r="E76" s="6" t="e">
        <v>#REF!</v>
      </c>
      <c r="F76" s="6" t="e">
        <v>#REF!</v>
      </c>
      <c r="G76" s="6" t="e">
        <v>#REF!</v>
      </c>
      <c r="H76" s="6" t="e">
        <v>#REF!</v>
      </c>
      <c r="I76" s="6" t="e">
        <v>#REF!</v>
      </c>
      <c r="J76" s="6" t="e">
        <v>#REF!</v>
      </c>
      <c r="K76" s="6" t="e">
        <v>#REF!</v>
      </c>
    </row>
    <row r="77">
      <c r="A77" s="6" t="e">
        <v>#REF!</v>
      </c>
      <c r="E77" s="6" t="e">
        <v>#REF!</v>
      </c>
      <c r="F77" s="6" t="e">
        <v>#REF!</v>
      </c>
      <c r="G77" s="6" t="e">
        <v>#REF!</v>
      </c>
      <c r="H77" s="6" t="e">
        <v>#REF!</v>
      </c>
      <c r="I77" s="6" t="e">
        <v>#REF!</v>
      </c>
      <c r="J77" s="6" t="e">
        <v>#REF!</v>
      </c>
      <c r="K77" s="6" t="e">
        <v>#REF!</v>
      </c>
    </row>
    <row r="78">
      <c r="A78" s="6" t="e">
        <v>#REF!</v>
      </c>
      <c r="E78" s="6" t="e">
        <v>#REF!</v>
      </c>
      <c r="F78" s="6" t="e">
        <v>#REF!</v>
      </c>
      <c r="G78" s="6" t="e">
        <v>#REF!</v>
      </c>
      <c r="H78" s="6" t="e">
        <v>#REF!</v>
      </c>
      <c r="I78" s="6" t="e">
        <v>#REF!</v>
      </c>
      <c r="J78" s="6" t="e">
        <v>#REF!</v>
      </c>
      <c r="K78" s="6" t="e">
        <v>#REF!</v>
      </c>
    </row>
    <row r="79">
      <c r="A79" s="6" t="e">
        <v>#REF!</v>
      </c>
      <c r="E79" s="6" t="e">
        <v>#REF!</v>
      </c>
      <c r="F79" s="6" t="e">
        <v>#REF!</v>
      </c>
      <c r="G79" s="6" t="e">
        <v>#REF!</v>
      </c>
      <c r="H79" s="6" t="e">
        <v>#REF!</v>
      </c>
      <c r="I79" s="6" t="e">
        <v>#REF!</v>
      </c>
      <c r="J79" s="6" t="e">
        <v>#REF!</v>
      </c>
      <c r="K79" s="6" t="e">
        <v>#REF!</v>
      </c>
    </row>
    <row r="80">
      <c r="A80" s="6" t="e">
        <v>#REF!</v>
      </c>
      <c r="E80" s="6" t="e">
        <v>#REF!</v>
      </c>
      <c r="F80" s="6" t="e">
        <v>#REF!</v>
      </c>
      <c r="G80" s="6" t="e">
        <v>#REF!</v>
      </c>
      <c r="H80" s="6" t="e">
        <v>#REF!</v>
      </c>
      <c r="I80" s="6" t="e">
        <v>#REF!</v>
      </c>
      <c r="J80" s="6" t="e">
        <v>#REF!</v>
      </c>
      <c r="K80" s="6" t="e">
        <v>#REF!</v>
      </c>
    </row>
    <row r="81">
      <c r="A81" s="6" t="e">
        <v>#REF!</v>
      </c>
      <c r="E81" s="6" t="e">
        <v>#REF!</v>
      </c>
      <c r="F81" s="6" t="e">
        <v>#REF!</v>
      </c>
      <c r="G81" s="6" t="e">
        <v>#REF!</v>
      </c>
      <c r="H81" s="6" t="e">
        <v>#REF!</v>
      </c>
      <c r="I81" s="6" t="e">
        <v>#REF!</v>
      </c>
      <c r="J81" s="6" t="e">
        <v>#REF!</v>
      </c>
      <c r="K81" s="6" t="e">
        <v>#REF!</v>
      </c>
    </row>
    <row r="82">
      <c r="A82" s="6" t="e">
        <v>#REF!</v>
      </c>
      <c r="E82" s="6" t="e">
        <v>#REF!</v>
      </c>
      <c r="F82" s="6" t="e">
        <v>#REF!</v>
      </c>
      <c r="G82" s="6" t="e">
        <v>#REF!</v>
      </c>
      <c r="H82" s="6" t="e">
        <v>#REF!</v>
      </c>
      <c r="I82" s="6" t="e">
        <v>#REF!</v>
      </c>
      <c r="J82" s="6" t="e">
        <v>#REF!</v>
      </c>
      <c r="K82" s="6" t="e">
        <v>#REF!</v>
      </c>
    </row>
    <row r="83">
      <c r="A83" s="6" t="e">
        <v>#REF!</v>
      </c>
      <c r="E83" s="6" t="e">
        <v>#REF!</v>
      </c>
      <c r="F83" s="6" t="e">
        <v>#REF!</v>
      </c>
      <c r="G83" s="6" t="e">
        <v>#REF!</v>
      </c>
      <c r="H83" s="6" t="e">
        <v>#REF!</v>
      </c>
      <c r="I83" s="6" t="e">
        <v>#REF!</v>
      </c>
      <c r="J83" s="6" t="e">
        <v>#REF!</v>
      </c>
      <c r="K83" s="6" t="e">
        <v>#REF!</v>
      </c>
    </row>
    <row r="84">
      <c r="A84" s="6" t="e">
        <v>#REF!</v>
      </c>
      <c r="E84" s="6" t="e">
        <v>#REF!</v>
      </c>
      <c r="F84" s="6" t="e">
        <v>#REF!</v>
      </c>
      <c r="G84" s="6" t="e">
        <v>#REF!</v>
      </c>
      <c r="H84" s="6" t="e">
        <v>#REF!</v>
      </c>
      <c r="I84" s="6" t="e">
        <v>#REF!</v>
      </c>
      <c r="J84" s="6" t="e">
        <v>#REF!</v>
      </c>
      <c r="K84" s="6" t="e">
        <v>#REF!</v>
      </c>
    </row>
    <row r="85">
      <c r="A85" s="6" t="e">
        <v>#REF!</v>
      </c>
      <c r="E85" s="6" t="e">
        <v>#REF!</v>
      </c>
      <c r="F85" s="6" t="e">
        <v>#REF!</v>
      </c>
      <c r="G85" s="6" t="e">
        <v>#REF!</v>
      </c>
      <c r="H85" s="6" t="e">
        <v>#REF!</v>
      </c>
      <c r="I85" s="6" t="e">
        <v>#REF!</v>
      </c>
      <c r="J85" s="6" t="e">
        <v>#REF!</v>
      </c>
      <c r="K85" s="6" t="e">
        <v>#REF!</v>
      </c>
    </row>
    <row r="86">
      <c r="A86" s="6" t="e">
        <v>#REF!</v>
      </c>
      <c r="E86" s="6" t="e">
        <v>#REF!</v>
      </c>
      <c r="F86" s="6" t="e">
        <v>#REF!</v>
      </c>
      <c r="G86" s="6" t="e">
        <v>#REF!</v>
      </c>
      <c r="H86" s="6" t="e">
        <v>#REF!</v>
      </c>
      <c r="I86" s="6" t="e">
        <v>#REF!</v>
      </c>
      <c r="J86" s="6" t="e">
        <v>#REF!</v>
      </c>
      <c r="K86" s="6" t="e">
        <v>#REF!</v>
      </c>
    </row>
    <row r="87">
      <c r="A87" s="6" t="e">
        <v>#REF!</v>
      </c>
      <c r="E87" s="6" t="e">
        <v>#REF!</v>
      </c>
      <c r="F87" s="6" t="e">
        <v>#REF!</v>
      </c>
      <c r="G87" s="6" t="e">
        <v>#REF!</v>
      </c>
      <c r="H87" s="6" t="e">
        <v>#REF!</v>
      </c>
      <c r="I87" s="6" t="e">
        <v>#REF!</v>
      </c>
      <c r="J87" s="6" t="e">
        <v>#REF!</v>
      </c>
      <c r="K87" s="6" t="e">
        <v>#REF!</v>
      </c>
    </row>
    <row r="88">
      <c r="A88" s="6" t="e">
        <v>#REF!</v>
      </c>
      <c r="E88" s="6" t="e">
        <v>#REF!</v>
      </c>
      <c r="F88" s="6" t="e">
        <v>#REF!</v>
      </c>
      <c r="G88" s="6" t="e">
        <v>#REF!</v>
      </c>
      <c r="H88" s="6" t="e">
        <v>#REF!</v>
      </c>
      <c r="I88" s="6" t="e">
        <v>#REF!</v>
      </c>
      <c r="J88" s="6" t="e">
        <v>#REF!</v>
      </c>
      <c r="K88" s="6" t="e">
        <v>#REF!</v>
      </c>
    </row>
    <row r="89">
      <c r="A89" s="6" t="e">
        <v>#REF!</v>
      </c>
      <c r="E89" s="6" t="e">
        <v>#REF!</v>
      </c>
      <c r="F89" s="6" t="e">
        <v>#REF!</v>
      </c>
      <c r="G89" s="6" t="e">
        <v>#REF!</v>
      </c>
      <c r="H89" s="6" t="e">
        <v>#REF!</v>
      </c>
      <c r="I89" s="6" t="e">
        <v>#REF!</v>
      </c>
      <c r="J89" s="6" t="e">
        <v>#REF!</v>
      </c>
      <c r="K89" s="6" t="e">
        <v>#REF!</v>
      </c>
    </row>
    <row r="90">
      <c r="A90" s="6" t="e">
        <v>#REF!</v>
      </c>
      <c r="E90" s="6" t="e">
        <v>#REF!</v>
      </c>
      <c r="F90" s="6" t="e">
        <v>#REF!</v>
      </c>
      <c r="G90" s="6" t="e">
        <v>#REF!</v>
      </c>
      <c r="H90" s="6" t="e">
        <v>#REF!</v>
      </c>
      <c r="I90" s="6" t="e">
        <v>#REF!</v>
      </c>
      <c r="J90" s="6" t="e">
        <v>#REF!</v>
      </c>
      <c r="K90" s="6" t="e">
        <v>#REF!</v>
      </c>
    </row>
    <row r="91">
      <c r="A91" s="6" t="e">
        <v>#REF!</v>
      </c>
      <c r="E91" s="6" t="e">
        <v>#REF!</v>
      </c>
      <c r="F91" s="6" t="e">
        <v>#REF!</v>
      </c>
      <c r="G91" s="6" t="e">
        <v>#REF!</v>
      </c>
      <c r="H91" s="6" t="e">
        <v>#REF!</v>
      </c>
      <c r="I91" s="6" t="e">
        <v>#REF!</v>
      </c>
      <c r="J91" s="6" t="e">
        <v>#REF!</v>
      </c>
      <c r="K91" s="6" t="e">
        <v>#REF!</v>
      </c>
    </row>
    <row r="92">
      <c r="A92" s="6" t="e">
        <v>#REF!</v>
      </c>
      <c r="E92" s="6" t="e">
        <v>#REF!</v>
      </c>
      <c r="F92" s="6" t="e">
        <v>#REF!</v>
      </c>
      <c r="G92" s="6" t="e">
        <v>#REF!</v>
      </c>
      <c r="H92" s="6" t="e">
        <v>#REF!</v>
      </c>
      <c r="I92" s="6" t="e">
        <v>#REF!</v>
      </c>
      <c r="J92" s="6" t="e">
        <v>#REF!</v>
      </c>
      <c r="K92" s="6" t="e">
        <v>#REF!</v>
      </c>
    </row>
    <row r="93">
      <c r="A93" s="6" t="e">
        <v>#REF!</v>
      </c>
      <c r="E93" s="6" t="e">
        <v>#REF!</v>
      </c>
      <c r="F93" s="6" t="e">
        <v>#REF!</v>
      </c>
      <c r="G93" s="6" t="e">
        <v>#REF!</v>
      </c>
      <c r="H93" s="6" t="e">
        <v>#REF!</v>
      </c>
      <c r="I93" s="6" t="e">
        <v>#REF!</v>
      </c>
      <c r="J93" s="6" t="e">
        <v>#REF!</v>
      </c>
      <c r="K93" s="6" t="e">
        <v>#REF!</v>
      </c>
    </row>
    <row r="94">
      <c r="A94" s="6" t="e">
        <v>#REF!</v>
      </c>
      <c r="E94" s="6" t="e">
        <v>#REF!</v>
      </c>
      <c r="F94" s="6" t="e">
        <v>#REF!</v>
      </c>
      <c r="G94" s="6" t="e">
        <v>#REF!</v>
      </c>
      <c r="H94" s="6" t="e">
        <v>#REF!</v>
      </c>
      <c r="I94" s="6" t="e">
        <v>#REF!</v>
      </c>
      <c r="J94" s="6" t="e">
        <v>#REF!</v>
      </c>
      <c r="K94" s="6" t="e">
        <v>#REF!</v>
      </c>
    </row>
    <row r="95">
      <c r="A95" s="6" t="e">
        <v>#REF!</v>
      </c>
      <c r="E95" s="6" t="e">
        <v>#REF!</v>
      </c>
      <c r="F95" s="6" t="e">
        <v>#REF!</v>
      </c>
      <c r="G95" s="6" t="e">
        <v>#REF!</v>
      </c>
      <c r="H95" s="6" t="e">
        <v>#REF!</v>
      </c>
      <c r="I95" s="6" t="e">
        <v>#REF!</v>
      </c>
      <c r="J95" s="6" t="e">
        <v>#REF!</v>
      </c>
      <c r="K95" s="6" t="e">
        <v>#REF!</v>
      </c>
    </row>
    <row r="96">
      <c r="A96" s="6" t="e">
        <v>#REF!</v>
      </c>
      <c r="E96" s="6" t="e">
        <v>#REF!</v>
      </c>
      <c r="F96" s="6" t="e">
        <v>#REF!</v>
      </c>
      <c r="G96" s="6" t="e">
        <v>#REF!</v>
      </c>
      <c r="H96" s="6" t="e">
        <v>#REF!</v>
      </c>
      <c r="I96" s="6" t="e">
        <v>#REF!</v>
      </c>
      <c r="J96" s="6" t="e">
        <v>#REF!</v>
      </c>
      <c r="K96" s="6" t="e">
        <v>#REF!</v>
      </c>
    </row>
    <row r="97">
      <c r="A97" s="6" t="e">
        <v>#REF!</v>
      </c>
      <c r="E97" s="6" t="e">
        <v>#REF!</v>
      </c>
      <c r="F97" s="6" t="e">
        <v>#REF!</v>
      </c>
      <c r="G97" s="6" t="e">
        <v>#REF!</v>
      </c>
      <c r="H97" s="6" t="e">
        <v>#REF!</v>
      </c>
      <c r="I97" s="6" t="e">
        <v>#REF!</v>
      </c>
      <c r="J97" s="6" t="e">
        <v>#REF!</v>
      </c>
      <c r="K97" s="6" t="e">
        <v>#REF!</v>
      </c>
    </row>
    <row r="98">
      <c r="A98" s="6" t="e">
        <v>#REF!</v>
      </c>
      <c r="E98" s="6" t="e">
        <v>#REF!</v>
      </c>
      <c r="F98" s="6" t="e">
        <v>#REF!</v>
      </c>
      <c r="G98" s="6" t="e">
        <v>#REF!</v>
      </c>
      <c r="H98" s="6" t="e">
        <v>#REF!</v>
      </c>
      <c r="I98" s="6" t="e">
        <v>#REF!</v>
      </c>
      <c r="J98" s="6" t="e">
        <v>#REF!</v>
      </c>
      <c r="K98" s="6" t="e">
        <v>#REF!</v>
      </c>
    </row>
    <row r="99">
      <c r="A99" s="6" t="e">
        <v>#REF!</v>
      </c>
      <c r="E99" s="6" t="e">
        <v>#REF!</v>
      </c>
      <c r="F99" s="6" t="e">
        <v>#REF!</v>
      </c>
      <c r="G99" s="6" t="e">
        <v>#REF!</v>
      </c>
      <c r="H99" s="6" t="e">
        <v>#REF!</v>
      </c>
      <c r="I99" s="6" t="e">
        <v>#REF!</v>
      </c>
      <c r="J99" s="6" t="e">
        <v>#REF!</v>
      </c>
      <c r="K99" s="6" t="e">
        <v>#REF!</v>
      </c>
    </row>
    <row r="100">
      <c r="A100" s="6" t="e">
        <v>#REF!</v>
      </c>
      <c r="E100" s="6" t="e">
        <v>#REF!</v>
      </c>
      <c r="F100" s="6" t="e">
        <v>#REF!</v>
      </c>
      <c r="G100" s="6" t="e">
        <v>#REF!</v>
      </c>
      <c r="H100" s="6" t="e">
        <v>#REF!</v>
      </c>
      <c r="I100" s="6" t="e">
        <v>#REF!</v>
      </c>
      <c r="J100" s="6" t="e">
        <v>#REF!</v>
      </c>
      <c r="K100" s="6" t="e">
        <v>#REF!</v>
      </c>
    </row>
    <row r="101">
      <c r="A101" s="6" t="e">
        <v>#REF!</v>
      </c>
      <c r="E101" s="6" t="e">
        <v>#REF!</v>
      </c>
      <c r="F101" s="6" t="e">
        <v>#REF!</v>
      </c>
      <c r="G101" s="6" t="e">
        <v>#REF!</v>
      </c>
      <c r="H101" s="6" t="e">
        <v>#REF!</v>
      </c>
      <c r="I101" s="6" t="e">
        <v>#REF!</v>
      </c>
      <c r="J101" s="6" t="e">
        <v>#REF!</v>
      </c>
      <c r="K101" s="6" t="e">
        <v>#REF!</v>
      </c>
    </row>
    <row r="102">
      <c r="A102" s="6" t="e">
        <v>#REF!</v>
      </c>
      <c r="E102" s="6" t="e">
        <v>#REF!</v>
      </c>
      <c r="F102" s="6" t="e">
        <v>#REF!</v>
      </c>
      <c r="G102" s="6" t="e">
        <v>#REF!</v>
      </c>
      <c r="H102" s="6" t="e">
        <v>#REF!</v>
      </c>
      <c r="I102" s="6" t="e">
        <v>#REF!</v>
      </c>
      <c r="J102" s="6" t="e">
        <v>#REF!</v>
      </c>
      <c r="K102" s="6" t="e">
        <v>#REF!</v>
      </c>
    </row>
    <row r="103">
      <c r="A103" s="6" t="e">
        <v>#REF!</v>
      </c>
      <c r="E103" s="6" t="e">
        <v>#REF!</v>
      </c>
      <c r="F103" s="6" t="e">
        <v>#REF!</v>
      </c>
      <c r="G103" s="6" t="e">
        <v>#REF!</v>
      </c>
      <c r="H103" s="6" t="e">
        <v>#REF!</v>
      </c>
      <c r="I103" s="6" t="e">
        <v>#REF!</v>
      </c>
      <c r="J103" s="6" t="e">
        <v>#REF!</v>
      </c>
      <c r="K103" s="6" t="e">
        <v>#REF!</v>
      </c>
    </row>
    <row r="104">
      <c r="A104" s="6" t="e">
        <v>#REF!</v>
      </c>
      <c r="E104" s="6" t="e">
        <v>#REF!</v>
      </c>
      <c r="F104" s="6" t="e">
        <v>#REF!</v>
      </c>
      <c r="G104" s="6" t="e">
        <v>#REF!</v>
      </c>
      <c r="H104" s="6" t="e">
        <v>#REF!</v>
      </c>
      <c r="I104" s="6" t="e">
        <v>#REF!</v>
      </c>
      <c r="J104" s="6" t="e">
        <v>#REF!</v>
      </c>
      <c r="K104" s="6" t="e">
        <v>#REF!</v>
      </c>
    </row>
    <row r="105">
      <c r="A105" s="6" t="e">
        <v>#REF!</v>
      </c>
      <c r="E105" s="6" t="e">
        <v>#REF!</v>
      </c>
      <c r="F105" s="6" t="e">
        <v>#REF!</v>
      </c>
      <c r="G105" s="6" t="e">
        <v>#REF!</v>
      </c>
      <c r="H105" s="6" t="e">
        <v>#REF!</v>
      </c>
      <c r="I105" s="6" t="e">
        <v>#REF!</v>
      </c>
      <c r="J105" s="6" t="e">
        <v>#REF!</v>
      </c>
      <c r="K105" s="6" t="e">
        <v>#REF!</v>
      </c>
    </row>
    <row r="106">
      <c r="A106" s="6" t="e">
        <v>#REF!</v>
      </c>
      <c r="E106" s="6" t="e">
        <v>#REF!</v>
      </c>
      <c r="F106" s="6" t="e">
        <v>#REF!</v>
      </c>
      <c r="G106" s="6" t="e">
        <v>#REF!</v>
      </c>
      <c r="H106" s="6" t="e">
        <v>#REF!</v>
      </c>
      <c r="I106" s="6" t="e">
        <v>#REF!</v>
      </c>
      <c r="J106" s="6" t="e">
        <v>#REF!</v>
      </c>
      <c r="K106" s="6" t="e">
        <v>#REF!</v>
      </c>
    </row>
    <row r="107">
      <c r="A107" s="6" t="e">
        <v>#REF!</v>
      </c>
      <c r="E107" s="6" t="e">
        <v>#REF!</v>
      </c>
      <c r="F107" s="6" t="e">
        <v>#REF!</v>
      </c>
      <c r="G107" s="6" t="e">
        <v>#REF!</v>
      </c>
      <c r="H107" s="6" t="e">
        <v>#REF!</v>
      </c>
      <c r="I107" s="6" t="e">
        <v>#REF!</v>
      </c>
      <c r="J107" s="6" t="e">
        <v>#REF!</v>
      </c>
      <c r="K107" s="6" t="e">
        <v>#REF!</v>
      </c>
    </row>
    <row r="108">
      <c r="A108" s="6" t="e">
        <v>#REF!</v>
      </c>
      <c r="E108" s="6" t="e">
        <v>#REF!</v>
      </c>
      <c r="F108" s="6" t="e">
        <v>#REF!</v>
      </c>
      <c r="G108" s="6" t="e">
        <v>#REF!</v>
      </c>
      <c r="H108" s="6" t="e">
        <v>#REF!</v>
      </c>
      <c r="I108" s="6" t="e">
        <v>#REF!</v>
      </c>
      <c r="J108" s="6" t="e">
        <v>#REF!</v>
      </c>
      <c r="K108" s="6" t="e">
        <v>#REF!</v>
      </c>
    </row>
    <row r="109">
      <c r="A109" s="6" t="e">
        <v>#REF!</v>
      </c>
      <c r="E109" s="6" t="e">
        <v>#REF!</v>
      </c>
      <c r="F109" s="6" t="e">
        <v>#REF!</v>
      </c>
      <c r="G109" s="6" t="e">
        <v>#REF!</v>
      </c>
      <c r="H109" s="6" t="e">
        <v>#REF!</v>
      </c>
      <c r="I109" s="6" t="e">
        <v>#REF!</v>
      </c>
      <c r="J109" s="6" t="e">
        <v>#REF!</v>
      </c>
      <c r="K109" s="6" t="e">
        <v>#REF!</v>
      </c>
    </row>
    <row r="110">
      <c r="A110" s="6" t="e">
        <v>#REF!</v>
      </c>
      <c r="E110" s="6" t="e">
        <v>#REF!</v>
      </c>
      <c r="F110" s="6" t="e">
        <v>#REF!</v>
      </c>
      <c r="G110" s="6" t="e">
        <v>#REF!</v>
      </c>
      <c r="H110" s="6" t="e">
        <v>#REF!</v>
      </c>
      <c r="I110" s="6" t="e">
        <v>#REF!</v>
      </c>
      <c r="J110" s="6" t="e">
        <v>#REF!</v>
      </c>
      <c r="K110" s="6" t="e">
        <v>#REF!</v>
      </c>
    </row>
    <row r="111">
      <c r="A111" s="6" t="e">
        <v>#REF!</v>
      </c>
      <c r="E111" s="6" t="e">
        <v>#REF!</v>
      </c>
      <c r="F111" s="6" t="e">
        <v>#REF!</v>
      </c>
      <c r="G111" s="6" t="e">
        <v>#REF!</v>
      </c>
      <c r="H111" s="6" t="e">
        <v>#REF!</v>
      </c>
      <c r="I111" s="6" t="e">
        <v>#REF!</v>
      </c>
      <c r="J111" s="6" t="e">
        <v>#REF!</v>
      </c>
      <c r="K111" s="6" t="e">
        <v>#REF!</v>
      </c>
    </row>
    <row r="112">
      <c r="A112" s="6" t="e">
        <v>#REF!</v>
      </c>
      <c r="E112" s="6" t="e">
        <v>#REF!</v>
      </c>
      <c r="F112" s="6" t="e">
        <v>#REF!</v>
      </c>
      <c r="G112" s="6" t="e">
        <v>#REF!</v>
      </c>
      <c r="H112" s="6" t="e">
        <v>#REF!</v>
      </c>
      <c r="I112" s="6" t="e">
        <v>#REF!</v>
      </c>
      <c r="J112" s="6" t="e">
        <v>#REF!</v>
      </c>
      <c r="K112" s="6" t="e">
        <v>#REF!</v>
      </c>
    </row>
    <row r="113">
      <c r="A113" s="6" t="e">
        <v>#REF!</v>
      </c>
      <c r="E113" s="6" t="e">
        <v>#REF!</v>
      </c>
      <c r="F113" s="6" t="e">
        <v>#REF!</v>
      </c>
      <c r="G113" s="6" t="e">
        <v>#REF!</v>
      </c>
      <c r="H113" s="6" t="e">
        <v>#REF!</v>
      </c>
      <c r="I113" s="6" t="e">
        <v>#REF!</v>
      </c>
      <c r="J113" s="6" t="e">
        <v>#REF!</v>
      </c>
      <c r="K113" s="6" t="e">
        <v>#REF!</v>
      </c>
    </row>
    <row r="114">
      <c r="A114" s="6" t="e">
        <v>#REF!</v>
      </c>
      <c r="E114" s="6" t="e">
        <v>#REF!</v>
      </c>
      <c r="F114" s="6" t="e">
        <v>#REF!</v>
      </c>
      <c r="G114" s="6" t="e">
        <v>#REF!</v>
      </c>
      <c r="H114" s="6" t="e">
        <v>#REF!</v>
      </c>
      <c r="I114" s="6" t="e">
        <v>#REF!</v>
      </c>
      <c r="J114" s="6" t="e">
        <v>#REF!</v>
      </c>
      <c r="K114" s="6" t="e">
        <v>#REF!</v>
      </c>
    </row>
    <row r="115">
      <c r="A115" s="6" t="e">
        <v>#REF!</v>
      </c>
      <c r="E115" s="6" t="e">
        <v>#REF!</v>
      </c>
      <c r="F115" s="6" t="e">
        <v>#REF!</v>
      </c>
      <c r="G115" s="6" t="e">
        <v>#REF!</v>
      </c>
      <c r="H115" s="6" t="e">
        <v>#REF!</v>
      </c>
      <c r="I115" s="6" t="e">
        <v>#REF!</v>
      </c>
      <c r="J115" s="6" t="e">
        <v>#REF!</v>
      </c>
      <c r="K115" s="6" t="e">
        <v>#REF!</v>
      </c>
    </row>
    <row r="116">
      <c r="A116" s="6" t="e">
        <v>#REF!</v>
      </c>
      <c r="E116" s="6" t="e">
        <v>#REF!</v>
      </c>
      <c r="F116" s="6" t="e">
        <v>#REF!</v>
      </c>
      <c r="G116" s="6" t="e">
        <v>#REF!</v>
      </c>
      <c r="H116" s="6" t="e">
        <v>#REF!</v>
      </c>
      <c r="I116" s="6" t="e">
        <v>#REF!</v>
      </c>
      <c r="J116" s="6" t="e">
        <v>#REF!</v>
      </c>
      <c r="K116" s="6" t="e">
        <v>#REF!</v>
      </c>
    </row>
    <row r="117">
      <c r="A117" s="6" t="e">
        <v>#REF!</v>
      </c>
      <c r="E117" s="6" t="e">
        <v>#REF!</v>
      </c>
      <c r="F117" s="6" t="e">
        <v>#REF!</v>
      </c>
      <c r="G117" s="6" t="e">
        <v>#REF!</v>
      </c>
      <c r="H117" s="6" t="e">
        <v>#REF!</v>
      </c>
      <c r="I117" s="6" t="e">
        <v>#REF!</v>
      </c>
      <c r="J117" s="6" t="e">
        <v>#REF!</v>
      </c>
      <c r="K117" s="6" t="e">
        <v>#REF!</v>
      </c>
    </row>
    <row r="118">
      <c r="A118" s="6" t="e">
        <v>#REF!</v>
      </c>
      <c r="E118" s="6" t="e">
        <v>#REF!</v>
      </c>
      <c r="F118" s="6" t="e">
        <v>#REF!</v>
      </c>
      <c r="G118" s="6" t="e">
        <v>#REF!</v>
      </c>
      <c r="H118" s="6" t="e">
        <v>#REF!</v>
      </c>
      <c r="I118" s="6" t="e">
        <v>#REF!</v>
      </c>
      <c r="J118" s="6" t="e">
        <v>#REF!</v>
      </c>
      <c r="K118" s="6" t="e">
        <v>#REF!</v>
      </c>
    </row>
    <row r="119">
      <c r="A119" s="6" t="e">
        <v>#REF!</v>
      </c>
      <c r="E119" s="6" t="e">
        <v>#REF!</v>
      </c>
      <c r="F119" s="6" t="e">
        <v>#REF!</v>
      </c>
      <c r="G119" s="6" t="e">
        <v>#REF!</v>
      </c>
      <c r="H119" s="6" t="e">
        <v>#REF!</v>
      </c>
      <c r="I119" s="6" t="e">
        <v>#REF!</v>
      </c>
      <c r="J119" s="6" t="e">
        <v>#REF!</v>
      </c>
      <c r="K119" s="6" t="e">
        <v>#REF!</v>
      </c>
    </row>
    <row r="120">
      <c r="A120" s="6" t="e">
        <v>#REF!</v>
      </c>
      <c r="E120" s="6" t="e">
        <v>#REF!</v>
      </c>
      <c r="F120" s="6" t="e">
        <v>#REF!</v>
      </c>
      <c r="G120" s="6" t="e">
        <v>#REF!</v>
      </c>
      <c r="H120" s="6" t="e">
        <v>#REF!</v>
      </c>
      <c r="I120" s="6" t="e">
        <v>#REF!</v>
      </c>
      <c r="J120" s="6" t="e">
        <v>#REF!</v>
      </c>
      <c r="K120" s="6" t="e">
        <v>#REF!</v>
      </c>
    </row>
    <row r="121">
      <c r="A121" s="6" t="e">
        <v>#REF!</v>
      </c>
      <c r="E121" s="6" t="e">
        <v>#REF!</v>
      </c>
      <c r="F121" s="6" t="e">
        <v>#REF!</v>
      </c>
      <c r="G121" s="6" t="e">
        <v>#REF!</v>
      </c>
      <c r="H121" s="6" t="e">
        <v>#REF!</v>
      </c>
      <c r="I121" s="6" t="e">
        <v>#REF!</v>
      </c>
      <c r="J121" s="6" t="e">
        <v>#REF!</v>
      </c>
      <c r="K121" s="6" t="e">
        <v>#REF!</v>
      </c>
    </row>
    <row r="122">
      <c r="A122" s="6" t="e">
        <v>#REF!</v>
      </c>
      <c r="E122" s="6" t="e">
        <v>#REF!</v>
      </c>
      <c r="F122" s="6" t="e">
        <v>#REF!</v>
      </c>
      <c r="G122" s="6" t="e">
        <v>#REF!</v>
      </c>
      <c r="H122" s="6" t="e">
        <v>#REF!</v>
      </c>
      <c r="I122" s="6" t="e">
        <v>#REF!</v>
      </c>
      <c r="J122" s="6" t="e">
        <v>#REF!</v>
      </c>
      <c r="K122" s="6" t="e">
        <v>#REF!</v>
      </c>
    </row>
    <row r="123">
      <c r="A123" s="6" t="e">
        <v>#REF!</v>
      </c>
      <c r="E123" s="6" t="e">
        <v>#REF!</v>
      </c>
      <c r="F123" s="6" t="e">
        <v>#REF!</v>
      </c>
      <c r="G123" s="6" t="e">
        <v>#REF!</v>
      </c>
      <c r="H123" s="6" t="e">
        <v>#REF!</v>
      </c>
      <c r="I123" s="6" t="e">
        <v>#REF!</v>
      </c>
      <c r="J123" s="6" t="e">
        <v>#REF!</v>
      </c>
      <c r="K123" s="6" t="e">
        <v>#REF!</v>
      </c>
    </row>
    <row r="124">
      <c r="A124" s="6" t="e">
        <v>#REF!</v>
      </c>
      <c r="E124" s="6" t="e">
        <v>#REF!</v>
      </c>
      <c r="F124" s="6" t="e">
        <v>#REF!</v>
      </c>
      <c r="G124" s="6" t="e">
        <v>#REF!</v>
      </c>
      <c r="H124" s="6" t="e">
        <v>#REF!</v>
      </c>
      <c r="I124" s="6" t="e">
        <v>#REF!</v>
      </c>
      <c r="J124" s="6" t="e">
        <v>#REF!</v>
      </c>
      <c r="K124" s="6" t="e">
        <v>#REF!</v>
      </c>
    </row>
    <row r="125">
      <c r="A125" s="6" t="e">
        <v>#REF!</v>
      </c>
      <c r="E125" s="6" t="e">
        <v>#REF!</v>
      </c>
      <c r="F125" s="6" t="e">
        <v>#REF!</v>
      </c>
      <c r="G125" s="6" t="e">
        <v>#REF!</v>
      </c>
      <c r="H125" s="6" t="e">
        <v>#REF!</v>
      </c>
      <c r="I125" s="6" t="e">
        <v>#REF!</v>
      </c>
      <c r="J125" s="6" t="e">
        <v>#REF!</v>
      </c>
      <c r="K125" s="6" t="e">
        <v>#REF!</v>
      </c>
    </row>
    <row r="126">
      <c r="A126" s="6" t="e">
        <v>#REF!</v>
      </c>
      <c r="E126" s="6" t="e">
        <v>#REF!</v>
      </c>
      <c r="F126" s="6" t="e">
        <v>#REF!</v>
      </c>
      <c r="G126" s="6" t="e">
        <v>#REF!</v>
      </c>
      <c r="H126" s="6" t="e">
        <v>#REF!</v>
      </c>
      <c r="I126" s="6" t="e">
        <v>#REF!</v>
      </c>
      <c r="J126" s="6" t="e">
        <v>#REF!</v>
      </c>
      <c r="K126" s="6" t="e">
        <v>#REF!</v>
      </c>
    </row>
    <row r="127">
      <c r="A127" s="6" t="e">
        <v>#REF!</v>
      </c>
      <c r="E127" s="6" t="e">
        <v>#REF!</v>
      </c>
      <c r="F127" s="6" t="e">
        <v>#REF!</v>
      </c>
      <c r="G127" s="6" t="e">
        <v>#REF!</v>
      </c>
      <c r="H127" s="6" t="e">
        <v>#REF!</v>
      </c>
      <c r="I127" s="6" t="e">
        <v>#REF!</v>
      </c>
      <c r="J127" s="6" t="e">
        <v>#REF!</v>
      </c>
      <c r="K127" s="6" t="e">
        <v>#REF!</v>
      </c>
    </row>
    <row r="128">
      <c r="A128" s="6" t="e">
        <v>#REF!</v>
      </c>
      <c r="E128" s="6" t="e">
        <v>#REF!</v>
      </c>
      <c r="F128" s="6" t="e">
        <v>#REF!</v>
      </c>
      <c r="G128" s="6" t="e">
        <v>#REF!</v>
      </c>
      <c r="H128" s="6" t="e">
        <v>#REF!</v>
      </c>
      <c r="I128" s="6" t="e">
        <v>#REF!</v>
      </c>
      <c r="J128" s="6" t="e">
        <v>#REF!</v>
      </c>
      <c r="K128" s="6" t="e">
        <v>#REF!</v>
      </c>
    </row>
    <row r="129">
      <c r="A129" s="6" t="e">
        <v>#REF!</v>
      </c>
      <c r="E129" s="6" t="e">
        <v>#REF!</v>
      </c>
      <c r="F129" s="6" t="e">
        <v>#REF!</v>
      </c>
      <c r="G129" s="6" t="e">
        <v>#REF!</v>
      </c>
      <c r="H129" s="6" t="e">
        <v>#REF!</v>
      </c>
      <c r="I129" s="6" t="e">
        <v>#REF!</v>
      </c>
      <c r="J129" s="6" t="e">
        <v>#REF!</v>
      </c>
      <c r="K129" s="6" t="e">
        <v>#REF!</v>
      </c>
    </row>
    <row r="130">
      <c r="A130" s="6" t="e">
        <v>#REF!</v>
      </c>
      <c r="E130" s="6" t="e">
        <v>#REF!</v>
      </c>
      <c r="F130" s="6" t="e">
        <v>#REF!</v>
      </c>
      <c r="G130" s="6" t="e">
        <v>#REF!</v>
      </c>
      <c r="H130" s="6" t="e">
        <v>#REF!</v>
      </c>
      <c r="I130" s="6" t="e">
        <v>#REF!</v>
      </c>
      <c r="J130" s="6" t="e">
        <v>#REF!</v>
      </c>
      <c r="K130" s="6" t="e">
        <v>#REF!</v>
      </c>
    </row>
    <row r="131">
      <c r="A131" s="6" t="e">
        <v>#REF!</v>
      </c>
      <c r="E131" s="6" t="e">
        <v>#REF!</v>
      </c>
      <c r="F131" s="6" t="e">
        <v>#REF!</v>
      </c>
      <c r="G131" s="6" t="e">
        <v>#REF!</v>
      </c>
      <c r="H131" s="6" t="e">
        <v>#REF!</v>
      </c>
      <c r="I131" s="6" t="e">
        <v>#REF!</v>
      </c>
      <c r="J131" s="6" t="e">
        <v>#REF!</v>
      </c>
      <c r="K131" s="6" t="e">
        <v>#REF!</v>
      </c>
    </row>
    <row r="132">
      <c r="A132" s="6" t="e">
        <v>#REF!</v>
      </c>
      <c r="E132" s="6" t="e">
        <v>#REF!</v>
      </c>
      <c r="F132" s="6" t="e">
        <v>#REF!</v>
      </c>
      <c r="G132" s="6" t="e">
        <v>#REF!</v>
      </c>
      <c r="H132" s="6" t="e">
        <v>#REF!</v>
      </c>
      <c r="I132" s="6" t="e">
        <v>#REF!</v>
      </c>
      <c r="J132" s="6" t="e">
        <v>#REF!</v>
      </c>
      <c r="K132" s="6" t="e">
        <v>#REF!</v>
      </c>
    </row>
    <row r="133">
      <c r="A133" s="6" t="e">
        <v>#REF!</v>
      </c>
      <c r="E133" s="6" t="e">
        <v>#REF!</v>
      </c>
      <c r="F133" s="6" t="e">
        <v>#REF!</v>
      </c>
      <c r="G133" s="6" t="e">
        <v>#REF!</v>
      </c>
      <c r="H133" s="6" t="e">
        <v>#REF!</v>
      </c>
      <c r="I133" s="6" t="e">
        <v>#REF!</v>
      </c>
      <c r="J133" s="6" t="e">
        <v>#REF!</v>
      </c>
      <c r="K133" s="6" t="e">
        <v>#REF!</v>
      </c>
    </row>
    <row r="134">
      <c r="A134" s="6" t="e">
        <v>#REF!</v>
      </c>
      <c r="E134" s="6" t="e">
        <v>#REF!</v>
      </c>
      <c r="F134" s="6" t="e">
        <v>#REF!</v>
      </c>
      <c r="G134" s="6" t="e">
        <v>#REF!</v>
      </c>
      <c r="H134" s="6" t="e">
        <v>#REF!</v>
      </c>
      <c r="I134" s="6" t="e">
        <v>#REF!</v>
      </c>
      <c r="J134" s="6" t="e">
        <v>#REF!</v>
      </c>
      <c r="K134" s="6" t="e">
        <v>#REF!</v>
      </c>
    </row>
    <row r="135">
      <c r="A135" s="6" t="e">
        <v>#REF!</v>
      </c>
      <c r="E135" s="6" t="e">
        <v>#REF!</v>
      </c>
      <c r="F135" s="6" t="e">
        <v>#REF!</v>
      </c>
      <c r="G135" s="6" t="e">
        <v>#REF!</v>
      </c>
      <c r="H135" s="6" t="e">
        <v>#REF!</v>
      </c>
      <c r="I135" s="6" t="e">
        <v>#REF!</v>
      </c>
      <c r="J135" s="6" t="e">
        <v>#REF!</v>
      </c>
      <c r="K135" s="6" t="e">
        <v>#REF!</v>
      </c>
    </row>
    <row r="136">
      <c r="A136" s="6" t="e">
        <v>#REF!</v>
      </c>
      <c r="E136" s="6" t="e">
        <v>#REF!</v>
      </c>
      <c r="F136" s="6" t="e">
        <v>#REF!</v>
      </c>
      <c r="G136" s="6" t="e">
        <v>#REF!</v>
      </c>
      <c r="H136" s="6" t="e">
        <v>#REF!</v>
      </c>
      <c r="I136" s="6" t="e">
        <v>#REF!</v>
      </c>
      <c r="J136" s="6" t="e">
        <v>#REF!</v>
      </c>
      <c r="K136" s="6" t="e">
        <v>#REF!</v>
      </c>
    </row>
    <row r="137">
      <c r="A137" s="6" t="e">
        <v>#REF!</v>
      </c>
      <c r="E137" s="6" t="e">
        <v>#REF!</v>
      </c>
      <c r="F137" s="6" t="e">
        <v>#REF!</v>
      </c>
      <c r="G137" s="6" t="e">
        <v>#REF!</v>
      </c>
      <c r="H137" s="6" t="e">
        <v>#REF!</v>
      </c>
      <c r="I137" s="6" t="e">
        <v>#REF!</v>
      </c>
      <c r="J137" s="6" t="e">
        <v>#REF!</v>
      </c>
      <c r="K137" s="6" t="e">
        <v>#REF!</v>
      </c>
    </row>
    <row r="138">
      <c r="A138" s="6" t="e">
        <v>#REF!</v>
      </c>
      <c r="E138" s="6" t="e">
        <v>#REF!</v>
      </c>
      <c r="F138" s="6" t="e">
        <v>#REF!</v>
      </c>
      <c r="G138" s="6" t="e">
        <v>#REF!</v>
      </c>
      <c r="H138" s="6" t="e">
        <v>#REF!</v>
      </c>
      <c r="I138" s="6" t="e">
        <v>#REF!</v>
      </c>
      <c r="J138" s="6" t="e">
        <v>#REF!</v>
      </c>
      <c r="K138" s="6" t="e">
        <v>#REF!</v>
      </c>
    </row>
    <row r="139">
      <c r="A139" s="6" t="e">
        <v>#REF!</v>
      </c>
      <c r="E139" s="6" t="e">
        <v>#REF!</v>
      </c>
      <c r="F139" s="6" t="e">
        <v>#REF!</v>
      </c>
      <c r="G139" s="6" t="e">
        <v>#REF!</v>
      </c>
      <c r="H139" s="6" t="e">
        <v>#REF!</v>
      </c>
      <c r="I139" s="6" t="e">
        <v>#REF!</v>
      </c>
      <c r="J139" s="6" t="e">
        <v>#REF!</v>
      </c>
      <c r="K139" s="6" t="e">
        <v>#REF!</v>
      </c>
    </row>
    <row r="140">
      <c r="A140" s="6" t="e">
        <v>#REF!</v>
      </c>
      <c r="E140" s="6" t="e">
        <v>#REF!</v>
      </c>
      <c r="F140" s="6" t="e">
        <v>#REF!</v>
      </c>
      <c r="G140" s="6" t="e">
        <v>#REF!</v>
      </c>
      <c r="H140" s="6" t="e">
        <v>#REF!</v>
      </c>
      <c r="I140" s="6" t="e">
        <v>#REF!</v>
      </c>
      <c r="J140" s="6" t="e">
        <v>#REF!</v>
      </c>
      <c r="K140" s="6" t="e">
        <v>#REF!</v>
      </c>
    </row>
    <row r="141">
      <c r="A141" s="6" t="e">
        <v>#REF!</v>
      </c>
      <c r="E141" s="6" t="e">
        <v>#REF!</v>
      </c>
      <c r="F141" s="6" t="e">
        <v>#REF!</v>
      </c>
      <c r="G141" s="6" t="e">
        <v>#REF!</v>
      </c>
      <c r="H141" s="6" t="e">
        <v>#REF!</v>
      </c>
      <c r="I141" s="6" t="e">
        <v>#REF!</v>
      </c>
      <c r="J141" s="6" t="e">
        <v>#REF!</v>
      </c>
      <c r="K141" s="6" t="e">
        <v>#REF!</v>
      </c>
    </row>
    <row r="142">
      <c r="A142" s="6" t="e">
        <v>#REF!</v>
      </c>
      <c r="E142" s="6" t="e">
        <v>#REF!</v>
      </c>
      <c r="F142" s="6" t="e">
        <v>#REF!</v>
      </c>
      <c r="G142" s="6" t="e">
        <v>#REF!</v>
      </c>
      <c r="H142" s="6" t="e">
        <v>#REF!</v>
      </c>
      <c r="I142" s="6" t="e">
        <v>#REF!</v>
      </c>
      <c r="J142" s="6" t="e">
        <v>#REF!</v>
      </c>
      <c r="K142" s="6" t="e">
        <v>#REF!</v>
      </c>
    </row>
    <row r="143">
      <c r="A143" s="6" t="e">
        <v>#REF!</v>
      </c>
      <c r="E143" s="6" t="e">
        <v>#REF!</v>
      </c>
      <c r="F143" s="6" t="e">
        <v>#REF!</v>
      </c>
      <c r="G143" s="6" t="e">
        <v>#REF!</v>
      </c>
      <c r="H143" s="6" t="e">
        <v>#REF!</v>
      </c>
      <c r="I143" s="6" t="e">
        <v>#REF!</v>
      </c>
      <c r="J143" s="6" t="e">
        <v>#REF!</v>
      </c>
      <c r="K143" s="6" t="e">
        <v>#REF!</v>
      </c>
    </row>
    <row r="144">
      <c r="A144" s="6" t="e">
        <v>#REF!</v>
      </c>
      <c r="E144" s="6" t="e">
        <v>#REF!</v>
      </c>
      <c r="F144" s="6" t="e">
        <v>#REF!</v>
      </c>
      <c r="G144" s="6" t="e">
        <v>#REF!</v>
      </c>
      <c r="H144" s="6" t="e">
        <v>#REF!</v>
      </c>
      <c r="I144" s="6" t="e">
        <v>#REF!</v>
      </c>
      <c r="J144" s="6" t="e">
        <v>#REF!</v>
      </c>
      <c r="K144" s="6" t="e">
        <v>#REF!</v>
      </c>
    </row>
    <row r="145">
      <c r="A145" s="6" t="e">
        <v>#REF!</v>
      </c>
      <c r="E145" s="6" t="e">
        <v>#REF!</v>
      </c>
      <c r="F145" s="6" t="e">
        <v>#REF!</v>
      </c>
      <c r="G145" s="6" t="e">
        <v>#REF!</v>
      </c>
      <c r="H145" s="6" t="e">
        <v>#REF!</v>
      </c>
      <c r="I145" s="6" t="e">
        <v>#REF!</v>
      </c>
      <c r="J145" s="6" t="e">
        <v>#REF!</v>
      </c>
      <c r="K145" s="6" t="e">
        <v>#REF!</v>
      </c>
    </row>
    <row r="146">
      <c r="A146" s="6" t="e">
        <v>#REF!</v>
      </c>
      <c r="E146" s="6" t="e">
        <v>#REF!</v>
      </c>
      <c r="F146" s="6" t="e">
        <v>#REF!</v>
      </c>
      <c r="G146" s="6" t="e">
        <v>#REF!</v>
      </c>
      <c r="H146" s="6" t="e">
        <v>#REF!</v>
      </c>
      <c r="I146" s="6" t="e">
        <v>#REF!</v>
      </c>
      <c r="J146" s="6" t="e">
        <v>#REF!</v>
      </c>
      <c r="K146" s="6" t="e">
        <v>#REF!</v>
      </c>
    </row>
    <row r="147">
      <c r="A147" s="6" t="e">
        <v>#REF!</v>
      </c>
      <c r="E147" s="6" t="e">
        <v>#REF!</v>
      </c>
      <c r="F147" s="6" t="e">
        <v>#REF!</v>
      </c>
      <c r="G147" s="6" t="e">
        <v>#REF!</v>
      </c>
      <c r="H147" s="6" t="e">
        <v>#REF!</v>
      </c>
      <c r="I147" s="6" t="e">
        <v>#REF!</v>
      </c>
      <c r="J147" s="6" t="e">
        <v>#REF!</v>
      </c>
      <c r="K147" s="6" t="e">
        <v>#REF!</v>
      </c>
    </row>
    <row r="148">
      <c r="A148" s="6" t="e">
        <v>#REF!</v>
      </c>
      <c r="E148" s="6" t="e">
        <v>#REF!</v>
      </c>
      <c r="F148" s="6" t="e">
        <v>#REF!</v>
      </c>
      <c r="G148" s="6" t="e">
        <v>#REF!</v>
      </c>
      <c r="H148" s="6" t="e">
        <v>#REF!</v>
      </c>
      <c r="I148" s="6" t="e">
        <v>#REF!</v>
      </c>
      <c r="J148" s="6" t="e">
        <v>#REF!</v>
      </c>
      <c r="K148" s="6" t="e">
        <v>#REF!</v>
      </c>
    </row>
    <row r="149">
      <c r="A149" s="6" t="e">
        <v>#REF!</v>
      </c>
      <c r="E149" s="6" t="e">
        <v>#REF!</v>
      </c>
      <c r="F149" s="6" t="e">
        <v>#REF!</v>
      </c>
      <c r="G149" s="6" t="e">
        <v>#REF!</v>
      </c>
      <c r="H149" s="6" t="e">
        <v>#REF!</v>
      </c>
      <c r="I149" s="6" t="e">
        <v>#REF!</v>
      </c>
      <c r="J149" s="6" t="e">
        <v>#REF!</v>
      </c>
      <c r="K149" s="6" t="e">
        <v>#REF!</v>
      </c>
    </row>
    <row r="150">
      <c r="A150" s="6" t="e">
        <v>#REF!</v>
      </c>
      <c r="E150" s="6" t="e">
        <v>#REF!</v>
      </c>
      <c r="F150" s="6" t="e">
        <v>#REF!</v>
      </c>
      <c r="G150" s="6" t="e">
        <v>#REF!</v>
      </c>
      <c r="H150" s="6" t="e">
        <v>#REF!</v>
      </c>
      <c r="I150" s="6" t="e">
        <v>#REF!</v>
      </c>
      <c r="J150" s="6" t="e">
        <v>#REF!</v>
      </c>
      <c r="K150" s="6" t="e">
        <v>#REF!</v>
      </c>
    </row>
    <row r="151">
      <c r="A151" s="6" t="e">
        <v>#REF!</v>
      </c>
      <c r="E151" s="6" t="e">
        <v>#REF!</v>
      </c>
      <c r="F151" s="6" t="e">
        <v>#REF!</v>
      </c>
      <c r="G151" s="6" t="e">
        <v>#REF!</v>
      </c>
      <c r="H151" s="6" t="e">
        <v>#REF!</v>
      </c>
      <c r="I151" s="6" t="e">
        <v>#REF!</v>
      </c>
      <c r="J151" s="6" t="e">
        <v>#REF!</v>
      </c>
      <c r="K151" s="6" t="e">
        <v>#REF!</v>
      </c>
    </row>
    <row r="152">
      <c r="A152" s="6" t="e">
        <v>#REF!</v>
      </c>
      <c r="E152" s="6" t="e">
        <v>#REF!</v>
      </c>
      <c r="F152" s="6" t="e">
        <v>#REF!</v>
      </c>
      <c r="G152" s="6" t="e">
        <v>#REF!</v>
      </c>
      <c r="H152" s="6" t="e">
        <v>#REF!</v>
      </c>
      <c r="I152" s="6" t="e">
        <v>#REF!</v>
      </c>
      <c r="J152" s="6" t="e">
        <v>#REF!</v>
      </c>
      <c r="K152" s="6" t="e">
        <v>#REF!</v>
      </c>
    </row>
    <row r="153">
      <c r="A153" s="6" t="e">
        <v>#REF!</v>
      </c>
      <c r="E153" s="6" t="e">
        <v>#REF!</v>
      </c>
      <c r="F153" s="6" t="e">
        <v>#REF!</v>
      </c>
      <c r="G153" s="6" t="e">
        <v>#REF!</v>
      </c>
      <c r="H153" s="6" t="e">
        <v>#REF!</v>
      </c>
      <c r="I153" s="6" t="e">
        <v>#REF!</v>
      </c>
      <c r="J153" s="6" t="e">
        <v>#REF!</v>
      </c>
      <c r="K153" s="6" t="e">
        <v>#REF!</v>
      </c>
    </row>
    <row r="154">
      <c r="A154" s="6" t="e">
        <v>#REF!</v>
      </c>
      <c r="E154" s="6" t="e">
        <v>#REF!</v>
      </c>
      <c r="F154" s="6" t="e">
        <v>#REF!</v>
      </c>
      <c r="G154" s="6" t="e">
        <v>#REF!</v>
      </c>
      <c r="H154" s="6" t="e">
        <v>#REF!</v>
      </c>
      <c r="I154" s="6" t="e">
        <v>#REF!</v>
      </c>
      <c r="J154" s="6" t="e">
        <v>#REF!</v>
      </c>
      <c r="K154" s="6" t="e">
        <v>#REF!</v>
      </c>
    </row>
    <row r="155">
      <c r="A155" s="6" t="e">
        <v>#REF!</v>
      </c>
      <c r="E155" s="6" t="e">
        <v>#REF!</v>
      </c>
      <c r="F155" s="6" t="e">
        <v>#REF!</v>
      </c>
      <c r="G155" s="6" t="e">
        <v>#REF!</v>
      </c>
      <c r="H155" s="6" t="e">
        <v>#REF!</v>
      </c>
      <c r="I155" s="6" t="e">
        <v>#REF!</v>
      </c>
      <c r="J155" s="6" t="e">
        <v>#REF!</v>
      </c>
      <c r="K155" s="6" t="e">
        <v>#REF!</v>
      </c>
    </row>
    <row r="156">
      <c r="A156" s="6" t="e">
        <v>#REF!</v>
      </c>
      <c r="E156" s="6" t="e">
        <v>#REF!</v>
      </c>
      <c r="F156" s="6" t="e">
        <v>#REF!</v>
      </c>
      <c r="G156" s="6" t="e">
        <v>#REF!</v>
      </c>
      <c r="H156" s="6" t="e">
        <v>#REF!</v>
      </c>
      <c r="I156" s="6" t="e">
        <v>#REF!</v>
      </c>
      <c r="J156" s="6" t="e">
        <v>#REF!</v>
      </c>
      <c r="K156" s="6" t="e">
        <v>#REF!</v>
      </c>
    </row>
    <row r="157">
      <c r="A157" s="6" t="e">
        <v>#REF!</v>
      </c>
      <c r="E157" s="6" t="e">
        <v>#REF!</v>
      </c>
      <c r="F157" s="6" t="e">
        <v>#REF!</v>
      </c>
      <c r="G157" s="6" t="e">
        <v>#REF!</v>
      </c>
      <c r="H157" s="6" t="e">
        <v>#REF!</v>
      </c>
      <c r="I157" s="6" t="e">
        <v>#REF!</v>
      </c>
      <c r="J157" s="6" t="e">
        <v>#REF!</v>
      </c>
      <c r="K157" s="6" t="e">
        <v>#REF!</v>
      </c>
    </row>
    <row r="158">
      <c r="A158" s="6" t="e">
        <v>#REF!</v>
      </c>
      <c r="E158" s="6" t="e">
        <v>#REF!</v>
      </c>
      <c r="F158" s="6" t="e">
        <v>#REF!</v>
      </c>
      <c r="G158" s="6" t="e">
        <v>#REF!</v>
      </c>
      <c r="H158" s="6" t="e">
        <v>#REF!</v>
      </c>
      <c r="I158" s="6" t="e">
        <v>#REF!</v>
      </c>
      <c r="J158" s="6" t="e">
        <v>#REF!</v>
      </c>
      <c r="K158" s="6" t="e">
        <v>#REF!</v>
      </c>
    </row>
    <row r="159">
      <c r="A159" s="6" t="e">
        <v>#REF!</v>
      </c>
      <c r="E159" s="6" t="e">
        <v>#REF!</v>
      </c>
      <c r="F159" s="6" t="e">
        <v>#REF!</v>
      </c>
      <c r="G159" s="6" t="e">
        <v>#REF!</v>
      </c>
      <c r="H159" s="6" t="e">
        <v>#REF!</v>
      </c>
      <c r="I159" s="6" t="e">
        <v>#REF!</v>
      </c>
      <c r="J159" s="6" t="e">
        <v>#REF!</v>
      </c>
      <c r="K159" s="6" t="e">
        <v>#REF!</v>
      </c>
    </row>
    <row r="160">
      <c r="A160" s="6" t="e">
        <v>#REF!</v>
      </c>
      <c r="E160" s="6" t="e">
        <v>#REF!</v>
      </c>
      <c r="F160" s="6" t="e">
        <v>#REF!</v>
      </c>
      <c r="G160" s="6" t="e">
        <v>#REF!</v>
      </c>
      <c r="H160" s="6" t="e">
        <v>#REF!</v>
      </c>
      <c r="I160" s="6" t="e">
        <v>#REF!</v>
      </c>
      <c r="J160" s="6" t="e">
        <v>#REF!</v>
      </c>
      <c r="K160" s="6" t="e">
        <v>#REF!</v>
      </c>
    </row>
    <row r="161">
      <c r="A161" s="6" t="e">
        <v>#REF!</v>
      </c>
      <c r="E161" s="6" t="e">
        <v>#REF!</v>
      </c>
      <c r="F161" s="6" t="e">
        <v>#REF!</v>
      </c>
      <c r="G161" s="6" t="e">
        <v>#REF!</v>
      </c>
      <c r="H161" s="6" t="e">
        <v>#REF!</v>
      </c>
      <c r="I161" s="6" t="e">
        <v>#REF!</v>
      </c>
      <c r="J161" s="6" t="e">
        <v>#REF!</v>
      </c>
      <c r="K161" s="6" t="e">
        <v>#REF!</v>
      </c>
    </row>
    <row r="162">
      <c r="A162" s="6" t="e">
        <v>#REF!</v>
      </c>
      <c r="E162" s="6" t="e">
        <v>#REF!</v>
      </c>
      <c r="F162" s="6" t="e">
        <v>#REF!</v>
      </c>
      <c r="G162" s="6" t="e">
        <v>#REF!</v>
      </c>
      <c r="H162" s="6" t="e">
        <v>#REF!</v>
      </c>
      <c r="I162" s="6" t="e">
        <v>#REF!</v>
      </c>
      <c r="J162" s="6" t="e">
        <v>#REF!</v>
      </c>
      <c r="K162" s="6" t="e">
        <v>#REF!</v>
      </c>
    </row>
    <row r="163">
      <c r="A163" s="6" t="e">
        <v>#REF!</v>
      </c>
      <c r="E163" s="6" t="e">
        <v>#REF!</v>
      </c>
      <c r="F163" s="6" t="e">
        <v>#REF!</v>
      </c>
      <c r="G163" s="6" t="e">
        <v>#REF!</v>
      </c>
      <c r="H163" s="6" t="e">
        <v>#REF!</v>
      </c>
      <c r="I163" s="6" t="e">
        <v>#REF!</v>
      </c>
      <c r="J163" s="6" t="e">
        <v>#REF!</v>
      </c>
      <c r="K163" s="6" t="e">
        <v>#REF!</v>
      </c>
    </row>
    <row r="164">
      <c r="A164" s="6" t="e">
        <v>#REF!</v>
      </c>
      <c r="E164" s="6" t="e">
        <v>#REF!</v>
      </c>
      <c r="F164" s="6" t="e">
        <v>#REF!</v>
      </c>
      <c r="G164" s="6" t="e">
        <v>#REF!</v>
      </c>
      <c r="H164" s="6" t="e">
        <v>#REF!</v>
      </c>
      <c r="I164" s="6" t="e">
        <v>#REF!</v>
      </c>
      <c r="J164" s="6" t="e">
        <v>#REF!</v>
      </c>
      <c r="K164" s="6" t="e">
        <v>#REF!</v>
      </c>
    </row>
    <row r="165">
      <c r="A165" s="6" t="e">
        <v>#REF!</v>
      </c>
      <c r="E165" s="6" t="e">
        <v>#REF!</v>
      </c>
      <c r="F165" s="6" t="e">
        <v>#REF!</v>
      </c>
      <c r="G165" s="6" t="e">
        <v>#REF!</v>
      </c>
      <c r="H165" s="6" t="e">
        <v>#REF!</v>
      </c>
      <c r="I165" s="6" t="e">
        <v>#REF!</v>
      </c>
      <c r="J165" s="6" t="e">
        <v>#REF!</v>
      </c>
      <c r="K165" s="6" t="e">
        <v>#REF!</v>
      </c>
    </row>
    <row r="166">
      <c r="A166" s="6" t="e">
        <v>#REF!</v>
      </c>
      <c r="E166" s="6" t="e">
        <v>#REF!</v>
      </c>
      <c r="F166" s="6" t="e">
        <v>#REF!</v>
      </c>
      <c r="G166" s="6" t="e">
        <v>#REF!</v>
      </c>
      <c r="H166" s="6" t="e">
        <v>#REF!</v>
      </c>
      <c r="I166" s="6" t="e">
        <v>#REF!</v>
      </c>
      <c r="J166" s="6" t="e">
        <v>#REF!</v>
      </c>
      <c r="K166" s="6" t="e">
        <v>#REF!</v>
      </c>
    </row>
    <row r="167">
      <c r="A167" s="6" t="e">
        <v>#REF!</v>
      </c>
      <c r="E167" s="6" t="e">
        <v>#REF!</v>
      </c>
      <c r="F167" s="6" t="e">
        <v>#REF!</v>
      </c>
      <c r="G167" s="6" t="e">
        <v>#REF!</v>
      </c>
      <c r="H167" s="6" t="e">
        <v>#REF!</v>
      </c>
      <c r="I167" s="6" t="e">
        <v>#REF!</v>
      </c>
      <c r="J167" s="6" t="e">
        <v>#REF!</v>
      </c>
      <c r="K167" s="6" t="e">
        <v>#REF!</v>
      </c>
    </row>
    <row r="168">
      <c r="A168" s="6" t="e">
        <v>#REF!</v>
      </c>
      <c r="E168" s="6" t="e">
        <v>#REF!</v>
      </c>
      <c r="F168" s="6" t="e">
        <v>#REF!</v>
      </c>
      <c r="G168" s="6" t="e">
        <v>#REF!</v>
      </c>
      <c r="H168" s="6" t="e">
        <v>#REF!</v>
      </c>
      <c r="I168" s="6" t="e">
        <v>#REF!</v>
      </c>
      <c r="J168" s="6" t="e">
        <v>#REF!</v>
      </c>
      <c r="K168" s="6" t="e">
        <v>#REF!</v>
      </c>
    </row>
    <row r="169">
      <c r="A169" s="6" t="e">
        <v>#REF!</v>
      </c>
      <c r="E169" s="6" t="e">
        <v>#REF!</v>
      </c>
      <c r="F169" s="6" t="e">
        <v>#REF!</v>
      </c>
      <c r="G169" s="6" t="e">
        <v>#REF!</v>
      </c>
      <c r="H169" s="6" t="e">
        <v>#REF!</v>
      </c>
      <c r="I169" s="6" t="e">
        <v>#REF!</v>
      </c>
      <c r="J169" s="6" t="e">
        <v>#REF!</v>
      </c>
      <c r="K169" s="6" t="e">
        <v>#REF!</v>
      </c>
    </row>
    <row r="170">
      <c r="A170" s="6" t="e">
        <v>#REF!</v>
      </c>
      <c r="E170" s="6" t="e">
        <v>#REF!</v>
      </c>
      <c r="F170" s="6" t="e">
        <v>#REF!</v>
      </c>
      <c r="G170" s="6" t="e">
        <v>#REF!</v>
      </c>
      <c r="H170" s="6" t="e">
        <v>#REF!</v>
      </c>
      <c r="I170" s="6" t="e">
        <v>#REF!</v>
      </c>
      <c r="J170" s="6" t="e">
        <v>#REF!</v>
      </c>
      <c r="K170" s="6" t="e">
        <v>#REF!</v>
      </c>
    </row>
    <row r="171">
      <c r="A171" s="6" t="e">
        <v>#REF!</v>
      </c>
      <c r="E171" s="6" t="e">
        <v>#REF!</v>
      </c>
      <c r="F171" s="6" t="e">
        <v>#REF!</v>
      </c>
      <c r="G171" s="6" t="e">
        <v>#REF!</v>
      </c>
      <c r="H171" s="6" t="e">
        <v>#REF!</v>
      </c>
      <c r="I171" s="6" t="e">
        <v>#REF!</v>
      </c>
      <c r="J171" s="6" t="e">
        <v>#REF!</v>
      </c>
      <c r="K171" s="6" t="e">
        <v>#REF!</v>
      </c>
    </row>
    <row r="172">
      <c r="A172" s="6" t="e">
        <v>#REF!</v>
      </c>
      <c r="E172" s="6" t="e">
        <v>#REF!</v>
      </c>
      <c r="F172" s="6" t="e">
        <v>#REF!</v>
      </c>
      <c r="G172" s="6" t="e">
        <v>#REF!</v>
      </c>
      <c r="H172" s="6" t="e">
        <v>#REF!</v>
      </c>
      <c r="I172" s="6" t="e">
        <v>#REF!</v>
      </c>
      <c r="J172" s="6" t="e">
        <v>#REF!</v>
      </c>
      <c r="K172" s="6" t="e">
        <v>#REF!</v>
      </c>
    </row>
    <row r="173">
      <c r="A173" s="6" t="e">
        <v>#REF!</v>
      </c>
      <c r="E173" s="6" t="e">
        <v>#REF!</v>
      </c>
      <c r="F173" s="6" t="e">
        <v>#REF!</v>
      </c>
      <c r="G173" s="6" t="e">
        <v>#REF!</v>
      </c>
      <c r="H173" s="6" t="e">
        <v>#REF!</v>
      </c>
      <c r="I173" s="6" t="e">
        <v>#REF!</v>
      </c>
      <c r="J173" s="6" t="e">
        <v>#REF!</v>
      </c>
      <c r="K173" s="6" t="e">
        <v>#REF!</v>
      </c>
    </row>
    <row r="174">
      <c r="A174" s="6" t="e">
        <v>#REF!</v>
      </c>
      <c r="E174" s="6" t="e">
        <v>#REF!</v>
      </c>
      <c r="F174" s="6" t="e">
        <v>#REF!</v>
      </c>
      <c r="G174" s="6" t="e">
        <v>#REF!</v>
      </c>
      <c r="H174" s="6" t="e">
        <v>#REF!</v>
      </c>
      <c r="I174" s="6" t="e">
        <v>#REF!</v>
      </c>
      <c r="J174" s="6" t="e">
        <v>#REF!</v>
      </c>
      <c r="K174" s="6" t="e">
        <v>#REF!</v>
      </c>
    </row>
    <row r="175">
      <c r="A175" s="6" t="e">
        <v>#REF!</v>
      </c>
      <c r="E175" s="6" t="e">
        <v>#REF!</v>
      </c>
      <c r="F175" s="6" t="e">
        <v>#REF!</v>
      </c>
      <c r="G175" s="6" t="e">
        <v>#REF!</v>
      </c>
      <c r="H175" s="6" t="e">
        <v>#REF!</v>
      </c>
      <c r="I175" s="6" t="e">
        <v>#REF!</v>
      </c>
      <c r="J175" s="6" t="e">
        <v>#REF!</v>
      </c>
      <c r="K175" s="6" t="e">
        <v>#REF!</v>
      </c>
    </row>
    <row r="176">
      <c r="A176" s="6" t="e">
        <v>#REF!</v>
      </c>
      <c r="E176" s="6" t="e">
        <v>#REF!</v>
      </c>
      <c r="F176" s="6" t="e">
        <v>#REF!</v>
      </c>
      <c r="G176" s="6" t="e">
        <v>#REF!</v>
      </c>
      <c r="H176" s="6" t="e">
        <v>#REF!</v>
      </c>
      <c r="I176" s="6" t="e">
        <v>#REF!</v>
      </c>
      <c r="J176" s="6" t="e">
        <v>#REF!</v>
      </c>
      <c r="K176" s="6" t="e">
        <v>#REF!</v>
      </c>
    </row>
    <row r="177">
      <c r="A177" s="6" t="e">
        <v>#REF!</v>
      </c>
      <c r="E177" s="6" t="e">
        <v>#REF!</v>
      </c>
      <c r="F177" s="6" t="e">
        <v>#REF!</v>
      </c>
      <c r="G177" s="6" t="e">
        <v>#REF!</v>
      </c>
      <c r="H177" s="6" t="e">
        <v>#REF!</v>
      </c>
      <c r="I177" s="6" t="e">
        <v>#REF!</v>
      </c>
      <c r="J177" s="6" t="e">
        <v>#REF!</v>
      </c>
      <c r="K177" s="6" t="e">
        <v>#REF!</v>
      </c>
    </row>
    <row r="178">
      <c r="A178" s="6" t="e">
        <v>#REF!</v>
      </c>
      <c r="E178" s="6" t="e">
        <v>#REF!</v>
      </c>
      <c r="F178" s="6" t="e">
        <v>#REF!</v>
      </c>
      <c r="G178" s="6" t="e">
        <v>#REF!</v>
      </c>
      <c r="H178" s="6" t="e">
        <v>#REF!</v>
      </c>
      <c r="I178" s="6" t="e">
        <v>#REF!</v>
      </c>
      <c r="J178" s="6" t="e">
        <v>#REF!</v>
      </c>
      <c r="K178" s="6" t="e">
        <v>#REF!</v>
      </c>
    </row>
    <row r="179">
      <c r="A179" s="6" t="e">
        <v>#REF!</v>
      </c>
      <c r="E179" s="6" t="e">
        <v>#REF!</v>
      </c>
      <c r="F179" s="6" t="e">
        <v>#REF!</v>
      </c>
      <c r="G179" s="6" t="e">
        <v>#REF!</v>
      </c>
      <c r="H179" s="6" t="e">
        <v>#REF!</v>
      </c>
      <c r="I179" s="6" t="e">
        <v>#REF!</v>
      </c>
      <c r="J179" s="6" t="e">
        <v>#REF!</v>
      </c>
      <c r="K179" s="6" t="e">
        <v>#REF!</v>
      </c>
    </row>
    <row r="180">
      <c r="A180" s="6" t="e">
        <v>#REF!</v>
      </c>
      <c r="E180" s="6" t="e">
        <v>#REF!</v>
      </c>
      <c r="F180" s="6" t="e">
        <v>#REF!</v>
      </c>
      <c r="G180" s="6" t="e">
        <v>#REF!</v>
      </c>
      <c r="H180" s="6" t="e">
        <v>#REF!</v>
      </c>
      <c r="I180" s="6" t="e">
        <v>#REF!</v>
      </c>
      <c r="J180" s="6" t="e">
        <v>#REF!</v>
      </c>
      <c r="K180" s="6" t="e">
        <v>#REF!</v>
      </c>
    </row>
    <row r="181">
      <c r="A181" s="6" t="e">
        <v>#REF!</v>
      </c>
      <c r="E181" s="6" t="e">
        <v>#REF!</v>
      </c>
      <c r="F181" s="6" t="e">
        <v>#REF!</v>
      </c>
      <c r="G181" s="6" t="e">
        <v>#REF!</v>
      </c>
      <c r="H181" s="6" t="e">
        <v>#REF!</v>
      </c>
      <c r="I181" s="6" t="e">
        <v>#REF!</v>
      </c>
      <c r="J181" s="6" t="e">
        <v>#REF!</v>
      </c>
      <c r="K181" s="6" t="e">
        <v>#REF!</v>
      </c>
    </row>
    <row r="182">
      <c r="A182" s="6" t="e">
        <v>#REF!</v>
      </c>
      <c r="E182" s="6" t="e">
        <v>#REF!</v>
      </c>
      <c r="F182" s="6" t="e">
        <v>#REF!</v>
      </c>
      <c r="G182" s="6" t="e">
        <v>#REF!</v>
      </c>
      <c r="H182" s="6" t="e">
        <v>#REF!</v>
      </c>
      <c r="I182" s="6" t="e">
        <v>#REF!</v>
      </c>
      <c r="J182" s="6" t="e">
        <v>#REF!</v>
      </c>
      <c r="K182" s="6" t="e">
        <v>#REF!</v>
      </c>
    </row>
    <row r="183">
      <c r="A183" s="6" t="e">
        <v>#REF!</v>
      </c>
      <c r="E183" s="6" t="e">
        <v>#REF!</v>
      </c>
      <c r="F183" s="6" t="e">
        <v>#REF!</v>
      </c>
      <c r="G183" s="6" t="e">
        <v>#REF!</v>
      </c>
      <c r="H183" s="6" t="e">
        <v>#REF!</v>
      </c>
      <c r="I183" s="6" t="e">
        <v>#REF!</v>
      </c>
      <c r="J183" s="6" t="e">
        <v>#REF!</v>
      </c>
      <c r="K183" s="6" t="e">
        <v>#REF!</v>
      </c>
    </row>
    <row r="184">
      <c r="A184" s="6" t="e">
        <v>#REF!</v>
      </c>
      <c r="E184" s="6" t="e">
        <v>#REF!</v>
      </c>
      <c r="F184" s="6" t="e">
        <v>#REF!</v>
      </c>
      <c r="G184" s="6" t="e">
        <v>#REF!</v>
      </c>
      <c r="H184" s="6" t="e">
        <v>#REF!</v>
      </c>
      <c r="I184" s="6" t="e">
        <v>#REF!</v>
      </c>
      <c r="J184" s="6" t="e">
        <v>#REF!</v>
      </c>
      <c r="K184" s="6" t="e">
        <v>#REF!</v>
      </c>
    </row>
    <row r="185">
      <c r="A185" s="6" t="e">
        <v>#REF!</v>
      </c>
      <c r="E185" s="6" t="e">
        <v>#REF!</v>
      </c>
      <c r="F185" s="6" t="e">
        <v>#REF!</v>
      </c>
      <c r="G185" s="6" t="e">
        <v>#REF!</v>
      </c>
      <c r="H185" s="6" t="e">
        <v>#REF!</v>
      </c>
      <c r="I185" s="6" t="e">
        <v>#REF!</v>
      </c>
      <c r="J185" s="6" t="e">
        <v>#REF!</v>
      </c>
      <c r="K185" s="6" t="e">
        <v>#REF!</v>
      </c>
    </row>
    <row r="186">
      <c r="A186" s="6" t="e">
        <v>#REF!</v>
      </c>
      <c r="E186" s="6" t="e">
        <v>#REF!</v>
      </c>
      <c r="F186" s="6" t="e">
        <v>#REF!</v>
      </c>
      <c r="G186" s="6" t="e">
        <v>#REF!</v>
      </c>
      <c r="H186" s="6" t="e">
        <v>#REF!</v>
      </c>
      <c r="I186" s="6" t="e">
        <v>#REF!</v>
      </c>
      <c r="J186" s="6" t="e">
        <v>#REF!</v>
      </c>
      <c r="K186" s="6" t="e">
        <v>#REF!</v>
      </c>
    </row>
    <row r="187">
      <c r="A187" s="6" t="e">
        <v>#REF!</v>
      </c>
      <c r="E187" s="6" t="e">
        <v>#REF!</v>
      </c>
      <c r="F187" s="6" t="e">
        <v>#REF!</v>
      </c>
      <c r="G187" s="6" t="e">
        <v>#REF!</v>
      </c>
      <c r="H187" s="6" t="e">
        <v>#REF!</v>
      </c>
      <c r="I187" s="6" t="e">
        <v>#REF!</v>
      </c>
      <c r="J187" s="6" t="e">
        <v>#REF!</v>
      </c>
      <c r="K187" s="6" t="e">
        <v>#REF!</v>
      </c>
    </row>
    <row r="188">
      <c r="A188" s="6" t="e">
        <v>#REF!</v>
      </c>
      <c r="E188" s="6" t="e">
        <v>#REF!</v>
      </c>
      <c r="F188" s="6" t="e">
        <v>#REF!</v>
      </c>
      <c r="G188" s="6" t="e">
        <v>#REF!</v>
      </c>
      <c r="H188" s="6" t="e">
        <v>#REF!</v>
      </c>
      <c r="I188" s="6" t="e">
        <v>#REF!</v>
      </c>
      <c r="J188" s="6" t="e">
        <v>#REF!</v>
      </c>
      <c r="K188" s="6" t="e">
        <v>#REF!</v>
      </c>
    </row>
    <row r="189">
      <c r="A189" s="6" t="e">
        <v>#REF!</v>
      </c>
      <c r="E189" s="6" t="e">
        <v>#REF!</v>
      </c>
      <c r="F189" s="6" t="e">
        <v>#REF!</v>
      </c>
      <c r="G189" s="6" t="e">
        <v>#REF!</v>
      </c>
      <c r="H189" s="6" t="e">
        <v>#REF!</v>
      </c>
      <c r="I189" s="6" t="e">
        <v>#REF!</v>
      </c>
      <c r="J189" s="6" t="e">
        <v>#REF!</v>
      </c>
      <c r="K189" s="6" t="e">
        <v>#REF!</v>
      </c>
    </row>
    <row r="190">
      <c r="A190" s="6" t="e">
        <v>#REF!</v>
      </c>
      <c r="E190" s="6" t="e">
        <v>#REF!</v>
      </c>
      <c r="F190" s="6" t="e">
        <v>#REF!</v>
      </c>
      <c r="G190" s="6" t="e">
        <v>#REF!</v>
      </c>
      <c r="H190" s="6" t="e">
        <v>#REF!</v>
      </c>
      <c r="I190" s="6" t="e">
        <v>#REF!</v>
      </c>
      <c r="J190" s="6" t="e">
        <v>#REF!</v>
      </c>
      <c r="K190" s="6" t="e">
        <v>#REF!</v>
      </c>
    </row>
    <row r="191">
      <c r="A191" s="6" t="e">
        <v>#REF!</v>
      </c>
      <c r="E191" s="6" t="e">
        <v>#REF!</v>
      </c>
      <c r="F191" s="6" t="e">
        <v>#REF!</v>
      </c>
      <c r="G191" s="6" t="e">
        <v>#REF!</v>
      </c>
      <c r="H191" s="6" t="e">
        <v>#REF!</v>
      </c>
      <c r="I191" s="6" t="e">
        <v>#REF!</v>
      </c>
      <c r="J191" s="6" t="e">
        <v>#REF!</v>
      </c>
      <c r="K191" s="6" t="e">
        <v>#REF!</v>
      </c>
    </row>
    <row r="192">
      <c r="A192" s="6" t="e">
        <v>#REF!</v>
      </c>
      <c r="E192" s="6" t="e">
        <v>#REF!</v>
      </c>
      <c r="F192" s="6" t="e">
        <v>#REF!</v>
      </c>
      <c r="G192" s="6" t="e">
        <v>#REF!</v>
      </c>
      <c r="H192" s="6" t="e">
        <v>#REF!</v>
      </c>
      <c r="I192" s="6" t="e">
        <v>#REF!</v>
      </c>
      <c r="J192" s="6" t="e">
        <v>#REF!</v>
      </c>
      <c r="K192" s="6" t="e">
        <v>#REF!</v>
      </c>
    </row>
    <row r="193">
      <c r="A193" s="6" t="e">
        <v>#REF!</v>
      </c>
      <c r="E193" s="6" t="e">
        <v>#REF!</v>
      </c>
      <c r="F193" s="6" t="e">
        <v>#REF!</v>
      </c>
      <c r="G193" s="6" t="e">
        <v>#REF!</v>
      </c>
      <c r="H193" s="6" t="e">
        <v>#REF!</v>
      </c>
      <c r="I193" s="6" t="e">
        <v>#REF!</v>
      </c>
      <c r="J193" s="6" t="e">
        <v>#REF!</v>
      </c>
      <c r="K193" s="6" t="e">
        <v>#REF!</v>
      </c>
    </row>
    <row r="194">
      <c r="A194" s="6" t="e">
        <v>#REF!</v>
      </c>
      <c r="E194" s="6" t="e">
        <v>#REF!</v>
      </c>
      <c r="F194" s="6" t="e">
        <v>#REF!</v>
      </c>
      <c r="G194" s="6" t="e">
        <v>#REF!</v>
      </c>
      <c r="H194" s="6" t="e">
        <v>#REF!</v>
      </c>
      <c r="I194" s="6" t="e">
        <v>#REF!</v>
      </c>
      <c r="J194" s="6" t="e">
        <v>#REF!</v>
      </c>
      <c r="K194" s="6" t="e">
        <v>#REF!</v>
      </c>
    </row>
    <row r="195">
      <c r="A195" s="6" t="e">
        <v>#REF!</v>
      </c>
      <c r="E195" s="6" t="e">
        <v>#REF!</v>
      </c>
      <c r="F195" s="6" t="e">
        <v>#REF!</v>
      </c>
      <c r="G195" s="6" t="e">
        <v>#REF!</v>
      </c>
      <c r="H195" s="6" t="e">
        <v>#REF!</v>
      </c>
      <c r="I195" s="6" t="e">
        <v>#REF!</v>
      </c>
      <c r="J195" s="6" t="e">
        <v>#REF!</v>
      </c>
      <c r="K195" s="6" t="e">
        <v>#REF!</v>
      </c>
    </row>
    <row r="196">
      <c r="A196" s="6" t="e">
        <v>#REF!</v>
      </c>
      <c r="E196" s="6" t="e">
        <v>#REF!</v>
      </c>
      <c r="F196" s="6" t="e">
        <v>#REF!</v>
      </c>
      <c r="G196" s="6" t="e">
        <v>#REF!</v>
      </c>
      <c r="H196" s="6" t="e">
        <v>#REF!</v>
      </c>
      <c r="I196" s="6" t="e">
        <v>#REF!</v>
      </c>
      <c r="J196" s="6" t="e">
        <v>#REF!</v>
      </c>
      <c r="K196" s="6" t="e">
        <v>#REF!</v>
      </c>
    </row>
    <row r="197">
      <c r="A197" s="6" t="e">
        <v>#REF!</v>
      </c>
      <c r="E197" s="6" t="e">
        <v>#REF!</v>
      </c>
      <c r="F197" s="6" t="e">
        <v>#REF!</v>
      </c>
      <c r="G197" s="6" t="e">
        <v>#REF!</v>
      </c>
      <c r="H197" s="6" t="e">
        <v>#REF!</v>
      </c>
      <c r="I197" s="6" t="e">
        <v>#REF!</v>
      </c>
      <c r="J197" s="6" t="e">
        <v>#REF!</v>
      </c>
      <c r="K197" s="6" t="e">
        <v>#REF!</v>
      </c>
    </row>
    <row r="198">
      <c r="A198" s="6" t="e">
        <v>#REF!</v>
      </c>
      <c r="E198" s="6" t="e">
        <v>#REF!</v>
      </c>
      <c r="F198" s="6" t="e">
        <v>#REF!</v>
      </c>
      <c r="G198" s="6" t="e">
        <v>#REF!</v>
      </c>
      <c r="H198" s="6" t="e">
        <v>#REF!</v>
      </c>
      <c r="I198" s="6" t="e">
        <v>#REF!</v>
      </c>
      <c r="J198" s="6" t="e">
        <v>#REF!</v>
      </c>
      <c r="K198" s="6" t="e">
        <v>#REF!</v>
      </c>
    </row>
    <row r="199">
      <c r="A199" s="6" t="e">
        <v>#REF!</v>
      </c>
      <c r="E199" s="6" t="e">
        <v>#REF!</v>
      </c>
      <c r="F199" s="6" t="e">
        <v>#REF!</v>
      </c>
      <c r="G199" s="6" t="e">
        <v>#REF!</v>
      </c>
      <c r="H199" s="6" t="e">
        <v>#REF!</v>
      </c>
      <c r="I199" s="6" t="e">
        <v>#REF!</v>
      </c>
      <c r="J199" s="6" t="e">
        <v>#REF!</v>
      </c>
      <c r="K199" s="6" t="e">
        <v>#REF!</v>
      </c>
    </row>
    <row r="200">
      <c r="A200" s="6" t="e">
        <v>#REF!</v>
      </c>
      <c r="E200" s="6" t="e">
        <v>#REF!</v>
      </c>
      <c r="F200" s="6" t="e">
        <v>#REF!</v>
      </c>
      <c r="G200" s="6" t="e">
        <v>#REF!</v>
      </c>
      <c r="H200" s="6" t="e">
        <v>#REF!</v>
      </c>
      <c r="I200" s="6" t="e">
        <v>#REF!</v>
      </c>
      <c r="J200" s="6" t="e">
        <v>#REF!</v>
      </c>
      <c r="K200" s="6" t="e">
        <v>#REF!</v>
      </c>
    </row>
    <row r="201">
      <c r="A201" s="6" t="e">
        <v>#REF!</v>
      </c>
      <c r="E201" s="6" t="e">
        <v>#REF!</v>
      </c>
      <c r="F201" s="6" t="e">
        <v>#REF!</v>
      </c>
      <c r="G201" s="6" t="e">
        <v>#REF!</v>
      </c>
      <c r="H201" s="6" t="e">
        <v>#REF!</v>
      </c>
      <c r="I201" s="6" t="e">
        <v>#REF!</v>
      </c>
      <c r="J201" s="6" t="e">
        <v>#REF!</v>
      </c>
      <c r="K201" s="6" t="e">
        <v>#REF!</v>
      </c>
    </row>
    <row r="202">
      <c r="A202" s="6" t="e">
        <v>#REF!</v>
      </c>
      <c r="E202" s="6" t="e">
        <v>#REF!</v>
      </c>
      <c r="F202" s="6" t="e">
        <v>#REF!</v>
      </c>
      <c r="G202" s="6" t="e">
        <v>#REF!</v>
      </c>
      <c r="H202" s="6" t="e">
        <v>#REF!</v>
      </c>
      <c r="I202" s="6" t="e">
        <v>#REF!</v>
      </c>
      <c r="J202" s="6" t="e">
        <v>#REF!</v>
      </c>
      <c r="K202" s="6" t="e">
        <v>#REF!</v>
      </c>
    </row>
    <row r="203">
      <c r="A203" s="6" t="e">
        <v>#REF!</v>
      </c>
      <c r="E203" s="6" t="e">
        <v>#REF!</v>
      </c>
      <c r="F203" s="6" t="e">
        <v>#REF!</v>
      </c>
      <c r="G203" s="6" t="e">
        <v>#REF!</v>
      </c>
      <c r="H203" s="6" t="e">
        <v>#REF!</v>
      </c>
      <c r="I203" s="6" t="e">
        <v>#REF!</v>
      </c>
      <c r="J203" s="6" t="e">
        <v>#REF!</v>
      </c>
      <c r="K203" s="6" t="e">
        <v>#REF!</v>
      </c>
    </row>
    <row r="204">
      <c r="A204" s="6" t="e">
        <v>#REF!</v>
      </c>
      <c r="E204" s="6" t="e">
        <v>#REF!</v>
      </c>
      <c r="F204" s="6" t="e">
        <v>#REF!</v>
      </c>
      <c r="G204" s="6" t="e">
        <v>#REF!</v>
      </c>
      <c r="H204" s="6" t="e">
        <v>#REF!</v>
      </c>
      <c r="I204" s="6" t="e">
        <v>#REF!</v>
      </c>
      <c r="J204" s="6" t="e">
        <v>#REF!</v>
      </c>
      <c r="K204" s="6" t="e">
        <v>#REF!</v>
      </c>
    </row>
    <row r="205">
      <c r="A205" s="6" t="e">
        <v>#REF!</v>
      </c>
      <c r="E205" s="6" t="e">
        <v>#REF!</v>
      </c>
      <c r="F205" s="6" t="e">
        <v>#REF!</v>
      </c>
      <c r="G205" s="6" t="e">
        <v>#REF!</v>
      </c>
      <c r="H205" s="6" t="e">
        <v>#REF!</v>
      </c>
      <c r="I205" s="6" t="e">
        <v>#REF!</v>
      </c>
      <c r="J205" s="6" t="e">
        <v>#REF!</v>
      </c>
      <c r="K205" s="6" t="e">
        <v>#REF!</v>
      </c>
    </row>
    <row r="206">
      <c r="A206" s="6" t="e">
        <v>#REF!</v>
      </c>
      <c r="E206" s="6" t="e">
        <v>#REF!</v>
      </c>
      <c r="F206" s="6" t="e">
        <v>#REF!</v>
      </c>
      <c r="G206" s="6" t="e">
        <v>#REF!</v>
      </c>
      <c r="H206" s="6" t="e">
        <v>#REF!</v>
      </c>
      <c r="I206" s="6" t="e">
        <v>#REF!</v>
      </c>
      <c r="J206" s="6" t="e">
        <v>#REF!</v>
      </c>
      <c r="K206" s="6" t="e">
        <v>#REF!</v>
      </c>
    </row>
    <row r="207">
      <c r="A207" s="6" t="e">
        <v>#REF!</v>
      </c>
      <c r="E207" s="6" t="e">
        <v>#REF!</v>
      </c>
      <c r="F207" s="6" t="e">
        <v>#REF!</v>
      </c>
      <c r="G207" s="6" t="e">
        <v>#REF!</v>
      </c>
      <c r="H207" s="6" t="e">
        <v>#REF!</v>
      </c>
      <c r="I207" s="6" t="e">
        <v>#REF!</v>
      </c>
      <c r="J207" s="6" t="e">
        <v>#REF!</v>
      </c>
      <c r="K207" s="6" t="e">
        <v>#REF!</v>
      </c>
    </row>
    <row r="208">
      <c r="A208" s="6" t="e">
        <v>#REF!</v>
      </c>
      <c r="E208" s="6" t="e">
        <v>#REF!</v>
      </c>
      <c r="F208" s="6" t="e">
        <v>#REF!</v>
      </c>
      <c r="G208" s="6" t="e">
        <v>#REF!</v>
      </c>
      <c r="H208" s="6" t="e">
        <v>#REF!</v>
      </c>
      <c r="I208" s="6" t="e">
        <v>#REF!</v>
      </c>
      <c r="J208" s="6" t="e">
        <v>#REF!</v>
      </c>
      <c r="K208" s="6" t="e">
        <v>#REF!</v>
      </c>
    </row>
    <row r="209">
      <c r="A209" s="6" t="e">
        <v>#REF!</v>
      </c>
      <c r="E209" s="6" t="e">
        <v>#REF!</v>
      </c>
      <c r="F209" s="6" t="e">
        <v>#REF!</v>
      </c>
      <c r="G209" s="6" t="e">
        <v>#REF!</v>
      </c>
      <c r="H209" s="6" t="e">
        <v>#REF!</v>
      </c>
      <c r="I209" s="6" t="e">
        <v>#REF!</v>
      </c>
      <c r="J209" s="6" t="e">
        <v>#REF!</v>
      </c>
      <c r="K209" s="6" t="e">
        <v>#REF!</v>
      </c>
    </row>
    <row r="210">
      <c r="A210" s="6" t="e">
        <v>#REF!</v>
      </c>
      <c r="E210" s="6" t="e">
        <v>#REF!</v>
      </c>
      <c r="F210" s="6" t="e">
        <v>#REF!</v>
      </c>
      <c r="G210" s="6" t="e">
        <v>#REF!</v>
      </c>
      <c r="H210" s="6" t="e">
        <v>#REF!</v>
      </c>
      <c r="I210" s="6" t="e">
        <v>#REF!</v>
      </c>
      <c r="J210" s="6" t="e">
        <v>#REF!</v>
      </c>
      <c r="K210" s="6" t="e">
        <v>#REF!</v>
      </c>
    </row>
    <row r="211">
      <c r="A211" s="6" t="e">
        <v>#REF!</v>
      </c>
      <c r="E211" s="6" t="e">
        <v>#REF!</v>
      </c>
      <c r="F211" s="6" t="e">
        <v>#REF!</v>
      </c>
      <c r="G211" s="6" t="e">
        <v>#REF!</v>
      </c>
      <c r="H211" s="6" t="e">
        <v>#REF!</v>
      </c>
      <c r="I211" s="6" t="e">
        <v>#REF!</v>
      </c>
      <c r="J211" s="6" t="e">
        <v>#REF!</v>
      </c>
      <c r="K211" s="6" t="e">
        <v>#REF!</v>
      </c>
    </row>
    <row r="212">
      <c r="A212" s="6" t="e">
        <v>#REF!</v>
      </c>
      <c r="E212" s="6" t="e">
        <v>#REF!</v>
      </c>
      <c r="F212" s="6" t="e">
        <v>#REF!</v>
      </c>
      <c r="G212" s="6" t="e">
        <v>#REF!</v>
      </c>
      <c r="H212" s="6" t="e">
        <v>#REF!</v>
      </c>
      <c r="I212" s="6" t="e">
        <v>#REF!</v>
      </c>
      <c r="J212" s="6" t="e">
        <v>#REF!</v>
      </c>
      <c r="K212" s="6" t="e">
        <v>#REF!</v>
      </c>
    </row>
    <row r="213">
      <c r="A213" s="6" t="e">
        <v>#REF!</v>
      </c>
      <c r="E213" s="6" t="e">
        <v>#REF!</v>
      </c>
      <c r="F213" s="6" t="e">
        <v>#REF!</v>
      </c>
      <c r="G213" s="6" t="e">
        <v>#REF!</v>
      </c>
      <c r="H213" s="6" t="e">
        <v>#REF!</v>
      </c>
      <c r="I213" s="6" t="e">
        <v>#REF!</v>
      </c>
      <c r="J213" s="6" t="e">
        <v>#REF!</v>
      </c>
      <c r="K213" s="6" t="e">
        <v>#REF!</v>
      </c>
    </row>
    <row r="214">
      <c r="A214" s="6" t="e">
        <v>#REF!</v>
      </c>
      <c r="E214" s="6" t="e">
        <v>#REF!</v>
      </c>
      <c r="F214" s="6" t="e">
        <v>#REF!</v>
      </c>
      <c r="G214" s="6" t="e">
        <v>#REF!</v>
      </c>
      <c r="H214" s="6" t="e">
        <v>#REF!</v>
      </c>
      <c r="I214" s="6" t="e">
        <v>#REF!</v>
      </c>
      <c r="J214" s="6" t="e">
        <v>#REF!</v>
      </c>
      <c r="K214" s="6" t="e">
        <v>#REF!</v>
      </c>
    </row>
    <row r="215">
      <c r="A215" s="6" t="e">
        <v>#REF!</v>
      </c>
      <c r="E215" s="6" t="e">
        <v>#REF!</v>
      </c>
      <c r="F215" s="6" t="e">
        <v>#REF!</v>
      </c>
      <c r="G215" s="6" t="e">
        <v>#REF!</v>
      </c>
      <c r="H215" s="6" t="e">
        <v>#REF!</v>
      </c>
      <c r="I215" s="6" t="e">
        <v>#REF!</v>
      </c>
      <c r="J215" s="6" t="e">
        <v>#REF!</v>
      </c>
      <c r="K215" s="6" t="e">
        <v>#REF!</v>
      </c>
    </row>
    <row r="216">
      <c r="A216" s="6" t="e">
        <v>#REF!</v>
      </c>
      <c r="E216" s="6" t="e">
        <v>#REF!</v>
      </c>
      <c r="F216" s="6" t="e">
        <v>#REF!</v>
      </c>
      <c r="G216" s="6" t="e">
        <v>#REF!</v>
      </c>
      <c r="H216" s="6" t="e">
        <v>#REF!</v>
      </c>
      <c r="I216" s="6" t="e">
        <v>#REF!</v>
      </c>
      <c r="J216" s="6" t="e">
        <v>#REF!</v>
      </c>
      <c r="K216" s="6" t="e">
        <v>#REF!</v>
      </c>
    </row>
    <row r="217">
      <c r="A217" s="6" t="e">
        <v>#REF!</v>
      </c>
      <c r="E217" s="6" t="e">
        <v>#REF!</v>
      </c>
      <c r="F217" s="6" t="e">
        <v>#REF!</v>
      </c>
      <c r="G217" s="6" t="e">
        <v>#REF!</v>
      </c>
      <c r="H217" s="6" t="e">
        <v>#REF!</v>
      </c>
      <c r="I217" s="6" t="e">
        <v>#REF!</v>
      </c>
      <c r="J217" s="6" t="e">
        <v>#REF!</v>
      </c>
      <c r="K217" s="6" t="e">
        <v>#REF!</v>
      </c>
    </row>
    <row r="218">
      <c r="A218" s="6" t="e">
        <v>#REF!</v>
      </c>
      <c r="E218" s="6" t="e">
        <v>#REF!</v>
      </c>
      <c r="F218" s="6" t="e">
        <v>#REF!</v>
      </c>
      <c r="G218" s="6" t="e">
        <v>#REF!</v>
      </c>
      <c r="H218" s="6" t="e">
        <v>#REF!</v>
      </c>
      <c r="I218" s="6" t="e">
        <v>#REF!</v>
      </c>
      <c r="J218" s="6" t="e">
        <v>#REF!</v>
      </c>
      <c r="K218" s="6" t="e">
        <v>#REF!</v>
      </c>
    </row>
    <row r="219">
      <c r="A219" s="6" t="e">
        <v>#REF!</v>
      </c>
      <c r="E219" s="6" t="e">
        <v>#REF!</v>
      </c>
      <c r="F219" s="6" t="e">
        <v>#REF!</v>
      </c>
      <c r="G219" s="6" t="e">
        <v>#REF!</v>
      </c>
      <c r="H219" s="6" t="e">
        <v>#REF!</v>
      </c>
      <c r="I219" s="6" t="e">
        <v>#REF!</v>
      </c>
      <c r="J219" s="6" t="e">
        <v>#REF!</v>
      </c>
      <c r="K219" s="6" t="e">
        <v>#REF!</v>
      </c>
    </row>
    <row r="220">
      <c r="A220" s="6" t="e">
        <v>#REF!</v>
      </c>
      <c r="E220" s="6" t="e">
        <v>#REF!</v>
      </c>
      <c r="F220" s="6" t="e">
        <v>#REF!</v>
      </c>
      <c r="G220" s="6" t="e">
        <v>#REF!</v>
      </c>
      <c r="H220" s="6" t="e">
        <v>#REF!</v>
      </c>
      <c r="I220" s="6" t="e">
        <v>#REF!</v>
      </c>
      <c r="J220" s="6" t="e">
        <v>#REF!</v>
      </c>
      <c r="K220" s="6" t="e">
        <v>#REF!</v>
      </c>
    </row>
    <row r="221">
      <c r="A221" s="6" t="e">
        <v>#REF!</v>
      </c>
      <c r="E221" s="6" t="e">
        <v>#REF!</v>
      </c>
      <c r="F221" s="6" t="e">
        <v>#REF!</v>
      </c>
      <c r="G221" s="6" t="e">
        <v>#REF!</v>
      </c>
      <c r="H221" s="6" t="e">
        <v>#REF!</v>
      </c>
      <c r="I221" s="6" t="e">
        <v>#REF!</v>
      </c>
      <c r="J221" s="6" t="e">
        <v>#REF!</v>
      </c>
      <c r="K221" s="6" t="e">
        <v>#REF!</v>
      </c>
    </row>
    <row r="222">
      <c r="A222" s="6" t="e">
        <v>#REF!</v>
      </c>
      <c r="E222" s="6" t="e">
        <v>#REF!</v>
      </c>
      <c r="F222" s="6" t="e">
        <v>#REF!</v>
      </c>
      <c r="G222" s="6" t="e">
        <v>#REF!</v>
      </c>
      <c r="H222" s="6" t="e">
        <v>#REF!</v>
      </c>
      <c r="I222" s="6" t="e">
        <v>#REF!</v>
      </c>
      <c r="J222" s="6" t="e">
        <v>#REF!</v>
      </c>
      <c r="K222" s="6" t="e">
        <v>#REF!</v>
      </c>
    </row>
    <row r="223">
      <c r="A223" s="6" t="e">
        <v>#REF!</v>
      </c>
      <c r="E223" s="6" t="e">
        <v>#REF!</v>
      </c>
      <c r="F223" s="6" t="e">
        <v>#REF!</v>
      </c>
      <c r="G223" s="6" t="e">
        <v>#REF!</v>
      </c>
      <c r="H223" s="6" t="e">
        <v>#REF!</v>
      </c>
      <c r="I223" s="6" t="e">
        <v>#REF!</v>
      </c>
      <c r="J223" s="6" t="e">
        <v>#REF!</v>
      </c>
      <c r="K223" s="6" t="e">
        <v>#REF!</v>
      </c>
    </row>
    <row r="224">
      <c r="A224" s="6" t="e">
        <v>#REF!</v>
      </c>
      <c r="E224" s="6" t="e">
        <v>#REF!</v>
      </c>
      <c r="F224" s="6" t="e">
        <v>#REF!</v>
      </c>
      <c r="G224" s="6" t="e">
        <v>#REF!</v>
      </c>
      <c r="H224" s="6" t="e">
        <v>#REF!</v>
      </c>
      <c r="I224" s="6" t="e">
        <v>#REF!</v>
      </c>
      <c r="J224" s="6" t="e">
        <v>#REF!</v>
      </c>
      <c r="K224" s="6" t="e">
        <v>#REF!</v>
      </c>
    </row>
    <row r="225">
      <c r="A225" s="6" t="e">
        <v>#REF!</v>
      </c>
      <c r="E225" s="6" t="e">
        <v>#REF!</v>
      </c>
      <c r="F225" s="6" t="e">
        <v>#REF!</v>
      </c>
      <c r="G225" s="6" t="e">
        <v>#REF!</v>
      </c>
      <c r="H225" s="6" t="e">
        <v>#REF!</v>
      </c>
      <c r="I225" s="6" t="e">
        <v>#REF!</v>
      </c>
      <c r="J225" s="6" t="e">
        <v>#REF!</v>
      </c>
      <c r="K225" s="6" t="e">
        <v>#REF!</v>
      </c>
    </row>
    <row r="226">
      <c r="A226" s="6" t="e">
        <v>#REF!</v>
      </c>
      <c r="E226" s="6" t="e">
        <v>#REF!</v>
      </c>
      <c r="F226" s="6" t="e">
        <v>#REF!</v>
      </c>
      <c r="G226" s="6" t="e">
        <v>#REF!</v>
      </c>
      <c r="H226" s="6" t="e">
        <v>#REF!</v>
      </c>
      <c r="I226" s="6" t="e">
        <v>#REF!</v>
      </c>
      <c r="J226" s="6" t="e">
        <v>#REF!</v>
      </c>
      <c r="K226" s="6" t="e">
        <v>#REF!</v>
      </c>
    </row>
    <row r="227">
      <c r="A227" s="6" t="e">
        <v>#REF!</v>
      </c>
      <c r="E227" s="6" t="e">
        <v>#REF!</v>
      </c>
      <c r="F227" s="6" t="e">
        <v>#REF!</v>
      </c>
      <c r="G227" s="6" t="e">
        <v>#REF!</v>
      </c>
      <c r="H227" s="6" t="e">
        <v>#REF!</v>
      </c>
      <c r="I227" s="6" t="e">
        <v>#REF!</v>
      </c>
      <c r="J227" s="6" t="e">
        <v>#REF!</v>
      </c>
      <c r="K227" s="6" t="e">
        <v>#REF!</v>
      </c>
    </row>
    <row r="228">
      <c r="A228" s="6" t="e">
        <v>#REF!</v>
      </c>
      <c r="E228" s="6" t="e">
        <v>#REF!</v>
      </c>
      <c r="F228" s="6" t="e">
        <v>#REF!</v>
      </c>
      <c r="G228" s="6" t="e">
        <v>#REF!</v>
      </c>
      <c r="H228" s="6" t="e">
        <v>#REF!</v>
      </c>
      <c r="I228" s="6" t="e">
        <v>#REF!</v>
      </c>
      <c r="J228" s="6" t="e">
        <v>#REF!</v>
      </c>
      <c r="K228" s="6" t="e">
        <v>#REF!</v>
      </c>
    </row>
    <row r="229">
      <c r="A229" s="6" t="e">
        <v>#REF!</v>
      </c>
      <c r="E229" s="6" t="e">
        <v>#REF!</v>
      </c>
      <c r="F229" s="6" t="e">
        <v>#REF!</v>
      </c>
      <c r="G229" s="6" t="e">
        <v>#REF!</v>
      </c>
      <c r="H229" s="6" t="e">
        <v>#REF!</v>
      </c>
      <c r="I229" s="6" t="e">
        <v>#REF!</v>
      </c>
      <c r="J229" s="6" t="e">
        <v>#REF!</v>
      </c>
      <c r="K229" s="6" t="e">
        <v>#REF!</v>
      </c>
    </row>
    <row r="230">
      <c r="A230" s="6" t="e">
        <v>#REF!</v>
      </c>
      <c r="E230" s="6" t="e">
        <v>#REF!</v>
      </c>
      <c r="F230" s="6" t="e">
        <v>#REF!</v>
      </c>
      <c r="G230" s="6" t="e">
        <v>#REF!</v>
      </c>
      <c r="H230" s="6" t="e">
        <v>#REF!</v>
      </c>
      <c r="I230" s="6" t="e">
        <v>#REF!</v>
      </c>
      <c r="J230" s="6" t="e">
        <v>#REF!</v>
      </c>
      <c r="K230" s="6" t="e">
        <v>#REF!</v>
      </c>
    </row>
    <row r="231">
      <c r="A231" s="6" t="e">
        <v>#REF!</v>
      </c>
      <c r="E231" s="6" t="e">
        <v>#REF!</v>
      </c>
      <c r="F231" s="6" t="e">
        <v>#REF!</v>
      </c>
      <c r="G231" s="6" t="e">
        <v>#REF!</v>
      </c>
      <c r="H231" s="6" t="e">
        <v>#REF!</v>
      </c>
      <c r="I231" s="6" t="e">
        <v>#REF!</v>
      </c>
      <c r="J231" s="6" t="e">
        <v>#REF!</v>
      </c>
      <c r="K231" s="6" t="e">
        <v>#REF!</v>
      </c>
    </row>
    <row r="232">
      <c r="A232" s="6" t="e">
        <v>#REF!</v>
      </c>
      <c r="E232" s="6" t="e">
        <v>#REF!</v>
      </c>
      <c r="F232" s="6" t="e">
        <v>#REF!</v>
      </c>
      <c r="G232" s="6" t="e">
        <v>#REF!</v>
      </c>
      <c r="H232" s="6" t="e">
        <v>#REF!</v>
      </c>
      <c r="I232" s="6" t="e">
        <v>#REF!</v>
      </c>
      <c r="J232" s="6" t="e">
        <v>#REF!</v>
      </c>
      <c r="K232" s="6" t="e">
        <v>#REF!</v>
      </c>
    </row>
    <row r="233">
      <c r="A233" s="6" t="e">
        <v>#REF!</v>
      </c>
      <c r="E233" s="6" t="e">
        <v>#REF!</v>
      </c>
      <c r="F233" s="6" t="e">
        <v>#REF!</v>
      </c>
      <c r="G233" s="6" t="e">
        <v>#REF!</v>
      </c>
      <c r="H233" s="6" t="e">
        <v>#REF!</v>
      </c>
      <c r="I233" s="6" t="e">
        <v>#REF!</v>
      </c>
      <c r="J233" s="6" t="e">
        <v>#REF!</v>
      </c>
      <c r="K233" s="6" t="e">
        <v>#REF!</v>
      </c>
    </row>
    <row r="234">
      <c r="A234" s="6" t="e">
        <v>#REF!</v>
      </c>
      <c r="E234" s="6" t="e">
        <v>#REF!</v>
      </c>
      <c r="F234" s="6" t="e">
        <v>#REF!</v>
      </c>
      <c r="G234" s="6" t="e">
        <v>#REF!</v>
      </c>
      <c r="H234" s="6" t="e">
        <v>#REF!</v>
      </c>
      <c r="I234" s="6" t="e">
        <v>#REF!</v>
      </c>
      <c r="J234" s="6" t="e">
        <v>#REF!</v>
      </c>
      <c r="K234" s="6" t="e">
        <v>#REF!</v>
      </c>
    </row>
    <row r="235">
      <c r="A235" s="6" t="e">
        <v>#REF!</v>
      </c>
      <c r="E235" s="6" t="e">
        <v>#REF!</v>
      </c>
      <c r="F235" s="6" t="e">
        <v>#REF!</v>
      </c>
      <c r="G235" s="6" t="e">
        <v>#REF!</v>
      </c>
      <c r="H235" s="6" t="e">
        <v>#REF!</v>
      </c>
      <c r="I235" s="6" t="e">
        <v>#REF!</v>
      </c>
      <c r="J235" s="6" t="e">
        <v>#REF!</v>
      </c>
      <c r="K235" s="6" t="e">
        <v>#REF!</v>
      </c>
    </row>
    <row r="236">
      <c r="A236" t="e">
        <v>#REF!</v>
      </c>
      <c r="E236" t="e">
        <v>#REF!</v>
      </c>
      <c r="F236" t="e">
        <v>#REF!</v>
      </c>
      <c r="G236" t="e">
        <v>#REF!</v>
      </c>
      <c r="H236" t="e">
        <v>#REF!</v>
      </c>
      <c r="I236" t="e">
        <v>#REF!</v>
      </c>
      <c r="J236" t="e">
        <v>#REF!</v>
      </c>
      <c r="K236" t="e">
        <v>#REF!</v>
      </c>
    </row>
    <row r="237">
      <c r="A237" t="e">
        <v>#REF!</v>
      </c>
      <c r="E237" t="e">
        <v>#REF!</v>
      </c>
      <c r="F237" t="e">
        <v>#REF!</v>
      </c>
      <c r="G237" t="e">
        <v>#REF!</v>
      </c>
      <c r="H237" t="e">
        <v>#REF!</v>
      </c>
      <c r="I237" t="e">
        <v>#REF!</v>
      </c>
      <c r="J237" t="e">
        <v>#REF!</v>
      </c>
      <c r="K237" t="e">
        <v>#REF!</v>
      </c>
    </row>
    <row r="238">
      <c r="A238" t="e">
        <v>#REF!</v>
      </c>
      <c r="E238" t="e">
        <v>#REF!</v>
      </c>
      <c r="F238" t="e">
        <v>#REF!</v>
      </c>
      <c r="G238" t="e">
        <v>#REF!</v>
      </c>
      <c r="H238" t="e">
        <v>#REF!</v>
      </c>
      <c r="I238" t="e">
        <v>#REF!</v>
      </c>
      <c r="J238" t="e">
        <v>#REF!</v>
      </c>
      <c r="K238" t="e">
        <v>#REF!</v>
      </c>
    </row>
    <row r="239">
      <c r="A239" t="e">
        <v>#REF!</v>
      </c>
      <c r="E239" t="e">
        <v>#REF!</v>
      </c>
      <c r="F239" t="e">
        <v>#REF!</v>
      </c>
      <c r="G239" t="e">
        <v>#REF!</v>
      </c>
      <c r="H239" t="e">
        <v>#REF!</v>
      </c>
      <c r="I239" t="e">
        <v>#REF!</v>
      </c>
      <c r="J239" t="e">
        <v>#REF!</v>
      </c>
      <c r="K239" t="e">
        <v>#REF!</v>
      </c>
    </row>
    <row r="240">
      <c r="A240" t="e">
        <v>#REF!</v>
      </c>
      <c r="E240" t="e">
        <v>#REF!</v>
      </c>
      <c r="F240" t="e">
        <v>#REF!</v>
      </c>
      <c r="G240" t="e">
        <v>#REF!</v>
      </c>
      <c r="H240" t="e">
        <v>#REF!</v>
      </c>
      <c r="I240" t="e">
        <v>#REF!</v>
      </c>
      <c r="J240" t="e">
        <v>#REF!</v>
      </c>
      <c r="K240" t="e">
        <v>#REF!</v>
      </c>
    </row>
    <row r="241">
      <c r="A241" t="e">
        <v>#REF!</v>
      </c>
      <c r="E241" t="e">
        <v>#REF!</v>
      </c>
      <c r="F241" t="e">
        <v>#REF!</v>
      </c>
      <c r="G241" t="e">
        <v>#REF!</v>
      </c>
      <c r="H241" t="e">
        <v>#REF!</v>
      </c>
      <c r="I241" t="e">
        <v>#REF!</v>
      </c>
      <c r="J241" t="e">
        <v>#REF!</v>
      </c>
      <c r="K241" t="e">
        <v>#REF!</v>
      </c>
    </row>
    <row r="242">
      <c r="A242" t="e">
        <v>#REF!</v>
      </c>
      <c r="E242" t="e">
        <v>#REF!</v>
      </c>
      <c r="F242" t="e">
        <v>#REF!</v>
      </c>
      <c r="G242" t="e">
        <v>#REF!</v>
      </c>
      <c r="H242" t="e">
        <v>#REF!</v>
      </c>
      <c r="I242" t="e">
        <v>#REF!</v>
      </c>
      <c r="J242" t="e">
        <v>#REF!</v>
      </c>
      <c r="K242" t="e">
        <v>#REF!</v>
      </c>
    </row>
    <row r="243">
      <c r="A243" t="e">
        <v>#REF!</v>
      </c>
      <c r="E243" t="e">
        <v>#REF!</v>
      </c>
      <c r="F243" t="e">
        <v>#REF!</v>
      </c>
      <c r="G243" t="e">
        <v>#REF!</v>
      </c>
      <c r="H243" t="e">
        <v>#REF!</v>
      </c>
      <c r="I243" t="e">
        <v>#REF!</v>
      </c>
      <c r="J243" t="e">
        <v>#REF!</v>
      </c>
      <c r="K243" t="e">
        <v>#REF!</v>
      </c>
    </row>
    <row r="244">
      <c r="A244" t="e">
        <v>#REF!</v>
      </c>
      <c r="E244" t="e">
        <v>#REF!</v>
      </c>
      <c r="F244" t="e">
        <v>#REF!</v>
      </c>
      <c r="G244" t="e">
        <v>#REF!</v>
      </c>
      <c r="H244" t="e">
        <v>#REF!</v>
      </c>
      <c r="I244" t="e">
        <v>#REF!</v>
      </c>
      <c r="J244" t="e">
        <v>#REF!</v>
      </c>
      <c r="K244" t="e">
        <v>#REF!</v>
      </c>
    </row>
    <row r="245">
      <c r="A245" t="e">
        <v>#REF!</v>
      </c>
      <c r="E245" t="e">
        <v>#REF!</v>
      </c>
      <c r="F245" t="e">
        <v>#REF!</v>
      </c>
      <c r="G245" t="e">
        <v>#REF!</v>
      </c>
      <c r="H245" t="e">
        <v>#REF!</v>
      </c>
      <c r="I245" t="e">
        <v>#REF!</v>
      </c>
      <c r="J245" t="e">
        <v>#REF!</v>
      </c>
      <c r="K245" t="e">
        <v>#REF!</v>
      </c>
    </row>
    <row r="246">
      <c r="A246" t="e">
        <v>#REF!</v>
      </c>
      <c r="E246" t="e">
        <v>#REF!</v>
      </c>
      <c r="F246" t="e">
        <v>#REF!</v>
      </c>
      <c r="G246" t="e">
        <v>#REF!</v>
      </c>
      <c r="H246" t="e">
        <v>#REF!</v>
      </c>
      <c r="I246" t="e">
        <v>#REF!</v>
      </c>
      <c r="J246" t="e">
        <v>#REF!</v>
      </c>
      <c r="K246" t="e">
        <v>#REF!</v>
      </c>
    </row>
    <row r="247">
      <c r="A247" t="e">
        <v>#REF!</v>
      </c>
      <c r="E247" t="e">
        <v>#REF!</v>
      </c>
      <c r="F247" t="e">
        <v>#REF!</v>
      </c>
      <c r="G247" t="e">
        <v>#REF!</v>
      </c>
      <c r="H247" t="e">
        <v>#REF!</v>
      </c>
      <c r="I247" t="e">
        <v>#REF!</v>
      </c>
      <c r="J247" t="e">
        <v>#REF!</v>
      </c>
      <c r="K247" t="e">
        <v>#REF!</v>
      </c>
    </row>
    <row r="248">
      <c r="A248" t="e">
        <v>#REF!</v>
      </c>
      <c r="E248" t="e">
        <v>#REF!</v>
      </c>
      <c r="F248" t="e">
        <v>#REF!</v>
      </c>
      <c r="G248" t="e">
        <v>#REF!</v>
      </c>
      <c r="H248" t="e">
        <v>#REF!</v>
      </c>
      <c r="I248" t="e">
        <v>#REF!</v>
      </c>
      <c r="J248" t="e">
        <v>#REF!</v>
      </c>
      <c r="K248" t="e">
        <v>#REF!</v>
      </c>
    </row>
    <row r="249">
      <c r="A249" t="e">
        <v>#REF!</v>
      </c>
      <c r="E249" t="e">
        <v>#REF!</v>
      </c>
      <c r="F249" t="e">
        <v>#REF!</v>
      </c>
      <c r="G249" t="e">
        <v>#REF!</v>
      </c>
      <c r="H249" t="e">
        <v>#REF!</v>
      </c>
      <c r="I249" t="e">
        <v>#REF!</v>
      </c>
      <c r="J249" t="e">
        <v>#REF!</v>
      </c>
      <c r="K249" t="e">
        <v>#REF!</v>
      </c>
    </row>
    <row r="250">
      <c r="A250" t="e">
        <v>#REF!</v>
      </c>
      <c r="E250" t="e">
        <v>#REF!</v>
      </c>
      <c r="F250" t="e">
        <v>#REF!</v>
      </c>
      <c r="G250" t="e">
        <v>#REF!</v>
      </c>
      <c r="H250" t="e">
        <v>#REF!</v>
      </c>
      <c r="I250" t="e">
        <v>#REF!</v>
      </c>
      <c r="J250" t="e">
        <v>#REF!</v>
      </c>
      <c r="K250" t="e">
        <v>#REF!</v>
      </c>
    </row>
    <row r="251">
      <c r="A251" t="e">
        <v>#REF!</v>
      </c>
      <c r="E251" t="e">
        <v>#REF!</v>
      </c>
      <c r="F251" t="e">
        <v>#REF!</v>
      </c>
      <c r="G251" t="e">
        <v>#REF!</v>
      </c>
      <c r="H251" t="e">
        <v>#REF!</v>
      </c>
      <c r="I251" t="e">
        <v>#REF!</v>
      </c>
      <c r="J251" t="e">
        <v>#REF!</v>
      </c>
      <c r="K251" t="e">
        <v>#REF!</v>
      </c>
    </row>
    <row r="252">
      <c r="A252" t="e">
        <v>#REF!</v>
      </c>
      <c r="E252" t="e">
        <v>#REF!</v>
      </c>
      <c r="F252" t="e">
        <v>#REF!</v>
      </c>
      <c r="G252" t="e">
        <v>#REF!</v>
      </c>
      <c r="H252" t="e">
        <v>#REF!</v>
      </c>
      <c r="I252" t="e">
        <v>#REF!</v>
      </c>
      <c r="J252" t="e">
        <v>#REF!</v>
      </c>
      <c r="K252" t="e">
        <v>#REF!</v>
      </c>
    </row>
    <row r="253">
      <c r="A253" t="e">
        <v>#REF!</v>
      </c>
      <c r="E253" t="e">
        <v>#REF!</v>
      </c>
      <c r="F253" t="e">
        <v>#REF!</v>
      </c>
      <c r="G253" t="e">
        <v>#REF!</v>
      </c>
      <c r="H253" t="e">
        <v>#REF!</v>
      </c>
      <c r="I253" t="e">
        <v>#REF!</v>
      </c>
      <c r="J253" t="e">
        <v>#REF!</v>
      </c>
      <c r="K253" t="e">
        <v>#REF!</v>
      </c>
    </row>
    <row r="254">
      <c r="A254" t="e">
        <v>#REF!</v>
      </c>
      <c r="E254" t="e">
        <v>#REF!</v>
      </c>
      <c r="F254" t="e">
        <v>#REF!</v>
      </c>
      <c r="G254" t="e">
        <v>#REF!</v>
      </c>
      <c r="H254" t="e">
        <v>#REF!</v>
      </c>
      <c r="I254" t="e">
        <v>#REF!</v>
      </c>
      <c r="J254" t="e">
        <v>#REF!</v>
      </c>
      <c r="K254" t="e">
        <v>#REF!</v>
      </c>
    </row>
    <row r="255">
      <c r="A255" t="e">
        <v>#REF!</v>
      </c>
      <c r="E255" t="e">
        <v>#REF!</v>
      </c>
      <c r="F255" t="e">
        <v>#REF!</v>
      </c>
      <c r="G255" t="e">
        <v>#REF!</v>
      </c>
      <c r="H255" t="e">
        <v>#REF!</v>
      </c>
      <c r="I255" t="e">
        <v>#REF!</v>
      </c>
      <c r="J255" t="e">
        <v>#REF!</v>
      </c>
      <c r="K255" t="e">
        <v>#REF!</v>
      </c>
    </row>
    <row r="256">
      <c r="A256" t="e">
        <v>#REF!</v>
      </c>
      <c r="E256" t="e">
        <v>#REF!</v>
      </c>
      <c r="F256" t="e">
        <v>#REF!</v>
      </c>
      <c r="G256" t="e">
        <v>#REF!</v>
      </c>
      <c r="H256" t="e">
        <v>#REF!</v>
      </c>
      <c r="I256" t="e">
        <v>#REF!</v>
      </c>
      <c r="J256" t="e">
        <v>#REF!</v>
      </c>
      <c r="K256" t="e">
        <v>#REF!</v>
      </c>
    </row>
    <row r="257">
      <c r="A257" t="e">
        <v>#REF!</v>
      </c>
      <c r="E257" t="e">
        <v>#REF!</v>
      </c>
      <c r="F257" t="e">
        <v>#REF!</v>
      </c>
      <c r="G257" t="e">
        <v>#REF!</v>
      </c>
      <c r="H257" t="e">
        <v>#REF!</v>
      </c>
      <c r="I257" t="e">
        <v>#REF!</v>
      </c>
      <c r="J257" t="e">
        <v>#REF!</v>
      </c>
      <c r="K257" t="e">
        <v>#REF!</v>
      </c>
    </row>
    <row r="258">
      <c r="A258" t="e">
        <v>#REF!</v>
      </c>
      <c r="E258" t="e">
        <v>#REF!</v>
      </c>
      <c r="F258" t="e">
        <v>#REF!</v>
      </c>
      <c r="G258" t="e">
        <v>#REF!</v>
      </c>
      <c r="H258" t="e">
        <v>#REF!</v>
      </c>
      <c r="I258" t="e">
        <v>#REF!</v>
      </c>
      <c r="J258" t="e">
        <v>#REF!</v>
      </c>
      <c r="K258" t="e">
        <v>#REF!</v>
      </c>
    </row>
    <row r="259">
      <c r="A259" t="e">
        <v>#REF!</v>
      </c>
      <c r="E259" t="e">
        <v>#REF!</v>
      </c>
      <c r="F259" t="e">
        <v>#REF!</v>
      </c>
      <c r="G259" t="e">
        <v>#REF!</v>
      </c>
      <c r="H259" t="e">
        <v>#REF!</v>
      </c>
      <c r="I259" t="e">
        <v>#REF!</v>
      </c>
      <c r="J259" t="e">
        <v>#REF!</v>
      </c>
      <c r="K259" t="e">
        <v>#REF!</v>
      </c>
    </row>
    <row r="260">
      <c r="A260" t="e">
        <v>#REF!</v>
      </c>
      <c r="E260" t="e">
        <v>#REF!</v>
      </c>
      <c r="F260" t="e">
        <v>#REF!</v>
      </c>
      <c r="G260" t="e">
        <v>#REF!</v>
      </c>
      <c r="H260" t="e">
        <v>#REF!</v>
      </c>
      <c r="I260" t="e">
        <v>#REF!</v>
      </c>
      <c r="J260" t="e">
        <v>#REF!</v>
      </c>
      <c r="K260" t="e">
        <v>#REF!</v>
      </c>
    </row>
    <row r="261">
      <c r="A261" t="e">
        <v>#REF!</v>
      </c>
      <c r="E261" t="e">
        <v>#REF!</v>
      </c>
      <c r="F261" t="e">
        <v>#REF!</v>
      </c>
      <c r="G261" t="e">
        <v>#REF!</v>
      </c>
      <c r="H261" t="e">
        <v>#REF!</v>
      </c>
      <c r="I261" t="e">
        <v>#REF!</v>
      </c>
      <c r="J261" t="e">
        <v>#REF!</v>
      </c>
      <c r="K261" t="e">
        <v>#REF!</v>
      </c>
    </row>
    <row r="262">
      <c r="A262" t="e">
        <v>#REF!</v>
      </c>
      <c r="E262" t="e">
        <v>#REF!</v>
      </c>
      <c r="F262" t="e">
        <v>#REF!</v>
      </c>
      <c r="G262" t="e">
        <v>#REF!</v>
      </c>
      <c r="H262" t="e">
        <v>#REF!</v>
      </c>
      <c r="I262" t="e">
        <v>#REF!</v>
      </c>
      <c r="J262" t="e">
        <v>#REF!</v>
      </c>
      <c r="K262" t="e">
        <v>#REF!</v>
      </c>
    </row>
    <row r="263">
      <c r="A263" t="e">
        <v>#REF!</v>
      </c>
      <c r="E263" t="e">
        <v>#REF!</v>
      </c>
      <c r="F263" t="e">
        <v>#REF!</v>
      </c>
      <c r="G263" t="e">
        <v>#REF!</v>
      </c>
      <c r="H263" t="e">
        <v>#REF!</v>
      </c>
      <c r="I263" t="e">
        <v>#REF!</v>
      </c>
      <c r="J263" t="e">
        <v>#REF!</v>
      </c>
      <c r="K263" t="e">
        <v>#REF!</v>
      </c>
    </row>
    <row r="264">
      <c r="A264" t="e">
        <v>#REF!</v>
      </c>
      <c r="E264" t="e">
        <v>#REF!</v>
      </c>
      <c r="F264" t="e">
        <v>#REF!</v>
      </c>
      <c r="G264" t="e">
        <v>#REF!</v>
      </c>
      <c r="H264" t="e">
        <v>#REF!</v>
      </c>
      <c r="I264" t="e">
        <v>#REF!</v>
      </c>
      <c r="J264" t="e">
        <v>#REF!</v>
      </c>
      <c r="K264" t="e">
        <v>#REF!</v>
      </c>
    </row>
    <row r="265">
      <c r="A265" t="e">
        <v>#REF!</v>
      </c>
      <c r="E265" t="e">
        <v>#REF!</v>
      </c>
      <c r="F265" t="e">
        <v>#REF!</v>
      </c>
      <c r="G265" t="e">
        <v>#REF!</v>
      </c>
      <c r="H265" t="e">
        <v>#REF!</v>
      </c>
      <c r="I265" t="e">
        <v>#REF!</v>
      </c>
      <c r="J265" t="e">
        <v>#REF!</v>
      </c>
      <c r="K265" t="e">
        <v>#REF!</v>
      </c>
    </row>
    <row r="266">
      <c r="A266" t="e">
        <v>#REF!</v>
      </c>
      <c r="E266" t="e">
        <v>#REF!</v>
      </c>
      <c r="F266" t="e">
        <v>#REF!</v>
      </c>
      <c r="G266" t="e">
        <v>#REF!</v>
      </c>
      <c r="H266" t="e">
        <v>#REF!</v>
      </c>
      <c r="I266" t="e">
        <v>#REF!</v>
      </c>
      <c r="J266" t="e">
        <v>#REF!</v>
      </c>
      <c r="K266" t="e">
        <v>#REF!</v>
      </c>
    </row>
    <row r="267">
      <c r="A267" t="e">
        <v>#REF!</v>
      </c>
      <c r="E267" t="e">
        <v>#REF!</v>
      </c>
      <c r="F267" t="e">
        <v>#REF!</v>
      </c>
      <c r="G267" t="e">
        <v>#REF!</v>
      </c>
      <c r="H267" t="e">
        <v>#REF!</v>
      </c>
      <c r="I267" t="e">
        <v>#REF!</v>
      </c>
      <c r="J267" t="e">
        <v>#REF!</v>
      </c>
      <c r="K267" t="e">
        <v>#REF!</v>
      </c>
    </row>
    <row r="268">
      <c r="A268" t="e">
        <v>#REF!</v>
      </c>
      <c r="E268" t="e">
        <v>#REF!</v>
      </c>
      <c r="F268" t="e">
        <v>#REF!</v>
      </c>
      <c r="G268" t="e">
        <v>#REF!</v>
      </c>
      <c r="H268" t="e">
        <v>#REF!</v>
      </c>
      <c r="I268" t="e">
        <v>#REF!</v>
      </c>
      <c r="J268" t="e">
        <v>#REF!</v>
      </c>
      <c r="K268" t="e">
        <v>#REF!</v>
      </c>
    </row>
    <row r="269">
      <c r="A269" t="e">
        <v>#REF!</v>
      </c>
      <c r="E269" t="e">
        <v>#REF!</v>
      </c>
      <c r="F269" t="e">
        <v>#REF!</v>
      </c>
      <c r="G269" t="e">
        <v>#REF!</v>
      </c>
      <c r="H269" t="e">
        <v>#REF!</v>
      </c>
      <c r="I269" t="e">
        <v>#REF!</v>
      </c>
      <c r="J269" t="e">
        <v>#REF!</v>
      </c>
      <c r="K269" t="e">
        <v>#REF!</v>
      </c>
    </row>
    <row r="270">
      <c r="A270" t="e">
        <v>#REF!</v>
      </c>
      <c r="E270" t="e">
        <v>#REF!</v>
      </c>
      <c r="F270" t="e">
        <v>#REF!</v>
      </c>
      <c r="G270" t="e">
        <v>#REF!</v>
      </c>
      <c r="H270" t="e">
        <v>#REF!</v>
      </c>
      <c r="I270" t="e">
        <v>#REF!</v>
      </c>
      <c r="J270" t="e">
        <v>#REF!</v>
      </c>
      <c r="K270" t="e">
        <v>#REF!</v>
      </c>
    </row>
    <row r="271">
      <c r="A271" t="e">
        <v>#REF!</v>
      </c>
      <c r="E271" t="e">
        <v>#REF!</v>
      </c>
      <c r="F271" t="e">
        <v>#REF!</v>
      </c>
      <c r="G271" t="e">
        <v>#REF!</v>
      </c>
      <c r="H271" t="e">
        <v>#REF!</v>
      </c>
      <c r="I271" t="e">
        <v>#REF!</v>
      </c>
      <c r="J271" t="e">
        <v>#REF!</v>
      </c>
      <c r="K271" t="e">
        <v>#REF!</v>
      </c>
    </row>
    <row r="272">
      <c r="A272" t="e">
        <v>#REF!</v>
      </c>
      <c r="E272" t="e">
        <v>#REF!</v>
      </c>
      <c r="F272" t="e">
        <v>#REF!</v>
      </c>
      <c r="G272" t="e">
        <v>#REF!</v>
      </c>
      <c r="H272" t="e">
        <v>#REF!</v>
      </c>
      <c r="I272" t="e">
        <v>#REF!</v>
      </c>
      <c r="J272" t="e">
        <v>#REF!</v>
      </c>
      <c r="K272" t="e">
        <v>#REF!</v>
      </c>
    </row>
    <row r="273">
      <c r="A273" t="e">
        <v>#REF!</v>
      </c>
      <c r="E273" t="e">
        <v>#REF!</v>
      </c>
      <c r="F273" t="e">
        <v>#REF!</v>
      </c>
      <c r="G273" t="e">
        <v>#REF!</v>
      </c>
      <c r="H273" t="e">
        <v>#REF!</v>
      </c>
      <c r="I273" t="e">
        <v>#REF!</v>
      </c>
      <c r="J273" t="e">
        <v>#REF!</v>
      </c>
      <c r="K273" t="e">
        <v>#REF!</v>
      </c>
    </row>
    <row r="274">
      <c r="A274" t="e">
        <v>#REF!</v>
      </c>
      <c r="E274" t="e">
        <v>#REF!</v>
      </c>
      <c r="F274" t="e">
        <v>#REF!</v>
      </c>
      <c r="G274" t="e">
        <v>#REF!</v>
      </c>
      <c r="H274" t="e">
        <v>#REF!</v>
      </c>
      <c r="I274" t="e">
        <v>#REF!</v>
      </c>
      <c r="J274" t="e">
        <v>#REF!</v>
      </c>
      <c r="K274" t="e">
        <v>#REF!</v>
      </c>
    </row>
    <row r="275">
      <c r="A275" t="e">
        <v>#REF!</v>
      </c>
      <c r="E275" t="e">
        <v>#REF!</v>
      </c>
      <c r="F275" t="e">
        <v>#REF!</v>
      </c>
      <c r="G275" t="e">
        <v>#REF!</v>
      </c>
      <c r="H275" t="e">
        <v>#REF!</v>
      </c>
      <c r="I275" t="e">
        <v>#REF!</v>
      </c>
      <c r="J275" t="e">
        <v>#REF!</v>
      </c>
      <c r="K275" t="e">
        <v>#REF!</v>
      </c>
    </row>
    <row r="276">
      <c r="A276" t="e">
        <v>#REF!</v>
      </c>
      <c r="E276" t="e">
        <v>#REF!</v>
      </c>
      <c r="F276" t="e">
        <v>#REF!</v>
      </c>
      <c r="G276" t="e">
        <v>#REF!</v>
      </c>
      <c r="H276" t="e">
        <v>#REF!</v>
      </c>
      <c r="I276" t="e">
        <v>#REF!</v>
      </c>
      <c r="J276" t="e">
        <v>#REF!</v>
      </c>
      <c r="K276" t="e">
        <v>#REF!</v>
      </c>
    </row>
    <row r="277">
      <c r="A277" t="e">
        <v>#REF!</v>
      </c>
      <c r="E277" t="e">
        <v>#REF!</v>
      </c>
      <c r="F277" t="e">
        <v>#REF!</v>
      </c>
      <c r="G277" t="e">
        <v>#REF!</v>
      </c>
      <c r="H277" t="e">
        <v>#REF!</v>
      </c>
      <c r="I277" t="e">
        <v>#REF!</v>
      </c>
      <c r="J277" t="e">
        <v>#REF!</v>
      </c>
      <c r="K277" t="e">
        <v>#REF!</v>
      </c>
    </row>
    <row r="278">
      <c r="A278" t="e">
        <v>#REF!</v>
      </c>
      <c r="E278" t="e">
        <v>#REF!</v>
      </c>
      <c r="F278" t="e">
        <v>#REF!</v>
      </c>
      <c r="G278" t="e">
        <v>#REF!</v>
      </c>
      <c r="H278" t="e">
        <v>#REF!</v>
      </c>
      <c r="I278" t="e">
        <v>#REF!</v>
      </c>
      <c r="J278" t="e">
        <v>#REF!</v>
      </c>
      <c r="K278" t="e">
        <v>#REF!</v>
      </c>
    </row>
    <row r="279">
      <c r="A279" t="e">
        <v>#REF!</v>
      </c>
      <c r="E279" t="e">
        <v>#REF!</v>
      </c>
      <c r="F279" t="e">
        <v>#REF!</v>
      </c>
      <c r="G279" t="e">
        <v>#REF!</v>
      </c>
      <c r="H279" t="e">
        <v>#REF!</v>
      </c>
      <c r="I279" t="e">
        <v>#REF!</v>
      </c>
      <c r="J279" t="e">
        <v>#REF!</v>
      </c>
      <c r="K279" t="e">
        <v>#REF!</v>
      </c>
    </row>
    <row r="280">
      <c r="A280" t="e">
        <v>#REF!</v>
      </c>
      <c r="E280" t="e">
        <v>#REF!</v>
      </c>
      <c r="F280" t="e">
        <v>#REF!</v>
      </c>
      <c r="G280" t="e">
        <v>#REF!</v>
      </c>
      <c r="H280" t="e">
        <v>#REF!</v>
      </c>
      <c r="I280" t="e">
        <v>#REF!</v>
      </c>
      <c r="J280" t="e">
        <v>#REF!</v>
      </c>
      <c r="K280" t="e">
        <v>#REF!</v>
      </c>
    </row>
    <row r="281">
      <c r="A281" t="e">
        <v>#REF!</v>
      </c>
      <c r="E281" t="e">
        <v>#REF!</v>
      </c>
      <c r="F281" t="e">
        <v>#REF!</v>
      </c>
      <c r="G281" t="e">
        <v>#REF!</v>
      </c>
      <c r="H281" t="e">
        <v>#REF!</v>
      </c>
      <c r="I281" t="e">
        <v>#REF!</v>
      </c>
      <c r="J281" t="e">
        <v>#REF!</v>
      </c>
      <c r="K281" t="e">
        <v>#REF!</v>
      </c>
    </row>
    <row r="282">
      <c r="A282" t="e">
        <v>#REF!</v>
      </c>
      <c r="E282" t="e">
        <v>#REF!</v>
      </c>
      <c r="F282" t="e">
        <v>#REF!</v>
      </c>
      <c r="G282" t="e">
        <v>#REF!</v>
      </c>
      <c r="H282" t="e">
        <v>#REF!</v>
      </c>
      <c r="I282" t="e">
        <v>#REF!</v>
      </c>
      <c r="J282" t="e">
        <v>#REF!</v>
      </c>
      <c r="K282" t="e">
        <v>#REF!</v>
      </c>
    </row>
    <row r="283">
      <c r="A283" t="e">
        <v>#REF!</v>
      </c>
      <c r="E283" t="e">
        <v>#REF!</v>
      </c>
      <c r="F283" t="e">
        <v>#REF!</v>
      </c>
      <c r="G283" t="e">
        <v>#REF!</v>
      </c>
      <c r="H283" t="e">
        <v>#REF!</v>
      </c>
      <c r="I283" t="e">
        <v>#REF!</v>
      </c>
      <c r="J283" t="e">
        <v>#REF!</v>
      </c>
      <c r="K283" t="e">
        <v>#REF!</v>
      </c>
    </row>
    <row r="284">
      <c r="A284" t="e">
        <v>#REF!</v>
      </c>
      <c r="E284" t="e">
        <v>#REF!</v>
      </c>
      <c r="F284" t="e">
        <v>#REF!</v>
      </c>
      <c r="G284" t="e">
        <v>#REF!</v>
      </c>
      <c r="H284" t="e">
        <v>#REF!</v>
      </c>
      <c r="I284" t="e">
        <v>#REF!</v>
      </c>
      <c r="J284" t="e">
        <v>#REF!</v>
      </c>
      <c r="K284" t="e">
        <v>#REF!</v>
      </c>
    </row>
    <row r="285">
      <c r="A285" t="e">
        <v>#REF!</v>
      </c>
      <c r="E285" t="e">
        <v>#REF!</v>
      </c>
      <c r="F285" t="e">
        <v>#REF!</v>
      </c>
      <c r="G285" t="e">
        <v>#REF!</v>
      </c>
      <c r="H285" t="e">
        <v>#REF!</v>
      </c>
      <c r="I285" t="e">
        <v>#REF!</v>
      </c>
      <c r="J285" t="e">
        <v>#REF!</v>
      </c>
      <c r="K285" t="e">
        <v>#REF!</v>
      </c>
    </row>
    <row r="286">
      <c r="A286" t="e">
        <v>#REF!</v>
      </c>
      <c r="E286" t="e">
        <v>#REF!</v>
      </c>
      <c r="F286" t="e">
        <v>#REF!</v>
      </c>
      <c r="G286" t="e">
        <v>#REF!</v>
      </c>
      <c r="H286" t="e">
        <v>#REF!</v>
      </c>
      <c r="I286" t="e">
        <v>#REF!</v>
      </c>
      <c r="J286" t="e">
        <v>#REF!</v>
      </c>
      <c r="K286" t="e">
        <v>#REF!</v>
      </c>
    </row>
    <row r="287">
      <c r="A287" t="e">
        <v>#REF!</v>
      </c>
      <c r="E287" t="e">
        <v>#REF!</v>
      </c>
      <c r="F287" t="e">
        <v>#REF!</v>
      </c>
      <c r="G287" t="e">
        <v>#REF!</v>
      </c>
      <c r="H287" t="e">
        <v>#REF!</v>
      </c>
      <c r="I287" t="e">
        <v>#REF!</v>
      </c>
      <c r="J287" t="e">
        <v>#REF!</v>
      </c>
      <c r="K287" t="e">
        <v>#REF!</v>
      </c>
    </row>
    <row r="288">
      <c r="A288" t="e">
        <v>#REF!</v>
      </c>
      <c r="E288" t="e">
        <v>#REF!</v>
      </c>
      <c r="F288" t="e">
        <v>#REF!</v>
      </c>
      <c r="G288" t="e">
        <v>#REF!</v>
      </c>
      <c r="H288" t="e">
        <v>#REF!</v>
      </c>
      <c r="I288" t="e">
        <v>#REF!</v>
      </c>
      <c r="J288" t="e">
        <v>#REF!</v>
      </c>
      <c r="K288" t="e">
        <v>#REF!</v>
      </c>
    </row>
    <row r="289">
      <c r="A289" t="e">
        <v>#REF!</v>
      </c>
      <c r="E289" t="e">
        <v>#REF!</v>
      </c>
      <c r="F289" t="e">
        <v>#REF!</v>
      </c>
      <c r="G289" t="e">
        <v>#REF!</v>
      </c>
      <c r="H289" t="e">
        <v>#REF!</v>
      </c>
      <c r="I289" t="e">
        <v>#REF!</v>
      </c>
      <c r="J289" t="e">
        <v>#REF!</v>
      </c>
      <c r="K289" t="e">
        <v>#REF!</v>
      </c>
    </row>
    <row r="290">
      <c r="A290" t="e">
        <v>#REF!</v>
      </c>
      <c r="E290" t="e">
        <v>#REF!</v>
      </c>
      <c r="F290" t="e">
        <v>#REF!</v>
      </c>
      <c r="G290" t="e">
        <v>#REF!</v>
      </c>
      <c r="H290" t="e">
        <v>#REF!</v>
      </c>
      <c r="I290" t="e">
        <v>#REF!</v>
      </c>
      <c r="J290" t="e">
        <v>#REF!</v>
      </c>
      <c r="K290" t="e">
        <v>#REF!</v>
      </c>
    </row>
    <row r="291">
      <c r="A291" t="e">
        <v>#REF!</v>
      </c>
      <c r="E291" t="e">
        <v>#REF!</v>
      </c>
      <c r="F291" t="e">
        <v>#REF!</v>
      </c>
      <c r="G291" t="e">
        <v>#REF!</v>
      </c>
      <c r="H291" t="e">
        <v>#REF!</v>
      </c>
      <c r="I291" t="e">
        <v>#REF!</v>
      </c>
      <c r="J291" t="e">
        <v>#REF!</v>
      </c>
      <c r="K291" t="e">
        <v>#REF!</v>
      </c>
    </row>
    <row r="292">
      <c r="A292" t="e">
        <v>#REF!</v>
      </c>
      <c r="E292" t="e">
        <v>#REF!</v>
      </c>
      <c r="F292" t="e">
        <v>#REF!</v>
      </c>
      <c r="G292" t="e">
        <v>#REF!</v>
      </c>
      <c r="H292" t="e">
        <v>#REF!</v>
      </c>
      <c r="I292" t="e">
        <v>#REF!</v>
      </c>
      <c r="J292" t="e">
        <v>#REF!</v>
      </c>
      <c r="K292" t="e">
        <v>#REF!</v>
      </c>
    </row>
    <row r="293">
      <c r="A293" t="e">
        <v>#REF!</v>
      </c>
      <c r="E293" t="e">
        <v>#REF!</v>
      </c>
      <c r="F293" t="e">
        <v>#REF!</v>
      </c>
      <c r="G293" t="e">
        <v>#REF!</v>
      </c>
      <c r="H293" t="e">
        <v>#REF!</v>
      </c>
      <c r="I293" t="e">
        <v>#REF!</v>
      </c>
      <c r="J293" t="e">
        <v>#REF!</v>
      </c>
      <c r="K293" t="e">
        <v>#REF!</v>
      </c>
    </row>
    <row r="294">
      <c r="A294" t="e">
        <v>#REF!</v>
      </c>
      <c r="E294" t="e">
        <v>#REF!</v>
      </c>
      <c r="F294" t="e">
        <v>#REF!</v>
      </c>
      <c r="G294" t="e">
        <v>#REF!</v>
      </c>
      <c r="H294" t="e">
        <v>#REF!</v>
      </c>
      <c r="I294" t="e">
        <v>#REF!</v>
      </c>
      <c r="J294" t="e">
        <v>#REF!</v>
      </c>
      <c r="K294" t="e">
        <v>#REF!</v>
      </c>
    </row>
    <row r="295">
      <c r="A295" t="e">
        <v>#REF!</v>
      </c>
      <c r="E295" t="e">
        <v>#REF!</v>
      </c>
      <c r="F295" t="e">
        <v>#REF!</v>
      </c>
      <c r="G295" t="e">
        <v>#REF!</v>
      </c>
      <c r="H295" t="e">
        <v>#REF!</v>
      </c>
      <c r="I295" t="e">
        <v>#REF!</v>
      </c>
      <c r="J295" t="e">
        <v>#REF!</v>
      </c>
      <c r="K295" t="e">
        <v>#REF!</v>
      </c>
    </row>
    <row r="296">
      <c r="A296" t="e">
        <v>#REF!</v>
      </c>
      <c r="E296" t="e">
        <v>#REF!</v>
      </c>
      <c r="F296" t="e">
        <v>#REF!</v>
      </c>
      <c r="G296" t="e">
        <v>#REF!</v>
      </c>
      <c r="H296" t="e">
        <v>#REF!</v>
      </c>
      <c r="I296" t="e">
        <v>#REF!</v>
      </c>
      <c r="J296" t="e">
        <v>#REF!</v>
      </c>
      <c r="K296" t="e">
        <v>#REF!</v>
      </c>
    </row>
    <row r="297">
      <c r="A297" t="e">
        <v>#REF!</v>
      </c>
      <c r="E297" t="e">
        <v>#REF!</v>
      </c>
      <c r="F297" t="e">
        <v>#REF!</v>
      </c>
      <c r="G297" t="e">
        <v>#REF!</v>
      </c>
      <c r="H297" t="e">
        <v>#REF!</v>
      </c>
      <c r="I297" t="e">
        <v>#REF!</v>
      </c>
      <c r="J297" t="e">
        <v>#REF!</v>
      </c>
      <c r="K297" t="e">
        <v>#REF!</v>
      </c>
    </row>
    <row r="298">
      <c r="A298" t="e">
        <v>#REF!</v>
      </c>
      <c r="E298" t="e">
        <v>#REF!</v>
      </c>
      <c r="F298" t="e">
        <v>#REF!</v>
      </c>
      <c r="G298" t="e">
        <v>#REF!</v>
      </c>
      <c r="H298" t="e">
        <v>#REF!</v>
      </c>
      <c r="I298" t="e">
        <v>#REF!</v>
      </c>
      <c r="J298" t="e">
        <v>#REF!</v>
      </c>
      <c r="K298" t="e">
        <v>#REF!</v>
      </c>
    </row>
    <row r="299">
      <c r="A299" t="e">
        <v>#REF!</v>
      </c>
      <c r="E299" t="e">
        <v>#REF!</v>
      </c>
      <c r="F299" t="e">
        <v>#REF!</v>
      </c>
      <c r="G299" t="e">
        <v>#REF!</v>
      </c>
      <c r="H299" t="e">
        <v>#REF!</v>
      </c>
      <c r="I299" t="e">
        <v>#REF!</v>
      </c>
      <c r="J299" t="e">
        <v>#REF!</v>
      </c>
      <c r="K299" t="e">
        <v>#REF!</v>
      </c>
    </row>
    <row r="300">
      <c r="A300" t="e">
        <v>#REF!</v>
      </c>
      <c r="E300" t="e">
        <v>#REF!</v>
      </c>
      <c r="F300" t="e">
        <v>#REF!</v>
      </c>
      <c r="G300" t="e">
        <v>#REF!</v>
      </c>
      <c r="H300" t="e">
        <v>#REF!</v>
      </c>
      <c r="I300" t="e">
        <v>#REF!</v>
      </c>
      <c r="J300" t="e">
        <v>#REF!</v>
      </c>
      <c r="K300" t="e">
        <v>#REF!</v>
      </c>
    </row>
    <row r="301">
      <c r="A301" t="e">
        <v>#REF!</v>
      </c>
      <c r="E301" t="e">
        <v>#REF!</v>
      </c>
      <c r="F301" t="e">
        <v>#REF!</v>
      </c>
      <c r="G301" t="e">
        <v>#REF!</v>
      </c>
      <c r="H301" t="e">
        <v>#REF!</v>
      </c>
      <c r="I301" t="e">
        <v>#REF!</v>
      </c>
      <c r="J301" t="e">
        <v>#REF!</v>
      </c>
      <c r="K301" t="e">
        <v>#REF!</v>
      </c>
    </row>
    <row r="302">
      <c r="A302" t="e">
        <v>#REF!</v>
      </c>
      <c r="E302" t="e">
        <v>#REF!</v>
      </c>
      <c r="F302" t="e">
        <v>#REF!</v>
      </c>
      <c r="G302" t="e">
        <v>#REF!</v>
      </c>
      <c r="H302" t="e">
        <v>#REF!</v>
      </c>
      <c r="I302" t="e">
        <v>#REF!</v>
      </c>
      <c r="J302" t="e">
        <v>#REF!</v>
      </c>
      <c r="K302" t="e">
        <v>#REF!</v>
      </c>
    </row>
    <row r="303">
      <c r="A303" t="e">
        <v>#REF!</v>
      </c>
      <c r="E303" t="e">
        <v>#REF!</v>
      </c>
      <c r="F303" t="e">
        <v>#REF!</v>
      </c>
      <c r="G303" t="e">
        <v>#REF!</v>
      </c>
      <c r="H303" t="e">
        <v>#REF!</v>
      </c>
      <c r="I303" t="e">
        <v>#REF!</v>
      </c>
      <c r="J303" t="e">
        <v>#REF!</v>
      </c>
      <c r="K303" t="e">
        <v>#REF!</v>
      </c>
    </row>
    <row r="304">
      <c r="A304" t="e">
        <v>#REF!</v>
      </c>
      <c r="E304" t="e">
        <v>#REF!</v>
      </c>
      <c r="F304" t="e">
        <v>#REF!</v>
      </c>
      <c r="G304" t="e">
        <v>#REF!</v>
      </c>
      <c r="H304" t="e">
        <v>#REF!</v>
      </c>
      <c r="I304" t="e">
        <v>#REF!</v>
      </c>
      <c r="J304" t="e">
        <v>#REF!</v>
      </c>
      <c r="K304" t="e">
        <v>#REF!</v>
      </c>
    </row>
    <row r="305">
      <c r="A305" t="e">
        <v>#REF!</v>
      </c>
      <c r="E305" t="e">
        <v>#REF!</v>
      </c>
      <c r="F305" t="e">
        <v>#REF!</v>
      </c>
      <c r="G305" t="e">
        <v>#REF!</v>
      </c>
      <c r="H305" t="e">
        <v>#REF!</v>
      </c>
      <c r="I305" t="e">
        <v>#REF!</v>
      </c>
      <c r="J305" t="e">
        <v>#REF!</v>
      </c>
      <c r="K305" t="e">
        <v>#REF!</v>
      </c>
    </row>
    <row r="306">
      <c r="A306" t="e">
        <v>#REF!</v>
      </c>
      <c r="E306" t="e">
        <v>#REF!</v>
      </c>
      <c r="F306" t="e">
        <v>#REF!</v>
      </c>
      <c r="G306" t="e">
        <v>#REF!</v>
      </c>
      <c r="H306" t="e">
        <v>#REF!</v>
      </c>
      <c r="I306" t="e">
        <v>#REF!</v>
      </c>
      <c r="J306" t="e">
        <v>#REF!</v>
      </c>
      <c r="K306" t="e">
        <v>#REF!</v>
      </c>
    </row>
    <row r="307">
      <c r="A307" t="e">
        <v>#REF!</v>
      </c>
      <c r="E307" t="e">
        <v>#REF!</v>
      </c>
      <c r="F307" t="e">
        <v>#REF!</v>
      </c>
      <c r="G307" t="e">
        <v>#REF!</v>
      </c>
      <c r="H307" t="e">
        <v>#REF!</v>
      </c>
      <c r="I307" t="e">
        <v>#REF!</v>
      </c>
      <c r="J307" t="e">
        <v>#REF!</v>
      </c>
      <c r="K307" t="e">
        <v>#REF!</v>
      </c>
    </row>
    <row r="308">
      <c r="A308" t="e">
        <v>#REF!</v>
      </c>
      <c r="E308" t="e">
        <v>#REF!</v>
      </c>
      <c r="F308" t="e">
        <v>#REF!</v>
      </c>
      <c r="G308" t="e">
        <v>#REF!</v>
      </c>
      <c r="H308" t="e">
        <v>#REF!</v>
      </c>
      <c r="I308" t="e">
        <v>#REF!</v>
      </c>
      <c r="J308" t="e">
        <v>#REF!</v>
      </c>
      <c r="K308" t="e">
        <v>#REF!</v>
      </c>
    </row>
    <row r="309">
      <c r="A309" t="e">
        <v>#REF!</v>
      </c>
      <c r="E309" t="e">
        <v>#REF!</v>
      </c>
      <c r="F309" t="e">
        <v>#REF!</v>
      </c>
      <c r="G309" t="e">
        <v>#REF!</v>
      </c>
      <c r="H309" t="e">
        <v>#REF!</v>
      </c>
      <c r="I309" t="e">
        <v>#REF!</v>
      </c>
      <c r="J309" t="e">
        <v>#REF!</v>
      </c>
      <c r="K309" t="e">
        <v>#REF!</v>
      </c>
    </row>
    <row r="310">
      <c r="A310" t="e">
        <v>#REF!</v>
      </c>
      <c r="E310" t="e">
        <v>#REF!</v>
      </c>
      <c r="F310" t="e">
        <v>#REF!</v>
      </c>
      <c r="G310" t="e">
        <v>#REF!</v>
      </c>
      <c r="H310" t="e">
        <v>#REF!</v>
      </c>
      <c r="I310" t="e">
        <v>#REF!</v>
      </c>
      <c r="J310" t="e">
        <v>#REF!</v>
      </c>
      <c r="K310" t="e">
        <v>#REF!</v>
      </c>
    </row>
    <row r="311">
      <c r="A311" t="e">
        <v>#REF!</v>
      </c>
      <c r="E311" t="e">
        <v>#REF!</v>
      </c>
      <c r="F311" t="e">
        <v>#REF!</v>
      </c>
      <c r="G311" t="e">
        <v>#REF!</v>
      </c>
      <c r="H311" t="e">
        <v>#REF!</v>
      </c>
      <c r="I311" t="e">
        <v>#REF!</v>
      </c>
      <c r="J311" t="e">
        <v>#REF!</v>
      </c>
      <c r="K311" t="e">
        <v>#REF!</v>
      </c>
    </row>
    <row r="312">
      <c r="A312" t="e">
        <v>#REF!</v>
      </c>
      <c r="E312" t="e">
        <v>#REF!</v>
      </c>
      <c r="F312" t="e">
        <v>#REF!</v>
      </c>
      <c r="G312" t="e">
        <v>#REF!</v>
      </c>
      <c r="H312" t="e">
        <v>#REF!</v>
      </c>
      <c r="I312" t="e">
        <v>#REF!</v>
      </c>
      <c r="J312" t="e">
        <v>#REF!</v>
      </c>
      <c r="K312" t="e">
        <v>#REF!</v>
      </c>
    </row>
    <row r="313">
      <c r="A313" t="e">
        <v>#REF!</v>
      </c>
      <c r="E313" t="e">
        <v>#REF!</v>
      </c>
      <c r="F313" t="e">
        <v>#REF!</v>
      </c>
      <c r="G313" t="e">
        <v>#REF!</v>
      </c>
      <c r="H313" t="e">
        <v>#REF!</v>
      </c>
      <c r="I313" t="e">
        <v>#REF!</v>
      </c>
      <c r="J313" t="e">
        <v>#REF!</v>
      </c>
      <c r="K313" t="e">
        <v>#REF!</v>
      </c>
    </row>
  </sheetData>
  <mergeCells count="1">
    <mergeCell ref="A1:D1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2"/>
      <c r="C1" s="2"/>
      <c r="D1" s="3"/>
      <c r="E1" s="4" t="s">
        <v>1</v>
      </c>
      <c r="F1" s="17" t="s">
        <v>17</v>
      </c>
      <c r="G1" s="17" t="s">
        <v>18</v>
      </c>
      <c r="H1" s="17" t="s">
        <v>19</v>
      </c>
      <c r="I1" s="17" t="s">
        <v>6</v>
      </c>
      <c r="J1" s="18" t="s">
        <v>20</v>
      </c>
      <c r="K1" s="17" t="s">
        <v>5</v>
      </c>
    </row>
    <row r="2">
      <c r="A2" s="6" t="str">
        <f>'Calvert Senecas'!M3</f>
        <v>#REF!</v>
      </c>
      <c r="E2" s="6" t="str">
        <f t="shared" ref="E2:E40" si="2">LEFT('Calvert Senecas'!A$1,3)</f>
        <v>#REF!</v>
      </c>
      <c r="F2" s="6" t="str">
        <f t="shared" ref="F2:K2" si="1">'Calvert Senecas'!N3</f>
        <v>#REF!</v>
      </c>
      <c r="G2" s="6" t="str">
        <f t="shared" si="1"/>
        <v>#REF!</v>
      </c>
      <c r="H2" s="6" t="str">
        <f t="shared" si="1"/>
        <v>#REF!</v>
      </c>
      <c r="I2" s="6" t="str">
        <f t="shared" si="1"/>
        <v>#REF!</v>
      </c>
      <c r="J2" s="6" t="str">
        <f t="shared" si="1"/>
        <v>#REF!</v>
      </c>
      <c r="K2" s="6" t="str">
        <f t="shared" si="1"/>
        <v>#REF!</v>
      </c>
    </row>
    <row r="3">
      <c r="A3" s="6" t="str">
        <f>'Calvert Senecas'!M29</f>
        <v>#REF!</v>
      </c>
      <c r="E3" s="6" t="str">
        <f t="shared" si="2"/>
        <v>#REF!</v>
      </c>
      <c r="F3" s="6" t="str">
        <f t="shared" ref="F3:K3" si="3">'Calvert Senecas'!N29</f>
        <v>#REF!</v>
      </c>
      <c r="G3" s="6" t="str">
        <f t="shared" si="3"/>
        <v>#REF!</v>
      </c>
      <c r="H3" s="6" t="str">
        <f t="shared" si="3"/>
        <v>#REF!</v>
      </c>
      <c r="I3" s="6" t="str">
        <f t="shared" si="3"/>
        <v>#REF!</v>
      </c>
      <c r="J3" s="6" t="str">
        <f t="shared" si="3"/>
        <v>#REF!</v>
      </c>
      <c r="K3" s="6" t="str">
        <f t="shared" si="3"/>
        <v>#REF!</v>
      </c>
    </row>
    <row r="4">
      <c r="A4" s="6" t="str">
        <f>'Calvert Senecas'!M4</f>
        <v>#REF!</v>
      </c>
      <c r="E4" s="6" t="str">
        <f t="shared" si="2"/>
        <v>#REF!</v>
      </c>
      <c r="F4" s="6" t="str">
        <f t="shared" ref="F4:K4" si="4">'Calvert Senecas'!N4</f>
        <v>#REF!</v>
      </c>
      <c r="G4" s="6" t="str">
        <f t="shared" si="4"/>
        <v>#REF!</v>
      </c>
      <c r="H4" s="6" t="str">
        <f t="shared" si="4"/>
        <v>#REF!</v>
      </c>
      <c r="I4" s="6" t="str">
        <f t="shared" si="4"/>
        <v>#REF!</v>
      </c>
      <c r="J4" s="6" t="str">
        <f t="shared" si="4"/>
        <v>#REF!</v>
      </c>
      <c r="K4" s="6" t="str">
        <f t="shared" si="4"/>
        <v>#REF!</v>
      </c>
    </row>
    <row r="5">
      <c r="A5" s="6" t="str">
        <f>'Calvert Senecas'!M30</f>
        <v>#REF!</v>
      </c>
      <c r="E5" s="6" t="str">
        <f t="shared" si="2"/>
        <v>#REF!</v>
      </c>
      <c r="F5" s="6" t="str">
        <f t="shared" ref="F5:K5" si="5">'Calvert Senecas'!N30</f>
        <v>#REF!</v>
      </c>
      <c r="G5" s="6" t="str">
        <f t="shared" si="5"/>
        <v>#REF!</v>
      </c>
      <c r="H5" s="6" t="str">
        <f t="shared" si="5"/>
        <v>#REF!</v>
      </c>
      <c r="I5" s="6" t="str">
        <f t="shared" si="5"/>
        <v>#REF!</v>
      </c>
      <c r="J5" s="6" t="str">
        <f t="shared" si="5"/>
        <v>#REF!</v>
      </c>
      <c r="K5" s="6" t="str">
        <f t="shared" si="5"/>
        <v>#REF!</v>
      </c>
    </row>
    <row r="6">
      <c r="A6" s="6" t="str">
        <f>'Calvert Senecas'!M5</f>
        <v>#REF!</v>
      </c>
      <c r="E6" s="6" t="str">
        <f t="shared" si="2"/>
        <v>#REF!</v>
      </c>
      <c r="F6" s="6" t="str">
        <f t="shared" ref="F6:K6" si="6">'Calvert Senecas'!N5</f>
        <v>#REF!</v>
      </c>
      <c r="G6" s="6" t="str">
        <f t="shared" si="6"/>
        <v>#REF!</v>
      </c>
      <c r="H6" s="6" t="str">
        <f t="shared" si="6"/>
        <v>#REF!</v>
      </c>
      <c r="I6" s="6" t="str">
        <f t="shared" si="6"/>
        <v>#REF!</v>
      </c>
      <c r="J6" s="6" t="str">
        <f t="shared" si="6"/>
        <v>#REF!</v>
      </c>
      <c r="K6" s="6" t="str">
        <f t="shared" si="6"/>
        <v>#REF!</v>
      </c>
    </row>
    <row r="7">
      <c r="A7" s="6" t="str">
        <f>'Calvert Senecas'!M31</f>
        <v>#REF!</v>
      </c>
      <c r="E7" s="6" t="str">
        <f t="shared" si="2"/>
        <v>#REF!</v>
      </c>
      <c r="F7" s="6" t="str">
        <f t="shared" ref="F7:K7" si="7">'Calvert Senecas'!N31</f>
        <v>#REF!</v>
      </c>
      <c r="G7" s="6" t="str">
        <f t="shared" si="7"/>
        <v>#REF!</v>
      </c>
      <c r="H7" s="6" t="str">
        <f t="shared" si="7"/>
        <v>#REF!</v>
      </c>
      <c r="I7" s="6" t="str">
        <f t="shared" si="7"/>
        <v>#REF!</v>
      </c>
      <c r="J7" s="6" t="str">
        <f t="shared" si="7"/>
        <v>#REF!</v>
      </c>
      <c r="K7" s="6" t="str">
        <f t="shared" si="7"/>
        <v>#REF!</v>
      </c>
    </row>
    <row r="8">
      <c r="A8" s="6" t="str">
        <f>'Calvert Senecas'!M6</f>
        <v>#REF!</v>
      </c>
      <c r="E8" s="6" t="str">
        <f t="shared" si="2"/>
        <v>#REF!</v>
      </c>
      <c r="F8" s="6" t="str">
        <f t="shared" ref="F8:K8" si="8">'Calvert Senecas'!N6</f>
        <v>#REF!</v>
      </c>
      <c r="G8" s="6" t="str">
        <f t="shared" si="8"/>
        <v>#REF!</v>
      </c>
      <c r="H8" s="6" t="str">
        <f t="shared" si="8"/>
        <v>#REF!</v>
      </c>
      <c r="I8" s="6" t="str">
        <f t="shared" si="8"/>
        <v>#REF!</v>
      </c>
      <c r="J8" s="6" t="str">
        <f t="shared" si="8"/>
        <v>#REF!</v>
      </c>
      <c r="K8" s="6" t="str">
        <f t="shared" si="8"/>
        <v>#REF!</v>
      </c>
    </row>
    <row r="9">
      <c r="A9" s="6" t="str">
        <f>'Calvert Senecas'!M32</f>
        <v>#REF!</v>
      </c>
      <c r="E9" s="6" t="str">
        <f t="shared" si="2"/>
        <v>#REF!</v>
      </c>
      <c r="F9" s="6" t="str">
        <f t="shared" ref="F9:K9" si="9">'Calvert Senecas'!N32</f>
        <v>#REF!</v>
      </c>
      <c r="G9" s="6" t="str">
        <f t="shared" si="9"/>
        <v>#REF!</v>
      </c>
      <c r="H9" s="6" t="str">
        <f t="shared" si="9"/>
        <v>#REF!</v>
      </c>
      <c r="I9" s="6" t="str">
        <f t="shared" si="9"/>
        <v>#REF!</v>
      </c>
      <c r="J9" s="6" t="str">
        <f t="shared" si="9"/>
        <v>#REF!</v>
      </c>
      <c r="K9" s="6" t="str">
        <f t="shared" si="9"/>
        <v>#REF!</v>
      </c>
    </row>
    <row r="10">
      <c r="A10" s="6" t="str">
        <f>'Calvert Senecas'!M7</f>
        <v>#REF!</v>
      </c>
      <c r="E10" s="6" t="str">
        <f t="shared" si="2"/>
        <v>#REF!</v>
      </c>
      <c r="F10" s="6" t="str">
        <f t="shared" ref="F10:K10" si="10">'Calvert Senecas'!N7</f>
        <v>#REF!</v>
      </c>
      <c r="G10" s="6" t="str">
        <f t="shared" si="10"/>
        <v>#REF!</v>
      </c>
      <c r="H10" s="6" t="str">
        <f t="shared" si="10"/>
        <v>#REF!</v>
      </c>
      <c r="I10" s="6" t="str">
        <f t="shared" si="10"/>
        <v>#REF!</v>
      </c>
      <c r="J10" s="6" t="str">
        <f t="shared" si="10"/>
        <v>#REF!</v>
      </c>
      <c r="K10" s="6" t="str">
        <f t="shared" si="10"/>
        <v>#REF!</v>
      </c>
    </row>
    <row r="11">
      <c r="A11" s="6" t="str">
        <f>'Calvert Senecas'!M33</f>
        <v>#REF!</v>
      </c>
      <c r="E11" s="6" t="str">
        <f t="shared" si="2"/>
        <v>#REF!</v>
      </c>
      <c r="F11" s="6" t="str">
        <f t="shared" ref="F11:K11" si="11">'Calvert Senecas'!N33</f>
        <v>#REF!</v>
      </c>
      <c r="G11" s="6" t="str">
        <f t="shared" si="11"/>
        <v>#REF!</v>
      </c>
      <c r="H11" s="6" t="str">
        <f t="shared" si="11"/>
        <v>#REF!</v>
      </c>
      <c r="I11" s="6" t="str">
        <f t="shared" si="11"/>
        <v>#REF!</v>
      </c>
      <c r="J11" s="6" t="str">
        <f t="shared" si="11"/>
        <v>#REF!</v>
      </c>
      <c r="K11" s="6" t="str">
        <f t="shared" si="11"/>
        <v>#REF!</v>
      </c>
    </row>
    <row r="12">
      <c r="A12" s="6" t="str">
        <f>'Calvert Senecas'!M8</f>
        <v>#REF!</v>
      </c>
      <c r="E12" s="6" t="str">
        <f t="shared" si="2"/>
        <v>#REF!</v>
      </c>
      <c r="F12" s="6" t="str">
        <f t="shared" ref="F12:K12" si="12">'Calvert Senecas'!N8</f>
        <v>#REF!</v>
      </c>
      <c r="G12" s="6" t="str">
        <f t="shared" si="12"/>
        <v>#REF!</v>
      </c>
      <c r="H12" s="6" t="str">
        <f t="shared" si="12"/>
        <v>#REF!</v>
      </c>
      <c r="I12" s="6" t="str">
        <f t="shared" si="12"/>
        <v>#REF!</v>
      </c>
      <c r="J12" s="6" t="str">
        <f t="shared" si="12"/>
        <v>#REF!</v>
      </c>
      <c r="K12" s="6" t="str">
        <f t="shared" si="12"/>
        <v>#REF!</v>
      </c>
    </row>
    <row r="13">
      <c r="A13" s="6" t="str">
        <f>'Calvert Senecas'!M34</f>
        <v>#REF!</v>
      </c>
      <c r="E13" s="6" t="str">
        <f t="shared" si="2"/>
        <v>#REF!</v>
      </c>
      <c r="F13" s="6" t="str">
        <f t="shared" ref="F13:K13" si="13">'Calvert Senecas'!N34</f>
        <v>#REF!</v>
      </c>
      <c r="G13" s="6" t="str">
        <f t="shared" si="13"/>
        <v>#REF!</v>
      </c>
      <c r="H13" s="6" t="str">
        <f t="shared" si="13"/>
        <v>#REF!</v>
      </c>
      <c r="I13" s="6" t="str">
        <f t="shared" si="13"/>
        <v>#REF!</v>
      </c>
      <c r="J13" s="6" t="str">
        <f t="shared" si="13"/>
        <v>#REF!</v>
      </c>
      <c r="K13" s="6" t="str">
        <f t="shared" si="13"/>
        <v>#REF!</v>
      </c>
    </row>
    <row r="14">
      <c r="A14" s="6" t="str">
        <f>'Calvert Senecas'!M9</f>
        <v>#REF!</v>
      </c>
      <c r="E14" s="6" t="str">
        <f t="shared" si="2"/>
        <v>#REF!</v>
      </c>
      <c r="F14" s="6" t="str">
        <f t="shared" ref="F14:K14" si="14">'Calvert Senecas'!N9</f>
        <v>#REF!</v>
      </c>
      <c r="G14" s="6" t="str">
        <f t="shared" si="14"/>
        <v>#REF!</v>
      </c>
      <c r="H14" s="6" t="str">
        <f t="shared" si="14"/>
        <v>#REF!</v>
      </c>
      <c r="I14" s="6" t="str">
        <f t="shared" si="14"/>
        <v>#REF!</v>
      </c>
      <c r="J14" s="6" t="str">
        <f t="shared" si="14"/>
        <v>#REF!</v>
      </c>
      <c r="K14" s="6" t="str">
        <f t="shared" si="14"/>
        <v>#REF!</v>
      </c>
    </row>
    <row r="15">
      <c r="A15" s="6" t="str">
        <f>'Calvert Senecas'!M35</f>
        <v>#REF!</v>
      </c>
      <c r="E15" s="6" t="str">
        <f t="shared" si="2"/>
        <v>#REF!</v>
      </c>
      <c r="F15" s="6" t="str">
        <f t="shared" ref="F15:K15" si="15">'Calvert Senecas'!N35</f>
        <v>#REF!</v>
      </c>
      <c r="G15" s="6" t="str">
        <f t="shared" si="15"/>
        <v>#REF!</v>
      </c>
      <c r="H15" s="6" t="str">
        <f t="shared" si="15"/>
        <v>#REF!</v>
      </c>
      <c r="I15" s="6" t="str">
        <f t="shared" si="15"/>
        <v>#REF!</v>
      </c>
      <c r="J15" s="6" t="str">
        <f t="shared" si="15"/>
        <v>#REF!</v>
      </c>
      <c r="K15" s="6" t="str">
        <f t="shared" si="15"/>
        <v>#REF!</v>
      </c>
    </row>
    <row r="16">
      <c r="A16" s="6" t="str">
        <f>'Calvert Senecas'!M10</f>
        <v>#REF!</v>
      </c>
      <c r="E16" s="6" t="str">
        <f t="shared" si="2"/>
        <v>#REF!</v>
      </c>
      <c r="F16" s="6" t="str">
        <f t="shared" ref="F16:K16" si="16">'Calvert Senecas'!N10</f>
        <v>#REF!</v>
      </c>
      <c r="G16" s="6" t="str">
        <f t="shared" si="16"/>
        <v>#REF!</v>
      </c>
      <c r="H16" s="6" t="str">
        <f t="shared" si="16"/>
        <v>#REF!</v>
      </c>
      <c r="I16" s="6" t="str">
        <f t="shared" si="16"/>
        <v>#REF!</v>
      </c>
      <c r="J16" s="6" t="str">
        <f t="shared" si="16"/>
        <v>#REF!</v>
      </c>
      <c r="K16" s="6" t="str">
        <f t="shared" si="16"/>
        <v>#REF!</v>
      </c>
    </row>
    <row r="17">
      <c r="A17" s="6" t="str">
        <f>'Calvert Senecas'!M36</f>
        <v>#REF!</v>
      </c>
      <c r="E17" s="6" t="str">
        <f t="shared" si="2"/>
        <v>#REF!</v>
      </c>
      <c r="F17" s="6" t="str">
        <f t="shared" ref="F17:K17" si="17">'Calvert Senecas'!N36</f>
        <v>#REF!</v>
      </c>
      <c r="G17" s="6" t="str">
        <f t="shared" si="17"/>
        <v>#REF!</v>
      </c>
      <c r="H17" s="6" t="str">
        <f t="shared" si="17"/>
        <v>#REF!</v>
      </c>
      <c r="I17" s="6" t="str">
        <f t="shared" si="17"/>
        <v>#REF!</v>
      </c>
      <c r="J17" s="6" t="str">
        <f t="shared" si="17"/>
        <v>#REF!</v>
      </c>
      <c r="K17" s="6" t="str">
        <f t="shared" si="17"/>
        <v>#REF!</v>
      </c>
    </row>
    <row r="18">
      <c r="A18" s="6" t="str">
        <f>'Calvert Senecas'!M11</f>
        <v>#REF!</v>
      </c>
      <c r="E18" s="6" t="str">
        <f t="shared" si="2"/>
        <v>#REF!</v>
      </c>
      <c r="F18" s="6" t="str">
        <f t="shared" ref="F18:K18" si="18">'Calvert Senecas'!N11</f>
        <v>#REF!</v>
      </c>
      <c r="G18" s="6" t="str">
        <f t="shared" si="18"/>
        <v>#REF!</v>
      </c>
      <c r="H18" s="6" t="str">
        <f t="shared" si="18"/>
        <v>#REF!</v>
      </c>
      <c r="I18" s="6" t="str">
        <f t="shared" si="18"/>
        <v>#REF!</v>
      </c>
      <c r="J18" s="6" t="str">
        <f t="shared" si="18"/>
        <v>#REF!</v>
      </c>
      <c r="K18" s="6" t="str">
        <f t="shared" si="18"/>
        <v>#REF!</v>
      </c>
    </row>
    <row r="19">
      <c r="A19" s="6" t="str">
        <f>'Calvert Senecas'!M37</f>
        <v>#REF!</v>
      </c>
      <c r="E19" s="6" t="str">
        <f t="shared" si="2"/>
        <v>#REF!</v>
      </c>
      <c r="F19" s="6" t="str">
        <f t="shared" ref="F19:K19" si="19">'Calvert Senecas'!N37</f>
        <v>#REF!</v>
      </c>
      <c r="G19" s="6" t="str">
        <f t="shared" si="19"/>
        <v>#REF!</v>
      </c>
      <c r="H19" s="6" t="str">
        <f t="shared" si="19"/>
        <v>#REF!</v>
      </c>
      <c r="I19" s="6" t="str">
        <f t="shared" si="19"/>
        <v>#REF!</v>
      </c>
      <c r="J19" s="6" t="str">
        <f t="shared" si="19"/>
        <v>#REF!</v>
      </c>
      <c r="K19" s="6" t="str">
        <f t="shared" si="19"/>
        <v>#REF!</v>
      </c>
    </row>
    <row r="20">
      <c r="A20" s="6" t="str">
        <f>'Calvert Senecas'!M12</f>
        <v>#REF!</v>
      </c>
      <c r="E20" s="6" t="str">
        <f t="shared" si="2"/>
        <v>#REF!</v>
      </c>
      <c r="F20" s="6" t="str">
        <f t="shared" ref="F20:K20" si="20">'Calvert Senecas'!N12</f>
        <v>#REF!</v>
      </c>
      <c r="G20" s="6" t="str">
        <f t="shared" si="20"/>
        <v>#REF!</v>
      </c>
      <c r="H20" s="6" t="str">
        <f t="shared" si="20"/>
        <v>#REF!</v>
      </c>
      <c r="I20" s="6" t="str">
        <f t="shared" si="20"/>
        <v>#REF!</v>
      </c>
      <c r="J20" s="6" t="str">
        <f t="shared" si="20"/>
        <v>#REF!</v>
      </c>
      <c r="K20" s="6" t="str">
        <f t="shared" si="20"/>
        <v>#REF!</v>
      </c>
    </row>
    <row r="21">
      <c r="A21" s="6" t="str">
        <f>'Calvert Senecas'!M38</f>
        <v>#REF!</v>
      </c>
      <c r="E21" s="6" t="str">
        <f t="shared" si="2"/>
        <v>#REF!</v>
      </c>
      <c r="F21" s="6" t="str">
        <f t="shared" ref="F21:K21" si="21">'Calvert Senecas'!N38</f>
        <v>#REF!</v>
      </c>
      <c r="G21" s="6" t="str">
        <f t="shared" si="21"/>
        <v>#REF!</v>
      </c>
      <c r="H21" s="6" t="str">
        <f t="shared" si="21"/>
        <v>#REF!</v>
      </c>
      <c r="I21" s="6" t="str">
        <f t="shared" si="21"/>
        <v>#REF!</v>
      </c>
      <c r="J21" s="6" t="str">
        <f t="shared" si="21"/>
        <v>#REF!</v>
      </c>
      <c r="K21" s="6" t="str">
        <f t="shared" si="21"/>
        <v>#REF!</v>
      </c>
    </row>
    <row r="22">
      <c r="A22" s="6" t="str">
        <f>'Calvert Senecas'!M13</f>
        <v>#REF!</v>
      </c>
      <c r="E22" s="6" t="str">
        <f t="shared" si="2"/>
        <v>#REF!</v>
      </c>
      <c r="F22" s="6" t="str">
        <f t="shared" ref="F22:K22" si="22">'Calvert Senecas'!N13</f>
        <v>#REF!</v>
      </c>
      <c r="G22" s="6" t="str">
        <f t="shared" si="22"/>
        <v>#REF!</v>
      </c>
      <c r="H22" s="6" t="str">
        <f t="shared" si="22"/>
        <v>#REF!</v>
      </c>
      <c r="I22" s="6" t="str">
        <f t="shared" si="22"/>
        <v>#REF!</v>
      </c>
      <c r="J22" s="6" t="str">
        <f t="shared" si="22"/>
        <v>#REF!</v>
      </c>
      <c r="K22" s="6" t="str">
        <f t="shared" si="22"/>
        <v>#REF!</v>
      </c>
    </row>
    <row r="23">
      <c r="A23" s="6" t="str">
        <f>'Calvert Senecas'!M39</f>
        <v>#REF!</v>
      </c>
      <c r="E23" s="6" t="str">
        <f t="shared" si="2"/>
        <v>#REF!</v>
      </c>
      <c r="F23" s="6" t="str">
        <f t="shared" ref="F23:K23" si="23">'Calvert Senecas'!N39</f>
        <v>#REF!</v>
      </c>
      <c r="G23" s="6" t="str">
        <f t="shared" si="23"/>
        <v>#REF!</v>
      </c>
      <c r="H23" s="6" t="str">
        <f t="shared" si="23"/>
        <v>#REF!</v>
      </c>
      <c r="I23" s="6" t="str">
        <f t="shared" si="23"/>
        <v>#REF!</v>
      </c>
      <c r="J23" s="6" t="str">
        <f t="shared" si="23"/>
        <v>#REF!</v>
      </c>
      <c r="K23" s="6" t="str">
        <f t="shared" si="23"/>
        <v>#REF!</v>
      </c>
    </row>
    <row r="24">
      <c r="A24" s="6" t="str">
        <f>'Calvert Senecas'!M14</f>
        <v>#REF!</v>
      </c>
      <c r="E24" s="6" t="str">
        <f t="shared" si="2"/>
        <v>#REF!</v>
      </c>
      <c r="F24" s="6" t="str">
        <f t="shared" ref="F24:K24" si="24">'Calvert Senecas'!N14</f>
        <v>#REF!</v>
      </c>
      <c r="G24" s="6" t="str">
        <f t="shared" si="24"/>
        <v>#REF!</v>
      </c>
      <c r="H24" s="6" t="str">
        <f t="shared" si="24"/>
        <v>#REF!</v>
      </c>
      <c r="I24" s="6" t="str">
        <f t="shared" si="24"/>
        <v>#REF!</v>
      </c>
      <c r="J24" s="6" t="str">
        <f t="shared" si="24"/>
        <v>#REF!</v>
      </c>
      <c r="K24" s="6" t="str">
        <f t="shared" si="24"/>
        <v>#REF!</v>
      </c>
    </row>
    <row r="25">
      <c r="A25" s="6" t="str">
        <f>'Calvert Senecas'!M40</f>
        <v>#REF!</v>
      </c>
      <c r="E25" s="6" t="str">
        <f t="shared" si="2"/>
        <v>#REF!</v>
      </c>
      <c r="F25" s="6" t="str">
        <f t="shared" ref="F25:K25" si="25">'Calvert Senecas'!N40</f>
        <v>#REF!</v>
      </c>
      <c r="G25" s="6" t="str">
        <f t="shared" si="25"/>
        <v>#REF!</v>
      </c>
      <c r="H25" s="6" t="str">
        <f t="shared" si="25"/>
        <v>#REF!</v>
      </c>
      <c r="I25" s="6" t="str">
        <f t="shared" si="25"/>
        <v>#REF!</v>
      </c>
      <c r="J25" s="6" t="str">
        <f t="shared" si="25"/>
        <v>#REF!</v>
      </c>
      <c r="K25" s="6" t="str">
        <f t="shared" si="25"/>
        <v>#REF!</v>
      </c>
    </row>
    <row r="26">
      <c r="A26" s="6" t="str">
        <f>'Calvert Senecas'!M15</f>
        <v>#REF!</v>
      </c>
      <c r="E26" s="6" t="str">
        <f t="shared" si="2"/>
        <v>#REF!</v>
      </c>
      <c r="F26" s="6" t="str">
        <f t="shared" ref="F26:K26" si="26">'Calvert Senecas'!N15</f>
        <v>#REF!</v>
      </c>
      <c r="G26" s="6" t="str">
        <f t="shared" si="26"/>
        <v>#REF!</v>
      </c>
      <c r="H26" s="6" t="str">
        <f t="shared" si="26"/>
        <v>#REF!</v>
      </c>
      <c r="I26" s="6" t="str">
        <f t="shared" si="26"/>
        <v>#REF!</v>
      </c>
      <c r="J26" s="6" t="str">
        <f t="shared" si="26"/>
        <v>#REF!</v>
      </c>
      <c r="K26" s="6" t="str">
        <f t="shared" si="26"/>
        <v>#REF!</v>
      </c>
    </row>
    <row r="27">
      <c r="A27" s="6" t="str">
        <f>'Calvert Senecas'!M41</f>
        <v>#REF!</v>
      </c>
      <c r="E27" s="6" t="str">
        <f t="shared" si="2"/>
        <v>#REF!</v>
      </c>
      <c r="F27" s="6" t="str">
        <f t="shared" ref="F27:K27" si="27">'Calvert Senecas'!N41</f>
        <v>#REF!</v>
      </c>
      <c r="G27" s="6" t="str">
        <f t="shared" si="27"/>
        <v>#REF!</v>
      </c>
      <c r="H27" s="6" t="str">
        <f t="shared" si="27"/>
        <v>#REF!</v>
      </c>
      <c r="I27" s="6" t="str">
        <f t="shared" si="27"/>
        <v>#REF!</v>
      </c>
      <c r="J27" s="6" t="str">
        <f t="shared" si="27"/>
        <v>#REF!</v>
      </c>
      <c r="K27" s="6" t="str">
        <f t="shared" si="27"/>
        <v>#REF!</v>
      </c>
    </row>
    <row r="28">
      <c r="A28" s="6" t="str">
        <f t="shared" ref="A28:A40" si="29">'Calvert Senecas'!M16</f>
        <v>#REF!</v>
      </c>
      <c r="E28" s="6" t="str">
        <f t="shared" si="2"/>
        <v>#REF!</v>
      </c>
      <c r="F28" s="6" t="str">
        <f t="shared" ref="F28:K28" si="28">'Calvert Senecas'!N16</f>
        <v>#REF!</v>
      </c>
      <c r="G28" s="6" t="str">
        <f t="shared" si="28"/>
        <v>#REF!</v>
      </c>
      <c r="H28" s="6" t="str">
        <f t="shared" si="28"/>
        <v>#REF!</v>
      </c>
      <c r="I28" s="6" t="str">
        <f t="shared" si="28"/>
        <v>#REF!</v>
      </c>
      <c r="J28" s="6" t="str">
        <f t="shared" si="28"/>
        <v>#REF!</v>
      </c>
      <c r="K28" s="6" t="str">
        <f t="shared" si="28"/>
        <v>#REF!</v>
      </c>
    </row>
    <row r="29">
      <c r="A29" s="6" t="str">
        <f t="shared" si="29"/>
        <v>#REF!</v>
      </c>
      <c r="E29" s="6" t="str">
        <f t="shared" si="2"/>
        <v>#REF!</v>
      </c>
      <c r="F29" s="6" t="str">
        <f t="shared" ref="F29:K29" si="30">'Calvert Senecas'!N17</f>
        <v>#REF!</v>
      </c>
      <c r="G29" s="6" t="str">
        <f t="shared" si="30"/>
        <v>#REF!</v>
      </c>
      <c r="H29" s="6" t="str">
        <f t="shared" si="30"/>
        <v>#REF!</v>
      </c>
      <c r="I29" s="6" t="str">
        <f t="shared" si="30"/>
        <v>#REF!</v>
      </c>
      <c r="J29" s="6" t="str">
        <f t="shared" si="30"/>
        <v>#REF!</v>
      </c>
      <c r="K29" s="6" t="str">
        <f t="shared" si="30"/>
        <v>#REF!</v>
      </c>
    </row>
    <row r="30">
      <c r="A30" s="6" t="str">
        <f t="shared" si="29"/>
        <v>#REF!</v>
      </c>
      <c r="E30" s="6" t="str">
        <f t="shared" si="2"/>
        <v>#REF!</v>
      </c>
      <c r="F30" s="6" t="str">
        <f t="shared" ref="F30:K30" si="31">'Calvert Senecas'!N18</f>
        <v>#REF!</v>
      </c>
      <c r="G30" s="6" t="str">
        <f t="shared" si="31"/>
        <v>#REF!</v>
      </c>
      <c r="H30" s="6" t="str">
        <f t="shared" si="31"/>
        <v>#REF!</v>
      </c>
      <c r="I30" s="6" t="str">
        <f t="shared" si="31"/>
        <v>#REF!</v>
      </c>
      <c r="J30" s="6" t="str">
        <f t="shared" si="31"/>
        <v>#REF!</v>
      </c>
      <c r="K30" s="6" t="str">
        <f t="shared" si="31"/>
        <v>#REF!</v>
      </c>
    </row>
    <row r="31">
      <c r="A31" s="6" t="str">
        <f t="shared" si="29"/>
        <v>#REF!</v>
      </c>
      <c r="E31" s="6" t="str">
        <f t="shared" si="2"/>
        <v>#REF!</v>
      </c>
      <c r="F31" s="6" t="str">
        <f t="shared" ref="F31:K31" si="32">'Calvert Senecas'!N19</f>
        <v>#REF!</v>
      </c>
      <c r="G31" s="6" t="str">
        <f t="shared" si="32"/>
        <v>#REF!</v>
      </c>
      <c r="H31" s="6" t="str">
        <f t="shared" si="32"/>
        <v>#REF!</v>
      </c>
      <c r="I31" s="6" t="str">
        <f t="shared" si="32"/>
        <v>#REF!</v>
      </c>
      <c r="J31" s="6" t="str">
        <f t="shared" si="32"/>
        <v>#REF!</v>
      </c>
      <c r="K31" s="6" t="str">
        <f t="shared" si="32"/>
        <v>#REF!</v>
      </c>
    </row>
    <row r="32">
      <c r="A32" s="6" t="str">
        <f t="shared" si="29"/>
        <v>#REF!</v>
      </c>
      <c r="E32" s="6" t="str">
        <f t="shared" si="2"/>
        <v>#REF!</v>
      </c>
      <c r="F32" s="6" t="str">
        <f t="shared" ref="F32:K32" si="33">'Calvert Senecas'!N20</f>
        <v>#REF!</v>
      </c>
      <c r="G32" s="6" t="str">
        <f t="shared" si="33"/>
        <v>#REF!</v>
      </c>
      <c r="H32" s="6" t="str">
        <f t="shared" si="33"/>
        <v>#REF!</v>
      </c>
      <c r="I32" s="6" t="str">
        <f t="shared" si="33"/>
        <v>#REF!</v>
      </c>
      <c r="J32" s="6" t="str">
        <f t="shared" si="33"/>
        <v>#REF!</v>
      </c>
      <c r="K32" s="6" t="str">
        <f t="shared" si="33"/>
        <v>#REF!</v>
      </c>
    </row>
    <row r="33">
      <c r="A33" s="6" t="str">
        <f t="shared" si="29"/>
        <v>#REF!</v>
      </c>
      <c r="E33" s="6" t="str">
        <f t="shared" si="2"/>
        <v>#REF!</v>
      </c>
      <c r="F33" s="6" t="str">
        <f t="shared" ref="F33:K33" si="34">'Calvert Senecas'!N21</f>
        <v>#REF!</v>
      </c>
      <c r="G33" s="6" t="str">
        <f t="shared" si="34"/>
        <v>#REF!</v>
      </c>
      <c r="H33" s="6" t="str">
        <f t="shared" si="34"/>
        <v>#REF!</v>
      </c>
      <c r="I33" s="6" t="str">
        <f t="shared" si="34"/>
        <v>#REF!</v>
      </c>
      <c r="J33" s="6" t="str">
        <f t="shared" si="34"/>
        <v>#REF!</v>
      </c>
      <c r="K33" s="6" t="str">
        <f t="shared" si="34"/>
        <v>#REF!</v>
      </c>
    </row>
    <row r="34">
      <c r="A34" s="6" t="str">
        <f t="shared" si="29"/>
        <v>#REF!</v>
      </c>
      <c r="E34" s="6" t="str">
        <f t="shared" si="2"/>
        <v>#REF!</v>
      </c>
      <c r="F34" s="6" t="str">
        <f t="shared" ref="F34:K34" si="35">'Calvert Senecas'!N22</f>
        <v>#REF!</v>
      </c>
      <c r="G34" s="6" t="str">
        <f t="shared" si="35"/>
        <v>#REF!</v>
      </c>
      <c r="H34" s="6" t="str">
        <f t="shared" si="35"/>
        <v>#REF!</v>
      </c>
      <c r="I34" s="6" t="str">
        <f t="shared" si="35"/>
        <v>#REF!</v>
      </c>
      <c r="J34" s="6" t="str">
        <f t="shared" si="35"/>
        <v>#REF!</v>
      </c>
      <c r="K34" s="6" t="str">
        <f t="shared" si="35"/>
        <v>#REF!</v>
      </c>
    </row>
    <row r="35">
      <c r="A35" s="6" t="str">
        <f t="shared" si="29"/>
        <v>#REF!</v>
      </c>
      <c r="E35" s="6" t="str">
        <f t="shared" si="2"/>
        <v>#REF!</v>
      </c>
      <c r="F35" s="6" t="str">
        <f t="shared" ref="F35:K35" si="36">'Calvert Senecas'!N23</f>
        <v>#REF!</v>
      </c>
      <c r="G35" s="6" t="str">
        <f t="shared" si="36"/>
        <v>#REF!</v>
      </c>
      <c r="H35" s="6" t="str">
        <f t="shared" si="36"/>
        <v>#REF!</v>
      </c>
      <c r="I35" s="6" t="str">
        <f t="shared" si="36"/>
        <v>#REF!</v>
      </c>
      <c r="J35" s="6" t="str">
        <f t="shared" si="36"/>
        <v>#REF!</v>
      </c>
      <c r="K35" s="6" t="str">
        <f t="shared" si="36"/>
        <v>#REF!</v>
      </c>
    </row>
    <row r="36">
      <c r="A36" s="6" t="str">
        <f t="shared" si="29"/>
        <v>#REF!</v>
      </c>
      <c r="E36" s="6" t="str">
        <f t="shared" si="2"/>
        <v>#REF!</v>
      </c>
      <c r="F36" s="6" t="str">
        <f t="shared" ref="F36:K36" si="37">'Calvert Senecas'!N24</f>
        <v>#REF!</v>
      </c>
      <c r="G36" s="6" t="str">
        <f t="shared" si="37"/>
        <v>#REF!</v>
      </c>
      <c r="H36" s="6" t="str">
        <f t="shared" si="37"/>
        <v>#REF!</v>
      </c>
      <c r="I36" s="6" t="str">
        <f t="shared" si="37"/>
        <v>#REF!</v>
      </c>
      <c r="J36" s="6" t="str">
        <f t="shared" si="37"/>
        <v>#REF!</v>
      </c>
      <c r="K36" s="6" t="str">
        <f t="shared" si="37"/>
        <v>#REF!</v>
      </c>
    </row>
    <row r="37">
      <c r="A37" s="6" t="str">
        <f t="shared" si="29"/>
        <v>#REF!</v>
      </c>
      <c r="E37" s="6" t="str">
        <f t="shared" si="2"/>
        <v>#REF!</v>
      </c>
      <c r="F37" s="6" t="str">
        <f t="shared" ref="F37:K37" si="38">'Calvert Senecas'!N25</f>
        <v>#REF!</v>
      </c>
      <c r="G37" s="6" t="str">
        <f t="shared" si="38"/>
        <v>#REF!</v>
      </c>
      <c r="H37" s="6" t="str">
        <f t="shared" si="38"/>
        <v>#REF!</v>
      </c>
      <c r="I37" s="6" t="str">
        <f t="shared" si="38"/>
        <v>#REF!</v>
      </c>
      <c r="J37" s="6" t="str">
        <f t="shared" si="38"/>
        <v>#REF!</v>
      </c>
      <c r="K37" s="6" t="str">
        <f t="shared" si="38"/>
        <v>#REF!</v>
      </c>
    </row>
    <row r="38">
      <c r="A38" s="6" t="str">
        <f t="shared" si="29"/>
        <v>#REF!</v>
      </c>
      <c r="E38" s="6" t="str">
        <f t="shared" si="2"/>
        <v>#REF!</v>
      </c>
      <c r="F38" s="6" t="str">
        <f t="shared" ref="F38:K38" si="39">'Calvert Senecas'!N26</f>
        <v>#REF!</v>
      </c>
      <c r="G38" s="6" t="str">
        <f t="shared" si="39"/>
        <v>#REF!</v>
      </c>
      <c r="H38" s="6" t="str">
        <f t="shared" si="39"/>
        <v>#REF!</v>
      </c>
      <c r="I38" s="6" t="str">
        <f t="shared" si="39"/>
        <v>#REF!</v>
      </c>
      <c r="J38" s="6" t="str">
        <f t="shared" si="39"/>
        <v>#REF!</v>
      </c>
      <c r="K38" s="6" t="str">
        <f t="shared" si="39"/>
        <v>#REF!</v>
      </c>
    </row>
    <row r="39">
      <c r="A39" s="6" t="str">
        <f t="shared" si="29"/>
        <v>#REF!</v>
      </c>
      <c r="E39" s="6" t="str">
        <f t="shared" si="2"/>
        <v>#REF!</v>
      </c>
      <c r="F39" s="6" t="str">
        <f t="shared" ref="F39:K39" si="40">'Calvert Senecas'!N27</f>
        <v>#REF!</v>
      </c>
      <c r="G39" s="6" t="str">
        <f t="shared" si="40"/>
        <v>#REF!</v>
      </c>
      <c r="H39" s="6" t="str">
        <f t="shared" si="40"/>
        <v>#REF!</v>
      </c>
      <c r="I39" s="6" t="str">
        <f t="shared" si="40"/>
        <v>#REF!</v>
      </c>
      <c r="J39" s="6" t="str">
        <f t="shared" si="40"/>
        <v>#REF!</v>
      </c>
      <c r="K39" s="6" t="str">
        <f t="shared" si="40"/>
        <v>#REF!</v>
      </c>
    </row>
    <row r="40">
      <c r="A40" s="6" t="str">
        <f t="shared" si="29"/>
        <v>#REF!</v>
      </c>
      <c r="E40" s="6" t="str">
        <f t="shared" si="2"/>
        <v>#REF!</v>
      </c>
      <c r="F40" s="6" t="str">
        <f t="shared" ref="F40:K40" si="41">'Calvert Senecas'!N28</f>
        <v>#REF!</v>
      </c>
      <c r="G40" s="6" t="str">
        <f t="shared" si="41"/>
        <v>#REF!</v>
      </c>
      <c r="H40" s="6" t="str">
        <f t="shared" si="41"/>
        <v>#REF!</v>
      </c>
      <c r="I40" s="6" t="str">
        <f t="shared" si="41"/>
        <v>#REF!</v>
      </c>
      <c r="J40" s="6" t="str">
        <f t="shared" si="41"/>
        <v>#REF!</v>
      </c>
      <c r="K40" s="6" t="str">
        <f t="shared" si="41"/>
        <v>#REF!</v>
      </c>
    </row>
    <row r="41">
      <c r="A41" s="6" t="str">
        <f>'Woodmore Wildcats'!M3</f>
        <v>#REF!</v>
      </c>
      <c r="E41" s="6" t="str">
        <f t="shared" ref="E41:E79" si="43">LEFT('Woodmore Wildcats'!A$1,3)</f>
        <v>#REF!</v>
      </c>
      <c r="F41" s="6" t="str">
        <f t="shared" ref="F41:K41" si="42">'Woodmore Wildcats'!N3</f>
        <v>#REF!</v>
      </c>
      <c r="G41" s="6" t="str">
        <f t="shared" si="42"/>
        <v>#REF!</v>
      </c>
      <c r="H41" s="6" t="str">
        <f t="shared" si="42"/>
        <v>#REF!</v>
      </c>
      <c r="I41" s="6" t="str">
        <f t="shared" si="42"/>
        <v>#REF!</v>
      </c>
      <c r="J41" s="6" t="str">
        <f t="shared" si="42"/>
        <v>#REF!</v>
      </c>
      <c r="K41" s="6" t="str">
        <f t="shared" si="42"/>
        <v>#REF!</v>
      </c>
    </row>
    <row r="42">
      <c r="A42" s="6" t="str">
        <f>'Woodmore Wildcats'!M29</f>
        <v>#REF!</v>
      </c>
      <c r="E42" s="6" t="str">
        <f t="shared" si="43"/>
        <v>#REF!</v>
      </c>
      <c r="F42" s="6" t="str">
        <f t="shared" ref="F42:K42" si="44">'Woodmore Wildcats'!N29</f>
        <v>#REF!</v>
      </c>
      <c r="G42" s="6" t="str">
        <f t="shared" si="44"/>
        <v>#REF!</v>
      </c>
      <c r="H42" s="6" t="str">
        <f t="shared" si="44"/>
        <v>#REF!</v>
      </c>
      <c r="I42" s="6" t="str">
        <f t="shared" si="44"/>
        <v>#REF!</v>
      </c>
      <c r="J42" s="6" t="str">
        <f t="shared" si="44"/>
        <v>#REF!</v>
      </c>
      <c r="K42" s="6" t="str">
        <f t="shared" si="44"/>
        <v>#REF!</v>
      </c>
    </row>
    <row r="43">
      <c r="A43" s="6" t="str">
        <f>'Woodmore Wildcats'!M4</f>
        <v>#REF!</v>
      </c>
      <c r="E43" s="6" t="str">
        <f t="shared" si="43"/>
        <v>#REF!</v>
      </c>
      <c r="F43" s="6" t="str">
        <f t="shared" ref="F43:K43" si="45">'Woodmore Wildcats'!N4</f>
        <v>#REF!</v>
      </c>
      <c r="G43" s="6" t="str">
        <f t="shared" si="45"/>
        <v>#REF!</v>
      </c>
      <c r="H43" s="6" t="str">
        <f t="shared" si="45"/>
        <v>#REF!</v>
      </c>
      <c r="I43" s="6" t="str">
        <f t="shared" si="45"/>
        <v>#REF!</v>
      </c>
      <c r="J43" s="6" t="str">
        <f t="shared" si="45"/>
        <v>#REF!</v>
      </c>
      <c r="K43" s="6" t="str">
        <f t="shared" si="45"/>
        <v>#REF!</v>
      </c>
    </row>
    <row r="44">
      <c r="A44" s="6" t="str">
        <f>'Woodmore Wildcats'!M30</f>
        <v>#REF!</v>
      </c>
      <c r="E44" s="6" t="str">
        <f t="shared" si="43"/>
        <v>#REF!</v>
      </c>
      <c r="F44" s="6" t="str">
        <f t="shared" ref="F44:K44" si="46">'Woodmore Wildcats'!N30</f>
        <v>#REF!</v>
      </c>
      <c r="G44" s="6" t="str">
        <f t="shared" si="46"/>
        <v>#REF!</v>
      </c>
      <c r="H44" s="6" t="str">
        <f t="shared" si="46"/>
        <v>#REF!</v>
      </c>
      <c r="I44" s="6" t="str">
        <f t="shared" si="46"/>
        <v>#REF!</v>
      </c>
      <c r="J44" s="6" t="str">
        <f t="shared" si="46"/>
        <v>#REF!</v>
      </c>
      <c r="K44" s="6" t="str">
        <f t="shared" si="46"/>
        <v>#REF!</v>
      </c>
    </row>
    <row r="45">
      <c r="A45" s="6" t="str">
        <f>'Woodmore Wildcats'!M5</f>
        <v>#REF!</v>
      </c>
      <c r="E45" s="6" t="str">
        <f t="shared" si="43"/>
        <v>#REF!</v>
      </c>
      <c r="F45" s="6" t="str">
        <f t="shared" ref="F45:K45" si="47">'Woodmore Wildcats'!N5</f>
        <v>#REF!</v>
      </c>
      <c r="G45" s="6" t="str">
        <f t="shared" si="47"/>
        <v>#REF!</v>
      </c>
      <c r="H45" s="6" t="str">
        <f t="shared" si="47"/>
        <v>#REF!</v>
      </c>
      <c r="I45" s="6" t="str">
        <f t="shared" si="47"/>
        <v>#REF!</v>
      </c>
      <c r="J45" s="6" t="str">
        <f t="shared" si="47"/>
        <v>#REF!</v>
      </c>
      <c r="K45" s="6" t="str">
        <f t="shared" si="47"/>
        <v>#REF!</v>
      </c>
    </row>
    <row r="46">
      <c r="A46" s="6" t="str">
        <f>'Woodmore Wildcats'!M31</f>
        <v>#REF!</v>
      </c>
      <c r="E46" s="6" t="str">
        <f t="shared" si="43"/>
        <v>#REF!</v>
      </c>
      <c r="F46" s="6" t="str">
        <f t="shared" ref="F46:K46" si="48">'Woodmore Wildcats'!N31</f>
        <v>#REF!</v>
      </c>
      <c r="G46" s="6" t="str">
        <f t="shared" si="48"/>
        <v>#REF!</v>
      </c>
      <c r="H46" s="6" t="str">
        <f t="shared" si="48"/>
        <v>#REF!</v>
      </c>
      <c r="I46" s="6" t="str">
        <f t="shared" si="48"/>
        <v>#REF!</v>
      </c>
      <c r="J46" s="6" t="str">
        <f t="shared" si="48"/>
        <v>#REF!</v>
      </c>
      <c r="K46" s="6" t="str">
        <f t="shared" si="48"/>
        <v>#REF!</v>
      </c>
    </row>
    <row r="47">
      <c r="A47" s="6" t="str">
        <f>'Woodmore Wildcats'!M6</f>
        <v>#REF!</v>
      </c>
      <c r="E47" s="6" t="str">
        <f t="shared" si="43"/>
        <v>#REF!</v>
      </c>
      <c r="F47" s="6" t="str">
        <f t="shared" ref="F47:K47" si="49">'Woodmore Wildcats'!N6</f>
        <v>#REF!</v>
      </c>
      <c r="G47" s="6" t="str">
        <f t="shared" si="49"/>
        <v>#REF!</v>
      </c>
      <c r="H47" s="6" t="str">
        <f t="shared" si="49"/>
        <v>#REF!</v>
      </c>
      <c r="I47" s="6" t="str">
        <f t="shared" si="49"/>
        <v>#REF!</v>
      </c>
      <c r="J47" s="6" t="str">
        <f t="shared" si="49"/>
        <v>#REF!</v>
      </c>
      <c r="K47" s="6" t="str">
        <f t="shared" si="49"/>
        <v>#REF!</v>
      </c>
    </row>
    <row r="48">
      <c r="A48" s="6" t="str">
        <f>'Woodmore Wildcats'!M32</f>
        <v>#REF!</v>
      </c>
      <c r="E48" s="6" t="str">
        <f t="shared" si="43"/>
        <v>#REF!</v>
      </c>
      <c r="F48" s="6" t="str">
        <f t="shared" ref="F48:K48" si="50">'Woodmore Wildcats'!N32</f>
        <v>#REF!</v>
      </c>
      <c r="G48" s="6" t="str">
        <f t="shared" si="50"/>
        <v>#REF!</v>
      </c>
      <c r="H48" s="6" t="str">
        <f t="shared" si="50"/>
        <v>#REF!</v>
      </c>
      <c r="I48" s="6" t="str">
        <f t="shared" si="50"/>
        <v>#REF!</v>
      </c>
      <c r="J48" s="6" t="str">
        <f t="shared" si="50"/>
        <v>#REF!</v>
      </c>
      <c r="K48" s="6" t="str">
        <f t="shared" si="50"/>
        <v>#REF!</v>
      </c>
    </row>
    <row r="49">
      <c r="A49" s="6" t="str">
        <f>'Woodmore Wildcats'!M7</f>
        <v>#REF!</v>
      </c>
      <c r="E49" s="6" t="str">
        <f t="shared" si="43"/>
        <v>#REF!</v>
      </c>
      <c r="F49" s="6" t="str">
        <f t="shared" ref="F49:K49" si="51">'Woodmore Wildcats'!N7</f>
        <v>#REF!</v>
      </c>
      <c r="G49" s="6" t="str">
        <f t="shared" si="51"/>
        <v>#REF!</v>
      </c>
      <c r="H49" s="6" t="str">
        <f t="shared" si="51"/>
        <v>#REF!</v>
      </c>
      <c r="I49" s="6" t="str">
        <f t="shared" si="51"/>
        <v>#REF!</v>
      </c>
      <c r="J49" s="6" t="str">
        <f t="shared" si="51"/>
        <v>#REF!</v>
      </c>
      <c r="K49" s="6" t="str">
        <f t="shared" si="51"/>
        <v>#REF!</v>
      </c>
    </row>
    <row r="50">
      <c r="A50" s="6" t="str">
        <f>'Woodmore Wildcats'!M33</f>
        <v>#REF!</v>
      </c>
      <c r="E50" s="6" t="str">
        <f t="shared" si="43"/>
        <v>#REF!</v>
      </c>
      <c r="F50" s="6" t="str">
        <f t="shared" ref="F50:K50" si="52">'Woodmore Wildcats'!N33</f>
        <v>#REF!</v>
      </c>
      <c r="G50" s="6" t="str">
        <f t="shared" si="52"/>
        <v>#REF!</v>
      </c>
      <c r="H50" s="6" t="str">
        <f t="shared" si="52"/>
        <v>#REF!</v>
      </c>
      <c r="I50" s="6" t="str">
        <f t="shared" si="52"/>
        <v>#REF!</v>
      </c>
      <c r="J50" s="6" t="str">
        <f t="shared" si="52"/>
        <v>#REF!</v>
      </c>
      <c r="K50" s="6" t="str">
        <f t="shared" si="52"/>
        <v>#REF!</v>
      </c>
    </row>
    <row r="51">
      <c r="A51" s="6" t="str">
        <f>'Woodmore Wildcats'!M8</f>
        <v>#REF!</v>
      </c>
      <c r="E51" s="6" t="str">
        <f t="shared" si="43"/>
        <v>#REF!</v>
      </c>
      <c r="F51" s="6" t="str">
        <f t="shared" ref="F51:K51" si="53">'Woodmore Wildcats'!N8</f>
        <v>#REF!</v>
      </c>
      <c r="G51" s="6" t="str">
        <f t="shared" si="53"/>
        <v>#REF!</v>
      </c>
      <c r="H51" s="6" t="str">
        <f t="shared" si="53"/>
        <v>#REF!</v>
      </c>
      <c r="I51" s="6" t="str">
        <f t="shared" si="53"/>
        <v>#REF!</v>
      </c>
      <c r="J51" s="6" t="str">
        <f t="shared" si="53"/>
        <v>#REF!</v>
      </c>
      <c r="K51" s="6" t="str">
        <f t="shared" si="53"/>
        <v>#REF!</v>
      </c>
    </row>
    <row r="52">
      <c r="A52" s="6" t="str">
        <f>'Woodmore Wildcats'!M34</f>
        <v>#REF!</v>
      </c>
      <c r="E52" s="6" t="str">
        <f t="shared" si="43"/>
        <v>#REF!</v>
      </c>
      <c r="F52" s="6" t="str">
        <f t="shared" ref="F52:K52" si="54">'Woodmore Wildcats'!N34</f>
        <v>#REF!</v>
      </c>
      <c r="G52" s="6" t="str">
        <f t="shared" si="54"/>
        <v>#REF!</v>
      </c>
      <c r="H52" s="6" t="str">
        <f t="shared" si="54"/>
        <v>#REF!</v>
      </c>
      <c r="I52" s="6" t="str">
        <f t="shared" si="54"/>
        <v>#REF!</v>
      </c>
      <c r="J52" s="6" t="str">
        <f t="shared" si="54"/>
        <v>#REF!</v>
      </c>
      <c r="K52" s="6" t="str">
        <f t="shared" si="54"/>
        <v>#REF!</v>
      </c>
    </row>
    <row r="53">
      <c r="A53" s="6" t="str">
        <f>'Woodmore Wildcats'!M9</f>
        <v>#REF!</v>
      </c>
      <c r="E53" s="6" t="str">
        <f t="shared" si="43"/>
        <v>#REF!</v>
      </c>
      <c r="F53" s="6" t="str">
        <f t="shared" ref="F53:K53" si="55">'Woodmore Wildcats'!N9</f>
        <v>#REF!</v>
      </c>
      <c r="G53" s="6" t="str">
        <f t="shared" si="55"/>
        <v>#REF!</v>
      </c>
      <c r="H53" s="6" t="str">
        <f t="shared" si="55"/>
        <v>#REF!</v>
      </c>
      <c r="I53" s="6" t="str">
        <f t="shared" si="55"/>
        <v>#REF!</v>
      </c>
      <c r="J53" s="6" t="str">
        <f t="shared" si="55"/>
        <v>#REF!</v>
      </c>
      <c r="K53" s="6" t="str">
        <f t="shared" si="55"/>
        <v>#REF!</v>
      </c>
    </row>
    <row r="54">
      <c r="A54" s="6" t="str">
        <f>'Woodmore Wildcats'!M35</f>
        <v>#REF!</v>
      </c>
      <c r="E54" s="6" t="str">
        <f t="shared" si="43"/>
        <v>#REF!</v>
      </c>
      <c r="F54" s="6" t="str">
        <f t="shared" ref="F54:K54" si="56">'Woodmore Wildcats'!N35</f>
        <v>#REF!</v>
      </c>
      <c r="G54" s="6" t="str">
        <f t="shared" si="56"/>
        <v>#REF!</v>
      </c>
      <c r="H54" s="6" t="str">
        <f t="shared" si="56"/>
        <v>#REF!</v>
      </c>
      <c r="I54" s="6" t="str">
        <f t="shared" si="56"/>
        <v>#REF!</v>
      </c>
      <c r="J54" s="6" t="str">
        <f t="shared" si="56"/>
        <v>#REF!</v>
      </c>
      <c r="K54" s="6" t="str">
        <f t="shared" si="56"/>
        <v>#REF!</v>
      </c>
    </row>
    <row r="55">
      <c r="A55" s="6" t="str">
        <f>'Woodmore Wildcats'!M10</f>
        <v>#REF!</v>
      </c>
      <c r="E55" s="6" t="str">
        <f t="shared" si="43"/>
        <v>#REF!</v>
      </c>
      <c r="F55" s="6" t="str">
        <f t="shared" ref="F55:K55" si="57">'Woodmore Wildcats'!N10</f>
        <v>#REF!</v>
      </c>
      <c r="G55" s="6" t="str">
        <f t="shared" si="57"/>
        <v>#REF!</v>
      </c>
      <c r="H55" s="6" t="str">
        <f t="shared" si="57"/>
        <v>#REF!</v>
      </c>
      <c r="I55" s="6" t="str">
        <f t="shared" si="57"/>
        <v>#REF!</v>
      </c>
      <c r="J55" s="6" t="str">
        <f t="shared" si="57"/>
        <v>#REF!</v>
      </c>
      <c r="K55" s="6" t="str">
        <f t="shared" si="57"/>
        <v>#REF!</v>
      </c>
    </row>
    <row r="56">
      <c r="A56" s="6" t="str">
        <f>'Woodmore Wildcats'!M36</f>
        <v>#REF!</v>
      </c>
      <c r="E56" s="6" t="str">
        <f t="shared" si="43"/>
        <v>#REF!</v>
      </c>
      <c r="F56" s="6" t="str">
        <f t="shared" ref="F56:K56" si="58">'Woodmore Wildcats'!N36</f>
        <v>#REF!</v>
      </c>
      <c r="G56" s="6" t="str">
        <f t="shared" si="58"/>
        <v>#REF!</v>
      </c>
      <c r="H56" s="6" t="str">
        <f t="shared" si="58"/>
        <v>#REF!</v>
      </c>
      <c r="I56" s="6" t="str">
        <f t="shared" si="58"/>
        <v>#REF!</v>
      </c>
      <c r="J56" s="6" t="str">
        <f t="shared" si="58"/>
        <v>#REF!</v>
      </c>
      <c r="K56" s="6" t="str">
        <f t="shared" si="58"/>
        <v>#REF!</v>
      </c>
    </row>
    <row r="57">
      <c r="A57" s="6" t="str">
        <f>'Woodmore Wildcats'!M11</f>
        <v>#REF!</v>
      </c>
      <c r="E57" s="6" t="str">
        <f t="shared" si="43"/>
        <v>#REF!</v>
      </c>
      <c r="F57" s="6" t="str">
        <f t="shared" ref="F57:K57" si="59">'Woodmore Wildcats'!N11</f>
        <v>#REF!</v>
      </c>
      <c r="G57" s="6" t="str">
        <f t="shared" si="59"/>
        <v>#REF!</v>
      </c>
      <c r="H57" s="6" t="str">
        <f t="shared" si="59"/>
        <v>#REF!</v>
      </c>
      <c r="I57" s="6" t="str">
        <f t="shared" si="59"/>
        <v>#REF!</v>
      </c>
      <c r="J57" s="6" t="str">
        <f t="shared" si="59"/>
        <v>#REF!</v>
      </c>
      <c r="K57" s="6" t="str">
        <f t="shared" si="59"/>
        <v>#REF!</v>
      </c>
    </row>
    <row r="58">
      <c r="A58" s="6" t="str">
        <f>'Woodmore Wildcats'!M37</f>
        <v>#REF!</v>
      </c>
      <c r="E58" s="6" t="str">
        <f t="shared" si="43"/>
        <v>#REF!</v>
      </c>
      <c r="F58" s="6" t="str">
        <f t="shared" ref="F58:K58" si="60">'Woodmore Wildcats'!N37</f>
        <v>#REF!</v>
      </c>
      <c r="G58" s="6" t="str">
        <f t="shared" si="60"/>
        <v>#REF!</v>
      </c>
      <c r="H58" s="6" t="str">
        <f t="shared" si="60"/>
        <v>#REF!</v>
      </c>
      <c r="I58" s="6" t="str">
        <f t="shared" si="60"/>
        <v>#REF!</v>
      </c>
      <c r="J58" s="6" t="str">
        <f t="shared" si="60"/>
        <v>#REF!</v>
      </c>
      <c r="K58" s="6" t="str">
        <f t="shared" si="60"/>
        <v>#REF!</v>
      </c>
    </row>
    <row r="59">
      <c r="A59" s="6" t="str">
        <f>'Woodmore Wildcats'!M12</f>
        <v>#REF!</v>
      </c>
      <c r="E59" s="6" t="str">
        <f t="shared" si="43"/>
        <v>#REF!</v>
      </c>
      <c r="F59" s="6" t="str">
        <f t="shared" ref="F59:K59" si="61">'Woodmore Wildcats'!N12</f>
        <v>#REF!</v>
      </c>
      <c r="G59" s="6" t="str">
        <f t="shared" si="61"/>
        <v>#REF!</v>
      </c>
      <c r="H59" s="6" t="str">
        <f t="shared" si="61"/>
        <v>#REF!</v>
      </c>
      <c r="I59" s="6" t="str">
        <f t="shared" si="61"/>
        <v>#REF!</v>
      </c>
      <c r="J59" s="6" t="str">
        <f t="shared" si="61"/>
        <v>#REF!</v>
      </c>
      <c r="K59" s="6" t="str">
        <f t="shared" si="61"/>
        <v>#REF!</v>
      </c>
    </row>
    <row r="60">
      <c r="A60" s="6" t="str">
        <f>'Woodmore Wildcats'!M38</f>
        <v>#REF!</v>
      </c>
      <c r="E60" s="6" t="str">
        <f t="shared" si="43"/>
        <v>#REF!</v>
      </c>
      <c r="F60" s="6" t="str">
        <f t="shared" ref="F60:K60" si="62">'Woodmore Wildcats'!N38</f>
        <v>#REF!</v>
      </c>
      <c r="G60" s="6" t="str">
        <f t="shared" si="62"/>
        <v>#REF!</v>
      </c>
      <c r="H60" s="6" t="str">
        <f t="shared" si="62"/>
        <v>#REF!</v>
      </c>
      <c r="I60" s="6" t="str">
        <f t="shared" si="62"/>
        <v>#REF!</v>
      </c>
      <c r="J60" s="6" t="str">
        <f t="shared" si="62"/>
        <v>#REF!</v>
      </c>
      <c r="K60" s="6" t="str">
        <f t="shared" si="62"/>
        <v>#REF!</v>
      </c>
    </row>
    <row r="61">
      <c r="A61" s="6" t="str">
        <f>'Woodmore Wildcats'!M13</f>
        <v>#REF!</v>
      </c>
      <c r="E61" s="6" t="str">
        <f t="shared" si="43"/>
        <v>#REF!</v>
      </c>
      <c r="F61" s="6" t="str">
        <f t="shared" ref="F61:K61" si="63">'Woodmore Wildcats'!N13</f>
        <v>#REF!</v>
      </c>
      <c r="G61" s="6" t="str">
        <f t="shared" si="63"/>
        <v>#REF!</v>
      </c>
      <c r="H61" s="6" t="str">
        <f t="shared" si="63"/>
        <v>#REF!</v>
      </c>
      <c r="I61" s="6" t="str">
        <f t="shared" si="63"/>
        <v>#REF!</v>
      </c>
      <c r="J61" s="6" t="str">
        <f t="shared" si="63"/>
        <v>#REF!</v>
      </c>
      <c r="K61" s="6" t="str">
        <f t="shared" si="63"/>
        <v>#REF!</v>
      </c>
    </row>
    <row r="62">
      <c r="A62" s="6" t="str">
        <f>'Woodmore Wildcats'!M39</f>
        <v>#REF!</v>
      </c>
      <c r="E62" s="6" t="str">
        <f t="shared" si="43"/>
        <v>#REF!</v>
      </c>
      <c r="F62" s="6" t="str">
        <f t="shared" ref="F62:K62" si="64">'Woodmore Wildcats'!N39</f>
        <v>#REF!</v>
      </c>
      <c r="G62" s="6" t="str">
        <f t="shared" si="64"/>
        <v>#REF!</v>
      </c>
      <c r="H62" s="6" t="str">
        <f t="shared" si="64"/>
        <v>#REF!</v>
      </c>
      <c r="I62" s="6" t="str">
        <f t="shared" si="64"/>
        <v>#REF!</v>
      </c>
      <c r="J62" s="6" t="str">
        <f t="shared" si="64"/>
        <v>#REF!</v>
      </c>
      <c r="K62" s="6" t="str">
        <f t="shared" si="64"/>
        <v>#REF!</v>
      </c>
    </row>
    <row r="63">
      <c r="A63" s="6" t="str">
        <f>'Woodmore Wildcats'!M14</f>
        <v>#REF!</v>
      </c>
      <c r="E63" s="6" t="str">
        <f t="shared" si="43"/>
        <v>#REF!</v>
      </c>
      <c r="F63" s="6" t="str">
        <f t="shared" ref="F63:K63" si="65">'Woodmore Wildcats'!N14</f>
        <v>#REF!</v>
      </c>
      <c r="G63" s="6" t="str">
        <f t="shared" si="65"/>
        <v>#REF!</v>
      </c>
      <c r="H63" s="6" t="str">
        <f t="shared" si="65"/>
        <v>#REF!</v>
      </c>
      <c r="I63" s="6" t="str">
        <f t="shared" si="65"/>
        <v>#REF!</v>
      </c>
      <c r="J63" s="6" t="str">
        <f t="shared" si="65"/>
        <v>#REF!</v>
      </c>
      <c r="K63" s="6" t="str">
        <f t="shared" si="65"/>
        <v>#REF!</v>
      </c>
    </row>
    <row r="64">
      <c r="A64" s="6" t="str">
        <f>'Woodmore Wildcats'!M40</f>
        <v>#REF!</v>
      </c>
      <c r="E64" s="6" t="str">
        <f t="shared" si="43"/>
        <v>#REF!</v>
      </c>
      <c r="F64" s="6" t="str">
        <f t="shared" ref="F64:K64" si="66">'Woodmore Wildcats'!N40</f>
        <v>#REF!</v>
      </c>
      <c r="G64" s="6" t="str">
        <f t="shared" si="66"/>
        <v>#REF!</v>
      </c>
      <c r="H64" s="6" t="str">
        <f t="shared" si="66"/>
        <v>#REF!</v>
      </c>
      <c r="I64" s="6" t="str">
        <f t="shared" si="66"/>
        <v>#REF!</v>
      </c>
      <c r="J64" s="6" t="str">
        <f t="shared" si="66"/>
        <v>#REF!</v>
      </c>
      <c r="K64" s="6" t="str">
        <f t="shared" si="66"/>
        <v>#REF!</v>
      </c>
    </row>
    <row r="65">
      <c r="A65" s="6" t="str">
        <f>'Woodmore Wildcats'!M15</f>
        <v>#REF!</v>
      </c>
      <c r="E65" s="6" t="str">
        <f t="shared" si="43"/>
        <v>#REF!</v>
      </c>
      <c r="F65" s="6" t="str">
        <f t="shared" ref="F65:K65" si="67">'Woodmore Wildcats'!N15</f>
        <v>#REF!</v>
      </c>
      <c r="G65" s="6" t="str">
        <f t="shared" si="67"/>
        <v>#REF!</v>
      </c>
      <c r="H65" s="6" t="str">
        <f t="shared" si="67"/>
        <v>#REF!</v>
      </c>
      <c r="I65" s="6" t="str">
        <f t="shared" si="67"/>
        <v>#REF!</v>
      </c>
      <c r="J65" s="6" t="str">
        <f t="shared" si="67"/>
        <v>#REF!</v>
      </c>
      <c r="K65" s="6" t="str">
        <f t="shared" si="67"/>
        <v>#REF!</v>
      </c>
    </row>
    <row r="66">
      <c r="A66" s="6" t="str">
        <f>'Woodmore Wildcats'!M41</f>
        <v>#REF!</v>
      </c>
      <c r="E66" s="6" t="str">
        <f t="shared" si="43"/>
        <v>#REF!</v>
      </c>
      <c r="F66" s="6" t="str">
        <f t="shared" ref="F66:K66" si="68">'Woodmore Wildcats'!N41</f>
        <v>#REF!</v>
      </c>
      <c r="G66" s="6" t="str">
        <f t="shared" si="68"/>
        <v>#REF!</v>
      </c>
      <c r="H66" s="6" t="str">
        <f t="shared" si="68"/>
        <v>#REF!</v>
      </c>
      <c r="I66" s="6" t="str">
        <f t="shared" si="68"/>
        <v>#REF!</v>
      </c>
      <c r="J66" s="6" t="str">
        <f t="shared" si="68"/>
        <v>#REF!</v>
      </c>
      <c r="K66" s="6" t="str">
        <f t="shared" si="68"/>
        <v>#REF!</v>
      </c>
    </row>
    <row r="67">
      <c r="A67" s="6" t="str">
        <f t="shared" ref="A67:A79" si="70">'Woodmore Wildcats'!M16</f>
        <v>#REF!</v>
      </c>
      <c r="E67" s="6" t="str">
        <f t="shared" si="43"/>
        <v>#REF!</v>
      </c>
      <c r="F67" s="6" t="str">
        <f t="shared" ref="F67:K67" si="69">'Woodmore Wildcats'!N16</f>
        <v>#REF!</v>
      </c>
      <c r="G67" s="6" t="str">
        <f t="shared" si="69"/>
        <v>#REF!</v>
      </c>
      <c r="H67" s="6" t="str">
        <f t="shared" si="69"/>
        <v>#REF!</v>
      </c>
      <c r="I67" s="6" t="str">
        <f t="shared" si="69"/>
        <v>#REF!</v>
      </c>
      <c r="J67" s="6" t="str">
        <f t="shared" si="69"/>
        <v>#REF!</v>
      </c>
      <c r="K67" s="6" t="str">
        <f t="shared" si="69"/>
        <v>#REF!</v>
      </c>
    </row>
    <row r="68">
      <c r="A68" s="6" t="str">
        <f t="shared" si="70"/>
        <v>#REF!</v>
      </c>
      <c r="E68" s="6" t="str">
        <f t="shared" si="43"/>
        <v>#REF!</v>
      </c>
      <c r="F68" s="6" t="str">
        <f t="shared" ref="F68:K68" si="71">'Woodmore Wildcats'!N17</f>
        <v>#REF!</v>
      </c>
      <c r="G68" s="6" t="str">
        <f t="shared" si="71"/>
        <v>#REF!</v>
      </c>
      <c r="H68" s="6" t="str">
        <f t="shared" si="71"/>
        <v>#REF!</v>
      </c>
      <c r="I68" s="6" t="str">
        <f t="shared" si="71"/>
        <v>#REF!</v>
      </c>
      <c r="J68" s="6" t="str">
        <f t="shared" si="71"/>
        <v>#REF!</v>
      </c>
      <c r="K68" s="6" t="str">
        <f t="shared" si="71"/>
        <v>#REF!</v>
      </c>
    </row>
    <row r="69">
      <c r="A69" s="6" t="str">
        <f t="shared" si="70"/>
        <v>#REF!</v>
      </c>
      <c r="E69" s="6" t="str">
        <f t="shared" si="43"/>
        <v>#REF!</v>
      </c>
      <c r="F69" s="6" t="str">
        <f t="shared" ref="F69:K69" si="72">'Woodmore Wildcats'!N18</f>
        <v>#REF!</v>
      </c>
      <c r="G69" s="6" t="str">
        <f t="shared" si="72"/>
        <v>#REF!</v>
      </c>
      <c r="H69" s="6" t="str">
        <f t="shared" si="72"/>
        <v>#REF!</v>
      </c>
      <c r="I69" s="6" t="str">
        <f t="shared" si="72"/>
        <v>#REF!</v>
      </c>
      <c r="J69" s="6" t="str">
        <f t="shared" si="72"/>
        <v>#REF!</v>
      </c>
      <c r="K69" s="6" t="str">
        <f t="shared" si="72"/>
        <v>#REF!</v>
      </c>
    </row>
    <row r="70">
      <c r="A70" s="6" t="str">
        <f t="shared" si="70"/>
        <v>#REF!</v>
      </c>
      <c r="E70" s="6" t="str">
        <f t="shared" si="43"/>
        <v>#REF!</v>
      </c>
      <c r="F70" s="6" t="str">
        <f t="shared" ref="F70:K70" si="73">'Woodmore Wildcats'!N19</f>
        <v>#REF!</v>
      </c>
      <c r="G70" s="6" t="str">
        <f t="shared" si="73"/>
        <v>#REF!</v>
      </c>
      <c r="H70" s="6" t="str">
        <f t="shared" si="73"/>
        <v>#REF!</v>
      </c>
      <c r="I70" s="6" t="str">
        <f t="shared" si="73"/>
        <v>#REF!</v>
      </c>
      <c r="J70" s="6" t="str">
        <f t="shared" si="73"/>
        <v>#REF!</v>
      </c>
      <c r="K70" s="6" t="str">
        <f t="shared" si="73"/>
        <v>#REF!</v>
      </c>
    </row>
    <row r="71">
      <c r="A71" s="6" t="str">
        <f t="shared" si="70"/>
        <v>#REF!</v>
      </c>
      <c r="E71" s="6" t="str">
        <f t="shared" si="43"/>
        <v>#REF!</v>
      </c>
      <c r="F71" s="6" t="str">
        <f t="shared" ref="F71:K71" si="74">'Woodmore Wildcats'!N20</f>
        <v>#REF!</v>
      </c>
      <c r="G71" s="6" t="str">
        <f t="shared" si="74"/>
        <v>#REF!</v>
      </c>
      <c r="H71" s="6" t="str">
        <f t="shared" si="74"/>
        <v>#REF!</v>
      </c>
      <c r="I71" s="6" t="str">
        <f t="shared" si="74"/>
        <v>#REF!</v>
      </c>
      <c r="J71" s="6" t="str">
        <f t="shared" si="74"/>
        <v>#REF!</v>
      </c>
      <c r="K71" s="6" t="str">
        <f t="shared" si="74"/>
        <v>#REF!</v>
      </c>
    </row>
    <row r="72">
      <c r="A72" s="6" t="str">
        <f t="shared" si="70"/>
        <v>#REF!</v>
      </c>
      <c r="E72" s="6" t="str">
        <f t="shared" si="43"/>
        <v>#REF!</v>
      </c>
      <c r="F72" s="6" t="str">
        <f t="shared" ref="F72:K72" si="75">'Woodmore Wildcats'!N21</f>
        <v>#REF!</v>
      </c>
      <c r="G72" s="6" t="str">
        <f t="shared" si="75"/>
        <v>#REF!</v>
      </c>
      <c r="H72" s="6" t="str">
        <f t="shared" si="75"/>
        <v>#REF!</v>
      </c>
      <c r="I72" s="6" t="str">
        <f t="shared" si="75"/>
        <v>#REF!</v>
      </c>
      <c r="J72" s="6" t="str">
        <f t="shared" si="75"/>
        <v>#REF!</v>
      </c>
      <c r="K72" s="6" t="str">
        <f t="shared" si="75"/>
        <v>#REF!</v>
      </c>
    </row>
    <row r="73">
      <c r="A73" s="6" t="str">
        <f t="shared" si="70"/>
        <v>#REF!</v>
      </c>
      <c r="E73" s="6" t="str">
        <f t="shared" si="43"/>
        <v>#REF!</v>
      </c>
      <c r="F73" s="6" t="str">
        <f t="shared" ref="F73:K73" si="76">'Woodmore Wildcats'!N22</f>
        <v>#REF!</v>
      </c>
      <c r="G73" s="6" t="str">
        <f t="shared" si="76"/>
        <v>#REF!</v>
      </c>
      <c r="H73" s="6" t="str">
        <f t="shared" si="76"/>
        <v>#REF!</v>
      </c>
      <c r="I73" s="6" t="str">
        <f t="shared" si="76"/>
        <v>#REF!</v>
      </c>
      <c r="J73" s="6" t="str">
        <f t="shared" si="76"/>
        <v>#REF!</v>
      </c>
      <c r="K73" s="6" t="str">
        <f t="shared" si="76"/>
        <v>#REF!</v>
      </c>
    </row>
    <row r="74">
      <c r="A74" s="6" t="str">
        <f t="shared" si="70"/>
        <v>#REF!</v>
      </c>
      <c r="E74" s="6" t="str">
        <f t="shared" si="43"/>
        <v>#REF!</v>
      </c>
      <c r="F74" s="6" t="str">
        <f t="shared" ref="F74:K74" si="77">'Woodmore Wildcats'!N23</f>
        <v>#REF!</v>
      </c>
      <c r="G74" s="6" t="str">
        <f t="shared" si="77"/>
        <v>#REF!</v>
      </c>
      <c r="H74" s="6" t="str">
        <f t="shared" si="77"/>
        <v>#REF!</v>
      </c>
      <c r="I74" s="6" t="str">
        <f t="shared" si="77"/>
        <v>#REF!</v>
      </c>
      <c r="J74" s="6" t="str">
        <f t="shared" si="77"/>
        <v>#REF!</v>
      </c>
      <c r="K74" s="6" t="str">
        <f t="shared" si="77"/>
        <v>#REF!</v>
      </c>
    </row>
    <row r="75">
      <c r="A75" s="6" t="str">
        <f t="shared" si="70"/>
        <v>#REF!</v>
      </c>
      <c r="E75" s="6" t="str">
        <f t="shared" si="43"/>
        <v>#REF!</v>
      </c>
      <c r="F75" s="6" t="str">
        <f t="shared" ref="F75:K75" si="78">'Woodmore Wildcats'!N24</f>
        <v>#REF!</v>
      </c>
      <c r="G75" s="6" t="str">
        <f t="shared" si="78"/>
        <v>#REF!</v>
      </c>
      <c r="H75" s="6" t="str">
        <f t="shared" si="78"/>
        <v>#REF!</v>
      </c>
      <c r="I75" s="6" t="str">
        <f t="shared" si="78"/>
        <v>#REF!</v>
      </c>
      <c r="J75" s="6" t="str">
        <f t="shared" si="78"/>
        <v>#REF!</v>
      </c>
      <c r="K75" s="6" t="str">
        <f t="shared" si="78"/>
        <v>#REF!</v>
      </c>
    </row>
    <row r="76">
      <c r="A76" s="6" t="str">
        <f t="shared" si="70"/>
        <v>#REF!</v>
      </c>
      <c r="E76" s="6" t="str">
        <f t="shared" si="43"/>
        <v>#REF!</v>
      </c>
      <c r="F76" s="6" t="str">
        <f t="shared" ref="F76:K76" si="79">'Woodmore Wildcats'!N25</f>
        <v>#REF!</v>
      </c>
      <c r="G76" s="6" t="str">
        <f t="shared" si="79"/>
        <v>#REF!</v>
      </c>
      <c r="H76" s="6" t="str">
        <f t="shared" si="79"/>
        <v>#REF!</v>
      </c>
      <c r="I76" s="6" t="str">
        <f t="shared" si="79"/>
        <v>#REF!</v>
      </c>
      <c r="J76" s="6" t="str">
        <f t="shared" si="79"/>
        <v>#REF!</v>
      </c>
      <c r="K76" s="6" t="str">
        <f t="shared" si="79"/>
        <v>#REF!</v>
      </c>
    </row>
    <row r="77">
      <c r="A77" s="6" t="str">
        <f t="shared" si="70"/>
        <v>#REF!</v>
      </c>
      <c r="E77" s="6" t="str">
        <f t="shared" si="43"/>
        <v>#REF!</v>
      </c>
      <c r="F77" s="6" t="str">
        <f t="shared" ref="F77:K77" si="80">'Woodmore Wildcats'!N26</f>
        <v>#REF!</v>
      </c>
      <c r="G77" s="6" t="str">
        <f t="shared" si="80"/>
        <v>#REF!</v>
      </c>
      <c r="H77" s="6" t="str">
        <f t="shared" si="80"/>
        <v>#REF!</v>
      </c>
      <c r="I77" s="6" t="str">
        <f t="shared" si="80"/>
        <v>#REF!</v>
      </c>
      <c r="J77" s="6" t="str">
        <f t="shared" si="80"/>
        <v>#REF!</v>
      </c>
      <c r="K77" s="6" t="str">
        <f t="shared" si="80"/>
        <v>#REF!</v>
      </c>
    </row>
    <row r="78">
      <c r="A78" s="6" t="str">
        <f t="shared" si="70"/>
        <v>#REF!</v>
      </c>
      <c r="E78" s="6" t="str">
        <f t="shared" si="43"/>
        <v>#REF!</v>
      </c>
      <c r="F78" s="6" t="str">
        <f t="shared" ref="F78:K78" si="81">'Woodmore Wildcats'!N27</f>
        <v>#REF!</v>
      </c>
      <c r="G78" s="6" t="str">
        <f t="shared" si="81"/>
        <v>#REF!</v>
      </c>
      <c r="H78" s="6" t="str">
        <f t="shared" si="81"/>
        <v>#REF!</v>
      </c>
      <c r="I78" s="6" t="str">
        <f t="shared" si="81"/>
        <v>#REF!</v>
      </c>
      <c r="J78" s="6" t="str">
        <f t="shared" si="81"/>
        <v>#REF!</v>
      </c>
      <c r="K78" s="6" t="str">
        <f t="shared" si="81"/>
        <v>#REF!</v>
      </c>
    </row>
    <row r="79">
      <c r="A79" s="6" t="str">
        <f t="shared" si="70"/>
        <v>#REF!</v>
      </c>
      <c r="E79" s="6" t="str">
        <f t="shared" si="43"/>
        <v>#REF!</v>
      </c>
      <c r="F79" s="6" t="str">
        <f t="shared" ref="F79:K79" si="82">'Woodmore Wildcats'!N28</f>
        <v>#REF!</v>
      </c>
      <c r="G79" s="6" t="str">
        <f t="shared" si="82"/>
        <v>#REF!</v>
      </c>
      <c r="H79" s="6" t="str">
        <f t="shared" si="82"/>
        <v>#REF!</v>
      </c>
      <c r="I79" s="6" t="str">
        <f t="shared" si="82"/>
        <v>#REF!</v>
      </c>
      <c r="J79" s="6" t="str">
        <f t="shared" si="82"/>
        <v>#REF!</v>
      </c>
      <c r="K79" s="6" t="str">
        <f t="shared" si="82"/>
        <v>#REF!</v>
      </c>
    </row>
    <row r="80">
      <c r="A80" s="6" t="str">
        <f>'Gibsonburg Golden Bears'!M3</f>
        <v>#REF!</v>
      </c>
      <c r="E80" s="6" t="str">
        <f t="shared" ref="E80:E118" si="84">LEFT('Gibsonburg Golden Bears'!A$1,3)</f>
        <v>#REF!</v>
      </c>
      <c r="F80" s="6" t="str">
        <f t="shared" ref="F80:K80" si="83">'Gibsonburg Golden Bears'!N3</f>
        <v>#REF!</v>
      </c>
      <c r="G80" s="6" t="str">
        <f t="shared" si="83"/>
        <v>#REF!</v>
      </c>
      <c r="H80" s="6" t="str">
        <f t="shared" si="83"/>
        <v>#REF!</v>
      </c>
      <c r="I80" s="6" t="str">
        <f t="shared" si="83"/>
        <v>#REF!</v>
      </c>
      <c r="J80" s="6" t="str">
        <f t="shared" si="83"/>
        <v>#REF!</v>
      </c>
      <c r="K80" s="6" t="str">
        <f t="shared" si="83"/>
        <v>#REF!</v>
      </c>
    </row>
    <row r="81">
      <c r="A81" s="6" t="str">
        <f>'Gibsonburg Golden Bears'!M29</f>
        <v>#REF!</v>
      </c>
      <c r="E81" s="6" t="str">
        <f t="shared" si="84"/>
        <v>#REF!</v>
      </c>
      <c r="F81" s="6" t="str">
        <f t="shared" ref="F81:K81" si="85">'Gibsonburg Golden Bears'!N29</f>
        <v>#REF!</v>
      </c>
      <c r="G81" s="6" t="str">
        <f t="shared" si="85"/>
        <v>#REF!</v>
      </c>
      <c r="H81" s="6" t="str">
        <f t="shared" si="85"/>
        <v>#REF!</v>
      </c>
      <c r="I81" s="6" t="str">
        <f t="shared" si="85"/>
        <v>#REF!</v>
      </c>
      <c r="J81" s="6" t="str">
        <f t="shared" si="85"/>
        <v>#REF!</v>
      </c>
      <c r="K81" s="6" t="str">
        <f t="shared" si="85"/>
        <v>#REF!</v>
      </c>
    </row>
    <row r="82">
      <c r="A82" s="6" t="str">
        <f>'Gibsonburg Golden Bears'!M4</f>
        <v>#REF!</v>
      </c>
      <c r="E82" s="6" t="str">
        <f t="shared" si="84"/>
        <v>#REF!</v>
      </c>
      <c r="F82" s="6" t="str">
        <f t="shared" ref="F82:K82" si="86">'Gibsonburg Golden Bears'!N4</f>
        <v>#REF!</v>
      </c>
      <c r="G82" s="6" t="str">
        <f t="shared" si="86"/>
        <v>#REF!</v>
      </c>
      <c r="H82" s="6" t="str">
        <f t="shared" si="86"/>
        <v>#REF!</v>
      </c>
      <c r="I82" s="6" t="str">
        <f t="shared" si="86"/>
        <v>#REF!</v>
      </c>
      <c r="J82" s="6" t="str">
        <f t="shared" si="86"/>
        <v>#REF!</v>
      </c>
      <c r="K82" s="6" t="str">
        <f t="shared" si="86"/>
        <v>#REF!</v>
      </c>
    </row>
    <row r="83">
      <c r="A83" s="6" t="str">
        <f>'Gibsonburg Golden Bears'!M30</f>
        <v>#REF!</v>
      </c>
      <c r="E83" s="6" t="str">
        <f t="shared" si="84"/>
        <v>#REF!</v>
      </c>
      <c r="F83" s="6" t="str">
        <f t="shared" ref="F83:K83" si="87">'Gibsonburg Golden Bears'!N30</f>
        <v>#REF!</v>
      </c>
      <c r="G83" s="6" t="str">
        <f t="shared" si="87"/>
        <v>#REF!</v>
      </c>
      <c r="H83" s="6" t="str">
        <f t="shared" si="87"/>
        <v>#REF!</v>
      </c>
      <c r="I83" s="6" t="str">
        <f t="shared" si="87"/>
        <v>#REF!</v>
      </c>
      <c r="J83" s="6" t="str">
        <f t="shared" si="87"/>
        <v>#REF!</v>
      </c>
      <c r="K83" s="6" t="str">
        <f t="shared" si="87"/>
        <v>#REF!</v>
      </c>
    </row>
    <row r="84">
      <c r="A84" s="6" t="str">
        <f>'Gibsonburg Golden Bears'!M5</f>
        <v>#REF!</v>
      </c>
      <c r="E84" s="6" t="str">
        <f t="shared" si="84"/>
        <v>#REF!</v>
      </c>
      <c r="F84" s="6" t="str">
        <f t="shared" ref="F84:K84" si="88">'Gibsonburg Golden Bears'!N5</f>
        <v>#REF!</v>
      </c>
      <c r="G84" s="6" t="str">
        <f t="shared" si="88"/>
        <v>#REF!</v>
      </c>
      <c r="H84" s="6" t="str">
        <f t="shared" si="88"/>
        <v>#REF!</v>
      </c>
      <c r="I84" s="6" t="str">
        <f t="shared" si="88"/>
        <v>#REF!</v>
      </c>
      <c r="J84" s="6" t="str">
        <f t="shared" si="88"/>
        <v>#REF!</v>
      </c>
      <c r="K84" s="6" t="str">
        <f t="shared" si="88"/>
        <v>#REF!</v>
      </c>
    </row>
    <row r="85">
      <c r="A85" s="6" t="str">
        <f>'Gibsonburg Golden Bears'!M31</f>
        <v>#REF!</v>
      </c>
      <c r="E85" s="6" t="str">
        <f t="shared" si="84"/>
        <v>#REF!</v>
      </c>
      <c r="F85" s="6" t="str">
        <f t="shared" ref="F85:K85" si="89">'Gibsonburg Golden Bears'!N31</f>
        <v>#REF!</v>
      </c>
      <c r="G85" s="6" t="str">
        <f t="shared" si="89"/>
        <v>#REF!</v>
      </c>
      <c r="H85" s="6" t="str">
        <f t="shared" si="89"/>
        <v>#REF!</v>
      </c>
      <c r="I85" s="6" t="str">
        <f t="shared" si="89"/>
        <v>#REF!</v>
      </c>
      <c r="J85" s="6" t="str">
        <f t="shared" si="89"/>
        <v>#REF!</v>
      </c>
      <c r="K85" s="6" t="str">
        <f t="shared" si="89"/>
        <v>#REF!</v>
      </c>
    </row>
    <row r="86">
      <c r="A86" s="6" t="str">
        <f>'Gibsonburg Golden Bears'!M6</f>
        <v>#REF!</v>
      </c>
      <c r="E86" s="6" t="str">
        <f t="shared" si="84"/>
        <v>#REF!</v>
      </c>
      <c r="F86" s="6" t="str">
        <f t="shared" ref="F86:K86" si="90">'Gibsonburg Golden Bears'!N6</f>
        <v>#REF!</v>
      </c>
      <c r="G86" s="6" t="str">
        <f t="shared" si="90"/>
        <v>#REF!</v>
      </c>
      <c r="H86" s="6" t="str">
        <f t="shared" si="90"/>
        <v>#REF!</v>
      </c>
      <c r="I86" s="6" t="str">
        <f t="shared" si="90"/>
        <v>#REF!</v>
      </c>
      <c r="J86" s="6" t="str">
        <f t="shared" si="90"/>
        <v>#REF!</v>
      </c>
      <c r="K86" s="6" t="str">
        <f t="shared" si="90"/>
        <v>#REF!</v>
      </c>
    </row>
    <row r="87">
      <c r="A87" s="6" t="str">
        <f>'Gibsonburg Golden Bears'!M32</f>
        <v>#REF!</v>
      </c>
      <c r="E87" s="6" t="str">
        <f t="shared" si="84"/>
        <v>#REF!</v>
      </c>
      <c r="F87" s="6" t="str">
        <f t="shared" ref="F87:K87" si="91">'Gibsonburg Golden Bears'!N32</f>
        <v>#REF!</v>
      </c>
      <c r="G87" s="6" t="str">
        <f t="shared" si="91"/>
        <v>#REF!</v>
      </c>
      <c r="H87" s="6" t="str">
        <f t="shared" si="91"/>
        <v>#REF!</v>
      </c>
      <c r="I87" s="6" t="str">
        <f t="shared" si="91"/>
        <v>#REF!</v>
      </c>
      <c r="J87" s="6" t="str">
        <f t="shared" si="91"/>
        <v>#REF!</v>
      </c>
      <c r="K87" s="6" t="str">
        <f t="shared" si="91"/>
        <v>#REF!</v>
      </c>
    </row>
    <row r="88">
      <c r="A88" s="6" t="str">
        <f>'Gibsonburg Golden Bears'!M7</f>
        <v>#REF!</v>
      </c>
      <c r="E88" s="6" t="str">
        <f t="shared" si="84"/>
        <v>#REF!</v>
      </c>
      <c r="F88" s="6" t="str">
        <f t="shared" ref="F88:K88" si="92">'Gibsonburg Golden Bears'!N7</f>
        <v>#REF!</v>
      </c>
      <c r="G88" s="6" t="str">
        <f t="shared" si="92"/>
        <v>#REF!</v>
      </c>
      <c r="H88" s="6" t="str">
        <f t="shared" si="92"/>
        <v>#REF!</v>
      </c>
      <c r="I88" s="6" t="str">
        <f t="shared" si="92"/>
        <v>#REF!</v>
      </c>
      <c r="J88" s="6" t="str">
        <f t="shared" si="92"/>
        <v>#REF!</v>
      </c>
      <c r="K88" s="6" t="str">
        <f t="shared" si="92"/>
        <v>#REF!</v>
      </c>
    </row>
    <row r="89">
      <c r="A89" s="6" t="str">
        <f>'Gibsonburg Golden Bears'!M33</f>
        <v>#REF!</v>
      </c>
      <c r="E89" s="6" t="str">
        <f t="shared" si="84"/>
        <v>#REF!</v>
      </c>
      <c r="F89" s="6" t="str">
        <f t="shared" ref="F89:K89" si="93">'Gibsonburg Golden Bears'!N33</f>
        <v>#REF!</v>
      </c>
      <c r="G89" s="6" t="str">
        <f t="shared" si="93"/>
        <v>#REF!</v>
      </c>
      <c r="H89" s="6" t="str">
        <f t="shared" si="93"/>
        <v>#REF!</v>
      </c>
      <c r="I89" s="6" t="str">
        <f t="shared" si="93"/>
        <v>#REF!</v>
      </c>
      <c r="J89" s="6" t="str">
        <f t="shared" si="93"/>
        <v>#REF!</v>
      </c>
      <c r="K89" s="6" t="str">
        <f t="shared" si="93"/>
        <v>#REF!</v>
      </c>
    </row>
    <row r="90">
      <c r="A90" s="6" t="str">
        <f>'Gibsonburg Golden Bears'!M8</f>
        <v>#REF!</v>
      </c>
      <c r="E90" s="6" t="str">
        <f t="shared" si="84"/>
        <v>#REF!</v>
      </c>
      <c r="F90" s="6" t="str">
        <f t="shared" ref="F90:K90" si="94">'Gibsonburg Golden Bears'!N8</f>
        <v>#REF!</v>
      </c>
      <c r="G90" s="6" t="str">
        <f t="shared" si="94"/>
        <v>#REF!</v>
      </c>
      <c r="H90" s="6" t="str">
        <f t="shared" si="94"/>
        <v>#REF!</v>
      </c>
      <c r="I90" s="6" t="str">
        <f t="shared" si="94"/>
        <v>#REF!</v>
      </c>
      <c r="J90" s="6" t="str">
        <f t="shared" si="94"/>
        <v>#REF!</v>
      </c>
      <c r="K90" s="6" t="str">
        <f t="shared" si="94"/>
        <v>#REF!</v>
      </c>
    </row>
    <row r="91">
      <c r="A91" s="6" t="str">
        <f>'Gibsonburg Golden Bears'!M34</f>
        <v>#REF!</v>
      </c>
      <c r="E91" s="6" t="str">
        <f t="shared" si="84"/>
        <v>#REF!</v>
      </c>
      <c r="F91" s="6" t="str">
        <f t="shared" ref="F91:K91" si="95">'Gibsonburg Golden Bears'!N34</f>
        <v>#REF!</v>
      </c>
      <c r="G91" s="6" t="str">
        <f t="shared" si="95"/>
        <v>#REF!</v>
      </c>
      <c r="H91" s="6" t="str">
        <f t="shared" si="95"/>
        <v>#REF!</v>
      </c>
      <c r="I91" s="6" t="str">
        <f t="shared" si="95"/>
        <v>#REF!</v>
      </c>
      <c r="J91" s="6" t="str">
        <f t="shared" si="95"/>
        <v>#REF!</v>
      </c>
      <c r="K91" s="6" t="str">
        <f t="shared" si="95"/>
        <v>#REF!</v>
      </c>
    </row>
    <row r="92">
      <c r="A92" s="6" t="str">
        <f>'Gibsonburg Golden Bears'!M9</f>
        <v>#REF!</v>
      </c>
      <c r="E92" s="6" t="str">
        <f t="shared" si="84"/>
        <v>#REF!</v>
      </c>
      <c r="F92" s="6" t="str">
        <f t="shared" ref="F92:K92" si="96">'Gibsonburg Golden Bears'!N9</f>
        <v>#REF!</v>
      </c>
      <c r="G92" s="6" t="str">
        <f t="shared" si="96"/>
        <v>#REF!</v>
      </c>
      <c r="H92" s="6" t="str">
        <f t="shared" si="96"/>
        <v>#REF!</v>
      </c>
      <c r="I92" s="6" t="str">
        <f t="shared" si="96"/>
        <v>#REF!</v>
      </c>
      <c r="J92" s="6" t="str">
        <f t="shared" si="96"/>
        <v>#REF!</v>
      </c>
      <c r="K92" s="6" t="str">
        <f t="shared" si="96"/>
        <v>#REF!</v>
      </c>
    </row>
    <row r="93">
      <c r="A93" s="6" t="str">
        <f>'Gibsonburg Golden Bears'!M35</f>
        <v>#REF!</v>
      </c>
      <c r="E93" s="6" t="str">
        <f t="shared" si="84"/>
        <v>#REF!</v>
      </c>
      <c r="F93" s="6" t="str">
        <f t="shared" ref="F93:K93" si="97">'Gibsonburg Golden Bears'!N35</f>
        <v>#REF!</v>
      </c>
      <c r="G93" s="6" t="str">
        <f t="shared" si="97"/>
        <v>#REF!</v>
      </c>
      <c r="H93" s="6" t="str">
        <f t="shared" si="97"/>
        <v>#REF!</v>
      </c>
      <c r="I93" s="6" t="str">
        <f t="shared" si="97"/>
        <v>#REF!</v>
      </c>
      <c r="J93" s="6" t="str">
        <f t="shared" si="97"/>
        <v>#REF!</v>
      </c>
      <c r="K93" s="6" t="str">
        <f t="shared" si="97"/>
        <v>#REF!</v>
      </c>
    </row>
    <row r="94">
      <c r="A94" s="6" t="str">
        <f>'Gibsonburg Golden Bears'!M10</f>
        <v>#REF!</v>
      </c>
      <c r="E94" s="6" t="str">
        <f t="shared" si="84"/>
        <v>#REF!</v>
      </c>
      <c r="F94" s="6" t="str">
        <f t="shared" ref="F94:K94" si="98">'Gibsonburg Golden Bears'!N10</f>
        <v>#REF!</v>
      </c>
      <c r="G94" s="6" t="str">
        <f t="shared" si="98"/>
        <v>#REF!</v>
      </c>
      <c r="H94" s="6" t="str">
        <f t="shared" si="98"/>
        <v>#REF!</v>
      </c>
      <c r="I94" s="6" t="str">
        <f t="shared" si="98"/>
        <v>#REF!</v>
      </c>
      <c r="J94" s="6" t="str">
        <f t="shared" si="98"/>
        <v>#REF!</v>
      </c>
      <c r="K94" s="6" t="str">
        <f t="shared" si="98"/>
        <v>#REF!</v>
      </c>
    </row>
    <row r="95">
      <c r="A95" s="6" t="str">
        <f>'Gibsonburg Golden Bears'!M36</f>
        <v>#REF!</v>
      </c>
      <c r="E95" s="6" t="str">
        <f t="shared" si="84"/>
        <v>#REF!</v>
      </c>
      <c r="F95" s="6" t="str">
        <f t="shared" ref="F95:K95" si="99">'Gibsonburg Golden Bears'!N36</f>
        <v>#REF!</v>
      </c>
      <c r="G95" s="6" t="str">
        <f t="shared" si="99"/>
        <v>#REF!</v>
      </c>
      <c r="H95" s="6" t="str">
        <f t="shared" si="99"/>
        <v>#REF!</v>
      </c>
      <c r="I95" s="6" t="str">
        <f t="shared" si="99"/>
        <v>#REF!</v>
      </c>
      <c r="J95" s="6" t="str">
        <f t="shared" si="99"/>
        <v>#REF!</v>
      </c>
      <c r="K95" s="6" t="str">
        <f t="shared" si="99"/>
        <v>#REF!</v>
      </c>
    </row>
    <row r="96">
      <c r="A96" s="6" t="str">
        <f>'Gibsonburg Golden Bears'!M11</f>
        <v>#REF!</v>
      </c>
      <c r="E96" s="6" t="str">
        <f t="shared" si="84"/>
        <v>#REF!</v>
      </c>
      <c r="F96" s="6" t="str">
        <f t="shared" ref="F96:K96" si="100">'Gibsonburg Golden Bears'!N11</f>
        <v>#REF!</v>
      </c>
      <c r="G96" s="6" t="str">
        <f t="shared" si="100"/>
        <v>#REF!</v>
      </c>
      <c r="H96" s="6" t="str">
        <f t="shared" si="100"/>
        <v>#REF!</v>
      </c>
      <c r="I96" s="6" t="str">
        <f t="shared" si="100"/>
        <v>#REF!</v>
      </c>
      <c r="J96" s="6" t="str">
        <f t="shared" si="100"/>
        <v>#REF!</v>
      </c>
      <c r="K96" s="6" t="str">
        <f t="shared" si="100"/>
        <v>#REF!</v>
      </c>
    </row>
    <row r="97">
      <c r="A97" s="6" t="str">
        <f>'Gibsonburg Golden Bears'!M37</f>
        <v>#REF!</v>
      </c>
      <c r="E97" s="6" t="str">
        <f t="shared" si="84"/>
        <v>#REF!</v>
      </c>
      <c r="F97" s="6" t="str">
        <f t="shared" ref="F97:K97" si="101">'Gibsonburg Golden Bears'!N37</f>
        <v>#REF!</v>
      </c>
      <c r="G97" s="6" t="str">
        <f t="shared" si="101"/>
        <v>#REF!</v>
      </c>
      <c r="H97" s="6" t="str">
        <f t="shared" si="101"/>
        <v>#REF!</v>
      </c>
      <c r="I97" s="6" t="str">
        <f t="shared" si="101"/>
        <v>#REF!</v>
      </c>
      <c r="J97" s="6" t="str">
        <f t="shared" si="101"/>
        <v>#REF!</v>
      </c>
      <c r="K97" s="6" t="str">
        <f t="shared" si="101"/>
        <v>#REF!</v>
      </c>
    </row>
    <row r="98">
      <c r="A98" s="6" t="str">
        <f>'Gibsonburg Golden Bears'!M12</f>
        <v>#REF!</v>
      </c>
      <c r="E98" s="6" t="str">
        <f t="shared" si="84"/>
        <v>#REF!</v>
      </c>
      <c r="F98" s="6" t="str">
        <f t="shared" ref="F98:K98" si="102">'Gibsonburg Golden Bears'!N12</f>
        <v>#REF!</v>
      </c>
      <c r="G98" s="6" t="str">
        <f t="shared" si="102"/>
        <v>#REF!</v>
      </c>
      <c r="H98" s="6" t="str">
        <f t="shared" si="102"/>
        <v>#REF!</v>
      </c>
      <c r="I98" s="6" t="str">
        <f t="shared" si="102"/>
        <v>#REF!</v>
      </c>
      <c r="J98" s="6" t="str">
        <f t="shared" si="102"/>
        <v>#REF!</v>
      </c>
      <c r="K98" s="6" t="str">
        <f t="shared" si="102"/>
        <v>#REF!</v>
      </c>
    </row>
    <row r="99">
      <c r="A99" s="6" t="str">
        <f>'Gibsonburg Golden Bears'!M38</f>
        <v>#REF!</v>
      </c>
      <c r="E99" s="6" t="str">
        <f t="shared" si="84"/>
        <v>#REF!</v>
      </c>
      <c r="F99" s="6" t="str">
        <f t="shared" ref="F99:K99" si="103">'Gibsonburg Golden Bears'!N38</f>
        <v>#REF!</v>
      </c>
      <c r="G99" s="6" t="str">
        <f t="shared" si="103"/>
        <v>#REF!</v>
      </c>
      <c r="H99" s="6" t="str">
        <f t="shared" si="103"/>
        <v>#REF!</v>
      </c>
      <c r="I99" s="6" t="str">
        <f t="shared" si="103"/>
        <v>#REF!</v>
      </c>
      <c r="J99" s="6" t="str">
        <f t="shared" si="103"/>
        <v>#REF!</v>
      </c>
      <c r="K99" s="6" t="str">
        <f t="shared" si="103"/>
        <v>#REF!</v>
      </c>
    </row>
    <row r="100">
      <c r="A100" s="6" t="str">
        <f>'Gibsonburg Golden Bears'!M13</f>
        <v>#REF!</v>
      </c>
      <c r="E100" s="6" t="str">
        <f t="shared" si="84"/>
        <v>#REF!</v>
      </c>
      <c r="F100" s="6" t="str">
        <f t="shared" ref="F100:K100" si="104">'Gibsonburg Golden Bears'!N13</f>
        <v>#REF!</v>
      </c>
      <c r="G100" s="6" t="str">
        <f t="shared" si="104"/>
        <v>#REF!</v>
      </c>
      <c r="H100" s="6" t="str">
        <f t="shared" si="104"/>
        <v>#REF!</v>
      </c>
      <c r="I100" s="6" t="str">
        <f t="shared" si="104"/>
        <v>#REF!</v>
      </c>
      <c r="J100" s="6" t="str">
        <f t="shared" si="104"/>
        <v>#REF!</v>
      </c>
      <c r="K100" s="6" t="str">
        <f t="shared" si="104"/>
        <v>#REF!</v>
      </c>
    </row>
    <row r="101">
      <c r="A101" s="6" t="str">
        <f>'Gibsonburg Golden Bears'!M39</f>
        <v>#REF!</v>
      </c>
      <c r="E101" s="6" t="str">
        <f t="shared" si="84"/>
        <v>#REF!</v>
      </c>
      <c r="F101" s="6" t="str">
        <f t="shared" ref="F101:K101" si="105">'Gibsonburg Golden Bears'!N39</f>
        <v>#REF!</v>
      </c>
      <c r="G101" s="6" t="str">
        <f t="shared" si="105"/>
        <v>#REF!</v>
      </c>
      <c r="H101" s="6" t="str">
        <f t="shared" si="105"/>
        <v>#REF!</v>
      </c>
      <c r="I101" s="6" t="str">
        <f t="shared" si="105"/>
        <v>#REF!</v>
      </c>
      <c r="J101" s="6" t="str">
        <f t="shared" si="105"/>
        <v>#REF!</v>
      </c>
      <c r="K101" s="6" t="str">
        <f t="shared" si="105"/>
        <v>#REF!</v>
      </c>
    </row>
    <row r="102">
      <c r="A102" s="6" t="str">
        <f>'Gibsonburg Golden Bears'!M14</f>
        <v>#REF!</v>
      </c>
      <c r="E102" s="6" t="str">
        <f t="shared" si="84"/>
        <v>#REF!</v>
      </c>
      <c r="F102" s="6" t="str">
        <f t="shared" ref="F102:K102" si="106">'Gibsonburg Golden Bears'!N14</f>
        <v>#REF!</v>
      </c>
      <c r="G102" s="6" t="str">
        <f t="shared" si="106"/>
        <v>#REF!</v>
      </c>
      <c r="H102" s="6" t="str">
        <f t="shared" si="106"/>
        <v>#REF!</v>
      </c>
      <c r="I102" s="6" t="str">
        <f t="shared" si="106"/>
        <v>#REF!</v>
      </c>
      <c r="J102" s="6" t="str">
        <f t="shared" si="106"/>
        <v>#REF!</v>
      </c>
      <c r="K102" s="6" t="str">
        <f t="shared" si="106"/>
        <v>#REF!</v>
      </c>
    </row>
    <row r="103">
      <c r="A103" s="6" t="str">
        <f>'Gibsonburg Golden Bears'!M40</f>
        <v>#REF!</v>
      </c>
      <c r="E103" s="6" t="str">
        <f t="shared" si="84"/>
        <v>#REF!</v>
      </c>
      <c r="F103" s="6" t="str">
        <f t="shared" ref="F103:K103" si="107">'Gibsonburg Golden Bears'!N40</f>
        <v>#REF!</v>
      </c>
      <c r="G103" s="6" t="str">
        <f t="shared" si="107"/>
        <v>#REF!</v>
      </c>
      <c r="H103" s="6" t="str">
        <f t="shared" si="107"/>
        <v>#REF!</v>
      </c>
      <c r="I103" s="6" t="str">
        <f t="shared" si="107"/>
        <v>#REF!</v>
      </c>
      <c r="J103" s="6" t="str">
        <f t="shared" si="107"/>
        <v>#REF!</v>
      </c>
      <c r="K103" s="6" t="str">
        <f t="shared" si="107"/>
        <v>#REF!</v>
      </c>
    </row>
    <row r="104">
      <c r="A104" s="6" t="str">
        <f>'Gibsonburg Golden Bears'!M15</f>
        <v>#REF!</v>
      </c>
      <c r="E104" s="6" t="str">
        <f t="shared" si="84"/>
        <v>#REF!</v>
      </c>
      <c r="F104" s="6" t="str">
        <f t="shared" ref="F104:K104" si="108">'Gibsonburg Golden Bears'!N15</f>
        <v>#REF!</v>
      </c>
      <c r="G104" s="6" t="str">
        <f t="shared" si="108"/>
        <v>#REF!</v>
      </c>
      <c r="H104" s="6" t="str">
        <f t="shared" si="108"/>
        <v>#REF!</v>
      </c>
      <c r="I104" s="6" t="str">
        <f t="shared" si="108"/>
        <v>#REF!</v>
      </c>
      <c r="J104" s="6" t="str">
        <f t="shared" si="108"/>
        <v>#REF!</v>
      </c>
      <c r="K104" s="6" t="str">
        <f t="shared" si="108"/>
        <v>#REF!</v>
      </c>
    </row>
    <row r="105">
      <c r="A105" s="6" t="str">
        <f>'Gibsonburg Golden Bears'!M41</f>
        <v>#REF!</v>
      </c>
      <c r="E105" s="6" t="str">
        <f t="shared" si="84"/>
        <v>#REF!</v>
      </c>
      <c r="F105" s="6" t="str">
        <f t="shared" ref="F105:K105" si="109">'Gibsonburg Golden Bears'!N41</f>
        <v>#REF!</v>
      </c>
      <c r="G105" s="6" t="str">
        <f t="shared" si="109"/>
        <v>#REF!</v>
      </c>
      <c r="H105" s="6" t="str">
        <f t="shared" si="109"/>
        <v>#REF!</v>
      </c>
      <c r="I105" s="6" t="str">
        <f t="shared" si="109"/>
        <v>#REF!</v>
      </c>
      <c r="J105" s="6" t="str">
        <f t="shared" si="109"/>
        <v>#REF!</v>
      </c>
      <c r="K105" s="6" t="str">
        <f t="shared" si="109"/>
        <v>#REF!</v>
      </c>
    </row>
    <row r="106">
      <c r="A106" s="6" t="str">
        <f t="shared" ref="A106:A118" si="111">'Gibsonburg Golden Bears'!M16</f>
        <v>#REF!</v>
      </c>
      <c r="E106" s="6" t="str">
        <f t="shared" si="84"/>
        <v>#REF!</v>
      </c>
      <c r="F106" s="6" t="str">
        <f t="shared" ref="F106:K106" si="110">'Gibsonburg Golden Bears'!N16</f>
        <v>#REF!</v>
      </c>
      <c r="G106" s="6" t="str">
        <f t="shared" si="110"/>
        <v>#REF!</v>
      </c>
      <c r="H106" s="6" t="str">
        <f t="shared" si="110"/>
        <v>#REF!</v>
      </c>
      <c r="I106" s="6" t="str">
        <f t="shared" si="110"/>
        <v>#REF!</v>
      </c>
      <c r="J106" s="6" t="str">
        <f t="shared" si="110"/>
        <v>#REF!</v>
      </c>
      <c r="K106" s="6" t="str">
        <f t="shared" si="110"/>
        <v>#REF!</v>
      </c>
    </row>
    <row r="107">
      <c r="A107" s="6" t="str">
        <f t="shared" si="111"/>
        <v>#REF!</v>
      </c>
      <c r="E107" s="6" t="str">
        <f t="shared" si="84"/>
        <v>#REF!</v>
      </c>
      <c r="F107" s="6" t="str">
        <f t="shared" ref="F107:K107" si="112">'Gibsonburg Golden Bears'!N17</f>
        <v>#REF!</v>
      </c>
      <c r="G107" s="6" t="str">
        <f t="shared" si="112"/>
        <v>#REF!</v>
      </c>
      <c r="H107" s="6" t="str">
        <f t="shared" si="112"/>
        <v>#REF!</v>
      </c>
      <c r="I107" s="6" t="str">
        <f t="shared" si="112"/>
        <v>#REF!</v>
      </c>
      <c r="J107" s="6" t="str">
        <f t="shared" si="112"/>
        <v>#REF!</v>
      </c>
      <c r="K107" s="6" t="str">
        <f t="shared" si="112"/>
        <v>#REF!</v>
      </c>
    </row>
    <row r="108">
      <c r="A108" s="6" t="str">
        <f t="shared" si="111"/>
        <v>#REF!</v>
      </c>
      <c r="E108" s="6" t="str">
        <f t="shared" si="84"/>
        <v>#REF!</v>
      </c>
      <c r="F108" s="6" t="str">
        <f t="shared" ref="F108:K108" si="113">'Gibsonburg Golden Bears'!N18</f>
        <v>#REF!</v>
      </c>
      <c r="G108" s="6" t="str">
        <f t="shared" si="113"/>
        <v>#REF!</v>
      </c>
      <c r="H108" s="6" t="str">
        <f t="shared" si="113"/>
        <v>#REF!</v>
      </c>
      <c r="I108" s="6" t="str">
        <f t="shared" si="113"/>
        <v>#REF!</v>
      </c>
      <c r="J108" s="6" t="str">
        <f t="shared" si="113"/>
        <v>#REF!</v>
      </c>
      <c r="K108" s="6" t="str">
        <f t="shared" si="113"/>
        <v>#REF!</v>
      </c>
    </row>
    <row r="109">
      <c r="A109" s="6" t="str">
        <f t="shared" si="111"/>
        <v>#REF!</v>
      </c>
      <c r="E109" s="6" t="str">
        <f t="shared" si="84"/>
        <v>#REF!</v>
      </c>
      <c r="F109" s="6" t="str">
        <f t="shared" ref="F109:K109" si="114">'Gibsonburg Golden Bears'!N19</f>
        <v>#REF!</v>
      </c>
      <c r="G109" s="6" t="str">
        <f t="shared" si="114"/>
        <v>#REF!</v>
      </c>
      <c r="H109" s="6" t="str">
        <f t="shared" si="114"/>
        <v>#REF!</v>
      </c>
      <c r="I109" s="6" t="str">
        <f t="shared" si="114"/>
        <v>#REF!</v>
      </c>
      <c r="J109" s="6" t="str">
        <f t="shared" si="114"/>
        <v>#REF!</v>
      </c>
      <c r="K109" s="6" t="str">
        <f t="shared" si="114"/>
        <v>#REF!</v>
      </c>
    </row>
    <row r="110">
      <c r="A110" s="6" t="str">
        <f t="shared" si="111"/>
        <v>#REF!</v>
      </c>
      <c r="E110" s="6" t="str">
        <f t="shared" si="84"/>
        <v>#REF!</v>
      </c>
      <c r="F110" s="6" t="str">
        <f t="shared" ref="F110:K110" si="115">'Gibsonburg Golden Bears'!N20</f>
        <v>#REF!</v>
      </c>
      <c r="G110" s="6" t="str">
        <f t="shared" si="115"/>
        <v>#REF!</v>
      </c>
      <c r="H110" s="6" t="str">
        <f t="shared" si="115"/>
        <v>#REF!</v>
      </c>
      <c r="I110" s="6" t="str">
        <f t="shared" si="115"/>
        <v>#REF!</v>
      </c>
      <c r="J110" s="6" t="str">
        <f t="shared" si="115"/>
        <v>#REF!</v>
      </c>
      <c r="K110" s="6" t="str">
        <f t="shared" si="115"/>
        <v>#REF!</v>
      </c>
    </row>
    <row r="111">
      <c r="A111" s="6" t="str">
        <f t="shared" si="111"/>
        <v>#REF!</v>
      </c>
      <c r="E111" s="6" t="str">
        <f t="shared" si="84"/>
        <v>#REF!</v>
      </c>
      <c r="F111" s="6" t="str">
        <f t="shared" ref="F111:K111" si="116">'Gibsonburg Golden Bears'!N21</f>
        <v>#REF!</v>
      </c>
      <c r="G111" s="6" t="str">
        <f t="shared" si="116"/>
        <v>#REF!</v>
      </c>
      <c r="H111" s="6" t="str">
        <f t="shared" si="116"/>
        <v>#REF!</v>
      </c>
      <c r="I111" s="6" t="str">
        <f t="shared" si="116"/>
        <v>#REF!</v>
      </c>
      <c r="J111" s="6" t="str">
        <f t="shared" si="116"/>
        <v>#REF!</v>
      </c>
      <c r="K111" s="6" t="str">
        <f t="shared" si="116"/>
        <v>#REF!</v>
      </c>
    </row>
    <row r="112">
      <c r="A112" s="6" t="str">
        <f t="shared" si="111"/>
        <v>#REF!</v>
      </c>
      <c r="E112" s="6" t="str">
        <f t="shared" si="84"/>
        <v>#REF!</v>
      </c>
      <c r="F112" s="6" t="str">
        <f t="shared" ref="F112:K112" si="117">'Gibsonburg Golden Bears'!N22</f>
        <v>#REF!</v>
      </c>
      <c r="G112" s="6" t="str">
        <f t="shared" si="117"/>
        <v>#REF!</v>
      </c>
      <c r="H112" s="6" t="str">
        <f t="shared" si="117"/>
        <v>#REF!</v>
      </c>
      <c r="I112" s="6" t="str">
        <f t="shared" si="117"/>
        <v>#REF!</v>
      </c>
      <c r="J112" s="6" t="str">
        <f t="shared" si="117"/>
        <v>#REF!</v>
      </c>
      <c r="K112" s="6" t="str">
        <f t="shared" si="117"/>
        <v>#REF!</v>
      </c>
    </row>
    <row r="113">
      <c r="A113" s="6" t="str">
        <f t="shared" si="111"/>
        <v>#REF!</v>
      </c>
      <c r="E113" s="6" t="str">
        <f t="shared" si="84"/>
        <v>#REF!</v>
      </c>
      <c r="F113" s="6" t="str">
        <f t="shared" ref="F113:K113" si="118">'Gibsonburg Golden Bears'!N23</f>
        <v>#REF!</v>
      </c>
      <c r="G113" s="6" t="str">
        <f t="shared" si="118"/>
        <v>#REF!</v>
      </c>
      <c r="H113" s="6" t="str">
        <f t="shared" si="118"/>
        <v>#REF!</v>
      </c>
      <c r="I113" s="6" t="str">
        <f t="shared" si="118"/>
        <v>#REF!</v>
      </c>
      <c r="J113" s="6" t="str">
        <f t="shared" si="118"/>
        <v>#REF!</v>
      </c>
      <c r="K113" s="6" t="str">
        <f t="shared" si="118"/>
        <v>#REF!</v>
      </c>
    </row>
    <row r="114">
      <c r="A114" s="6" t="str">
        <f t="shared" si="111"/>
        <v>#REF!</v>
      </c>
      <c r="E114" s="6" t="str">
        <f t="shared" si="84"/>
        <v>#REF!</v>
      </c>
      <c r="F114" s="6" t="str">
        <f t="shared" ref="F114:K114" si="119">'Gibsonburg Golden Bears'!N24</f>
        <v>#REF!</v>
      </c>
      <c r="G114" s="6" t="str">
        <f t="shared" si="119"/>
        <v>#REF!</v>
      </c>
      <c r="H114" s="6" t="str">
        <f t="shared" si="119"/>
        <v>#REF!</v>
      </c>
      <c r="I114" s="6" t="str">
        <f t="shared" si="119"/>
        <v>#REF!</v>
      </c>
      <c r="J114" s="6" t="str">
        <f t="shared" si="119"/>
        <v>#REF!</v>
      </c>
      <c r="K114" s="6" t="str">
        <f t="shared" si="119"/>
        <v>#REF!</v>
      </c>
    </row>
    <row r="115">
      <c r="A115" s="6" t="str">
        <f t="shared" si="111"/>
        <v>#REF!</v>
      </c>
      <c r="E115" s="6" t="str">
        <f t="shared" si="84"/>
        <v>#REF!</v>
      </c>
      <c r="F115" s="6" t="str">
        <f t="shared" ref="F115:K115" si="120">'Gibsonburg Golden Bears'!N25</f>
        <v>#REF!</v>
      </c>
      <c r="G115" s="6" t="str">
        <f t="shared" si="120"/>
        <v>#REF!</v>
      </c>
      <c r="H115" s="6" t="str">
        <f t="shared" si="120"/>
        <v>#REF!</v>
      </c>
      <c r="I115" s="6" t="str">
        <f t="shared" si="120"/>
        <v>#REF!</v>
      </c>
      <c r="J115" s="6" t="str">
        <f t="shared" si="120"/>
        <v>#REF!</v>
      </c>
      <c r="K115" s="6" t="str">
        <f t="shared" si="120"/>
        <v>#REF!</v>
      </c>
    </row>
    <row r="116">
      <c r="A116" s="6" t="str">
        <f t="shared" si="111"/>
        <v>#REF!</v>
      </c>
      <c r="E116" s="6" t="str">
        <f t="shared" si="84"/>
        <v>#REF!</v>
      </c>
      <c r="F116" s="6" t="str">
        <f t="shared" ref="F116:K116" si="121">'Gibsonburg Golden Bears'!N26</f>
        <v>#REF!</v>
      </c>
      <c r="G116" s="6" t="str">
        <f t="shared" si="121"/>
        <v>#REF!</v>
      </c>
      <c r="H116" s="6" t="str">
        <f t="shared" si="121"/>
        <v>#REF!</v>
      </c>
      <c r="I116" s="6" t="str">
        <f t="shared" si="121"/>
        <v>#REF!</v>
      </c>
      <c r="J116" s="6" t="str">
        <f t="shared" si="121"/>
        <v>#REF!</v>
      </c>
      <c r="K116" s="6" t="str">
        <f t="shared" si="121"/>
        <v>#REF!</v>
      </c>
    </row>
    <row r="117">
      <c r="A117" s="6" t="str">
        <f t="shared" si="111"/>
        <v>#REF!</v>
      </c>
      <c r="E117" s="6" t="str">
        <f t="shared" si="84"/>
        <v>#REF!</v>
      </c>
      <c r="F117" s="6" t="str">
        <f t="shared" ref="F117:K117" si="122">'Gibsonburg Golden Bears'!N27</f>
        <v>#REF!</v>
      </c>
      <c r="G117" s="6" t="str">
        <f t="shared" si="122"/>
        <v>#REF!</v>
      </c>
      <c r="H117" s="6" t="str">
        <f t="shared" si="122"/>
        <v>#REF!</v>
      </c>
      <c r="I117" s="6" t="str">
        <f t="shared" si="122"/>
        <v>#REF!</v>
      </c>
      <c r="J117" s="6" t="str">
        <f t="shared" si="122"/>
        <v>#REF!</v>
      </c>
      <c r="K117" s="6" t="str">
        <f t="shared" si="122"/>
        <v>#REF!</v>
      </c>
    </row>
    <row r="118">
      <c r="A118" s="6" t="str">
        <f t="shared" si="111"/>
        <v>#REF!</v>
      </c>
      <c r="E118" s="6" t="str">
        <f t="shared" si="84"/>
        <v>#REF!</v>
      </c>
      <c r="F118" s="6" t="str">
        <f t="shared" ref="F118:K118" si="123">'Gibsonburg Golden Bears'!N28</f>
        <v>#REF!</v>
      </c>
      <c r="G118" s="6" t="str">
        <f t="shared" si="123"/>
        <v>#REF!</v>
      </c>
      <c r="H118" s="6" t="str">
        <f t="shared" si="123"/>
        <v>#REF!</v>
      </c>
      <c r="I118" s="6" t="str">
        <f t="shared" si="123"/>
        <v>#REF!</v>
      </c>
      <c r="J118" s="6" t="str">
        <f t="shared" si="123"/>
        <v>#REF!</v>
      </c>
      <c r="K118" s="6" t="str">
        <f t="shared" si="123"/>
        <v>#REF!</v>
      </c>
    </row>
    <row r="119">
      <c r="A119" s="6" t="str">
        <f>'Lakota Raiders'!M3</f>
        <v>#REF!</v>
      </c>
      <c r="E119" s="6" t="str">
        <f t="shared" ref="E119:E157" si="125">LEFT('Lakota Raiders'!A$1,3)</f>
        <v>#REF!</v>
      </c>
      <c r="F119" s="6" t="str">
        <f t="shared" ref="F119:K119" si="124">'Lakota Raiders'!N3</f>
        <v>#REF!</v>
      </c>
      <c r="G119" s="6" t="str">
        <f t="shared" si="124"/>
        <v>#REF!</v>
      </c>
      <c r="H119" s="6" t="str">
        <f t="shared" si="124"/>
        <v>#REF!</v>
      </c>
      <c r="I119" s="6" t="str">
        <f t="shared" si="124"/>
        <v>#REF!</v>
      </c>
      <c r="J119" s="6" t="str">
        <f t="shared" si="124"/>
        <v>#REF!</v>
      </c>
      <c r="K119" s="6" t="str">
        <f t="shared" si="124"/>
        <v>#REF!</v>
      </c>
    </row>
    <row r="120">
      <c r="A120" s="6" t="str">
        <f>'Lakota Raiders'!M29</f>
        <v>#REF!</v>
      </c>
      <c r="E120" s="6" t="str">
        <f t="shared" si="125"/>
        <v>#REF!</v>
      </c>
      <c r="F120" s="6" t="str">
        <f t="shared" ref="F120:K120" si="126">'Lakota Raiders'!N29</f>
        <v>#REF!</v>
      </c>
      <c r="G120" s="6" t="str">
        <f t="shared" si="126"/>
        <v>#REF!</v>
      </c>
      <c r="H120" s="6" t="str">
        <f t="shared" si="126"/>
        <v>#REF!</v>
      </c>
      <c r="I120" s="6" t="str">
        <f t="shared" si="126"/>
        <v>#REF!</v>
      </c>
      <c r="J120" s="6" t="str">
        <f t="shared" si="126"/>
        <v>#REF!</v>
      </c>
      <c r="K120" s="6" t="str">
        <f t="shared" si="126"/>
        <v>#REF!</v>
      </c>
    </row>
    <row r="121">
      <c r="A121" s="6" t="str">
        <f>'Lakota Raiders'!M4</f>
        <v>#REF!</v>
      </c>
      <c r="E121" s="6" t="str">
        <f t="shared" si="125"/>
        <v>#REF!</v>
      </c>
      <c r="F121" s="6" t="str">
        <f t="shared" ref="F121:K121" si="127">'Lakota Raiders'!N4</f>
        <v>#REF!</v>
      </c>
      <c r="G121" s="6" t="str">
        <f t="shared" si="127"/>
        <v>#REF!</v>
      </c>
      <c r="H121" s="6" t="str">
        <f t="shared" si="127"/>
        <v>#REF!</v>
      </c>
      <c r="I121" s="6" t="str">
        <f t="shared" si="127"/>
        <v>#REF!</v>
      </c>
      <c r="J121" s="6" t="str">
        <f t="shared" si="127"/>
        <v>#REF!</v>
      </c>
      <c r="K121" s="6" t="str">
        <f t="shared" si="127"/>
        <v>#REF!</v>
      </c>
    </row>
    <row r="122">
      <c r="A122" s="6" t="str">
        <f>'Lakota Raiders'!M30</f>
        <v>#REF!</v>
      </c>
      <c r="E122" s="6" t="str">
        <f t="shared" si="125"/>
        <v>#REF!</v>
      </c>
      <c r="F122" s="6" t="str">
        <f t="shared" ref="F122:K122" si="128">'Lakota Raiders'!N30</f>
        <v>#REF!</v>
      </c>
      <c r="G122" s="6" t="str">
        <f t="shared" si="128"/>
        <v>#REF!</v>
      </c>
      <c r="H122" s="6" t="str">
        <f t="shared" si="128"/>
        <v>#REF!</v>
      </c>
      <c r="I122" s="6" t="str">
        <f t="shared" si="128"/>
        <v>#REF!</v>
      </c>
      <c r="J122" s="6" t="str">
        <f t="shared" si="128"/>
        <v>#REF!</v>
      </c>
      <c r="K122" s="6" t="str">
        <f t="shared" si="128"/>
        <v>#REF!</v>
      </c>
    </row>
    <row r="123">
      <c r="A123" s="6" t="str">
        <f>'Lakota Raiders'!M5</f>
        <v>#REF!</v>
      </c>
      <c r="E123" s="6" t="str">
        <f t="shared" si="125"/>
        <v>#REF!</v>
      </c>
      <c r="F123" s="6" t="str">
        <f t="shared" ref="F123:K123" si="129">'Lakota Raiders'!N5</f>
        <v>#REF!</v>
      </c>
      <c r="G123" s="6" t="str">
        <f t="shared" si="129"/>
        <v>#REF!</v>
      </c>
      <c r="H123" s="6" t="str">
        <f t="shared" si="129"/>
        <v>#REF!</v>
      </c>
      <c r="I123" s="6" t="str">
        <f t="shared" si="129"/>
        <v>#REF!</v>
      </c>
      <c r="J123" s="6" t="str">
        <f t="shared" si="129"/>
        <v>#REF!</v>
      </c>
      <c r="K123" s="6" t="str">
        <f t="shared" si="129"/>
        <v>#REF!</v>
      </c>
    </row>
    <row r="124">
      <c r="A124" s="6" t="str">
        <f>'Lakota Raiders'!M31</f>
        <v>#REF!</v>
      </c>
      <c r="E124" s="6" t="str">
        <f t="shared" si="125"/>
        <v>#REF!</v>
      </c>
      <c r="F124" s="6" t="str">
        <f t="shared" ref="F124:K124" si="130">'Lakota Raiders'!N31</f>
        <v>#REF!</v>
      </c>
      <c r="G124" s="6" t="str">
        <f t="shared" si="130"/>
        <v>#REF!</v>
      </c>
      <c r="H124" s="6" t="str">
        <f t="shared" si="130"/>
        <v>#REF!</v>
      </c>
      <c r="I124" s="6" t="str">
        <f t="shared" si="130"/>
        <v>#REF!</v>
      </c>
      <c r="J124" s="6" t="str">
        <f t="shared" si="130"/>
        <v>#REF!</v>
      </c>
      <c r="K124" s="6" t="str">
        <f t="shared" si="130"/>
        <v>#REF!</v>
      </c>
    </row>
    <row r="125">
      <c r="A125" s="6" t="str">
        <f>'Lakota Raiders'!M6</f>
        <v>#REF!</v>
      </c>
      <c r="E125" s="6" t="str">
        <f t="shared" si="125"/>
        <v>#REF!</v>
      </c>
      <c r="F125" s="6" t="str">
        <f t="shared" ref="F125:K125" si="131">'Lakota Raiders'!N6</f>
        <v>#REF!</v>
      </c>
      <c r="G125" s="6" t="str">
        <f t="shared" si="131"/>
        <v>#REF!</v>
      </c>
      <c r="H125" s="6" t="str">
        <f t="shared" si="131"/>
        <v>#REF!</v>
      </c>
      <c r="I125" s="6" t="str">
        <f t="shared" si="131"/>
        <v>#REF!</v>
      </c>
      <c r="J125" s="6" t="str">
        <f t="shared" si="131"/>
        <v>#REF!</v>
      </c>
      <c r="K125" s="6" t="str">
        <f t="shared" si="131"/>
        <v>#REF!</v>
      </c>
    </row>
    <row r="126">
      <c r="A126" s="6" t="str">
        <f>'Lakota Raiders'!M32</f>
        <v>#REF!</v>
      </c>
      <c r="E126" s="6" t="str">
        <f t="shared" si="125"/>
        <v>#REF!</v>
      </c>
      <c r="F126" s="6" t="str">
        <f t="shared" ref="F126:K126" si="132">'Lakota Raiders'!N32</f>
        <v>#REF!</v>
      </c>
      <c r="G126" s="6" t="str">
        <f t="shared" si="132"/>
        <v>#REF!</v>
      </c>
      <c r="H126" s="6" t="str">
        <f t="shared" si="132"/>
        <v>#REF!</v>
      </c>
      <c r="I126" s="6" t="str">
        <f t="shared" si="132"/>
        <v>#REF!</v>
      </c>
      <c r="J126" s="6" t="str">
        <f t="shared" si="132"/>
        <v>#REF!</v>
      </c>
      <c r="K126" s="6" t="str">
        <f t="shared" si="132"/>
        <v>#REF!</v>
      </c>
    </row>
    <row r="127">
      <c r="A127" s="6" t="str">
        <f>'Lakota Raiders'!M7</f>
        <v>#REF!</v>
      </c>
      <c r="E127" s="6" t="str">
        <f t="shared" si="125"/>
        <v>#REF!</v>
      </c>
      <c r="F127" s="6" t="str">
        <f t="shared" ref="F127:K127" si="133">'Lakota Raiders'!N7</f>
        <v>#REF!</v>
      </c>
      <c r="G127" s="6" t="str">
        <f t="shared" si="133"/>
        <v>#REF!</v>
      </c>
      <c r="H127" s="6" t="str">
        <f t="shared" si="133"/>
        <v>#REF!</v>
      </c>
      <c r="I127" s="6" t="str">
        <f t="shared" si="133"/>
        <v>#REF!</v>
      </c>
      <c r="J127" s="6" t="str">
        <f t="shared" si="133"/>
        <v>#REF!</v>
      </c>
      <c r="K127" s="6" t="str">
        <f t="shared" si="133"/>
        <v>#REF!</v>
      </c>
    </row>
    <row r="128">
      <c r="A128" s="6" t="str">
        <f>'Lakota Raiders'!M33</f>
        <v>#REF!</v>
      </c>
      <c r="E128" s="6" t="str">
        <f t="shared" si="125"/>
        <v>#REF!</v>
      </c>
      <c r="F128" s="6" t="str">
        <f t="shared" ref="F128:K128" si="134">'Lakota Raiders'!N33</f>
        <v>#REF!</v>
      </c>
      <c r="G128" s="6" t="str">
        <f t="shared" si="134"/>
        <v>#REF!</v>
      </c>
      <c r="H128" s="6" t="str">
        <f t="shared" si="134"/>
        <v>#REF!</v>
      </c>
      <c r="I128" s="6" t="str">
        <f t="shared" si="134"/>
        <v>#REF!</v>
      </c>
      <c r="J128" s="6" t="str">
        <f t="shared" si="134"/>
        <v>#REF!</v>
      </c>
      <c r="K128" s="6" t="str">
        <f t="shared" si="134"/>
        <v>#REF!</v>
      </c>
    </row>
    <row r="129">
      <c r="A129" s="6" t="str">
        <f>'Lakota Raiders'!M8</f>
        <v>#REF!</v>
      </c>
      <c r="E129" s="6" t="str">
        <f t="shared" si="125"/>
        <v>#REF!</v>
      </c>
      <c r="F129" s="6" t="str">
        <f t="shared" ref="F129:K129" si="135">'Lakota Raiders'!N8</f>
        <v>#REF!</v>
      </c>
      <c r="G129" s="6" t="str">
        <f t="shared" si="135"/>
        <v>#REF!</v>
      </c>
      <c r="H129" s="6" t="str">
        <f t="shared" si="135"/>
        <v>#REF!</v>
      </c>
      <c r="I129" s="6" t="str">
        <f t="shared" si="135"/>
        <v>#REF!</v>
      </c>
      <c r="J129" s="6" t="str">
        <f t="shared" si="135"/>
        <v>#REF!</v>
      </c>
      <c r="K129" s="6" t="str">
        <f t="shared" si="135"/>
        <v>#REF!</v>
      </c>
    </row>
    <row r="130">
      <c r="A130" s="6" t="str">
        <f>'Lakota Raiders'!M34</f>
        <v>#REF!</v>
      </c>
      <c r="E130" s="6" t="str">
        <f t="shared" si="125"/>
        <v>#REF!</v>
      </c>
      <c r="F130" s="6" t="str">
        <f t="shared" ref="F130:K130" si="136">'Lakota Raiders'!N34</f>
        <v>#REF!</v>
      </c>
      <c r="G130" s="6" t="str">
        <f t="shared" si="136"/>
        <v>#REF!</v>
      </c>
      <c r="H130" s="6" t="str">
        <f t="shared" si="136"/>
        <v>#REF!</v>
      </c>
      <c r="I130" s="6" t="str">
        <f t="shared" si="136"/>
        <v>#REF!</v>
      </c>
      <c r="J130" s="6" t="str">
        <f t="shared" si="136"/>
        <v>#REF!</v>
      </c>
      <c r="K130" s="6" t="str">
        <f t="shared" si="136"/>
        <v>#REF!</v>
      </c>
    </row>
    <row r="131">
      <c r="A131" s="6" t="str">
        <f>'Lakota Raiders'!M9</f>
        <v>#REF!</v>
      </c>
      <c r="E131" s="6" t="str">
        <f t="shared" si="125"/>
        <v>#REF!</v>
      </c>
      <c r="F131" s="6" t="str">
        <f t="shared" ref="F131:K131" si="137">'Lakota Raiders'!N9</f>
        <v>#REF!</v>
      </c>
      <c r="G131" s="6" t="str">
        <f t="shared" si="137"/>
        <v>#REF!</v>
      </c>
      <c r="H131" s="6" t="str">
        <f t="shared" si="137"/>
        <v>#REF!</v>
      </c>
      <c r="I131" s="6" t="str">
        <f t="shared" si="137"/>
        <v>#REF!</v>
      </c>
      <c r="J131" s="6" t="str">
        <f t="shared" si="137"/>
        <v>#REF!</v>
      </c>
      <c r="K131" s="6" t="str">
        <f t="shared" si="137"/>
        <v>#REF!</v>
      </c>
    </row>
    <row r="132">
      <c r="A132" s="6" t="str">
        <f>'Lakota Raiders'!M35</f>
        <v>#REF!</v>
      </c>
      <c r="E132" s="6" t="str">
        <f t="shared" si="125"/>
        <v>#REF!</v>
      </c>
      <c r="F132" s="6" t="str">
        <f t="shared" ref="F132:K132" si="138">'Lakota Raiders'!N35</f>
        <v>#REF!</v>
      </c>
      <c r="G132" s="6" t="str">
        <f t="shared" si="138"/>
        <v>#REF!</v>
      </c>
      <c r="H132" s="6" t="str">
        <f t="shared" si="138"/>
        <v>#REF!</v>
      </c>
      <c r="I132" s="6" t="str">
        <f t="shared" si="138"/>
        <v>#REF!</v>
      </c>
      <c r="J132" s="6" t="str">
        <f t="shared" si="138"/>
        <v>#REF!</v>
      </c>
      <c r="K132" s="6" t="str">
        <f t="shared" si="138"/>
        <v>#REF!</v>
      </c>
    </row>
    <row r="133">
      <c r="A133" s="6" t="str">
        <f>'Lakota Raiders'!M10</f>
        <v>#REF!</v>
      </c>
      <c r="E133" s="6" t="str">
        <f t="shared" si="125"/>
        <v>#REF!</v>
      </c>
      <c r="F133" s="6" t="str">
        <f t="shared" ref="F133:K133" si="139">'Lakota Raiders'!N10</f>
        <v>#REF!</v>
      </c>
      <c r="G133" s="6" t="str">
        <f t="shared" si="139"/>
        <v>#REF!</v>
      </c>
      <c r="H133" s="6" t="str">
        <f t="shared" si="139"/>
        <v>#REF!</v>
      </c>
      <c r="I133" s="6" t="str">
        <f t="shared" si="139"/>
        <v>#REF!</v>
      </c>
      <c r="J133" s="6" t="str">
        <f t="shared" si="139"/>
        <v>#REF!</v>
      </c>
      <c r="K133" s="6" t="str">
        <f t="shared" si="139"/>
        <v>#REF!</v>
      </c>
    </row>
    <row r="134">
      <c r="A134" s="6" t="str">
        <f>'Lakota Raiders'!M36</f>
        <v>#REF!</v>
      </c>
      <c r="E134" s="6" t="str">
        <f t="shared" si="125"/>
        <v>#REF!</v>
      </c>
      <c r="F134" s="6" t="str">
        <f t="shared" ref="F134:K134" si="140">'Lakota Raiders'!N36</f>
        <v>#REF!</v>
      </c>
      <c r="G134" s="6" t="str">
        <f t="shared" si="140"/>
        <v>#REF!</v>
      </c>
      <c r="H134" s="6" t="str">
        <f t="shared" si="140"/>
        <v>#REF!</v>
      </c>
      <c r="I134" s="6" t="str">
        <f t="shared" si="140"/>
        <v>#REF!</v>
      </c>
      <c r="J134" s="6" t="str">
        <f t="shared" si="140"/>
        <v>#REF!</v>
      </c>
      <c r="K134" s="6" t="str">
        <f t="shared" si="140"/>
        <v>#REF!</v>
      </c>
    </row>
    <row r="135">
      <c r="A135" s="6" t="str">
        <f>'Lakota Raiders'!M11</f>
        <v>#REF!</v>
      </c>
      <c r="E135" s="6" t="str">
        <f t="shared" si="125"/>
        <v>#REF!</v>
      </c>
      <c r="F135" s="6" t="str">
        <f t="shared" ref="F135:K135" si="141">'Lakota Raiders'!N11</f>
        <v>#REF!</v>
      </c>
      <c r="G135" s="6" t="str">
        <f t="shared" si="141"/>
        <v>#REF!</v>
      </c>
      <c r="H135" s="6" t="str">
        <f t="shared" si="141"/>
        <v>#REF!</v>
      </c>
      <c r="I135" s="6" t="str">
        <f t="shared" si="141"/>
        <v>#REF!</v>
      </c>
      <c r="J135" s="6" t="str">
        <f t="shared" si="141"/>
        <v>#REF!</v>
      </c>
      <c r="K135" s="6" t="str">
        <f t="shared" si="141"/>
        <v>#REF!</v>
      </c>
    </row>
    <row r="136">
      <c r="A136" s="6" t="str">
        <f>'Lakota Raiders'!M37</f>
        <v>#REF!</v>
      </c>
      <c r="E136" s="6" t="str">
        <f t="shared" si="125"/>
        <v>#REF!</v>
      </c>
      <c r="F136" s="6" t="str">
        <f t="shared" ref="F136:K136" si="142">'Lakota Raiders'!N37</f>
        <v>#REF!</v>
      </c>
      <c r="G136" s="6" t="str">
        <f t="shared" si="142"/>
        <v>#REF!</v>
      </c>
      <c r="H136" s="6" t="str">
        <f t="shared" si="142"/>
        <v>#REF!</v>
      </c>
      <c r="I136" s="6" t="str">
        <f t="shared" si="142"/>
        <v>#REF!</v>
      </c>
      <c r="J136" s="6" t="str">
        <f t="shared" si="142"/>
        <v>#REF!</v>
      </c>
      <c r="K136" s="6" t="str">
        <f t="shared" si="142"/>
        <v>#REF!</v>
      </c>
    </row>
    <row r="137">
      <c r="A137" s="6" t="str">
        <f>'Lakota Raiders'!M12</f>
        <v>#REF!</v>
      </c>
      <c r="E137" s="6" t="str">
        <f t="shared" si="125"/>
        <v>#REF!</v>
      </c>
      <c r="F137" s="6" t="str">
        <f t="shared" ref="F137:K137" si="143">'Lakota Raiders'!N12</f>
        <v>#REF!</v>
      </c>
      <c r="G137" s="6" t="str">
        <f t="shared" si="143"/>
        <v>#REF!</v>
      </c>
      <c r="H137" s="6" t="str">
        <f t="shared" si="143"/>
        <v>#REF!</v>
      </c>
      <c r="I137" s="6" t="str">
        <f t="shared" si="143"/>
        <v>#REF!</v>
      </c>
      <c r="J137" s="6" t="str">
        <f t="shared" si="143"/>
        <v>#REF!</v>
      </c>
      <c r="K137" s="6" t="str">
        <f t="shared" si="143"/>
        <v>#REF!</v>
      </c>
    </row>
    <row r="138">
      <c r="A138" s="6" t="str">
        <f>'Lakota Raiders'!M38</f>
        <v>#REF!</v>
      </c>
      <c r="E138" s="6" t="str">
        <f t="shared" si="125"/>
        <v>#REF!</v>
      </c>
      <c r="F138" s="6" t="str">
        <f t="shared" ref="F138:K138" si="144">'Lakota Raiders'!N38</f>
        <v>#REF!</v>
      </c>
      <c r="G138" s="6" t="str">
        <f t="shared" si="144"/>
        <v>#REF!</v>
      </c>
      <c r="H138" s="6" t="str">
        <f t="shared" si="144"/>
        <v>#REF!</v>
      </c>
      <c r="I138" s="6" t="str">
        <f t="shared" si="144"/>
        <v>#REF!</v>
      </c>
      <c r="J138" s="6" t="str">
        <f t="shared" si="144"/>
        <v>#REF!</v>
      </c>
      <c r="K138" s="6" t="str">
        <f t="shared" si="144"/>
        <v>#REF!</v>
      </c>
    </row>
    <row r="139">
      <c r="A139" s="6" t="str">
        <f>'Lakota Raiders'!M13</f>
        <v>#REF!</v>
      </c>
      <c r="E139" s="6" t="str">
        <f t="shared" si="125"/>
        <v>#REF!</v>
      </c>
      <c r="F139" s="6" t="str">
        <f t="shared" ref="F139:K139" si="145">'Lakota Raiders'!N13</f>
        <v>#REF!</v>
      </c>
      <c r="G139" s="6" t="str">
        <f t="shared" si="145"/>
        <v>#REF!</v>
      </c>
      <c r="H139" s="6" t="str">
        <f t="shared" si="145"/>
        <v>#REF!</v>
      </c>
      <c r="I139" s="6" t="str">
        <f t="shared" si="145"/>
        <v>#REF!</v>
      </c>
      <c r="J139" s="6" t="str">
        <f t="shared" si="145"/>
        <v>#REF!</v>
      </c>
      <c r="K139" s="6" t="str">
        <f t="shared" si="145"/>
        <v>#REF!</v>
      </c>
    </row>
    <row r="140">
      <c r="A140" s="6" t="str">
        <f>'Lakota Raiders'!M39</f>
        <v>#REF!</v>
      </c>
      <c r="E140" s="6" t="str">
        <f t="shared" si="125"/>
        <v>#REF!</v>
      </c>
      <c r="F140" s="6" t="str">
        <f t="shared" ref="F140:K140" si="146">'Lakota Raiders'!N39</f>
        <v>#REF!</v>
      </c>
      <c r="G140" s="6" t="str">
        <f t="shared" si="146"/>
        <v>#REF!</v>
      </c>
      <c r="H140" s="6" t="str">
        <f t="shared" si="146"/>
        <v>#REF!</v>
      </c>
      <c r="I140" s="6" t="str">
        <f t="shared" si="146"/>
        <v>#REF!</v>
      </c>
      <c r="J140" s="6" t="str">
        <f t="shared" si="146"/>
        <v>#REF!</v>
      </c>
      <c r="K140" s="6" t="str">
        <f t="shared" si="146"/>
        <v>#REF!</v>
      </c>
    </row>
    <row r="141">
      <c r="A141" s="6" t="str">
        <f>'Lakota Raiders'!M14</f>
        <v>#REF!</v>
      </c>
      <c r="E141" s="6" t="str">
        <f t="shared" si="125"/>
        <v>#REF!</v>
      </c>
      <c r="F141" s="6" t="str">
        <f t="shared" ref="F141:K141" si="147">'Lakota Raiders'!N14</f>
        <v>#REF!</v>
      </c>
      <c r="G141" s="6" t="str">
        <f t="shared" si="147"/>
        <v>#REF!</v>
      </c>
      <c r="H141" s="6" t="str">
        <f t="shared" si="147"/>
        <v>#REF!</v>
      </c>
      <c r="I141" s="6" t="str">
        <f t="shared" si="147"/>
        <v>#REF!</v>
      </c>
      <c r="J141" s="6" t="str">
        <f t="shared" si="147"/>
        <v>#REF!</v>
      </c>
      <c r="K141" s="6" t="str">
        <f t="shared" si="147"/>
        <v>#REF!</v>
      </c>
    </row>
    <row r="142">
      <c r="A142" s="6" t="str">
        <f>'Lakota Raiders'!M40</f>
        <v>#REF!</v>
      </c>
      <c r="E142" s="6" t="str">
        <f t="shared" si="125"/>
        <v>#REF!</v>
      </c>
      <c r="F142" s="6" t="str">
        <f t="shared" ref="F142:K142" si="148">'Lakota Raiders'!N40</f>
        <v>#REF!</v>
      </c>
      <c r="G142" s="6" t="str">
        <f t="shared" si="148"/>
        <v>#REF!</v>
      </c>
      <c r="H142" s="6" t="str">
        <f t="shared" si="148"/>
        <v>#REF!</v>
      </c>
      <c r="I142" s="6" t="str">
        <f t="shared" si="148"/>
        <v>#REF!</v>
      </c>
      <c r="J142" s="6" t="str">
        <f t="shared" si="148"/>
        <v>#REF!</v>
      </c>
      <c r="K142" s="6" t="str">
        <f t="shared" si="148"/>
        <v>#REF!</v>
      </c>
    </row>
    <row r="143">
      <c r="A143" s="6" t="str">
        <f>'Lakota Raiders'!M15</f>
        <v>#REF!</v>
      </c>
      <c r="E143" s="6" t="str">
        <f t="shared" si="125"/>
        <v>#REF!</v>
      </c>
      <c r="F143" s="6" t="str">
        <f t="shared" ref="F143:K143" si="149">'Lakota Raiders'!N15</f>
        <v>#REF!</v>
      </c>
      <c r="G143" s="6" t="str">
        <f t="shared" si="149"/>
        <v>#REF!</v>
      </c>
      <c r="H143" s="6" t="str">
        <f t="shared" si="149"/>
        <v>#REF!</v>
      </c>
      <c r="I143" s="6" t="str">
        <f t="shared" si="149"/>
        <v>#REF!</v>
      </c>
      <c r="J143" s="6" t="str">
        <f t="shared" si="149"/>
        <v>#REF!</v>
      </c>
      <c r="K143" s="6" t="str">
        <f t="shared" si="149"/>
        <v>#REF!</v>
      </c>
    </row>
    <row r="144">
      <c r="A144" s="6" t="str">
        <f>'Lakota Raiders'!M41</f>
        <v>#REF!</v>
      </c>
      <c r="E144" s="6" t="str">
        <f t="shared" si="125"/>
        <v>#REF!</v>
      </c>
      <c r="F144" s="6" t="str">
        <f t="shared" ref="F144:K144" si="150">'Lakota Raiders'!N41</f>
        <v>#REF!</v>
      </c>
      <c r="G144" s="6" t="str">
        <f t="shared" si="150"/>
        <v>#REF!</v>
      </c>
      <c r="H144" s="6" t="str">
        <f t="shared" si="150"/>
        <v>#REF!</v>
      </c>
      <c r="I144" s="6" t="str">
        <f t="shared" si="150"/>
        <v>#REF!</v>
      </c>
      <c r="J144" s="6" t="str">
        <f t="shared" si="150"/>
        <v>#REF!</v>
      </c>
      <c r="K144" s="6" t="str">
        <f t="shared" si="150"/>
        <v>#REF!</v>
      </c>
    </row>
    <row r="145">
      <c r="A145" s="6" t="str">
        <f t="shared" ref="A145:A157" si="152">'Lakota Raiders'!M16</f>
        <v>#REF!</v>
      </c>
      <c r="E145" s="6" t="str">
        <f t="shared" si="125"/>
        <v>#REF!</v>
      </c>
      <c r="F145" s="6" t="str">
        <f t="shared" ref="F145:K145" si="151">'Lakota Raiders'!N16</f>
        <v>#REF!</v>
      </c>
      <c r="G145" s="6" t="str">
        <f t="shared" si="151"/>
        <v>#REF!</v>
      </c>
      <c r="H145" s="6" t="str">
        <f t="shared" si="151"/>
        <v>#REF!</v>
      </c>
      <c r="I145" s="6" t="str">
        <f t="shared" si="151"/>
        <v>#REF!</v>
      </c>
      <c r="J145" s="6" t="str">
        <f t="shared" si="151"/>
        <v>#REF!</v>
      </c>
      <c r="K145" s="6" t="str">
        <f t="shared" si="151"/>
        <v>#REF!</v>
      </c>
    </row>
    <row r="146">
      <c r="A146" s="6" t="str">
        <f t="shared" si="152"/>
        <v>#REF!</v>
      </c>
      <c r="E146" s="6" t="str">
        <f t="shared" si="125"/>
        <v>#REF!</v>
      </c>
      <c r="F146" s="6" t="str">
        <f t="shared" ref="F146:K146" si="153">'Lakota Raiders'!N17</f>
        <v>#REF!</v>
      </c>
      <c r="G146" s="6" t="str">
        <f t="shared" si="153"/>
        <v>#REF!</v>
      </c>
      <c r="H146" s="6" t="str">
        <f t="shared" si="153"/>
        <v>#REF!</v>
      </c>
      <c r="I146" s="6" t="str">
        <f t="shared" si="153"/>
        <v>#REF!</v>
      </c>
      <c r="J146" s="6" t="str">
        <f t="shared" si="153"/>
        <v>#REF!</v>
      </c>
      <c r="K146" s="6" t="str">
        <f t="shared" si="153"/>
        <v>#REF!</v>
      </c>
    </row>
    <row r="147">
      <c r="A147" s="6" t="str">
        <f t="shared" si="152"/>
        <v>#REF!</v>
      </c>
      <c r="E147" s="6" t="str">
        <f t="shared" si="125"/>
        <v>#REF!</v>
      </c>
      <c r="F147" s="6" t="str">
        <f t="shared" ref="F147:K147" si="154">'Lakota Raiders'!N18</f>
        <v>#REF!</v>
      </c>
      <c r="G147" s="6" t="str">
        <f t="shared" si="154"/>
        <v>#REF!</v>
      </c>
      <c r="H147" s="6" t="str">
        <f t="shared" si="154"/>
        <v>#REF!</v>
      </c>
      <c r="I147" s="6" t="str">
        <f t="shared" si="154"/>
        <v>#REF!</v>
      </c>
      <c r="J147" s="6" t="str">
        <f t="shared" si="154"/>
        <v>#REF!</v>
      </c>
      <c r="K147" s="6" t="str">
        <f t="shared" si="154"/>
        <v>#REF!</v>
      </c>
    </row>
    <row r="148">
      <c r="A148" s="6" t="str">
        <f t="shared" si="152"/>
        <v>#REF!</v>
      </c>
      <c r="E148" s="6" t="str">
        <f t="shared" si="125"/>
        <v>#REF!</v>
      </c>
      <c r="F148" s="6" t="str">
        <f t="shared" ref="F148:K148" si="155">'Lakota Raiders'!N19</f>
        <v>#REF!</v>
      </c>
      <c r="G148" s="6" t="str">
        <f t="shared" si="155"/>
        <v>#REF!</v>
      </c>
      <c r="H148" s="6" t="str">
        <f t="shared" si="155"/>
        <v>#REF!</v>
      </c>
      <c r="I148" s="6" t="str">
        <f t="shared" si="155"/>
        <v>#REF!</v>
      </c>
      <c r="J148" s="6" t="str">
        <f t="shared" si="155"/>
        <v>#REF!</v>
      </c>
      <c r="K148" s="6" t="str">
        <f t="shared" si="155"/>
        <v>#REF!</v>
      </c>
    </row>
    <row r="149">
      <c r="A149" s="6" t="str">
        <f t="shared" si="152"/>
        <v>#REF!</v>
      </c>
      <c r="E149" s="6" t="str">
        <f t="shared" si="125"/>
        <v>#REF!</v>
      </c>
      <c r="F149" s="6" t="str">
        <f t="shared" ref="F149:K149" si="156">'Lakota Raiders'!N20</f>
        <v>#REF!</v>
      </c>
      <c r="G149" s="6" t="str">
        <f t="shared" si="156"/>
        <v>#REF!</v>
      </c>
      <c r="H149" s="6" t="str">
        <f t="shared" si="156"/>
        <v>#REF!</v>
      </c>
      <c r="I149" s="6" t="str">
        <f t="shared" si="156"/>
        <v>#REF!</v>
      </c>
      <c r="J149" s="6" t="str">
        <f t="shared" si="156"/>
        <v>#REF!</v>
      </c>
      <c r="K149" s="6" t="str">
        <f t="shared" si="156"/>
        <v>#REF!</v>
      </c>
    </row>
    <row r="150">
      <c r="A150" s="6" t="str">
        <f t="shared" si="152"/>
        <v>#REF!</v>
      </c>
      <c r="E150" s="6" t="str">
        <f t="shared" si="125"/>
        <v>#REF!</v>
      </c>
      <c r="F150" s="6" t="str">
        <f t="shared" ref="F150:K150" si="157">'Lakota Raiders'!N21</f>
        <v>#REF!</v>
      </c>
      <c r="G150" s="6" t="str">
        <f t="shared" si="157"/>
        <v>#REF!</v>
      </c>
      <c r="H150" s="6" t="str">
        <f t="shared" si="157"/>
        <v>#REF!</v>
      </c>
      <c r="I150" s="6" t="str">
        <f t="shared" si="157"/>
        <v>#REF!</v>
      </c>
      <c r="J150" s="6" t="str">
        <f t="shared" si="157"/>
        <v>#REF!</v>
      </c>
      <c r="K150" s="6" t="str">
        <f t="shared" si="157"/>
        <v>#REF!</v>
      </c>
    </row>
    <row r="151">
      <c r="A151" s="6" t="str">
        <f t="shared" si="152"/>
        <v>#REF!</v>
      </c>
      <c r="E151" s="6" t="str">
        <f t="shared" si="125"/>
        <v>#REF!</v>
      </c>
      <c r="F151" s="6" t="str">
        <f t="shared" ref="F151:K151" si="158">'Lakota Raiders'!N22</f>
        <v>#REF!</v>
      </c>
      <c r="G151" s="6" t="str">
        <f t="shared" si="158"/>
        <v>#REF!</v>
      </c>
      <c r="H151" s="6" t="str">
        <f t="shared" si="158"/>
        <v>#REF!</v>
      </c>
      <c r="I151" s="6" t="str">
        <f t="shared" si="158"/>
        <v>#REF!</v>
      </c>
      <c r="J151" s="6" t="str">
        <f t="shared" si="158"/>
        <v>#REF!</v>
      </c>
      <c r="K151" s="6" t="str">
        <f t="shared" si="158"/>
        <v>#REF!</v>
      </c>
    </row>
    <row r="152">
      <c r="A152" s="6" t="str">
        <f t="shared" si="152"/>
        <v>#REF!</v>
      </c>
      <c r="E152" s="6" t="str">
        <f t="shared" si="125"/>
        <v>#REF!</v>
      </c>
      <c r="F152" s="6" t="str">
        <f t="shared" ref="F152:K152" si="159">'Lakota Raiders'!N23</f>
        <v>#REF!</v>
      </c>
      <c r="G152" s="6" t="str">
        <f t="shared" si="159"/>
        <v>#REF!</v>
      </c>
      <c r="H152" s="6" t="str">
        <f t="shared" si="159"/>
        <v>#REF!</v>
      </c>
      <c r="I152" s="6" t="str">
        <f t="shared" si="159"/>
        <v>#REF!</v>
      </c>
      <c r="J152" s="6" t="str">
        <f t="shared" si="159"/>
        <v>#REF!</v>
      </c>
      <c r="K152" s="6" t="str">
        <f t="shared" si="159"/>
        <v>#REF!</v>
      </c>
    </row>
    <row r="153">
      <c r="A153" s="6" t="str">
        <f t="shared" si="152"/>
        <v>#REF!</v>
      </c>
      <c r="E153" s="6" t="str">
        <f t="shared" si="125"/>
        <v>#REF!</v>
      </c>
      <c r="F153" s="6" t="str">
        <f t="shared" ref="F153:K153" si="160">'Lakota Raiders'!N24</f>
        <v>#REF!</v>
      </c>
      <c r="G153" s="6" t="str">
        <f t="shared" si="160"/>
        <v>#REF!</v>
      </c>
      <c r="H153" s="6" t="str">
        <f t="shared" si="160"/>
        <v>#REF!</v>
      </c>
      <c r="I153" s="6" t="str">
        <f t="shared" si="160"/>
        <v>#REF!</v>
      </c>
      <c r="J153" s="6" t="str">
        <f t="shared" si="160"/>
        <v>#REF!</v>
      </c>
      <c r="K153" s="6" t="str">
        <f t="shared" si="160"/>
        <v>#REF!</v>
      </c>
    </row>
    <row r="154">
      <c r="A154" s="6" t="str">
        <f t="shared" si="152"/>
        <v>#REF!</v>
      </c>
      <c r="E154" s="6" t="str">
        <f t="shared" si="125"/>
        <v>#REF!</v>
      </c>
      <c r="F154" s="6" t="str">
        <f t="shared" ref="F154:K154" si="161">'Lakota Raiders'!N25</f>
        <v>#REF!</v>
      </c>
      <c r="G154" s="6" t="str">
        <f t="shared" si="161"/>
        <v>#REF!</v>
      </c>
      <c r="H154" s="6" t="str">
        <f t="shared" si="161"/>
        <v>#REF!</v>
      </c>
      <c r="I154" s="6" t="str">
        <f t="shared" si="161"/>
        <v>#REF!</v>
      </c>
      <c r="J154" s="6" t="str">
        <f t="shared" si="161"/>
        <v>#REF!</v>
      </c>
      <c r="K154" s="6" t="str">
        <f t="shared" si="161"/>
        <v>#REF!</v>
      </c>
    </row>
    <row r="155">
      <c r="A155" s="6" t="str">
        <f t="shared" si="152"/>
        <v>#REF!</v>
      </c>
      <c r="E155" s="6" t="str">
        <f t="shared" si="125"/>
        <v>#REF!</v>
      </c>
      <c r="F155" s="6" t="str">
        <f t="shared" ref="F155:K155" si="162">'Lakota Raiders'!N26</f>
        <v>#REF!</v>
      </c>
      <c r="G155" s="6" t="str">
        <f t="shared" si="162"/>
        <v>#REF!</v>
      </c>
      <c r="H155" s="6" t="str">
        <f t="shared" si="162"/>
        <v>#REF!</v>
      </c>
      <c r="I155" s="6" t="str">
        <f t="shared" si="162"/>
        <v>#REF!</v>
      </c>
      <c r="J155" s="6" t="str">
        <f t="shared" si="162"/>
        <v>#REF!</v>
      </c>
      <c r="K155" s="6" t="str">
        <f t="shared" si="162"/>
        <v>#REF!</v>
      </c>
    </row>
    <row r="156">
      <c r="A156" s="6" t="str">
        <f t="shared" si="152"/>
        <v>#REF!</v>
      </c>
      <c r="E156" s="6" t="str">
        <f t="shared" si="125"/>
        <v>#REF!</v>
      </c>
      <c r="F156" s="6" t="str">
        <f t="shared" ref="F156:K156" si="163">'Lakota Raiders'!N27</f>
        <v>#REF!</v>
      </c>
      <c r="G156" s="6" t="str">
        <f t="shared" si="163"/>
        <v>#REF!</v>
      </c>
      <c r="H156" s="6" t="str">
        <f t="shared" si="163"/>
        <v>#REF!</v>
      </c>
      <c r="I156" s="6" t="str">
        <f t="shared" si="163"/>
        <v>#REF!</v>
      </c>
      <c r="J156" s="6" t="str">
        <f t="shared" si="163"/>
        <v>#REF!</v>
      </c>
      <c r="K156" s="6" t="str">
        <f t="shared" si="163"/>
        <v>#REF!</v>
      </c>
    </row>
    <row r="157">
      <c r="A157" s="6" t="str">
        <f t="shared" si="152"/>
        <v>#REF!</v>
      </c>
      <c r="E157" s="6" t="str">
        <f t="shared" si="125"/>
        <v>#REF!</v>
      </c>
      <c r="F157" s="6" t="str">
        <f t="shared" ref="F157:K157" si="164">'Lakota Raiders'!N28</f>
        <v>#REF!</v>
      </c>
      <c r="G157" s="6" t="str">
        <f t="shared" si="164"/>
        <v>#REF!</v>
      </c>
      <c r="H157" s="6" t="str">
        <f t="shared" si="164"/>
        <v>#REF!</v>
      </c>
      <c r="I157" s="6" t="str">
        <f t="shared" si="164"/>
        <v>#REF!</v>
      </c>
      <c r="J157" s="6" t="str">
        <f t="shared" si="164"/>
        <v>#REF!</v>
      </c>
      <c r="K157" s="6" t="str">
        <f t="shared" si="164"/>
        <v>#REF!</v>
      </c>
    </row>
    <row r="158">
      <c r="A158" s="6" t="str">
        <f>'Margaretta Polar Bears'!M3</f>
        <v>#REF!</v>
      </c>
      <c r="E158" s="6" t="str">
        <f t="shared" ref="E158:E196" si="166">LEFT('Margaretta Polar Bears'!A$1,3)</f>
        <v>#REF!</v>
      </c>
      <c r="F158" s="6" t="str">
        <f t="shared" ref="F158:K158" si="165">'Margaretta Polar Bears'!N3</f>
        <v>#REF!</v>
      </c>
      <c r="G158" s="6" t="str">
        <f t="shared" si="165"/>
        <v>#REF!</v>
      </c>
      <c r="H158" s="6" t="str">
        <f t="shared" si="165"/>
        <v>#REF!</v>
      </c>
      <c r="I158" s="6" t="str">
        <f t="shared" si="165"/>
        <v>#REF!</v>
      </c>
      <c r="J158" s="6" t="str">
        <f t="shared" si="165"/>
        <v>#REF!</v>
      </c>
      <c r="K158" s="6" t="str">
        <f t="shared" si="165"/>
        <v>#REF!</v>
      </c>
    </row>
    <row r="159">
      <c r="A159" s="6" t="str">
        <f>'Margaretta Polar Bears'!M29</f>
        <v>#REF!</v>
      </c>
      <c r="E159" s="6" t="str">
        <f t="shared" si="166"/>
        <v>#REF!</v>
      </c>
      <c r="F159" s="6" t="str">
        <f t="shared" ref="F159:K159" si="167">'Margaretta Polar Bears'!N29</f>
        <v>#REF!</v>
      </c>
      <c r="G159" s="6" t="str">
        <f t="shared" si="167"/>
        <v>#REF!</v>
      </c>
      <c r="H159" s="6" t="str">
        <f t="shared" si="167"/>
        <v>#REF!</v>
      </c>
      <c r="I159" s="6" t="str">
        <f t="shared" si="167"/>
        <v>#REF!</v>
      </c>
      <c r="J159" s="6" t="str">
        <f t="shared" si="167"/>
        <v>#REF!</v>
      </c>
      <c r="K159" s="6" t="str">
        <f t="shared" si="167"/>
        <v>#REF!</v>
      </c>
    </row>
    <row r="160">
      <c r="A160" s="6" t="str">
        <f>'Margaretta Polar Bears'!M4</f>
        <v>#REF!</v>
      </c>
      <c r="E160" s="6" t="str">
        <f t="shared" si="166"/>
        <v>#REF!</v>
      </c>
      <c r="F160" s="6" t="str">
        <f t="shared" ref="F160:K160" si="168">'Margaretta Polar Bears'!N4</f>
        <v>#REF!</v>
      </c>
      <c r="G160" s="6" t="str">
        <f t="shared" si="168"/>
        <v>#REF!</v>
      </c>
      <c r="H160" s="6" t="str">
        <f t="shared" si="168"/>
        <v>#REF!</v>
      </c>
      <c r="I160" s="6" t="str">
        <f t="shared" si="168"/>
        <v>#REF!</v>
      </c>
      <c r="J160" s="6" t="str">
        <f t="shared" si="168"/>
        <v>#REF!</v>
      </c>
      <c r="K160" s="6" t="str">
        <f t="shared" si="168"/>
        <v>#REF!</v>
      </c>
    </row>
    <row r="161">
      <c r="A161" s="6" t="str">
        <f>'Margaretta Polar Bears'!M30</f>
        <v>#REF!</v>
      </c>
      <c r="E161" s="6" t="str">
        <f t="shared" si="166"/>
        <v>#REF!</v>
      </c>
      <c r="F161" s="6" t="str">
        <f t="shared" ref="F161:K161" si="169">'Margaretta Polar Bears'!N30</f>
        <v>#REF!</v>
      </c>
      <c r="G161" s="6" t="str">
        <f t="shared" si="169"/>
        <v>#REF!</v>
      </c>
      <c r="H161" s="6" t="str">
        <f t="shared" si="169"/>
        <v>#REF!</v>
      </c>
      <c r="I161" s="6" t="str">
        <f t="shared" si="169"/>
        <v>#REF!</v>
      </c>
      <c r="J161" s="6" t="str">
        <f t="shared" si="169"/>
        <v>#REF!</v>
      </c>
      <c r="K161" s="6" t="str">
        <f t="shared" si="169"/>
        <v>#REF!</v>
      </c>
    </row>
    <row r="162">
      <c r="A162" s="6" t="str">
        <f>'Margaretta Polar Bears'!M5</f>
        <v>#REF!</v>
      </c>
      <c r="E162" s="6" t="str">
        <f t="shared" si="166"/>
        <v>#REF!</v>
      </c>
      <c r="F162" s="6" t="str">
        <f t="shared" ref="F162:K162" si="170">'Margaretta Polar Bears'!N5</f>
        <v>#REF!</v>
      </c>
      <c r="G162" s="6" t="str">
        <f t="shared" si="170"/>
        <v>#REF!</v>
      </c>
      <c r="H162" s="6" t="str">
        <f t="shared" si="170"/>
        <v>#REF!</v>
      </c>
      <c r="I162" s="6" t="str">
        <f t="shared" si="170"/>
        <v>#REF!</v>
      </c>
      <c r="J162" s="6" t="str">
        <f t="shared" si="170"/>
        <v>#REF!</v>
      </c>
      <c r="K162" s="6" t="str">
        <f t="shared" si="170"/>
        <v>#REF!</v>
      </c>
    </row>
    <row r="163">
      <c r="A163" s="6" t="str">
        <f>'Margaretta Polar Bears'!M31</f>
        <v>#REF!</v>
      </c>
      <c r="E163" s="6" t="str">
        <f t="shared" si="166"/>
        <v>#REF!</v>
      </c>
      <c r="F163" s="6" t="str">
        <f t="shared" ref="F163:K163" si="171">'Margaretta Polar Bears'!N31</f>
        <v>#REF!</v>
      </c>
      <c r="G163" s="6" t="str">
        <f t="shared" si="171"/>
        <v>#REF!</v>
      </c>
      <c r="H163" s="6" t="str">
        <f t="shared" si="171"/>
        <v>#REF!</v>
      </c>
      <c r="I163" s="6" t="str">
        <f t="shared" si="171"/>
        <v>#REF!</v>
      </c>
      <c r="J163" s="6" t="str">
        <f t="shared" si="171"/>
        <v>#REF!</v>
      </c>
      <c r="K163" s="6" t="str">
        <f t="shared" si="171"/>
        <v>#REF!</v>
      </c>
    </row>
    <row r="164">
      <c r="A164" s="6" t="str">
        <f>'Margaretta Polar Bears'!M6</f>
        <v>#REF!</v>
      </c>
      <c r="E164" s="6" t="str">
        <f t="shared" si="166"/>
        <v>#REF!</v>
      </c>
      <c r="F164" s="6" t="str">
        <f t="shared" ref="F164:K164" si="172">'Margaretta Polar Bears'!N6</f>
        <v>#REF!</v>
      </c>
      <c r="G164" s="6" t="str">
        <f t="shared" si="172"/>
        <v>#REF!</v>
      </c>
      <c r="H164" s="6" t="str">
        <f t="shared" si="172"/>
        <v>#REF!</v>
      </c>
      <c r="I164" s="6" t="str">
        <f t="shared" si="172"/>
        <v>#REF!</v>
      </c>
      <c r="J164" s="6" t="str">
        <f t="shared" si="172"/>
        <v>#REF!</v>
      </c>
      <c r="K164" s="6" t="str">
        <f t="shared" si="172"/>
        <v>#REF!</v>
      </c>
    </row>
    <row r="165">
      <c r="A165" s="6" t="str">
        <f>'Margaretta Polar Bears'!M32</f>
        <v>#REF!</v>
      </c>
      <c r="E165" s="6" t="str">
        <f t="shared" si="166"/>
        <v>#REF!</v>
      </c>
      <c r="F165" s="6" t="str">
        <f t="shared" ref="F165:K165" si="173">'Margaretta Polar Bears'!N32</f>
        <v>#REF!</v>
      </c>
      <c r="G165" s="6" t="str">
        <f t="shared" si="173"/>
        <v>#REF!</v>
      </c>
      <c r="H165" s="6" t="str">
        <f t="shared" si="173"/>
        <v>#REF!</v>
      </c>
      <c r="I165" s="6" t="str">
        <f t="shared" si="173"/>
        <v>#REF!</v>
      </c>
      <c r="J165" s="6" t="str">
        <f t="shared" si="173"/>
        <v>#REF!</v>
      </c>
      <c r="K165" s="6" t="str">
        <f t="shared" si="173"/>
        <v>#REF!</v>
      </c>
    </row>
    <row r="166">
      <c r="A166" s="6" t="str">
        <f>'Margaretta Polar Bears'!M7</f>
        <v>#REF!</v>
      </c>
      <c r="E166" s="6" t="str">
        <f t="shared" si="166"/>
        <v>#REF!</v>
      </c>
      <c r="F166" s="6" t="str">
        <f t="shared" ref="F166:K166" si="174">'Margaretta Polar Bears'!N7</f>
        <v>#REF!</v>
      </c>
      <c r="G166" s="6" t="str">
        <f t="shared" si="174"/>
        <v>#REF!</v>
      </c>
      <c r="H166" s="6" t="str">
        <f t="shared" si="174"/>
        <v>#REF!</v>
      </c>
      <c r="I166" s="6" t="str">
        <f t="shared" si="174"/>
        <v>#REF!</v>
      </c>
      <c r="J166" s="6" t="str">
        <f t="shared" si="174"/>
        <v>#REF!</v>
      </c>
      <c r="K166" s="6" t="str">
        <f t="shared" si="174"/>
        <v>#REF!</v>
      </c>
    </row>
    <row r="167">
      <c r="A167" s="6" t="str">
        <f>'Margaretta Polar Bears'!M33</f>
        <v>#REF!</v>
      </c>
      <c r="E167" s="6" t="str">
        <f t="shared" si="166"/>
        <v>#REF!</v>
      </c>
      <c r="F167" s="6" t="str">
        <f t="shared" ref="F167:K167" si="175">'Margaretta Polar Bears'!N33</f>
        <v>#REF!</v>
      </c>
      <c r="G167" s="6" t="str">
        <f t="shared" si="175"/>
        <v>#REF!</v>
      </c>
      <c r="H167" s="6" t="str">
        <f t="shared" si="175"/>
        <v>#REF!</v>
      </c>
      <c r="I167" s="6" t="str">
        <f t="shared" si="175"/>
        <v>#REF!</v>
      </c>
      <c r="J167" s="6" t="str">
        <f t="shared" si="175"/>
        <v>#REF!</v>
      </c>
      <c r="K167" s="6" t="str">
        <f t="shared" si="175"/>
        <v>#REF!</v>
      </c>
    </row>
    <row r="168">
      <c r="A168" s="6" t="str">
        <f>'Margaretta Polar Bears'!M8</f>
        <v>#REF!</v>
      </c>
      <c r="E168" s="6" t="str">
        <f t="shared" si="166"/>
        <v>#REF!</v>
      </c>
      <c r="F168" s="6" t="str">
        <f t="shared" ref="F168:K168" si="176">'Margaretta Polar Bears'!N8</f>
        <v>#REF!</v>
      </c>
      <c r="G168" s="6" t="str">
        <f t="shared" si="176"/>
        <v>#REF!</v>
      </c>
      <c r="H168" s="6" t="str">
        <f t="shared" si="176"/>
        <v>#REF!</v>
      </c>
      <c r="I168" s="6" t="str">
        <f t="shared" si="176"/>
        <v>#REF!</v>
      </c>
      <c r="J168" s="6" t="str">
        <f t="shared" si="176"/>
        <v>#REF!</v>
      </c>
      <c r="K168" s="6" t="str">
        <f t="shared" si="176"/>
        <v>#REF!</v>
      </c>
    </row>
    <row r="169">
      <c r="A169" s="6" t="str">
        <f>'Margaretta Polar Bears'!M34</f>
        <v>#REF!</v>
      </c>
      <c r="E169" s="6" t="str">
        <f t="shared" si="166"/>
        <v>#REF!</v>
      </c>
      <c r="F169" s="6" t="str">
        <f t="shared" ref="F169:K169" si="177">'Margaretta Polar Bears'!N34</f>
        <v>#REF!</v>
      </c>
      <c r="G169" s="6" t="str">
        <f t="shared" si="177"/>
        <v>#REF!</v>
      </c>
      <c r="H169" s="6" t="str">
        <f t="shared" si="177"/>
        <v>#REF!</v>
      </c>
      <c r="I169" s="6" t="str">
        <f t="shared" si="177"/>
        <v>#REF!</v>
      </c>
      <c r="J169" s="6" t="str">
        <f t="shared" si="177"/>
        <v>#REF!</v>
      </c>
      <c r="K169" s="6" t="str">
        <f t="shared" si="177"/>
        <v>#REF!</v>
      </c>
    </row>
    <row r="170">
      <c r="A170" s="6" t="str">
        <f>'Margaretta Polar Bears'!M9</f>
        <v>#REF!</v>
      </c>
      <c r="E170" s="6" t="str">
        <f t="shared" si="166"/>
        <v>#REF!</v>
      </c>
      <c r="F170" s="6" t="str">
        <f t="shared" ref="F170:K170" si="178">'Margaretta Polar Bears'!N9</f>
        <v>#REF!</v>
      </c>
      <c r="G170" s="6" t="str">
        <f t="shared" si="178"/>
        <v>#REF!</v>
      </c>
      <c r="H170" s="6" t="str">
        <f t="shared" si="178"/>
        <v>#REF!</v>
      </c>
      <c r="I170" s="6" t="str">
        <f t="shared" si="178"/>
        <v>#REF!</v>
      </c>
      <c r="J170" s="6" t="str">
        <f t="shared" si="178"/>
        <v>#REF!</v>
      </c>
      <c r="K170" s="6" t="str">
        <f t="shared" si="178"/>
        <v>#REF!</v>
      </c>
    </row>
    <row r="171">
      <c r="A171" s="6" t="str">
        <f>'Margaretta Polar Bears'!M35</f>
        <v>#REF!</v>
      </c>
      <c r="E171" s="6" t="str">
        <f t="shared" si="166"/>
        <v>#REF!</v>
      </c>
      <c r="F171" s="6" t="str">
        <f t="shared" ref="F171:K171" si="179">'Margaretta Polar Bears'!N35</f>
        <v>#REF!</v>
      </c>
      <c r="G171" s="6" t="str">
        <f t="shared" si="179"/>
        <v>#REF!</v>
      </c>
      <c r="H171" s="6" t="str">
        <f t="shared" si="179"/>
        <v>#REF!</v>
      </c>
      <c r="I171" s="6" t="str">
        <f t="shared" si="179"/>
        <v>#REF!</v>
      </c>
      <c r="J171" s="6" t="str">
        <f t="shared" si="179"/>
        <v>#REF!</v>
      </c>
      <c r="K171" s="6" t="str">
        <f t="shared" si="179"/>
        <v>#REF!</v>
      </c>
    </row>
    <row r="172">
      <c r="A172" s="6" t="str">
        <f>'Margaretta Polar Bears'!M10</f>
        <v>#REF!</v>
      </c>
      <c r="E172" s="6" t="str">
        <f t="shared" si="166"/>
        <v>#REF!</v>
      </c>
      <c r="F172" s="6" t="str">
        <f t="shared" ref="F172:K172" si="180">'Margaretta Polar Bears'!N10</f>
        <v>#REF!</v>
      </c>
      <c r="G172" s="6" t="str">
        <f t="shared" si="180"/>
        <v>#REF!</v>
      </c>
      <c r="H172" s="6" t="str">
        <f t="shared" si="180"/>
        <v>#REF!</v>
      </c>
      <c r="I172" s="6" t="str">
        <f t="shared" si="180"/>
        <v>#REF!</v>
      </c>
      <c r="J172" s="6" t="str">
        <f t="shared" si="180"/>
        <v>#REF!</v>
      </c>
      <c r="K172" s="6" t="str">
        <f t="shared" si="180"/>
        <v>#REF!</v>
      </c>
    </row>
    <row r="173">
      <c r="A173" s="6" t="str">
        <f>'Margaretta Polar Bears'!M36</f>
        <v>#REF!</v>
      </c>
      <c r="E173" s="6" t="str">
        <f t="shared" si="166"/>
        <v>#REF!</v>
      </c>
      <c r="F173" s="6" t="str">
        <f t="shared" ref="F173:K173" si="181">'Margaretta Polar Bears'!N36</f>
        <v>#REF!</v>
      </c>
      <c r="G173" s="6" t="str">
        <f t="shared" si="181"/>
        <v>#REF!</v>
      </c>
      <c r="H173" s="6" t="str">
        <f t="shared" si="181"/>
        <v>#REF!</v>
      </c>
      <c r="I173" s="6" t="str">
        <f t="shared" si="181"/>
        <v>#REF!</v>
      </c>
      <c r="J173" s="6" t="str">
        <f t="shared" si="181"/>
        <v>#REF!</v>
      </c>
      <c r="K173" s="6" t="str">
        <f t="shared" si="181"/>
        <v>#REF!</v>
      </c>
    </row>
    <row r="174">
      <c r="A174" s="6" t="str">
        <f>'Margaretta Polar Bears'!M11</f>
        <v>#REF!</v>
      </c>
      <c r="E174" s="6" t="str">
        <f t="shared" si="166"/>
        <v>#REF!</v>
      </c>
      <c r="F174" s="6" t="str">
        <f t="shared" ref="F174:K174" si="182">'Margaretta Polar Bears'!N11</f>
        <v>#REF!</v>
      </c>
      <c r="G174" s="6" t="str">
        <f t="shared" si="182"/>
        <v>#REF!</v>
      </c>
      <c r="H174" s="6" t="str">
        <f t="shared" si="182"/>
        <v>#REF!</v>
      </c>
      <c r="I174" s="6" t="str">
        <f t="shared" si="182"/>
        <v>#REF!</v>
      </c>
      <c r="J174" s="6" t="str">
        <f t="shared" si="182"/>
        <v>#REF!</v>
      </c>
      <c r="K174" s="6" t="str">
        <f t="shared" si="182"/>
        <v>#REF!</v>
      </c>
    </row>
    <row r="175">
      <c r="A175" s="6" t="str">
        <f>'Margaretta Polar Bears'!M37</f>
        <v>#REF!</v>
      </c>
      <c r="E175" s="6" t="str">
        <f t="shared" si="166"/>
        <v>#REF!</v>
      </c>
      <c r="F175" s="6" t="str">
        <f t="shared" ref="F175:K175" si="183">'Margaretta Polar Bears'!N37</f>
        <v>#REF!</v>
      </c>
      <c r="G175" s="6" t="str">
        <f t="shared" si="183"/>
        <v>#REF!</v>
      </c>
      <c r="H175" s="6" t="str">
        <f t="shared" si="183"/>
        <v>#REF!</v>
      </c>
      <c r="I175" s="6" t="str">
        <f t="shared" si="183"/>
        <v>#REF!</v>
      </c>
      <c r="J175" s="6" t="str">
        <f t="shared" si="183"/>
        <v>#REF!</v>
      </c>
      <c r="K175" s="6" t="str">
        <f t="shared" si="183"/>
        <v>#REF!</v>
      </c>
    </row>
    <row r="176">
      <c r="A176" s="6" t="str">
        <f>'Margaretta Polar Bears'!M12</f>
        <v>#REF!</v>
      </c>
      <c r="E176" s="6" t="str">
        <f t="shared" si="166"/>
        <v>#REF!</v>
      </c>
      <c r="F176" s="6" t="str">
        <f t="shared" ref="F176:K176" si="184">'Margaretta Polar Bears'!N12</f>
        <v>#REF!</v>
      </c>
      <c r="G176" s="6" t="str">
        <f t="shared" si="184"/>
        <v>#REF!</v>
      </c>
      <c r="H176" s="6" t="str">
        <f t="shared" si="184"/>
        <v>#REF!</v>
      </c>
      <c r="I176" s="6" t="str">
        <f t="shared" si="184"/>
        <v>#REF!</v>
      </c>
      <c r="J176" s="6" t="str">
        <f t="shared" si="184"/>
        <v>#REF!</v>
      </c>
      <c r="K176" s="6" t="str">
        <f t="shared" si="184"/>
        <v>#REF!</v>
      </c>
    </row>
    <row r="177">
      <c r="A177" s="6" t="str">
        <f>'Margaretta Polar Bears'!M38</f>
        <v>#REF!</v>
      </c>
      <c r="E177" s="6" t="str">
        <f t="shared" si="166"/>
        <v>#REF!</v>
      </c>
      <c r="F177" s="6" t="str">
        <f t="shared" ref="F177:K177" si="185">'Margaretta Polar Bears'!N38</f>
        <v>#REF!</v>
      </c>
      <c r="G177" s="6" t="str">
        <f t="shared" si="185"/>
        <v>#REF!</v>
      </c>
      <c r="H177" s="6" t="str">
        <f t="shared" si="185"/>
        <v>#REF!</v>
      </c>
      <c r="I177" s="6" t="str">
        <f t="shared" si="185"/>
        <v>#REF!</v>
      </c>
      <c r="J177" s="6" t="str">
        <f t="shared" si="185"/>
        <v>#REF!</v>
      </c>
      <c r="K177" s="6" t="str">
        <f t="shared" si="185"/>
        <v>#REF!</v>
      </c>
    </row>
    <row r="178">
      <c r="A178" s="6" t="str">
        <f>'Margaretta Polar Bears'!M13</f>
        <v>#REF!</v>
      </c>
      <c r="E178" s="6" t="str">
        <f t="shared" si="166"/>
        <v>#REF!</v>
      </c>
      <c r="F178" s="6" t="str">
        <f t="shared" ref="F178:K178" si="186">'Margaretta Polar Bears'!N13</f>
        <v>#REF!</v>
      </c>
      <c r="G178" s="6" t="str">
        <f t="shared" si="186"/>
        <v>#REF!</v>
      </c>
      <c r="H178" s="6" t="str">
        <f t="shared" si="186"/>
        <v>#REF!</v>
      </c>
      <c r="I178" s="6" t="str">
        <f t="shared" si="186"/>
        <v>#REF!</v>
      </c>
      <c r="J178" s="6" t="str">
        <f t="shared" si="186"/>
        <v>#REF!</v>
      </c>
      <c r="K178" s="6" t="str">
        <f t="shared" si="186"/>
        <v>#REF!</v>
      </c>
    </row>
    <row r="179">
      <c r="A179" s="6" t="str">
        <f>'Margaretta Polar Bears'!M39</f>
        <v>#REF!</v>
      </c>
      <c r="E179" s="6" t="str">
        <f t="shared" si="166"/>
        <v>#REF!</v>
      </c>
      <c r="F179" s="6" t="str">
        <f t="shared" ref="F179:K179" si="187">'Margaretta Polar Bears'!N39</f>
        <v>#REF!</v>
      </c>
      <c r="G179" s="6" t="str">
        <f t="shared" si="187"/>
        <v>#REF!</v>
      </c>
      <c r="H179" s="6" t="str">
        <f t="shared" si="187"/>
        <v>#REF!</v>
      </c>
      <c r="I179" s="6" t="str">
        <f t="shared" si="187"/>
        <v>#REF!</v>
      </c>
      <c r="J179" s="6" t="str">
        <f t="shared" si="187"/>
        <v>#REF!</v>
      </c>
      <c r="K179" s="6" t="str">
        <f t="shared" si="187"/>
        <v>#REF!</v>
      </c>
    </row>
    <row r="180">
      <c r="A180" s="6" t="str">
        <f>'Margaretta Polar Bears'!M14</f>
        <v>#REF!</v>
      </c>
      <c r="E180" s="6" t="str">
        <f t="shared" si="166"/>
        <v>#REF!</v>
      </c>
      <c r="F180" s="6" t="str">
        <f t="shared" ref="F180:K180" si="188">'Margaretta Polar Bears'!N14</f>
        <v>#REF!</v>
      </c>
      <c r="G180" s="6" t="str">
        <f t="shared" si="188"/>
        <v>#REF!</v>
      </c>
      <c r="H180" s="6" t="str">
        <f t="shared" si="188"/>
        <v>#REF!</v>
      </c>
      <c r="I180" s="6" t="str">
        <f t="shared" si="188"/>
        <v>#REF!</v>
      </c>
      <c r="J180" s="6" t="str">
        <f t="shared" si="188"/>
        <v>#REF!</v>
      </c>
      <c r="K180" s="6" t="str">
        <f t="shared" si="188"/>
        <v>#REF!</v>
      </c>
    </row>
    <row r="181">
      <c r="A181" s="6" t="str">
        <f>'Margaretta Polar Bears'!M40</f>
        <v>#REF!</v>
      </c>
      <c r="E181" s="6" t="str">
        <f t="shared" si="166"/>
        <v>#REF!</v>
      </c>
      <c r="F181" s="6" t="str">
        <f t="shared" ref="F181:K181" si="189">'Margaretta Polar Bears'!N40</f>
        <v>#REF!</v>
      </c>
      <c r="G181" s="6" t="str">
        <f t="shared" si="189"/>
        <v>#REF!</v>
      </c>
      <c r="H181" s="6" t="str">
        <f t="shared" si="189"/>
        <v>#REF!</v>
      </c>
      <c r="I181" s="6" t="str">
        <f t="shared" si="189"/>
        <v>#REF!</v>
      </c>
      <c r="J181" s="6" t="str">
        <f t="shared" si="189"/>
        <v>#REF!</v>
      </c>
      <c r="K181" s="6" t="str">
        <f t="shared" si="189"/>
        <v>#REF!</v>
      </c>
    </row>
    <row r="182">
      <c r="A182" s="6" t="str">
        <f>'Margaretta Polar Bears'!M15</f>
        <v>#REF!</v>
      </c>
      <c r="E182" s="6" t="str">
        <f t="shared" si="166"/>
        <v>#REF!</v>
      </c>
      <c r="F182" s="6" t="str">
        <f t="shared" ref="F182:K182" si="190">'Margaretta Polar Bears'!N15</f>
        <v>#REF!</v>
      </c>
      <c r="G182" s="6" t="str">
        <f t="shared" si="190"/>
        <v>#REF!</v>
      </c>
      <c r="H182" s="6" t="str">
        <f t="shared" si="190"/>
        <v>#REF!</v>
      </c>
      <c r="I182" s="6" t="str">
        <f t="shared" si="190"/>
        <v>#REF!</v>
      </c>
      <c r="J182" s="6" t="str">
        <f t="shared" si="190"/>
        <v>#REF!</v>
      </c>
      <c r="K182" s="6" t="str">
        <f t="shared" si="190"/>
        <v>#REF!</v>
      </c>
    </row>
    <row r="183">
      <c r="A183" s="6" t="str">
        <f>'Margaretta Polar Bears'!M41</f>
        <v>#REF!</v>
      </c>
      <c r="E183" s="6" t="str">
        <f t="shared" si="166"/>
        <v>#REF!</v>
      </c>
      <c r="F183" s="6" t="str">
        <f t="shared" ref="F183:K183" si="191">'Margaretta Polar Bears'!N41</f>
        <v>#REF!</v>
      </c>
      <c r="G183" s="6" t="str">
        <f t="shared" si="191"/>
        <v>#REF!</v>
      </c>
      <c r="H183" s="6" t="str">
        <f t="shared" si="191"/>
        <v>#REF!</v>
      </c>
      <c r="I183" s="6" t="str">
        <f t="shared" si="191"/>
        <v>#REF!</v>
      </c>
      <c r="J183" s="6" t="str">
        <f t="shared" si="191"/>
        <v>#REF!</v>
      </c>
      <c r="K183" s="6" t="str">
        <f t="shared" si="191"/>
        <v>#REF!</v>
      </c>
    </row>
    <row r="184">
      <c r="A184" s="6" t="str">
        <f t="shared" ref="A184:A196" si="193">'Margaretta Polar Bears'!M16</f>
        <v>#REF!</v>
      </c>
      <c r="E184" s="6" t="str">
        <f t="shared" si="166"/>
        <v>#REF!</v>
      </c>
      <c r="F184" s="6" t="str">
        <f t="shared" ref="F184:K184" si="192">'Margaretta Polar Bears'!N16</f>
        <v>#REF!</v>
      </c>
      <c r="G184" s="6" t="str">
        <f t="shared" si="192"/>
        <v>#REF!</v>
      </c>
      <c r="H184" s="6" t="str">
        <f t="shared" si="192"/>
        <v>#REF!</v>
      </c>
      <c r="I184" s="6" t="str">
        <f t="shared" si="192"/>
        <v>#REF!</v>
      </c>
      <c r="J184" s="6" t="str">
        <f t="shared" si="192"/>
        <v>#REF!</v>
      </c>
      <c r="K184" s="6" t="str">
        <f t="shared" si="192"/>
        <v>#REF!</v>
      </c>
    </row>
    <row r="185">
      <c r="A185" s="6" t="str">
        <f t="shared" si="193"/>
        <v>#REF!</v>
      </c>
      <c r="E185" s="6" t="str">
        <f t="shared" si="166"/>
        <v>#REF!</v>
      </c>
      <c r="F185" s="6" t="str">
        <f t="shared" ref="F185:K185" si="194">'Margaretta Polar Bears'!N17</f>
        <v>#REF!</v>
      </c>
      <c r="G185" s="6" t="str">
        <f t="shared" si="194"/>
        <v>#REF!</v>
      </c>
      <c r="H185" s="6" t="str">
        <f t="shared" si="194"/>
        <v>#REF!</v>
      </c>
      <c r="I185" s="6" t="str">
        <f t="shared" si="194"/>
        <v>#REF!</v>
      </c>
      <c r="J185" s="6" t="str">
        <f t="shared" si="194"/>
        <v>#REF!</v>
      </c>
      <c r="K185" s="6" t="str">
        <f t="shared" si="194"/>
        <v>#REF!</v>
      </c>
    </row>
    <row r="186">
      <c r="A186" s="6" t="str">
        <f t="shared" si="193"/>
        <v>#REF!</v>
      </c>
      <c r="E186" s="6" t="str">
        <f t="shared" si="166"/>
        <v>#REF!</v>
      </c>
      <c r="F186" s="6" t="str">
        <f t="shared" ref="F186:K186" si="195">'Margaretta Polar Bears'!N18</f>
        <v>#REF!</v>
      </c>
      <c r="G186" s="6" t="str">
        <f t="shared" si="195"/>
        <v>#REF!</v>
      </c>
      <c r="H186" s="6" t="str">
        <f t="shared" si="195"/>
        <v>#REF!</v>
      </c>
      <c r="I186" s="6" t="str">
        <f t="shared" si="195"/>
        <v>#REF!</v>
      </c>
      <c r="J186" s="6" t="str">
        <f t="shared" si="195"/>
        <v>#REF!</v>
      </c>
      <c r="K186" s="6" t="str">
        <f t="shared" si="195"/>
        <v>#REF!</v>
      </c>
    </row>
    <row r="187">
      <c r="A187" s="6" t="str">
        <f t="shared" si="193"/>
        <v>#REF!</v>
      </c>
      <c r="E187" s="6" t="str">
        <f t="shared" si="166"/>
        <v>#REF!</v>
      </c>
      <c r="F187" s="6" t="str">
        <f t="shared" ref="F187:K187" si="196">'Margaretta Polar Bears'!N19</f>
        <v>#REF!</v>
      </c>
      <c r="G187" s="6" t="str">
        <f t="shared" si="196"/>
        <v>#REF!</v>
      </c>
      <c r="H187" s="6" t="str">
        <f t="shared" si="196"/>
        <v>#REF!</v>
      </c>
      <c r="I187" s="6" t="str">
        <f t="shared" si="196"/>
        <v>#REF!</v>
      </c>
      <c r="J187" s="6" t="str">
        <f t="shared" si="196"/>
        <v>#REF!</v>
      </c>
      <c r="K187" s="6" t="str">
        <f t="shared" si="196"/>
        <v>#REF!</v>
      </c>
    </row>
    <row r="188">
      <c r="A188" s="6" t="str">
        <f t="shared" si="193"/>
        <v>#REF!</v>
      </c>
      <c r="E188" s="6" t="str">
        <f t="shared" si="166"/>
        <v>#REF!</v>
      </c>
      <c r="F188" s="6" t="str">
        <f t="shared" ref="F188:K188" si="197">'Margaretta Polar Bears'!N20</f>
        <v>#REF!</v>
      </c>
      <c r="G188" s="6" t="str">
        <f t="shared" si="197"/>
        <v>#REF!</v>
      </c>
      <c r="H188" s="6" t="str">
        <f t="shared" si="197"/>
        <v>#REF!</v>
      </c>
      <c r="I188" s="6" t="str">
        <f t="shared" si="197"/>
        <v>#REF!</v>
      </c>
      <c r="J188" s="6" t="str">
        <f t="shared" si="197"/>
        <v>#REF!</v>
      </c>
      <c r="K188" s="6" t="str">
        <f t="shared" si="197"/>
        <v>#REF!</v>
      </c>
    </row>
    <row r="189">
      <c r="A189" s="6" t="str">
        <f t="shared" si="193"/>
        <v>#REF!</v>
      </c>
      <c r="E189" s="6" t="str">
        <f t="shared" si="166"/>
        <v>#REF!</v>
      </c>
      <c r="F189" s="6" t="str">
        <f t="shared" ref="F189:K189" si="198">'Margaretta Polar Bears'!N21</f>
        <v>#REF!</v>
      </c>
      <c r="G189" s="6" t="str">
        <f t="shared" si="198"/>
        <v>#REF!</v>
      </c>
      <c r="H189" s="6" t="str">
        <f t="shared" si="198"/>
        <v>#REF!</v>
      </c>
      <c r="I189" s="6" t="str">
        <f t="shared" si="198"/>
        <v>#REF!</v>
      </c>
      <c r="J189" s="6" t="str">
        <f t="shared" si="198"/>
        <v>#REF!</v>
      </c>
      <c r="K189" s="6" t="str">
        <f t="shared" si="198"/>
        <v>#REF!</v>
      </c>
    </row>
    <row r="190">
      <c r="A190" s="6" t="str">
        <f t="shared" si="193"/>
        <v>#REF!</v>
      </c>
      <c r="E190" s="6" t="str">
        <f t="shared" si="166"/>
        <v>#REF!</v>
      </c>
      <c r="F190" s="6" t="str">
        <f t="shared" ref="F190:K190" si="199">'Margaretta Polar Bears'!N22</f>
        <v>#REF!</v>
      </c>
      <c r="G190" s="6" t="str">
        <f t="shared" si="199"/>
        <v>#REF!</v>
      </c>
      <c r="H190" s="6" t="str">
        <f t="shared" si="199"/>
        <v>#REF!</v>
      </c>
      <c r="I190" s="6" t="str">
        <f t="shared" si="199"/>
        <v>#REF!</v>
      </c>
      <c r="J190" s="6" t="str">
        <f t="shared" si="199"/>
        <v>#REF!</v>
      </c>
      <c r="K190" s="6" t="str">
        <f t="shared" si="199"/>
        <v>#REF!</v>
      </c>
    </row>
    <row r="191">
      <c r="A191" s="6" t="str">
        <f t="shared" si="193"/>
        <v>#REF!</v>
      </c>
      <c r="E191" s="6" t="str">
        <f t="shared" si="166"/>
        <v>#REF!</v>
      </c>
      <c r="F191" s="6" t="str">
        <f t="shared" ref="F191:K191" si="200">'Margaretta Polar Bears'!N23</f>
        <v>#REF!</v>
      </c>
      <c r="G191" s="6" t="str">
        <f t="shared" si="200"/>
        <v>#REF!</v>
      </c>
      <c r="H191" s="6" t="str">
        <f t="shared" si="200"/>
        <v>#REF!</v>
      </c>
      <c r="I191" s="6" t="str">
        <f t="shared" si="200"/>
        <v>#REF!</v>
      </c>
      <c r="J191" s="6" t="str">
        <f t="shared" si="200"/>
        <v>#REF!</v>
      </c>
      <c r="K191" s="6" t="str">
        <f t="shared" si="200"/>
        <v>#REF!</v>
      </c>
    </row>
    <row r="192">
      <c r="A192" s="6" t="str">
        <f t="shared" si="193"/>
        <v>#REF!</v>
      </c>
      <c r="E192" s="6" t="str">
        <f t="shared" si="166"/>
        <v>#REF!</v>
      </c>
      <c r="F192" s="6" t="str">
        <f t="shared" ref="F192:K192" si="201">'Margaretta Polar Bears'!N24</f>
        <v>#REF!</v>
      </c>
      <c r="G192" s="6" t="str">
        <f t="shared" si="201"/>
        <v>#REF!</v>
      </c>
      <c r="H192" s="6" t="str">
        <f t="shared" si="201"/>
        <v>#REF!</v>
      </c>
      <c r="I192" s="6" t="str">
        <f t="shared" si="201"/>
        <v>#REF!</v>
      </c>
      <c r="J192" s="6" t="str">
        <f t="shared" si="201"/>
        <v>#REF!</v>
      </c>
      <c r="K192" s="6" t="str">
        <f t="shared" si="201"/>
        <v>#REF!</v>
      </c>
    </row>
    <row r="193">
      <c r="A193" s="6" t="str">
        <f t="shared" si="193"/>
        <v>#REF!</v>
      </c>
      <c r="E193" s="6" t="str">
        <f t="shared" si="166"/>
        <v>#REF!</v>
      </c>
      <c r="F193" s="6" t="str">
        <f t="shared" ref="F193:K193" si="202">'Margaretta Polar Bears'!N25</f>
        <v>#REF!</v>
      </c>
      <c r="G193" s="6" t="str">
        <f t="shared" si="202"/>
        <v>#REF!</v>
      </c>
      <c r="H193" s="6" t="str">
        <f t="shared" si="202"/>
        <v>#REF!</v>
      </c>
      <c r="I193" s="6" t="str">
        <f t="shared" si="202"/>
        <v>#REF!</v>
      </c>
      <c r="J193" s="6" t="str">
        <f t="shared" si="202"/>
        <v>#REF!</v>
      </c>
      <c r="K193" s="6" t="str">
        <f t="shared" si="202"/>
        <v>#REF!</v>
      </c>
    </row>
    <row r="194">
      <c r="A194" s="6" t="str">
        <f t="shared" si="193"/>
        <v>#REF!</v>
      </c>
      <c r="E194" s="6" t="str">
        <f t="shared" si="166"/>
        <v>#REF!</v>
      </c>
      <c r="F194" s="6" t="str">
        <f t="shared" ref="F194:K194" si="203">'Margaretta Polar Bears'!N26</f>
        <v>#REF!</v>
      </c>
      <c r="G194" s="6" t="str">
        <f t="shared" si="203"/>
        <v>#REF!</v>
      </c>
      <c r="H194" s="6" t="str">
        <f t="shared" si="203"/>
        <v>#REF!</v>
      </c>
      <c r="I194" s="6" t="str">
        <f t="shared" si="203"/>
        <v>#REF!</v>
      </c>
      <c r="J194" s="6" t="str">
        <f t="shared" si="203"/>
        <v>#REF!</v>
      </c>
      <c r="K194" s="6" t="str">
        <f t="shared" si="203"/>
        <v>#REF!</v>
      </c>
    </row>
    <row r="195">
      <c r="A195" s="6" t="str">
        <f t="shared" si="193"/>
        <v>#REF!</v>
      </c>
      <c r="E195" s="6" t="str">
        <f t="shared" si="166"/>
        <v>#REF!</v>
      </c>
      <c r="F195" s="6" t="str">
        <f t="shared" ref="F195:K195" si="204">'Margaretta Polar Bears'!N27</f>
        <v>#REF!</v>
      </c>
      <c r="G195" s="6" t="str">
        <f t="shared" si="204"/>
        <v>#REF!</v>
      </c>
      <c r="H195" s="6" t="str">
        <f t="shared" si="204"/>
        <v>#REF!</v>
      </c>
      <c r="I195" s="6" t="str">
        <f t="shared" si="204"/>
        <v>#REF!</v>
      </c>
      <c r="J195" s="6" t="str">
        <f t="shared" si="204"/>
        <v>#REF!</v>
      </c>
      <c r="K195" s="6" t="str">
        <f t="shared" si="204"/>
        <v>#REF!</v>
      </c>
    </row>
    <row r="196">
      <c r="A196" s="6" t="str">
        <f t="shared" si="193"/>
        <v>#REF!</v>
      </c>
      <c r="E196" s="6" t="str">
        <f t="shared" si="166"/>
        <v>#REF!</v>
      </c>
      <c r="F196" s="6" t="str">
        <f t="shared" ref="F196:K196" si="205">'Margaretta Polar Bears'!N28</f>
        <v>#REF!</v>
      </c>
      <c r="G196" s="6" t="str">
        <f t="shared" si="205"/>
        <v>#REF!</v>
      </c>
      <c r="H196" s="6" t="str">
        <f t="shared" si="205"/>
        <v>#REF!</v>
      </c>
      <c r="I196" s="6" t="str">
        <f t="shared" si="205"/>
        <v>#REF!</v>
      </c>
      <c r="J196" s="6" t="str">
        <f t="shared" si="205"/>
        <v>#REF!</v>
      </c>
      <c r="K196" s="6" t="str">
        <f t="shared" si="205"/>
        <v>#REF!</v>
      </c>
    </row>
    <row r="197">
      <c r="A197" s="8" t="str">
        <f>'Willard Flashes'!M3</f>
        <v>#REF!</v>
      </c>
      <c r="B197" s="8"/>
      <c r="C197" s="8"/>
      <c r="D197" s="8"/>
      <c r="E197" s="8" t="str">
        <f t="shared" ref="E197:E235" si="207">LEFT('Willard Flashes'!A$1,3)</f>
        <v>#REF!</v>
      </c>
      <c r="F197" s="8" t="str">
        <f t="shared" ref="F197:K197" si="206">'Willard Flashes'!N3</f>
        <v>#REF!</v>
      </c>
      <c r="G197" s="9" t="str">
        <f t="shared" si="206"/>
        <v>#REF!</v>
      </c>
      <c r="H197" s="9" t="str">
        <f t="shared" si="206"/>
        <v>#REF!</v>
      </c>
      <c r="I197" s="9" t="str">
        <f t="shared" si="206"/>
        <v>#REF!</v>
      </c>
      <c r="J197" s="9" t="str">
        <f t="shared" si="206"/>
        <v>#REF!</v>
      </c>
      <c r="K197" s="9" t="str">
        <f t="shared" si="206"/>
        <v>#REF!</v>
      </c>
    </row>
    <row r="198">
      <c r="A198" s="8" t="str">
        <f>'Willard Flashes'!M29</f>
        <v>#REF!</v>
      </c>
      <c r="B198" s="8"/>
      <c r="C198" s="8"/>
      <c r="D198" s="8"/>
      <c r="E198" s="8" t="str">
        <f t="shared" si="207"/>
        <v>#REF!</v>
      </c>
      <c r="F198" s="8" t="str">
        <f t="shared" ref="F198:K198" si="208">'Willard Flashes'!N29</f>
        <v>#REF!</v>
      </c>
      <c r="G198" s="9" t="str">
        <f t="shared" si="208"/>
        <v>#REF!</v>
      </c>
      <c r="H198" s="9" t="str">
        <f t="shared" si="208"/>
        <v>#REF!</v>
      </c>
      <c r="I198" s="9" t="str">
        <f t="shared" si="208"/>
        <v>#REF!</v>
      </c>
      <c r="J198" s="9" t="str">
        <f t="shared" si="208"/>
        <v>#REF!</v>
      </c>
      <c r="K198" s="9" t="str">
        <f t="shared" si="208"/>
        <v>#REF!</v>
      </c>
    </row>
    <row r="199">
      <c r="A199" s="8" t="str">
        <f>'Willard Flashes'!M4</f>
        <v>#REF!</v>
      </c>
      <c r="B199" s="8"/>
      <c r="C199" s="8"/>
      <c r="D199" s="8"/>
      <c r="E199" s="8" t="str">
        <f t="shared" si="207"/>
        <v>#REF!</v>
      </c>
      <c r="F199" s="8" t="str">
        <f t="shared" ref="F199:K199" si="209">'Willard Flashes'!N4</f>
        <v>#REF!</v>
      </c>
      <c r="G199" s="9" t="str">
        <f t="shared" si="209"/>
        <v>#REF!</v>
      </c>
      <c r="H199" s="9" t="str">
        <f t="shared" si="209"/>
        <v>#REF!</v>
      </c>
      <c r="I199" s="9" t="str">
        <f t="shared" si="209"/>
        <v>#REF!</v>
      </c>
      <c r="J199" s="9" t="str">
        <f t="shared" si="209"/>
        <v>#REF!</v>
      </c>
      <c r="K199" s="9" t="str">
        <f t="shared" si="209"/>
        <v>#REF!</v>
      </c>
    </row>
    <row r="200">
      <c r="A200" s="8" t="str">
        <f>'Willard Flashes'!M30</f>
        <v>#REF!</v>
      </c>
      <c r="B200" s="8"/>
      <c r="C200" s="8"/>
      <c r="D200" s="8"/>
      <c r="E200" s="8" t="str">
        <f t="shared" si="207"/>
        <v>#REF!</v>
      </c>
      <c r="F200" s="8" t="str">
        <f t="shared" ref="F200:K200" si="210">'Willard Flashes'!N30</f>
        <v>#REF!</v>
      </c>
      <c r="G200" s="9" t="str">
        <f t="shared" si="210"/>
        <v>#REF!</v>
      </c>
      <c r="H200" s="9" t="str">
        <f t="shared" si="210"/>
        <v>#REF!</v>
      </c>
      <c r="I200" s="9" t="str">
        <f t="shared" si="210"/>
        <v>#REF!</v>
      </c>
      <c r="J200" s="9" t="str">
        <f t="shared" si="210"/>
        <v>#REF!</v>
      </c>
      <c r="K200" s="9" t="str">
        <f t="shared" si="210"/>
        <v>#REF!</v>
      </c>
    </row>
    <row r="201">
      <c r="A201" s="8" t="str">
        <f>'Willard Flashes'!M5</f>
        <v>#REF!</v>
      </c>
      <c r="B201" s="8"/>
      <c r="C201" s="8"/>
      <c r="D201" s="8"/>
      <c r="E201" s="8" t="str">
        <f t="shared" si="207"/>
        <v>#REF!</v>
      </c>
      <c r="F201" s="8" t="str">
        <f t="shared" ref="F201:K201" si="211">'Willard Flashes'!N5</f>
        <v>#REF!</v>
      </c>
      <c r="G201" s="9" t="str">
        <f t="shared" si="211"/>
        <v>#REF!</v>
      </c>
      <c r="H201" s="9" t="str">
        <f t="shared" si="211"/>
        <v>#REF!</v>
      </c>
      <c r="I201" s="9" t="str">
        <f t="shared" si="211"/>
        <v>#REF!</v>
      </c>
      <c r="J201" s="9" t="str">
        <f t="shared" si="211"/>
        <v>#REF!</v>
      </c>
      <c r="K201" s="9" t="str">
        <f t="shared" si="211"/>
        <v>#REF!</v>
      </c>
    </row>
    <row r="202">
      <c r="A202" s="8" t="str">
        <f>'Willard Flashes'!M31</f>
        <v>#REF!</v>
      </c>
      <c r="B202" s="8"/>
      <c r="C202" s="8"/>
      <c r="D202" s="8"/>
      <c r="E202" s="8" t="str">
        <f t="shared" si="207"/>
        <v>#REF!</v>
      </c>
      <c r="F202" s="8" t="str">
        <f t="shared" ref="F202:K202" si="212">'Willard Flashes'!N31</f>
        <v>#REF!</v>
      </c>
      <c r="G202" s="9" t="str">
        <f t="shared" si="212"/>
        <v>#REF!</v>
      </c>
      <c r="H202" s="9" t="str">
        <f t="shared" si="212"/>
        <v>#REF!</v>
      </c>
      <c r="I202" s="9" t="str">
        <f t="shared" si="212"/>
        <v>#REF!</v>
      </c>
      <c r="J202" s="9" t="str">
        <f t="shared" si="212"/>
        <v>#REF!</v>
      </c>
      <c r="K202" s="9" t="str">
        <f t="shared" si="212"/>
        <v>#REF!</v>
      </c>
    </row>
    <row r="203">
      <c r="A203" s="8" t="str">
        <f>'Willard Flashes'!M6</f>
        <v>#REF!</v>
      </c>
      <c r="B203" s="8"/>
      <c r="C203" s="8"/>
      <c r="D203" s="8"/>
      <c r="E203" s="8" t="str">
        <f t="shared" si="207"/>
        <v>#REF!</v>
      </c>
      <c r="F203" s="8" t="str">
        <f t="shared" ref="F203:K203" si="213">'Willard Flashes'!N6</f>
        <v>#REF!</v>
      </c>
      <c r="G203" s="9" t="str">
        <f t="shared" si="213"/>
        <v>#REF!</v>
      </c>
      <c r="H203" s="9" t="str">
        <f t="shared" si="213"/>
        <v>#REF!</v>
      </c>
      <c r="I203" s="9" t="str">
        <f t="shared" si="213"/>
        <v>#REF!</v>
      </c>
      <c r="J203" s="9" t="str">
        <f t="shared" si="213"/>
        <v>#REF!</v>
      </c>
      <c r="K203" s="9" t="str">
        <f t="shared" si="213"/>
        <v>#REF!</v>
      </c>
    </row>
    <row r="204">
      <c r="A204" s="8" t="str">
        <f>'Willard Flashes'!M32</f>
        <v>#REF!</v>
      </c>
      <c r="B204" s="8"/>
      <c r="C204" s="8"/>
      <c r="D204" s="8"/>
      <c r="E204" s="8" t="str">
        <f t="shared" si="207"/>
        <v>#REF!</v>
      </c>
      <c r="F204" s="8" t="str">
        <f t="shared" ref="F204:K204" si="214">'Willard Flashes'!N32</f>
        <v>#REF!</v>
      </c>
      <c r="G204" s="9" t="str">
        <f t="shared" si="214"/>
        <v>#REF!</v>
      </c>
      <c r="H204" s="9" t="str">
        <f t="shared" si="214"/>
        <v>#REF!</v>
      </c>
      <c r="I204" s="9" t="str">
        <f t="shared" si="214"/>
        <v>#REF!</v>
      </c>
      <c r="J204" s="9" t="str">
        <f t="shared" si="214"/>
        <v>#REF!</v>
      </c>
      <c r="K204" s="9" t="str">
        <f t="shared" si="214"/>
        <v>#REF!</v>
      </c>
    </row>
    <row r="205">
      <c r="A205" s="8" t="str">
        <f>'Willard Flashes'!M7</f>
        <v>#REF!</v>
      </c>
      <c r="B205" s="8"/>
      <c r="C205" s="8"/>
      <c r="D205" s="8"/>
      <c r="E205" s="8" t="str">
        <f t="shared" si="207"/>
        <v>#REF!</v>
      </c>
      <c r="F205" s="8" t="str">
        <f t="shared" ref="F205:K205" si="215">'Willard Flashes'!N7</f>
        <v>#REF!</v>
      </c>
      <c r="G205" s="9" t="str">
        <f t="shared" si="215"/>
        <v>#REF!</v>
      </c>
      <c r="H205" s="9" t="str">
        <f t="shared" si="215"/>
        <v>#REF!</v>
      </c>
      <c r="I205" s="9" t="str">
        <f t="shared" si="215"/>
        <v>#REF!</v>
      </c>
      <c r="J205" s="9" t="str">
        <f t="shared" si="215"/>
        <v>#REF!</v>
      </c>
      <c r="K205" s="9" t="str">
        <f t="shared" si="215"/>
        <v>#REF!</v>
      </c>
    </row>
    <row r="206">
      <c r="A206" s="8" t="str">
        <f>'Willard Flashes'!M33</f>
        <v>#REF!</v>
      </c>
      <c r="B206" s="8"/>
      <c r="C206" s="8"/>
      <c r="D206" s="8"/>
      <c r="E206" s="8" t="str">
        <f t="shared" si="207"/>
        <v>#REF!</v>
      </c>
      <c r="F206" s="8" t="str">
        <f t="shared" ref="F206:K206" si="216">'Willard Flashes'!N33</f>
        <v>#REF!</v>
      </c>
      <c r="G206" s="9" t="str">
        <f t="shared" si="216"/>
        <v>#REF!</v>
      </c>
      <c r="H206" s="9" t="str">
        <f t="shared" si="216"/>
        <v>#REF!</v>
      </c>
      <c r="I206" s="9" t="str">
        <f t="shared" si="216"/>
        <v>#REF!</v>
      </c>
      <c r="J206" s="9" t="str">
        <f t="shared" si="216"/>
        <v>#REF!</v>
      </c>
      <c r="K206" s="9" t="str">
        <f t="shared" si="216"/>
        <v>#REF!</v>
      </c>
    </row>
    <row r="207">
      <c r="A207" s="8" t="str">
        <f>'Willard Flashes'!M8</f>
        <v>#REF!</v>
      </c>
      <c r="B207" s="8"/>
      <c r="C207" s="8"/>
      <c r="D207" s="8"/>
      <c r="E207" s="8" t="str">
        <f t="shared" si="207"/>
        <v>#REF!</v>
      </c>
      <c r="F207" s="8" t="str">
        <f t="shared" ref="F207:K207" si="217">'Willard Flashes'!N8</f>
        <v>#REF!</v>
      </c>
      <c r="G207" s="9" t="str">
        <f t="shared" si="217"/>
        <v>#REF!</v>
      </c>
      <c r="H207" s="9" t="str">
        <f t="shared" si="217"/>
        <v>#REF!</v>
      </c>
      <c r="I207" s="9" t="str">
        <f t="shared" si="217"/>
        <v>#REF!</v>
      </c>
      <c r="J207" s="9" t="str">
        <f t="shared" si="217"/>
        <v>#REF!</v>
      </c>
      <c r="K207" s="9" t="str">
        <f t="shared" si="217"/>
        <v>#REF!</v>
      </c>
    </row>
    <row r="208">
      <c r="A208" s="8" t="str">
        <f>'Willard Flashes'!M34</f>
        <v>#REF!</v>
      </c>
      <c r="B208" s="8"/>
      <c r="C208" s="8"/>
      <c r="D208" s="8"/>
      <c r="E208" s="8" t="str">
        <f t="shared" si="207"/>
        <v>#REF!</v>
      </c>
      <c r="F208" s="8" t="str">
        <f t="shared" ref="F208:K208" si="218">'Willard Flashes'!N34</f>
        <v>#REF!</v>
      </c>
      <c r="G208" s="9" t="str">
        <f t="shared" si="218"/>
        <v>#REF!</v>
      </c>
      <c r="H208" s="9" t="str">
        <f t="shared" si="218"/>
        <v>#REF!</v>
      </c>
      <c r="I208" s="9" t="str">
        <f t="shared" si="218"/>
        <v>#REF!</v>
      </c>
      <c r="J208" s="9" t="str">
        <f t="shared" si="218"/>
        <v>#REF!</v>
      </c>
      <c r="K208" s="9" t="str">
        <f t="shared" si="218"/>
        <v>#REF!</v>
      </c>
    </row>
    <row r="209">
      <c r="A209" s="8" t="str">
        <f>'Willard Flashes'!M9</f>
        <v>#REF!</v>
      </c>
      <c r="B209" s="8"/>
      <c r="C209" s="8"/>
      <c r="D209" s="8"/>
      <c r="E209" s="8" t="str">
        <f t="shared" si="207"/>
        <v>#REF!</v>
      </c>
      <c r="F209" s="8" t="str">
        <f t="shared" ref="F209:K209" si="219">'Willard Flashes'!N9</f>
        <v>#REF!</v>
      </c>
      <c r="G209" s="9" t="str">
        <f t="shared" si="219"/>
        <v>#REF!</v>
      </c>
      <c r="H209" s="9" t="str">
        <f t="shared" si="219"/>
        <v>#REF!</v>
      </c>
      <c r="I209" s="9" t="str">
        <f t="shared" si="219"/>
        <v>#REF!</v>
      </c>
      <c r="J209" s="9" t="str">
        <f t="shared" si="219"/>
        <v>#REF!</v>
      </c>
      <c r="K209" s="9" t="str">
        <f t="shared" si="219"/>
        <v>#REF!</v>
      </c>
    </row>
    <row r="210">
      <c r="A210" s="8" t="str">
        <f>'Willard Flashes'!M35</f>
        <v>#REF!</v>
      </c>
      <c r="B210" s="8"/>
      <c r="C210" s="8"/>
      <c r="D210" s="8"/>
      <c r="E210" s="8" t="str">
        <f t="shared" si="207"/>
        <v>#REF!</v>
      </c>
      <c r="F210" s="8" t="str">
        <f t="shared" ref="F210:K210" si="220">'Willard Flashes'!N35</f>
        <v>#REF!</v>
      </c>
      <c r="G210" s="9" t="str">
        <f t="shared" si="220"/>
        <v>#REF!</v>
      </c>
      <c r="H210" s="9" t="str">
        <f t="shared" si="220"/>
        <v>#REF!</v>
      </c>
      <c r="I210" s="9" t="str">
        <f t="shared" si="220"/>
        <v>#REF!</v>
      </c>
      <c r="J210" s="9" t="str">
        <f t="shared" si="220"/>
        <v>#REF!</v>
      </c>
      <c r="K210" s="9" t="str">
        <f t="shared" si="220"/>
        <v>#REF!</v>
      </c>
    </row>
    <row r="211">
      <c r="A211" s="8" t="str">
        <f>'Willard Flashes'!M10</f>
        <v>#REF!</v>
      </c>
      <c r="B211" s="8"/>
      <c r="C211" s="8"/>
      <c r="D211" s="8"/>
      <c r="E211" s="8" t="str">
        <f t="shared" si="207"/>
        <v>#REF!</v>
      </c>
      <c r="F211" s="8" t="str">
        <f t="shared" ref="F211:K211" si="221">'Willard Flashes'!N10</f>
        <v>#REF!</v>
      </c>
      <c r="G211" s="9" t="str">
        <f t="shared" si="221"/>
        <v>#REF!</v>
      </c>
      <c r="H211" s="9" t="str">
        <f t="shared" si="221"/>
        <v>#REF!</v>
      </c>
      <c r="I211" s="9" t="str">
        <f t="shared" si="221"/>
        <v>#REF!</v>
      </c>
      <c r="J211" s="9" t="str">
        <f t="shared" si="221"/>
        <v>#REF!</v>
      </c>
      <c r="K211" s="9" t="str">
        <f t="shared" si="221"/>
        <v>#REF!</v>
      </c>
    </row>
    <row r="212">
      <c r="A212" s="8" t="str">
        <f>'Willard Flashes'!M36</f>
        <v>#REF!</v>
      </c>
      <c r="B212" s="8"/>
      <c r="C212" s="8"/>
      <c r="D212" s="8"/>
      <c r="E212" s="8" t="str">
        <f t="shared" si="207"/>
        <v>#REF!</v>
      </c>
      <c r="F212" s="8" t="str">
        <f t="shared" ref="F212:K212" si="222">'Willard Flashes'!N36</f>
        <v>#REF!</v>
      </c>
      <c r="G212" s="9" t="str">
        <f t="shared" si="222"/>
        <v>#REF!</v>
      </c>
      <c r="H212" s="9" t="str">
        <f t="shared" si="222"/>
        <v>#REF!</v>
      </c>
      <c r="I212" s="9" t="str">
        <f t="shared" si="222"/>
        <v>#REF!</v>
      </c>
      <c r="J212" s="9" t="str">
        <f t="shared" si="222"/>
        <v>#REF!</v>
      </c>
      <c r="K212" s="9" t="str">
        <f t="shared" si="222"/>
        <v>#REF!</v>
      </c>
    </row>
    <row r="213">
      <c r="A213" s="8" t="str">
        <f>'Willard Flashes'!M11</f>
        <v>#REF!</v>
      </c>
      <c r="B213" s="8"/>
      <c r="C213" s="8"/>
      <c r="D213" s="8"/>
      <c r="E213" s="8" t="str">
        <f t="shared" si="207"/>
        <v>#REF!</v>
      </c>
      <c r="F213" s="8" t="str">
        <f t="shared" ref="F213:K213" si="223">'Willard Flashes'!N11</f>
        <v>#REF!</v>
      </c>
      <c r="G213" s="9" t="str">
        <f t="shared" si="223"/>
        <v>#REF!</v>
      </c>
      <c r="H213" s="9" t="str">
        <f t="shared" si="223"/>
        <v>#REF!</v>
      </c>
      <c r="I213" s="9" t="str">
        <f t="shared" si="223"/>
        <v>#REF!</v>
      </c>
      <c r="J213" s="9" t="str">
        <f t="shared" si="223"/>
        <v>#REF!</v>
      </c>
      <c r="K213" s="9" t="str">
        <f t="shared" si="223"/>
        <v>#REF!</v>
      </c>
    </row>
    <row r="214">
      <c r="A214" s="8" t="str">
        <f>'Willard Flashes'!M37</f>
        <v>#REF!</v>
      </c>
      <c r="B214" s="8"/>
      <c r="C214" s="8"/>
      <c r="D214" s="8"/>
      <c r="E214" s="8" t="str">
        <f t="shared" si="207"/>
        <v>#REF!</v>
      </c>
      <c r="F214" s="8" t="str">
        <f t="shared" ref="F214:K214" si="224">'Willard Flashes'!N37</f>
        <v>#REF!</v>
      </c>
      <c r="G214" s="9" t="str">
        <f t="shared" si="224"/>
        <v>#REF!</v>
      </c>
      <c r="H214" s="9" t="str">
        <f t="shared" si="224"/>
        <v>#REF!</v>
      </c>
      <c r="I214" s="9" t="str">
        <f t="shared" si="224"/>
        <v>#REF!</v>
      </c>
      <c r="J214" s="9" t="str">
        <f t="shared" si="224"/>
        <v>#REF!</v>
      </c>
      <c r="K214" s="9" t="str">
        <f t="shared" si="224"/>
        <v>#REF!</v>
      </c>
    </row>
    <row r="215">
      <c r="A215" s="8" t="str">
        <f>'Willard Flashes'!M12</f>
        <v>#REF!</v>
      </c>
      <c r="B215" s="8"/>
      <c r="C215" s="8"/>
      <c r="D215" s="8"/>
      <c r="E215" s="8" t="str">
        <f t="shared" si="207"/>
        <v>#REF!</v>
      </c>
      <c r="F215" s="8" t="str">
        <f t="shared" ref="F215:K215" si="225">'Willard Flashes'!N12</f>
        <v>#REF!</v>
      </c>
      <c r="G215" s="9" t="str">
        <f t="shared" si="225"/>
        <v>#REF!</v>
      </c>
      <c r="H215" s="9" t="str">
        <f t="shared" si="225"/>
        <v>#REF!</v>
      </c>
      <c r="I215" s="9" t="str">
        <f t="shared" si="225"/>
        <v>#REF!</v>
      </c>
      <c r="J215" s="9" t="str">
        <f t="shared" si="225"/>
        <v>#REF!</v>
      </c>
      <c r="K215" s="9" t="str">
        <f t="shared" si="225"/>
        <v>#REF!</v>
      </c>
    </row>
    <row r="216">
      <c r="A216" s="8" t="str">
        <f>'Willard Flashes'!M38</f>
        <v>#REF!</v>
      </c>
      <c r="B216" s="8"/>
      <c r="C216" s="8"/>
      <c r="D216" s="8"/>
      <c r="E216" s="8" t="str">
        <f t="shared" si="207"/>
        <v>#REF!</v>
      </c>
      <c r="F216" s="8" t="str">
        <f t="shared" ref="F216:K216" si="226">'Willard Flashes'!N38</f>
        <v>#REF!</v>
      </c>
      <c r="G216" s="9" t="str">
        <f t="shared" si="226"/>
        <v>#REF!</v>
      </c>
      <c r="H216" s="9" t="str">
        <f t="shared" si="226"/>
        <v>#REF!</v>
      </c>
      <c r="I216" s="9" t="str">
        <f t="shared" si="226"/>
        <v>#REF!</v>
      </c>
      <c r="J216" s="9" t="str">
        <f t="shared" si="226"/>
        <v>#REF!</v>
      </c>
      <c r="K216" s="9" t="str">
        <f t="shared" si="226"/>
        <v>#REF!</v>
      </c>
    </row>
    <row r="217">
      <c r="A217" s="8" t="str">
        <f>'Willard Flashes'!M13</f>
        <v>#REF!</v>
      </c>
      <c r="B217" s="8"/>
      <c r="C217" s="8"/>
      <c r="D217" s="8"/>
      <c r="E217" s="8" t="str">
        <f t="shared" si="207"/>
        <v>#REF!</v>
      </c>
      <c r="F217" s="8" t="str">
        <f t="shared" ref="F217:K217" si="227">'Willard Flashes'!N13</f>
        <v>#REF!</v>
      </c>
      <c r="G217" s="9" t="str">
        <f t="shared" si="227"/>
        <v>#REF!</v>
      </c>
      <c r="H217" s="9" t="str">
        <f t="shared" si="227"/>
        <v>#REF!</v>
      </c>
      <c r="I217" s="9" t="str">
        <f t="shared" si="227"/>
        <v>#REF!</v>
      </c>
      <c r="J217" s="9" t="str">
        <f t="shared" si="227"/>
        <v>#REF!</v>
      </c>
      <c r="K217" s="9" t="str">
        <f t="shared" si="227"/>
        <v>#REF!</v>
      </c>
    </row>
    <row r="218">
      <c r="A218" s="8" t="str">
        <f>'Willard Flashes'!M39</f>
        <v>#REF!</v>
      </c>
      <c r="B218" s="8"/>
      <c r="C218" s="8"/>
      <c r="D218" s="8"/>
      <c r="E218" s="8" t="str">
        <f t="shared" si="207"/>
        <v>#REF!</v>
      </c>
      <c r="F218" s="8" t="str">
        <f t="shared" ref="F218:K218" si="228">'Willard Flashes'!N39</f>
        <v>#REF!</v>
      </c>
      <c r="G218" s="9" t="str">
        <f t="shared" si="228"/>
        <v>#REF!</v>
      </c>
      <c r="H218" s="9" t="str">
        <f t="shared" si="228"/>
        <v>#REF!</v>
      </c>
      <c r="I218" s="9" t="str">
        <f t="shared" si="228"/>
        <v>#REF!</v>
      </c>
      <c r="J218" s="9" t="str">
        <f t="shared" si="228"/>
        <v>#REF!</v>
      </c>
      <c r="K218" s="9" t="str">
        <f t="shared" si="228"/>
        <v>#REF!</v>
      </c>
    </row>
    <row r="219">
      <c r="A219" s="8" t="str">
        <f>'Willard Flashes'!M14</f>
        <v>#REF!</v>
      </c>
      <c r="B219" s="8"/>
      <c r="C219" s="8"/>
      <c r="D219" s="8"/>
      <c r="E219" s="8" t="str">
        <f t="shared" si="207"/>
        <v>#REF!</v>
      </c>
      <c r="F219" s="8" t="str">
        <f t="shared" ref="F219:K219" si="229">'Willard Flashes'!N14</f>
        <v>#REF!</v>
      </c>
      <c r="G219" s="9" t="str">
        <f t="shared" si="229"/>
        <v>#REF!</v>
      </c>
      <c r="H219" s="9" t="str">
        <f t="shared" si="229"/>
        <v>#REF!</v>
      </c>
      <c r="I219" s="9" t="str">
        <f t="shared" si="229"/>
        <v>#REF!</v>
      </c>
      <c r="J219" s="9" t="str">
        <f t="shared" si="229"/>
        <v>#REF!</v>
      </c>
      <c r="K219" s="9" t="str">
        <f t="shared" si="229"/>
        <v>#REF!</v>
      </c>
    </row>
    <row r="220">
      <c r="A220" s="8" t="str">
        <f>'Willard Flashes'!M40</f>
        <v>#REF!</v>
      </c>
      <c r="B220" s="8"/>
      <c r="C220" s="8"/>
      <c r="D220" s="8"/>
      <c r="E220" s="8" t="str">
        <f t="shared" si="207"/>
        <v>#REF!</v>
      </c>
      <c r="F220" s="8" t="str">
        <f t="shared" ref="F220:K220" si="230">'Willard Flashes'!N40</f>
        <v>#REF!</v>
      </c>
      <c r="G220" s="9" t="str">
        <f t="shared" si="230"/>
        <v>#REF!</v>
      </c>
      <c r="H220" s="9" t="str">
        <f t="shared" si="230"/>
        <v>#REF!</v>
      </c>
      <c r="I220" s="9" t="str">
        <f t="shared" si="230"/>
        <v>#REF!</v>
      </c>
      <c r="J220" s="9" t="str">
        <f t="shared" si="230"/>
        <v>#REF!</v>
      </c>
      <c r="K220" s="9" t="str">
        <f t="shared" si="230"/>
        <v>#REF!</v>
      </c>
    </row>
    <row r="221">
      <c r="A221" s="8" t="str">
        <f>'Willard Flashes'!M15</f>
        <v>#REF!</v>
      </c>
      <c r="B221" s="8"/>
      <c r="C221" s="8"/>
      <c r="D221" s="8"/>
      <c r="E221" s="8" t="str">
        <f t="shared" si="207"/>
        <v>#REF!</v>
      </c>
      <c r="F221" s="8" t="str">
        <f t="shared" ref="F221:K221" si="231">'Willard Flashes'!N15</f>
        <v>#REF!</v>
      </c>
      <c r="G221" s="9" t="str">
        <f t="shared" si="231"/>
        <v>#REF!</v>
      </c>
      <c r="H221" s="9" t="str">
        <f t="shared" si="231"/>
        <v>#REF!</v>
      </c>
      <c r="I221" s="9" t="str">
        <f t="shared" si="231"/>
        <v>#REF!</v>
      </c>
      <c r="J221" s="9" t="str">
        <f t="shared" si="231"/>
        <v>#REF!</v>
      </c>
      <c r="K221" s="9" t="str">
        <f t="shared" si="231"/>
        <v>#REF!</v>
      </c>
    </row>
    <row r="222">
      <c r="A222" s="8" t="str">
        <f>'Willard Flashes'!M41</f>
        <v>#REF!</v>
      </c>
      <c r="B222" s="8"/>
      <c r="C222" s="8"/>
      <c r="D222" s="8"/>
      <c r="E222" s="8" t="str">
        <f t="shared" si="207"/>
        <v>#REF!</v>
      </c>
      <c r="F222" s="8" t="str">
        <f t="shared" ref="F222:K222" si="232">'Willard Flashes'!N41</f>
        <v>#REF!</v>
      </c>
      <c r="G222" s="9" t="str">
        <f t="shared" si="232"/>
        <v>#REF!</v>
      </c>
      <c r="H222" s="9" t="str">
        <f t="shared" si="232"/>
        <v>#REF!</v>
      </c>
      <c r="I222" s="9" t="str">
        <f t="shared" si="232"/>
        <v>#REF!</v>
      </c>
      <c r="J222" s="9" t="str">
        <f t="shared" si="232"/>
        <v>#REF!</v>
      </c>
      <c r="K222" s="9" t="str">
        <f t="shared" si="232"/>
        <v>#REF!</v>
      </c>
    </row>
    <row r="223">
      <c r="A223" s="8" t="str">
        <f t="shared" ref="A223:A235" si="234">'Willard Flashes'!M16</f>
        <v>#REF!</v>
      </c>
      <c r="B223" s="8"/>
      <c r="C223" s="8"/>
      <c r="D223" s="8"/>
      <c r="E223" s="8" t="str">
        <f t="shared" si="207"/>
        <v>#REF!</v>
      </c>
      <c r="F223" s="8" t="str">
        <f t="shared" ref="F223:K223" si="233">'Willard Flashes'!N16</f>
        <v>#REF!</v>
      </c>
      <c r="G223" s="9" t="str">
        <f t="shared" si="233"/>
        <v>#REF!</v>
      </c>
      <c r="H223" s="9" t="str">
        <f t="shared" si="233"/>
        <v>#REF!</v>
      </c>
      <c r="I223" s="9" t="str">
        <f t="shared" si="233"/>
        <v>#REF!</v>
      </c>
      <c r="J223" s="9" t="str">
        <f t="shared" si="233"/>
        <v>#REF!</v>
      </c>
      <c r="K223" s="9" t="str">
        <f t="shared" si="233"/>
        <v>#REF!</v>
      </c>
    </row>
    <row r="224">
      <c r="A224" s="8" t="str">
        <f t="shared" si="234"/>
        <v>#REF!</v>
      </c>
      <c r="B224" s="8"/>
      <c r="C224" s="8"/>
      <c r="D224" s="8"/>
      <c r="E224" s="8" t="str">
        <f t="shared" si="207"/>
        <v>#REF!</v>
      </c>
      <c r="F224" s="8" t="str">
        <f t="shared" ref="F224:K224" si="235">'Willard Flashes'!N17</f>
        <v>#REF!</v>
      </c>
      <c r="G224" s="9" t="str">
        <f t="shared" si="235"/>
        <v>#REF!</v>
      </c>
      <c r="H224" s="9" t="str">
        <f t="shared" si="235"/>
        <v>#REF!</v>
      </c>
      <c r="I224" s="9" t="str">
        <f t="shared" si="235"/>
        <v>#REF!</v>
      </c>
      <c r="J224" s="9" t="str">
        <f t="shared" si="235"/>
        <v>#REF!</v>
      </c>
      <c r="K224" s="9" t="str">
        <f t="shared" si="235"/>
        <v>#REF!</v>
      </c>
    </row>
    <row r="225">
      <c r="A225" s="8" t="str">
        <f t="shared" si="234"/>
        <v>#REF!</v>
      </c>
      <c r="B225" s="8"/>
      <c r="C225" s="8"/>
      <c r="D225" s="8"/>
      <c r="E225" s="8" t="str">
        <f t="shared" si="207"/>
        <v>#REF!</v>
      </c>
      <c r="F225" s="8" t="str">
        <f t="shared" ref="F225:K225" si="236">'Willard Flashes'!N18</f>
        <v>#REF!</v>
      </c>
      <c r="G225" s="9" t="str">
        <f t="shared" si="236"/>
        <v>#REF!</v>
      </c>
      <c r="H225" s="9" t="str">
        <f t="shared" si="236"/>
        <v>#REF!</v>
      </c>
      <c r="I225" s="9" t="str">
        <f t="shared" si="236"/>
        <v>#REF!</v>
      </c>
      <c r="J225" s="9" t="str">
        <f t="shared" si="236"/>
        <v>#REF!</v>
      </c>
      <c r="K225" s="9" t="str">
        <f t="shared" si="236"/>
        <v>#REF!</v>
      </c>
    </row>
    <row r="226">
      <c r="A226" s="8" t="str">
        <f t="shared" si="234"/>
        <v>#REF!</v>
      </c>
      <c r="B226" s="8"/>
      <c r="C226" s="8"/>
      <c r="D226" s="8"/>
      <c r="E226" s="8" t="str">
        <f t="shared" si="207"/>
        <v>#REF!</v>
      </c>
      <c r="F226" s="8" t="str">
        <f t="shared" ref="F226:K226" si="237">'Willard Flashes'!N19</f>
        <v>#REF!</v>
      </c>
      <c r="G226" s="9" t="str">
        <f t="shared" si="237"/>
        <v>#REF!</v>
      </c>
      <c r="H226" s="9" t="str">
        <f t="shared" si="237"/>
        <v>#REF!</v>
      </c>
      <c r="I226" s="9" t="str">
        <f t="shared" si="237"/>
        <v>#REF!</v>
      </c>
      <c r="J226" s="9" t="str">
        <f t="shared" si="237"/>
        <v>#REF!</v>
      </c>
      <c r="K226" s="9" t="str">
        <f t="shared" si="237"/>
        <v>#REF!</v>
      </c>
    </row>
    <row r="227">
      <c r="A227" s="8" t="str">
        <f t="shared" si="234"/>
        <v>#REF!</v>
      </c>
      <c r="B227" s="8"/>
      <c r="C227" s="8"/>
      <c r="D227" s="8"/>
      <c r="E227" s="8" t="str">
        <f t="shared" si="207"/>
        <v>#REF!</v>
      </c>
      <c r="F227" s="8" t="str">
        <f t="shared" ref="F227:K227" si="238">'Willard Flashes'!N20</f>
        <v>#REF!</v>
      </c>
      <c r="G227" s="9" t="str">
        <f t="shared" si="238"/>
        <v>#REF!</v>
      </c>
      <c r="H227" s="9" t="str">
        <f t="shared" si="238"/>
        <v>#REF!</v>
      </c>
      <c r="I227" s="9" t="str">
        <f t="shared" si="238"/>
        <v>#REF!</v>
      </c>
      <c r="J227" s="9" t="str">
        <f t="shared" si="238"/>
        <v>#REF!</v>
      </c>
      <c r="K227" s="9" t="str">
        <f t="shared" si="238"/>
        <v>#REF!</v>
      </c>
    </row>
    <row r="228">
      <c r="A228" s="8" t="str">
        <f t="shared" si="234"/>
        <v>#REF!</v>
      </c>
      <c r="B228" s="8"/>
      <c r="C228" s="8"/>
      <c r="D228" s="8"/>
      <c r="E228" s="8" t="str">
        <f t="shared" si="207"/>
        <v>#REF!</v>
      </c>
      <c r="F228" s="8" t="str">
        <f t="shared" ref="F228:K228" si="239">'Willard Flashes'!N21</f>
        <v>#REF!</v>
      </c>
      <c r="G228" s="9" t="str">
        <f t="shared" si="239"/>
        <v>#REF!</v>
      </c>
      <c r="H228" s="9" t="str">
        <f t="shared" si="239"/>
        <v>#REF!</v>
      </c>
      <c r="I228" s="9" t="str">
        <f t="shared" si="239"/>
        <v>#REF!</v>
      </c>
      <c r="J228" s="9" t="str">
        <f t="shared" si="239"/>
        <v>#REF!</v>
      </c>
      <c r="K228" s="9" t="str">
        <f t="shared" si="239"/>
        <v>#REF!</v>
      </c>
    </row>
    <row r="229">
      <c r="A229" s="8" t="str">
        <f t="shared" si="234"/>
        <v>#REF!</v>
      </c>
      <c r="B229" s="8"/>
      <c r="C229" s="8"/>
      <c r="D229" s="8"/>
      <c r="E229" s="8" t="str">
        <f t="shared" si="207"/>
        <v>#REF!</v>
      </c>
      <c r="F229" s="8" t="str">
        <f t="shared" ref="F229:K229" si="240">'Willard Flashes'!N22</f>
        <v>#REF!</v>
      </c>
      <c r="G229" s="9" t="str">
        <f t="shared" si="240"/>
        <v>#REF!</v>
      </c>
      <c r="H229" s="9" t="str">
        <f t="shared" si="240"/>
        <v>#REF!</v>
      </c>
      <c r="I229" s="9" t="str">
        <f t="shared" si="240"/>
        <v>#REF!</v>
      </c>
      <c r="J229" s="9" t="str">
        <f t="shared" si="240"/>
        <v>#REF!</v>
      </c>
      <c r="K229" s="9" t="str">
        <f t="shared" si="240"/>
        <v>#REF!</v>
      </c>
    </row>
    <row r="230">
      <c r="A230" s="8" t="str">
        <f t="shared" si="234"/>
        <v>#REF!</v>
      </c>
      <c r="B230" s="8"/>
      <c r="C230" s="8"/>
      <c r="D230" s="8"/>
      <c r="E230" s="8" t="str">
        <f t="shared" si="207"/>
        <v>#REF!</v>
      </c>
      <c r="F230" s="8" t="str">
        <f t="shared" ref="F230:K230" si="241">'Willard Flashes'!N23</f>
        <v>#REF!</v>
      </c>
      <c r="G230" s="9" t="str">
        <f t="shared" si="241"/>
        <v>#REF!</v>
      </c>
      <c r="H230" s="9" t="str">
        <f t="shared" si="241"/>
        <v>#REF!</v>
      </c>
      <c r="I230" s="9" t="str">
        <f t="shared" si="241"/>
        <v>#REF!</v>
      </c>
      <c r="J230" s="9" t="str">
        <f t="shared" si="241"/>
        <v>#REF!</v>
      </c>
      <c r="K230" s="9" t="str">
        <f t="shared" si="241"/>
        <v>#REF!</v>
      </c>
    </row>
    <row r="231">
      <c r="A231" s="8" t="str">
        <f t="shared" si="234"/>
        <v>#REF!</v>
      </c>
      <c r="B231" s="8"/>
      <c r="C231" s="8"/>
      <c r="D231" s="8"/>
      <c r="E231" s="8" t="str">
        <f t="shared" si="207"/>
        <v>#REF!</v>
      </c>
      <c r="F231" s="8" t="str">
        <f t="shared" ref="F231:K231" si="242">'Willard Flashes'!N24</f>
        <v>#REF!</v>
      </c>
      <c r="G231" s="9" t="str">
        <f t="shared" si="242"/>
        <v>#REF!</v>
      </c>
      <c r="H231" s="9" t="str">
        <f t="shared" si="242"/>
        <v>#REF!</v>
      </c>
      <c r="I231" s="9" t="str">
        <f t="shared" si="242"/>
        <v>#REF!</v>
      </c>
      <c r="J231" s="9" t="str">
        <f t="shared" si="242"/>
        <v>#REF!</v>
      </c>
      <c r="K231" s="9" t="str">
        <f t="shared" si="242"/>
        <v>#REF!</v>
      </c>
    </row>
    <row r="232">
      <c r="A232" s="8" t="str">
        <f t="shared" si="234"/>
        <v>#REF!</v>
      </c>
      <c r="B232" s="8"/>
      <c r="C232" s="8"/>
      <c r="D232" s="8"/>
      <c r="E232" s="8" t="str">
        <f t="shared" si="207"/>
        <v>#REF!</v>
      </c>
      <c r="F232" s="8" t="str">
        <f t="shared" ref="F232:K232" si="243">'Willard Flashes'!N25</f>
        <v>#REF!</v>
      </c>
      <c r="G232" s="9" t="str">
        <f t="shared" si="243"/>
        <v>#REF!</v>
      </c>
      <c r="H232" s="9" t="str">
        <f t="shared" si="243"/>
        <v>#REF!</v>
      </c>
      <c r="I232" s="9" t="str">
        <f t="shared" si="243"/>
        <v>#REF!</v>
      </c>
      <c r="J232" s="9" t="str">
        <f t="shared" si="243"/>
        <v>#REF!</v>
      </c>
      <c r="K232" s="9" t="str">
        <f t="shared" si="243"/>
        <v>#REF!</v>
      </c>
    </row>
    <row r="233">
      <c r="A233" s="8" t="str">
        <f t="shared" si="234"/>
        <v>#REF!</v>
      </c>
      <c r="B233" s="8"/>
      <c r="C233" s="8"/>
      <c r="D233" s="8"/>
      <c r="E233" s="8" t="str">
        <f t="shared" si="207"/>
        <v>#REF!</v>
      </c>
      <c r="F233" s="8" t="str">
        <f t="shared" ref="F233:K233" si="244">'Willard Flashes'!N26</f>
        <v>#REF!</v>
      </c>
      <c r="G233" s="9" t="str">
        <f t="shared" si="244"/>
        <v>#REF!</v>
      </c>
      <c r="H233" s="9" t="str">
        <f t="shared" si="244"/>
        <v>#REF!</v>
      </c>
      <c r="I233" s="9" t="str">
        <f t="shared" si="244"/>
        <v>#REF!</v>
      </c>
      <c r="J233" s="9" t="str">
        <f t="shared" si="244"/>
        <v>#REF!</v>
      </c>
      <c r="K233" s="9" t="str">
        <f t="shared" si="244"/>
        <v>#REF!</v>
      </c>
    </row>
    <row r="234">
      <c r="A234" s="8" t="str">
        <f t="shared" si="234"/>
        <v>#REF!</v>
      </c>
      <c r="B234" s="8"/>
      <c r="C234" s="8"/>
      <c r="D234" s="8"/>
      <c r="E234" s="8" t="str">
        <f t="shared" si="207"/>
        <v>#REF!</v>
      </c>
      <c r="F234" s="8" t="str">
        <f t="shared" ref="F234:K234" si="245">'Willard Flashes'!N27</f>
        <v>#REF!</v>
      </c>
      <c r="G234" s="9" t="str">
        <f t="shared" si="245"/>
        <v>#REF!</v>
      </c>
      <c r="H234" s="9" t="str">
        <f t="shared" si="245"/>
        <v>#REF!</v>
      </c>
      <c r="I234" s="9" t="str">
        <f t="shared" si="245"/>
        <v>#REF!</v>
      </c>
      <c r="J234" s="9" t="str">
        <f t="shared" si="245"/>
        <v>#REF!</v>
      </c>
      <c r="K234" s="9" t="str">
        <f t="shared" si="245"/>
        <v>#REF!</v>
      </c>
    </row>
    <row r="235">
      <c r="A235" s="8" t="str">
        <f t="shared" si="234"/>
        <v>#REF!</v>
      </c>
      <c r="B235" s="8"/>
      <c r="C235" s="8"/>
      <c r="D235" s="8"/>
      <c r="E235" s="8" t="str">
        <f t="shared" si="207"/>
        <v>#REF!</v>
      </c>
      <c r="F235" s="8" t="str">
        <f t="shared" ref="F235:K235" si="246">'Willard Flashes'!N28</f>
        <v>#REF!</v>
      </c>
      <c r="G235" s="9" t="str">
        <f t="shared" si="246"/>
        <v>#REF!</v>
      </c>
      <c r="H235" s="9" t="str">
        <f t="shared" si="246"/>
        <v>#REF!</v>
      </c>
      <c r="I235" s="9" t="str">
        <f t="shared" si="246"/>
        <v>#REF!</v>
      </c>
      <c r="J235" s="9" t="str">
        <f t="shared" si="246"/>
        <v>#REF!</v>
      </c>
      <c r="K235" s="9" t="str">
        <f t="shared" si="246"/>
        <v>#REF!</v>
      </c>
    </row>
    <row r="236">
      <c r="A236" s="8" t="str">
        <f>'Hopewell-Loudon Chieftains'!M3</f>
        <v>#REF!</v>
      </c>
      <c r="B236" s="8"/>
      <c r="C236" s="8"/>
      <c r="D236" s="8"/>
      <c r="E236" s="8" t="str">
        <f t="shared" ref="E236:E274" si="248">LEFT('Hopewell-Loudon Chieftains'!A$1,3)</f>
        <v>#REF!</v>
      </c>
      <c r="F236" s="8" t="str">
        <f t="shared" ref="F236:K236" si="247">'Hopewell-Loudon Chieftains'!N3</f>
        <v>#REF!</v>
      </c>
      <c r="G236" s="9" t="str">
        <f t="shared" si="247"/>
        <v>#REF!</v>
      </c>
      <c r="H236" s="9" t="str">
        <f t="shared" si="247"/>
        <v>#REF!</v>
      </c>
      <c r="I236" s="9" t="str">
        <f t="shared" si="247"/>
        <v>#REF!</v>
      </c>
      <c r="J236" s="9" t="str">
        <f t="shared" si="247"/>
        <v>#REF!</v>
      </c>
      <c r="K236" s="9" t="str">
        <f t="shared" si="247"/>
        <v>#REF!</v>
      </c>
    </row>
    <row r="237">
      <c r="A237" s="8" t="str">
        <f>'Hopewell-Loudon Chieftains'!M29</f>
        <v>#REF!</v>
      </c>
      <c r="B237" s="8"/>
      <c r="C237" s="8"/>
      <c r="D237" s="8"/>
      <c r="E237" s="8" t="str">
        <f t="shared" si="248"/>
        <v>#REF!</v>
      </c>
      <c r="F237" s="8" t="str">
        <f t="shared" ref="F237:K237" si="249">'Hopewell-Loudon Chieftains'!N29</f>
        <v>#REF!</v>
      </c>
      <c r="G237" s="9" t="str">
        <f t="shared" si="249"/>
        <v>#REF!</v>
      </c>
      <c r="H237" s="9" t="str">
        <f t="shared" si="249"/>
        <v>#REF!</v>
      </c>
      <c r="I237" s="9" t="str">
        <f t="shared" si="249"/>
        <v>#REF!</v>
      </c>
      <c r="J237" s="9" t="str">
        <f t="shared" si="249"/>
        <v>#REF!</v>
      </c>
      <c r="K237" s="9" t="str">
        <f t="shared" si="249"/>
        <v>#REF!</v>
      </c>
    </row>
    <row r="238">
      <c r="A238" s="8" t="str">
        <f>'Hopewell-Loudon Chieftains'!M4</f>
        <v>#REF!</v>
      </c>
      <c r="B238" s="8"/>
      <c r="C238" s="8"/>
      <c r="D238" s="8"/>
      <c r="E238" s="8" t="str">
        <f t="shared" si="248"/>
        <v>#REF!</v>
      </c>
      <c r="F238" s="8" t="str">
        <f t="shared" ref="F238:K238" si="250">'Hopewell-Loudon Chieftains'!N4</f>
        <v>#REF!</v>
      </c>
      <c r="G238" s="9" t="str">
        <f t="shared" si="250"/>
        <v>#REF!</v>
      </c>
      <c r="H238" s="9" t="str">
        <f t="shared" si="250"/>
        <v>#REF!</v>
      </c>
      <c r="I238" s="9" t="str">
        <f t="shared" si="250"/>
        <v>#REF!</v>
      </c>
      <c r="J238" s="9" t="str">
        <f t="shared" si="250"/>
        <v>#REF!</v>
      </c>
      <c r="K238" s="9" t="str">
        <f t="shared" si="250"/>
        <v>#REF!</v>
      </c>
    </row>
    <row r="239">
      <c r="A239" s="8" t="str">
        <f>'Hopewell-Loudon Chieftains'!M30</f>
        <v>#REF!</v>
      </c>
      <c r="B239" s="8"/>
      <c r="C239" s="8"/>
      <c r="D239" s="8"/>
      <c r="E239" s="8" t="str">
        <f t="shared" si="248"/>
        <v>#REF!</v>
      </c>
      <c r="F239" s="8" t="str">
        <f t="shared" ref="F239:K239" si="251">'Hopewell-Loudon Chieftains'!N30</f>
        <v>#REF!</v>
      </c>
      <c r="G239" s="9" t="str">
        <f t="shared" si="251"/>
        <v>#REF!</v>
      </c>
      <c r="H239" s="9" t="str">
        <f t="shared" si="251"/>
        <v>#REF!</v>
      </c>
      <c r="I239" s="9" t="str">
        <f t="shared" si="251"/>
        <v>#REF!</v>
      </c>
      <c r="J239" s="9" t="str">
        <f t="shared" si="251"/>
        <v>#REF!</v>
      </c>
      <c r="K239" s="9" t="str">
        <f t="shared" si="251"/>
        <v>#REF!</v>
      </c>
    </row>
    <row r="240">
      <c r="A240" s="8" t="str">
        <f>'Hopewell-Loudon Chieftains'!M5</f>
        <v>#REF!</v>
      </c>
      <c r="B240" s="8"/>
      <c r="C240" s="8"/>
      <c r="D240" s="8"/>
      <c r="E240" s="8" t="str">
        <f t="shared" si="248"/>
        <v>#REF!</v>
      </c>
      <c r="F240" s="8" t="str">
        <f t="shared" ref="F240:K240" si="252">'Hopewell-Loudon Chieftains'!N5</f>
        <v>#REF!</v>
      </c>
      <c r="G240" s="9" t="str">
        <f t="shared" si="252"/>
        <v>#REF!</v>
      </c>
      <c r="H240" s="9" t="str">
        <f t="shared" si="252"/>
        <v>#REF!</v>
      </c>
      <c r="I240" s="9" t="str">
        <f t="shared" si="252"/>
        <v>#REF!</v>
      </c>
      <c r="J240" s="9" t="str">
        <f t="shared" si="252"/>
        <v>#REF!</v>
      </c>
      <c r="K240" s="9" t="str">
        <f t="shared" si="252"/>
        <v>#REF!</v>
      </c>
    </row>
    <row r="241">
      <c r="A241" s="8" t="str">
        <f>'Hopewell-Loudon Chieftains'!M31</f>
        <v>#REF!</v>
      </c>
      <c r="B241" s="8"/>
      <c r="C241" s="8"/>
      <c r="D241" s="8"/>
      <c r="E241" s="8" t="str">
        <f t="shared" si="248"/>
        <v>#REF!</v>
      </c>
      <c r="F241" s="8" t="str">
        <f t="shared" ref="F241:K241" si="253">'Hopewell-Loudon Chieftains'!N31</f>
        <v>#REF!</v>
      </c>
      <c r="G241" s="9" t="str">
        <f t="shared" si="253"/>
        <v>#REF!</v>
      </c>
      <c r="H241" s="9" t="str">
        <f t="shared" si="253"/>
        <v>#REF!</v>
      </c>
      <c r="I241" s="9" t="str">
        <f t="shared" si="253"/>
        <v>#REF!</v>
      </c>
      <c r="J241" s="9" t="str">
        <f t="shared" si="253"/>
        <v>#REF!</v>
      </c>
      <c r="K241" s="9" t="str">
        <f t="shared" si="253"/>
        <v>#REF!</v>
      </c>
    </row>
    <row r="242">
      <c r="A242" s="8" t="str">
        <f>'Hopewell-Loudon Chieftains'!M6</f>
        <v>#REF!</v>
      </c>
      <c r="B242" s="8"/>
      <c r="C242" s="8"/>
      <c r="D242" s="8"/>
      <c r="E242" s="8" t="str">
        <f t="shared" si="248"/>
        <v>#REF!</v>
      </c>
      <c r="F242" s="8" t="str">
        <f t="shared" ref="F242:K242" si="254">'Hopewell-Loudon Chieftains'!N6</f>
        <v>#REF!</v>
      </c>
      <c r="G242" s="9" t="str">
        <f t="shared" si="254"/>
        <v>#REF!</v>
      </c>
      <c r="H242" s="9" t="str">
        <f t="shared" si="254"/>
        <v>#REF!</v>
      </c>
      <c r="I242" s="9" t="str">
        <f t="shared" si="254"/>
        <v>#REF!</v>
      </c>
      <c r="J242" s="9" t="str">
        <f t="shared" si="254"/>
        <v>#REF!</v>
      </c>
      <c r="K242" s="9" t="str">
        <f t="shared" si="254"/>
        <v>#REF!</v>
      </c>
    </row>
    <row r="243">
      <c r="A243" s="8" t="str">
        <f>'Hopewell-Loudon Chieftains'!M32</f>
        <v>#REF!</v>
      </c>
      <c r="B243" s="8"/>
      <c r="C243" s="8"/>
      <c r="D243" s="8"/>
      <c r="E243" s="8" t="str">
        <f t="shared" si="248"/>
        <v>#REF!</v>
      </c>
      <c r="F243" s="8" t="str">
        <f t="shared" ref="F243:K243" si="255">'Hopewell-Loudon Chieftains'!N32</f>
        <v>#REF!</v>
      </c>
      <c r="G243" s="9" t="str">
        <f t="shared" si="255"/>
        <v>#REF!</v>
      </c>
      <c r="H243" s="9" t="str">
        <f t="shared" si="255"/>
        <v>#REF!</v>
      </c>
      <c r="I243" s="9" t="str">
        <f t="shared" si="255"/>
        <v>#REF!</v>
      </c>
      <c r="J243" s="9" t="str">
        <f t="shared" si="255"/>
        <v>#REF!</v>
      </c>
      <c r="K243" s="9" t="str">
        <f t="shared" si="255"/>
        <v>#REF!</v>
      </c>
    </row>
    <row r="244">
      <c r="A244" s="8" t="str">
        <f>'Hopewell-Loudon Chieftains'!M7</f>
        <v>#REF!</v>
      </c>
      <c r="B244" s="8"/>
      <c r="C244" s="8"/>
      <c r="D244" s="8"/>
      <c r="E244" s="8" t="str">
        <f t="shared" si="248"/>
        <v>#REF!</v>
      </c>
      <c r="F244" s="8" t="str">
        <f t="shared" ref="F244:K244" si="256">'Hopewell-Loudon Chieftains'!N7</f>
        <v>#REF!</v>
      </c>
      <c r="G244" s="9" t="str">
        <f t="shared" si="256"/>
        <v>#REF!</v>
      </c>
      <c r="H244" s="9" t="str">
        <f t="shared" si="256"/>
        <v>#REF!</v>
      </c>
      <c r="I244" s="9" t="str">
        <f t="shared" si="256"/>
        <v>#REF!</v>
      </c>
      <c r="J244" s="9" t="str">
        <f t="shared" si="256"/>
        <v>#REF!</v>
      </c>
      <c r="K244" s="9" t="str">
        <f t="shared" si="256"/>
        <v>#REF!</v>
      </c>
    </row>
    <row r="245">
      <c r="A245" s="8" t="str">
        <f>'Hopewell-Loudon Chieftains'!M33</f>
        <v>#REF!</v>
      </c>
      <c r="B245" s="8"/>
      <c r="C245" s="8"/>
      <c r="D245" s="8"/>
      <c r="E245" s="8" t="str">
        <f t="shared" si="248"/>
        <v>#REF!</v>
      </c>
      <c r="F245" s="8" t="str">
        <f t="shared" ref="F245:K245" si="257">'Hopewell-Loudon Chieftains'!N33</f>
        <v>#REF!</v>
      </c>
      <c r="G245" s="9" t="str">
        <f t="shared" si="257"/>
        <v>#REF!</v>
      </c>
      <c r="H245" s="9" t="str">
        <f t="shared" si="257"/>
        <v>#REF!</v>
      </c>
      <c r="I245" s="9" t="str">
        <f t="shared" si="257"/>
        <v>#REF!</v>
      </c>
      <c r="J245" s="9" t="str">
        <f t="shared" si="257"/>
        <v>#REF!</v>
      </c>
      <c r="K245" s="9" t="str">
        <f t="shared" si="257"/>
        <v>#REF!</v>
      </c>
    </row>
    <row r="246">
      <c r="A246" s="8" t="str">
        <f>'Hopewell-Loudon Chieftains'!M8</f>
        <v>#REF!</v>
      </c>
      <c r="B246" s="8"/>
      <c r="C246" s="8"/>
      <c r="D246" s="8"/>
      <c r="E246" s="8" t="str">
        <f t="shared" si="248"/>
        <v>#REF!</v>
      </c>
      <c r="F246" s="8" t="str">
        <f t="shared" ref="F246:K246" si="258">'Hopewell-Loudon Chieftains'!N8</f>
        <v>#REF!</v>
      </c>
      <c r="G246" s="9" t="str">
        <f t="shared" si="258"/>
        <v>#REF!</v>
      </c>
      <c r="H246" s="9" t="str">
        <f t="shared" si="258"/>
        <v>#REF!</v>
      </c>
      <c r="I246" s="9" t="str">
        <f t="shared" si="258"/>
        <v>#REF!</v>
      </c>
      <c r="J246" s="9" t="str">
        <f t="shared" si="258"/>
        <v>#REF!</v>
      </c>
      <c r="K246" s="9" t="str">
        <f t="shared" si="258"/>
        <v>#REF!</v>
      </c>
    </row>
    <row r="247">
      <c r="A247" s="8" t="str">
        <f>'Hopewell-Loudon Chieftains'!M34</f>
        <v>#REF!</v>
      </c>
      <c r="B247" s="8"/>
      <c r="C247" s="8"/>
      <c r="D247" s="8"/>
      <c r="E247" s="8" t="str">
        <f t="shared" si="248"/>
        <v>#REF!</v>
      </c>
      <c r="F247" s="8" t="str">
        <f t="shared" ref="F247:K247" si="259">'Hopewell-Loudon Chieftains'!N34</f>
        <v>#REF!</v>
      </c>
      <c r="G247" s="9" t="str">
        <f t="shared" si="259"/>
        <v>#REF!</v>
      </c>
      <c r="H247" s="9" t="str">
        <f t="shared" si="259"/>
        <v>#REF!</v>
      </c>
      <c r="I247" s="9" t="str">
        <f t="shared" si="259"/>
        <v>#REF!</v>
      </c>
      <c r="J247" s="9" t="str">
        <f t="shared" si="259"/>
        <v>#REF!</v>
      </c>
      <c r="K247" s="9" t="str">
        <f t="shared" si="259"/>
        <v>#REF!</v>
      </c>
    </row>
    <row r="248">
      <c r="A248" s="8" t="str">
        <f>'Hopewell-Loudon Chieftains'!M9</f>
        <v>#REF!</v>
      </c>
      <c r="B248" s="8"/>
      <c r="C248" s="8"/>
      <c r="D248" s="8"/>
      <c r="E248" s="8" t="str">
        <f t="shared" si="248"/>
        <v>#REF!</v>
      </c>
      <c r="F248" s="8" t="str">
        <f t="shared" ref="F248:K248" si="260">'Hopewell-Loudon Chieftains'!N9</f>
        <v>#REF!</v>
      </c>
      <c r="G248" s="9" t="str">
        <f t="shared" si="260"/>
        <v>#REF!</v>
      </c>
      <c r="H248" s="9" t="str">
        <f t="shared" si="260"/>
        <v>#REF!</v>
      </c>
      <c r="I248" s="9" t="str">
        <f t="shared" si="260"/>
        <v>#REF!</v>
      </c>
      <c r="J248" s="9" t="str">
        <f t="shared" si="260"/>
        <v>#REF!</v>
      </c>
      <c r="K248" s="9" t="str">
        <f t="shared" si="260"/>
        <v>#REF!</v>
      </c>
    </row>
    <row r="249">
      <c r="A249" s="8" t="str">
        <f>'Hopewell-Loudon Chieftains'!M35</f>
        <v>#REF!</v>
      </c>
      <c r="B249" s="8"/>
      <c r="C249" s="8"/>
      <c r="D249" s="8"/>
      <c r="E249" s="8" t="str">
        <f t="shared" si="248"/>
        <v>#REF!</v>
      </c>
      <c r="F249" s="8" t="str">
        <f t="shared" ref="F249:K249" si="261">'Hopewell-Loudon Chieftains'!N35</f>
        <v>#REF!</v>
      </c>
      <c r="G249" s="9" t="str">
        <f t="shared" si="261"/>
        <v>#REF!</v>
      </c>
      <c r="H249" s="9" t="str">
        <f t="shared" si="261"/>
        <v>#REF!</v>
      </c>
      <c r="I249" s="9" t="str">
        <f t="shared" si="261"/>
        <v>#REF!</v>
      </c>
      <c r="J249" s="9" t="str">
        <f t="shared" si="261"/>
        <v>#REF!</v>
      </c>
      <c r="K249" s="9" t="str">
        <f t="shared" si="261"/>
        <v>#REF!</v>
      </c>
    </row>
    <row r="250">
      <c r="A250" s="8" t="str">
        <f>'Hopewell-Loudon Chieftains'!M10</f>
        <v>#REF!</v>
      </c>
      <c r="B250" s="8"/>
      <c r="C250" s="8"/>
      <c r="D250" s="8"/>
      <c r="E250" s="8" t="str">
        <f t="shared" si="248"/>
        <v>#REF!</v>
      </c>
      <c r="F250" s="8" t="str">
        <f t="shared" ref="F250:K250" si="262">'Hopewell-Loudon Chieftains'!N10</f>
        <v>#REF!</v>
      </c>
      <c r="G250" s="9" t="str">
        <f t="shared" si="262"/>
        <v>#REF!</v>
      </c>
      <c r="H250" s="9" t="str">
        <f t="shared" si="262"/>
        <v>#REF!</v>
      </c>
      <c r="I250" s="9" t="str">
        <f t="shared" si="262"/>
        <v>#REF!</v>
      </c>
      <c r="J250" s="9" t="str">
        <f t="shared" si="262"/>
        <v>#REF!</v>
      </c>
      <c r="K250" s="9" t="str">
        <f t="shared" si="262"/>
        <v>#REF!</v>
      </c>
    </row>
    <row r="251">
      <c r="A251" s="8" t="str">
        <f>'Hopewell-Loudon Chieftains'!M36</f>
        <v>#REF!</v>
      </c>
      <c r="B251" s="8"/>
      <c r="C251" s="8"/>
      <c r="D251" s="8"/>
      <c r="E251" s="8" t="str">
        <f t="shared" si="248"/>
        <v>#REF!</v>
      </c>
      <c r="F251" s="8" t="str">
        <f t="shared" ref="F251:K251" si="263">'Hopewell-Loudon Chieftains'!N36</f>
        <v>#REF!</v>
      </c>
      <c r="G251" s="9" t="str">
        <f t="shared" si="263"/>
        <v>#REF!</v>
      </c>
      <c r="H251" s="9" t="str">
        <f t="shared" si="263"/>
        <v>#REF!</v>
      </c>
      <c r="I251" s="9" t="str">
        <f t="shared" si="263"/>
        <v>#REF!</v>
      </c>
      <c r="J251" s="9" t="str">
        <f t="shared" si="263"/>
        <v>#REF!</v>
      </c>
      <c r="K251" s="9" t="str">
        <f t="shared" si="263"/>
        <v>#REF!</v>
      </c>
    </row>
    <row r="252">
      <c r="A252" s="8" t="str">
        <f>'Hopewell-Loudon Chieftains'!M11</f>
        <v>#REF!</v>
      </c>
      <c r="B252" s="8"/>
      <c r="C252" s="8"/>
      <c r="D252" s="8"/>
      <c r="E252" s="8" t="str">
        <f t="shared" si="248"/>
        <v>#REF!</v>
      </c>
      <c r="F252" s="8" t="str">
        <f t="shared" ref="F252:K252" si="264">'Hopewell-Loudon Chieftains'!N11</f>
        <v>#REF!</v>
      </c>
      <c r="G252" s="9" t="str">
        <f t="shared" si="264"/>
        <v>#REF!</v>
      </c>
      <c r="H252" s="9" t="str">
        <f t="shared" si="264"/>
        <v>#REF!</v>
      </c>
      <c r="I252" s="9" t="str">
        <f t="shared" si="264"/>
        <v>#REF!</v>
      </c>
      <c r="J252" s="9" t="str">
        <f t="shared" si="264"/>
        <v>#REF!</v>
      </c>
      <c r="K252" s="9" t="str">
        <f t="shared" si="264"/>
        <v>#REF!</v>
      </c>
    </row>
    <row r="253">
      <c r="A253" s="8" t="str">
        <f>'Hopewell-Loudon Chieftains'!M37</f>
        <v>#REF!</v>
      </c>
      <c r="B253" s="8"/>
      <c r="C253" s="8"/>
      <c r="D253" s="8"/>
      <c r="E253" s="8" t="str">
        <f t="shared" si="248"/>
        <v>#REF!</v>
      </c>
      <c r="F253" s="8" t="str">
        <f t="shared" ref="F253:K253" si="265">'Hopewell-Loudon Chieftains'!N37</f>
        <v>#REF!</v>
      </c>
      <c r="G253" s="9" t="str">
        <f t="shared" si="265"/>
        <v>#REF!</v>
      </c>
      <c r="H253" s="9" t="str">
        <f t="shared" si="265"/>
        <v>#REF!</v>
      </c>
      <c r="I253" s="9" t="str">
        <f t="shared" si="265"/>
        <v>#REF!</v>
      </c>
      <c r="J253" s="9" t="str">
        <f t="shared" si="265"/>
        <v>#REF!</v>
      </c>
      <c r="K253" s="9" t="str">
        <f t="shared" si="265"/>
        <v>#REF!</v>
      </c>
    </row>
    <row r="254">
      <c r="A254" s="8" t="str">
        <f>'Hopewell-Loudon Chieftains'!M12</f>
        <v>#REF!</v>
      </c>
      <c r="B254" s="8"/>
      <c r="C254" s="8"/>
      <c r="D254" s="8"/>
      <c r="E254" s="8" t="str">
        <f t="shared" si="248"/>
        <v>#REF!</v>
      </c>
      <c r="F254" s="8" t="str">
        <f t="shared" ref="F254:K254" si="266">'Hopewell-Loudon Chieftains'!N12</f>
        <v>#REF!</v>
      </c>
      <c r="G254" s="9" t="str">
        <f t="shared" si="266"/>
        <v>#REF!</v>
      </c>
      <c r="H254" s="9" t="str">
        <f t="shared" si="266"/>
        <v>#REF!</v>
      </c>
      <c r="I254" s="9" t="str">
        <f t="shared" si="266"/>
        <v>#REF!</v>
      </c>
      <c r="J254" s="9" t="str">
        <f t="shared" si="266"/>
        <v>#REF!</v>
      </c>
      <c r="K254" s="9" t="str">
        <f t="shared" si="266"/>
        <v>#REF!</v>
      </c>
    </row>
    <row r="255">
      <c r="A255" s="8" t="str">
        <f>'Hopewell-Loudon Chieftains'!M38</f>
        <v>#REF!</v>
      </c>
      <c r="B255" s="8"/>
      <c r="C255" s="8"/>
      <c r="D255" s="8"/>
      <c r="E255" s="8" t="str">
        <f t="shared" si="248"/>
        <v>#REF!</v>
      </c>
      <c r="F255" s="8" t="str">
        <f t="shared" ref="F255:K255" si="267">'Hopewell-Loudon Chieftains'!N38</f>
        <v>#REF!</v>
      </c>
      <c r="G255" s="9" t="str">
        <f t="shared" si="267"/>
        <v>#REF!</v>
      </c>
      <c r="H255" s="9" t="str">
        <f t="shared" si="267"/>
        <v>#REF!</v>
      </c>
      <c r="I255" s="9" t="str">
        <f t="shared" si="267"/>
        <v>#REF!</v>
      </c>
      <c r="J255" s="9" t="str">
        <f t="shared" si="267"/>
        <v>#REF!</v>
      </c>
      <c r="K255" s="9" t="str">
        <f t="shared" si="267"/>
        <v>#REF!</v>
      </c>
    </row>
    <row r="256">
      <c r="A256" s="8" t="str">
        <f>'Hopewell-Loudon Chieftains'!M13</f>
        <v>#REF!</v>
      </c>
      <c r="B256" s="8"/>
      <c r="C256" s="8"/>
      <c r="D256" s="8"/>
      <c r="E256" s="8" t="str">
        <f t="shared" si="248"/>
        <v>#REF!</v>
      </c>
      <c r="F256" s="8" t="str">
        <f t="shared" ref="F256:K256" si="268">'Hopewell-Loudon Chieftains'!N13</f>
        <v>#REF!</v>
      </c>
      <c r="G256" s="9" t="str">
        <f t="shared" si="268"/>
        <v>#REF!</v>
      </c>
      <c r="H256" s="9" t="str">
        <f t="shared" si="268"/>
        <v>#REF!</v>
      </c>
      <c r="I256" s="9" t="str">
        <f t="shared" si="268"/>
        <v>#REF!</v>
      </c>
      <c r="J256" s="9" t="str">
        <f t="shared" si="268"/>
        <v>#REF!</v>
      </c>
      <c r="K256" s="9" t="str">
        <f t="shared" si="268"/>
        <v>#REF!</v>
      </c>
    </row>
    <row r="257">
      <c r="A257" s="8" t="str">
        <f>'Hopewell-Loudon Chieftains'!M39</f>
        <v>#REF!</v>
      </c>
      <c r="B257" s="8"/>
      <c r="C257" s="8"/>
      <c r="D257" s="8"/>
      <c r="E257" s="8" t="str">
        <f t="shared" si="248"/>
        <v>#REF!</v>
      </c>
      <c r="F257" s="8" t="str">
        <f t="shared" ref="F257:K257" si="269">'Hopewell-Loudon Chieftains'!N39</f>
        <v>#REF!</v>
      </c>
      <c r="G257" s="9" t="str">
        <f t="shared" si="269"/>
        <v>#REF!</v>
      </c>
      <c r="H257" s="9" t="str">
        <f t="shared" si="269"/>
        <v>#REF!</v>
      </c>
      <c r="I257" s="9" t="str">
        <f t="shared" si="269"/>
        <v>#REF!</v>
      </c>
      <c r="J257" s="9" t="str">
        <f t="shared" si="269"/>
        <v>#REF!</v>
      </c>
      <c r="K257" s="9" t="str">
        <f t="shared" si="269"/>
        <v>#REF!</v>
      </c>
    </row>
    <row r="258">
      <c r="A258" s="8" t="str">
        <f>'Hopewell-Loudon Chieftains'!M14</f>
        <v>#REF!</v>
      </c>
      <c r="B258" s="8"/>
      <c r="C258" s="8"/>
      <c r="D258" s="8"/>
      <c r="E258" s="8" t="str">
        <f t="shared" si="248"/>
        <v>#REF!</v>
      </c>
      <c r="F258" s="8" t="str">
        <f t="shared" ref="F258:K258" si="270">'Hopewell-Loudon Chieftains'!N14</f>
        <v>#REF!</v>
      </c>
      <c r="G258" s="9" t="str">
        <f t="shared" si="270"/>
        <v>#REF!</v>
      </c>
      <c r="H258" s="9" t="str">
        <f t="shared" si="270"/>
        <v>#REF!</v>
      </c>
      <c r="I258" s="9" t="str">
        <f t="shared" si="270"/>
        <v>#REF!</v>
      </c>
      <c r="J258" s="9" t="str">
        <f t="shared" si="270"/>
        <v>#REF!</v>
      </c>
      <c r="K258" s="9" t="str">
        <f t="shared" si="270"/>
        <v>#REF!</v>
      </c>
    </row>
    <row r="259">
      <c r="A259" s="8" t="str">
        <f>'Hopewell-Loudon Chieftains'!M40</f>
        <v>#REF!</v>
      </c>
      <c r="B259" s="8"/>
      <c r="C259" s="8"/>
      <c r="D259" s="8"/>
      <c r="E259" s="8" t="str">
        <f t="shared" si="248"/>
        <v>#REF!</v>
      </c>
      <c r="F259" s="8" t="str">
        <f t="shared" ref="F259:K259" si="271">'Hopewell-Loudon Chieftains'!N40</f>
        <v>#REF!</v>
      </c>
      <c r="G259" s="9" t="str">
        <f t="shared" si="271"/>
        <v>#REF!</v>
      </c>
      <c r="H259" s="9" t="str">
        <f t="shared" si="271"/>
        <v>#REF!</v>
      </c>
      <c r="I259" s="9" t="str">
        <f t="shared" si="271"/>
        <v>#REF!</v>
      </c>
      <c r="J259" s="9" t="str">
        <f t="shared" si="271"/>
        <v>#REF!</v>
      </c>
      <c r="K259" s="9" t="str">
        <f t="shared" si="271"/>
        <v>#REF!</v>
      </c>
    </row>
    <row r="260">
      <c r="A260" s="8" t="str">
        <f>'Hopewell-Loudon Chieftains'!M15</f>
        <v>#REF!</v>
      </c>
      <c r="B260" s="8"/>
      <c r="C260" s="8"/>
      <c r="D260" s="8"/>
      <c r="E260" s="8" t="str">
        <f t="shared" si="248"/>
        <v>#REF!</v>
      </c>
      <c r="F260" s="8" t="str">
        <f t="shared" ref="F260:K260" si="272">'Hopewell-Loudon Chieftains'!N15</f>
        <v>#REF!</v>
      </c>
      <c r="G260" s="9" t="str">
        <f t="shared" si="272"/>
        <v>#REF!</v>
      </c>
      <c r="H260" s="9" t="str">
        <f t="shared" si="272"/>
        <v>#REF!</v>
      </c>
      <c r="I260" s="9" t="str">
        <f t="shared" si="272"/>
        <v>#REF!</v>
      </c>
      <c r="J260" s="9" t="str">
        <f t="shared" si="272"/>
        <v>#REF!</v>
      </c>
      <c r="K260" s="9" t="str">
        <f t="shared" si="272"/>
        <v>#REF!</v>
      </c>
    </row>
    <row r="261">
      <c r="A261" s="8" t="str">
        <f>'Hopewell-Loudon Chieftains'!M41</f>
        <v>#REF!</v>
      </c>
      <c r="B261" s="8"/>
      <c r="C261" s="8"/>
      <c r="D261" s="8"/>
      <c r="E261" s="8" t="str">
        <f t="shared" si="248"/>
        <v>#REF!</v>
      </c>
      <c r="F261" s="8" t="str">
        <f t="shared" ref="F261:K261" si="273">'Hopewell-Loudon Chieftains'!N41</f>
        <v>#REF!</v>
      </c>
      <c r="G261" s="9" t="str">
        <f t="shared" si="273"/>
        <v>#REF!</v>
      </c>
      <c r="H261" s="9" t="str">
        <f t="shared" si="273"/>
        <v>#REF!</v>
      </c>
      <c r="I261" s="9" t="str">
        <f t="shared" si="273"/>
        <v>#REF!</v>
      </c>
      <c r="J261" s="9" t="str">
        <f t="shared" si="273"/>
        <v>#REF!</v>
      </c>
      <c r="K261" s="9" t="str">
        <f t="shared" si="273"/>
        <v>#REF!</v>
      </c>
    </row>
    <row r="262">
      <c r="A262" s="8" t="str">
        <f t="shared" ref="A262:A274" si="275">'Hopewell-Loudon Chieftains'!M16</f>
        <v>#REF!</v>
      </c>
      <c r="B262" s="8"/>
      <c r="C262" s="8"/>
      <c r="D262" s="8"/>
      <c r="E262" s="8" t="str">
        <f t="shared" si="248"/>
        <v>#REF!</v>
      </c>
      <c r="F262" s="8" t="str">
        <f t="shared" ref="F262:K262" si="274">'Hopewell-Loudon Chieftains'!N16</f>
        <v>#REF!</v>
      </c>
      <c r="G262" s="9" t="str">
        <f t="shared" si="274"/>
        <v>#REF!</v>
      </c>
      <c r="H262" s="9" t="str">
        <f t="shared" si="274"/>
        <v>#REF!</v>
      </c>
      <c r="I262" s="9" t="str">
        <f t="shared" si="274"/>
        <v>#REF!</v>
      </c>
      <c r="J262" s="9" t="str">
        <f t="shared" si="274"/>
        <v>#REF!</v>
      </c>
      <c r="K262" s="9" t="str">
        <f t="shared" si="274"/>
        <v>#REF!</v>
      </c>
    </row>
    <row r="263">
      <c r="A263" s="8" t="str">
        <f t="shared" si="275"/>
        <v>#REF!</v>
      </c>
      <c r="B263" s="8"/>
      <c r="C263" s="8"/>
      <c r="D263" s="8"/>
      <c r="E263" s="8" t="str">
        <f t="shared" si="248"/>
        <v>#REF!</v>
      </c>
      <c r="F263" s="8" t="str">
        <f t="shared" ref="F263:K263" si="276">'Hopewell-Loudon Chieftains'!N17</f>
        <v>#REF!</v>
      </c>
      <c r="G263" s="9" t="str">
        <f t="shared" si="276"/>
        <v>#REF!</v>
      </c>
      <c r="H263" s="9" t="str">
        <f t="shared" si="276"/>
        <v>#REF!</v>
      </c>
      <c r="I263" s="9" t="str">
        <f t="shared" si="276"/>
        <v>#REF!</v>
      </c>
      <c r="J263" s="9" t="str">
        <f t="shared" si="276"/>
        <v>#REF!</v>
      </c>
      <c r="K263" s="9" t="str">
        <f t="shared" si="276"/>
        <v>#REF!</v>
      </c>
    </row>
    <row r="264">
      <c r="A264" s="8" t="str">
        <f t="shared" si="275"/>
        <v>#REF!</v>
      </c>
      <c r="B264" s="8"/>
      <c r="C264" s="8"/>
      <c r="D264" s="8"/>
      <c r="E264" s="8" t="str">
        <f t="shared" si="248"/>
        <v>#REF!</v>
      </c>
      <c r="F264" s="8" t="str">
        <f t="shared" ref="F264:K264" si="277">'Hopewell-Loudon Chieftains'!N18</f>
        <v>#REF!</v>
      </c>
      <c r="G264" s="9" t="str">
        <f t="shared" si="277"/>
        <v>#REF!</v>
      </c>
      <c r="H264" s="9" t="str">
        <f t="shared" si="277"/>
        <v>#REF!</v>
      </c>
      <c r="I264" s="9" t="str">
        <f t="shared" si="277"/>
        <v>#REF!</v>
      </c>
      <c r="J264" s="9" t="str">
        <f t="shared" si="277"/>
        <v>#REF!</v>
      </c>
      <c r="K264" s="9" t="str">
        <f t="shared" si="277"/>
        <v>#REF!</v>
      </c>
    </row>
    <row r="265">
      <c r="A265" s="8" t="str">
        <f t="shared" si="275"/>
        <v>#REF!</v>
      </c>
      <c r="B265" s="8"/>
      <c r="C265" s="8"/>
      <c r="D265" s="8"/>
      <c r="E265" s="8" t="str">
        <f t="shared" si="248"/>
        <v>#REF!</v>
      </c>
      <c r="F265" s="8" t="str">
        <f t="shared" ref="F265:K265" si="278">'Hopewell-Loudon Chieftains'!N19</f>
        <v>#REF!</v>
      </c>
      <c r="G265" s="9" t="str">
        <f t="shared" si="278"/>
        <v>#REF!</v>
      </c>
      <c r="H265" s="9" t="str">
        <f t="shared" si="278"/>
        <v>#REF!</v>
      </c>
      <c r="I265" s="9" t="str">
        <f t="shared" si="278"/>
        <v>#REF!</v>
      </c>
      <c r="J265" s="9" t="str">
        <f t="shared" si="278"/>
        <v>#REF!</v>
      </c>
      <c r="K265" s="9" t="str">
        <f t="shared" si="278"/>
        <v>#REF!</v>
      </c>
    </row>
    <row r="266">
      <c r="A266" s="8" t="str">
        <f t="shared" si="275"/>
        <v>#REF!</v>
      </c>
      <c r="B266" s="8"/>
      <c r="C266" s="8"/>
      <c r="D266" s="8"/>
      <c r="E266" s="8" t="str">
        <f t="shared" si="248"/>
        <v>#REF!</v>
      </c>
      <c r="F266" s="8" t="str">
        <f t="shared" ref="F266:K266" si="279">'Hopewell-Loudon Chieftains'!N20</f>
        <v>#REF!</v>
      </c>
      <c r="G266" s="9" t="str">
        <f t="shared" si="279"/>
        <v>#REF!</v>
      </c>
      <c r="H266" s="9" t="str">
        <f t="shared" si="279"/>
        <v>#REF!</v>
      </c>
      <c r="I266" s="9" t="str">
        <f t="shared" si="279"/>
        <v>#REF!</v>
      </c>
      <c r="J266" s="9" t="str">
        <f t="shared" si="279"/>
        <v>#REF!</v>
      </c>
      <c r="K266" s="9" t="str">
        <f t="shared" si="279"/>
        <v>#REF!</v>
      </c>
    </row>
    <row r="267">
      <c r="A267" s="8" t="str">
        <f t="shared" si="275"/>
        <v>#REF!</v>
      </c>
      <c r="B267" s="8"/>
      <c r="C267" s="8"/>
      <c r="D267" s="8"/>
      <c r="E267" s="8" t="str">
        <f t="shared" si="248"/>
        <v>#REF!</v>
      </c>
      <c r="F267" s="8" t="str">
        <f t="shared" ref="F267:K267" si="280">'Hopewell-Loudon Chieftains'!N21</f>
        <v>#REF!</v>
      </c>
      <c r="G267" s="9" t="str">
        <f t="shared" si="280"/>
        <v>#REF!</v>
      </c>
      <c r="H267" s="9" t="str">
        <f t="shared" si="280"/>
        <v>#REF!</v>
      </c>
      <c r="I267" s="9" t="str">
        <f t="shared" si="280"/>
        <v>#REF!</v>
      </c>
      <c r="J267" s="9" t="str">
        <f t="shared" si="280"/>
        <v>#REF!</v>
      </c>
      <c r="K267" s="9" t="str">
        <f t="shared" si="280"/>
        <v>#REF!</v>
      </c>
    </row>
    <row r="268">
      <c r="A268" s="8" t="str">
        <f t="shared" si="275"/>
        <v>#REF!</v>
      </c>
      <c r="B268" s="8"/>
      <c r="C268" s="8"/>
      <c r="D268" s="8"/>
      <c r="E268" s="8" t="str">
        <f t="shared" si="248"/>
        <v>#REF!</v>
      </c>
      <c r="F268" s="8" t="str">
        <f t="shared" ref="F268:K268" si="281">'Hopewell-Loudon Chieftains'!N22</f>
        <v>#REF!</v>
      </c>
      <c r="G268" s="9" t="str">
        <f t="shared" si="281"/>
        <v>#REF!</v>
      </c>
      <c r="H268" s="9" t="str">
        <f t="shared" si="281"/>
        <v>#REF!</v>
      </c>
      <c r="I268" s="9" t="str">
        <f t="shared" si="281"/>
        <v>#REF!</v>
      </c>
      <c r="J268" s="9" t="str">
        <f t="shared" si="281"/>
        <v>#REF!</v>
      </c>
      <c r="K268" s="9" t="str">
        <f t="shared" si="281"/>
        <v>#REF!</v>
      </c>
    </row>
    <row r="269">
      <c r="A269" s="8" t="str">
        <f t="shared" si="275"/>
        <v>#REF!</v>
      </c>
      <c r="B269" s="8"/>
      <c r="C269" s="8"/>
      <c r="D269" s="8"/>
      <c r="E269" s="8" t="str">
        <f t="shared" si="248"/>
        <v>#REF!</v>
      </c>
      <c r="F269" s="8" t="str">
        <f t="shared" ref="F269:K269" si="282">'Hopewell-Loudon Chieftains'!N23</f>
        <v>#REF!</v>
      </c>
      <c r="G269" s="9" t="str">
        <f t="shared" si="282"/>
        <v>#REF!</v>
      </c>
      <c r="H269" s="9" t="str">
        <f t="shared" si="282"/>
        <v>#REF!</v>
      </c>
      <c r="I269" s="9" t="str">
        <f t="shared" si="282"/>
        <v>#REF!</v>
      </c>
      <c r="J269" s="9" t="str">
        <f t="shared" si="282"/>
        <v>#REF!</v>
      </c>
      <c r="K269" s="9" t="str">
        <f t="shared" si="282"/>
        <v>#REF!</v>
      </c>
    </row>
    <row r="270">
      <c r="A270" s="8" t="str">
        <f t="shared" si="275"/>
        <v>#REF!</v>
      </c>
      <c r="B270" s="8"/>
      <c r="C270" s="8"/>
      <c r="D270" s="8"/>
      <c r="E270" s="8" t="str">
        <f t="shared" si="248"/>
        <v>#REF!</v>
      </c>
      <c r="F270" s="8" t="str">
        <f t="shared" ref="F270:K270" si="283">'Hopewell-Loudon Chieftains'!N24</f>
        <v>#REF!</v>
      </c>
      <c r="G270" s="9" t="str">
        <f t="shared" si="283"/>
        <v>#REF!</v>
      </c>
      <c r="H270" s="9" t="str">
        <f t="shared" si="283"/>
        <v>#REF!</v>
      </c>
      <c r="I270" s="9" t="str">
        <f t="shared" si="283"/>
        <v>#REF!</v>
      </c>
      <c r="J270" s="9" t="str">
        <f t="shared" si="283"/>
        <v>#REF!</v>
      </c>
      <c r="K270" s="9" t="str">
        <f t="shared" si="283"/>
        <v>#REF!</v>
      </c>
    </row>
    <row r="271">
      <c r="A271" s="8" t="str">
        <f t="shared" si="275"/>
        <v>#REF!</v>
      </c>
      <c r="B271" s="8"/>
      <c r="C271" s="8"/>
      <c r="D271" s="8"/>
      <c r="E271" s="8" t="str">
        <f t="shared" si="248"/>
        <v>#REF!</v>
      </c>
      <c r="F271" s="8" t="str">
        <f t="shared" ref="F271:K271" si="284">'Hopewell-Loudon Chieftains'!N25</f>
        <v>#REF!</v>
      </c>
      <c r="G271" s="9" t="str">
        <f t="shared" si="284"/>
        <v>#REF!</v>
      </c>
      <c r="H271" s="9" t="str">
        <f t="shared" si="284"/>
        <v>#REF!</v>
      </c>
      <c r="I271" s="9" t="str">
        <f t="shared" si="284"/>
        <v>#REF!</v>
      </c>
      <c r="J271" s="9" t="str">
        <f t="shared" si="284"/>
        <v>#REF!</v>
      </c>
      <c r="K271" s="9" t="str">
        <f t="shared" si="284"/>
        <v>#REF!</v>
      </c>
    </row>
    <row r="272">
      <c r="A272" s="8" t="str">
        <f t="shared" si="275"/>
        <v>#REF!</v>
      </c>
      <c r="B272" s="8"/>
      <c r="C272" s="8"/>
      <c r="D272" s="8"/>
      <c r="E272" s="8" t="str">
        <f t="shared" si="248"/>
        <v>#REF!</v>
      </c>
      <c r="F272" s="8" t="str">
        <f t="shared" ref="F272:K272" si="285">'Hopewell-Loudon Chieftains'!N26</f>
        <v>#REF!</v>
      </c>
      <c r="G272" s="9" t="str">
        <f t="shared" si="285"/>
        <v>#REF!</v>
      </c>
      <c r="H272" s="9" t="str">
        <f t="shared" si="285"/>
        <v>#REF!</v>
      </c>
      <c r="I272" s="9" t="str">
        <f t="shared" si="285"/>
        <v>#REF!</v>
      </c>
      <c r="J272" s="9" t="str">
        <f t="shared" si="285"/>
        <v>#REF!</v>
      </c>
      <c r="K272" s="9" t="str">
        <f t="shared" si="285"/>
        <v>#REF!</v>
      </c>
    </row>
    <row r="273">
      <c r="A273" s="8" t="str">
        <f t="shared" si="275"/>
        <v>#REF!</v>
      </c>
      <c r="B273" s="8"/>
      <c r="C273" s="8"/>
      <c r="D273" s="8"/>
      <c r="E273" s="8" t="str">
        <f t="shared" si="248"/>
        <v>#REF!</v>
      </c>
      <c r="F273" s="8" t="str">
        <f t="shared" ref="F273:K273" si="286">'Hopewell-Loudon Chieftains'!N27</f>
        <v>#REF!</v>
      </c>
      <c r="G273" s="9" t="str">
        <f t="shared" si="286"/>
        <v>#REF!</v>
      </c>
      <c r="H273" s="9" t="str">
        <f t="shared" si="286"/>
        <v>#REF!</v>
      </c>
      <c r="I273" s="9" t="str">
        <f t="shared" si="286"/>
        <v>#REF!</v>
      </c>
      <c r="J273" s="9" t="str">
        <f t="shared" si="286"/>
        <v>#REF!</v>
      </c>
      <c r="K273" s="9" t="str">
        <f t="shared" si="286"/>
        <v>#REF!</v>
      </c>
    </row>
    <row r="274">
      <c r="A274" s="8" t="str">
        <f t="shared" si="275"/>
        <v>#REF!</v>
      </c>
      <c r="B274" s="8"/>
      <c r="C274" s="8"/>
      <c r="D274" s="8"/>
      <c r="E274" s="8" t="str">
        <f t="shared" si="248"/>
        <v>#REF!</v>
      </c>
      <c r="F274" s="8" t="str">
        <f t="shared" ref="F274:K274" si="287">'Hopewell-Loudon Chieftains'!N28</f>
        <v>#REF!</v>
      </c>
      <c r="G274" s="9" t="str">
        <f t="shared" si="287"/>
        <v>#REF!</v>
      </c>
      <c r="H274" s="9" t="str">
        <f t="shared" si="287"/>
        <v>#REF!</v>
      </c>
      <c r="I274" s="9" t="str">
        <f t="shared" si="287"/>
        <v>#REF!</v>
      </c>
      <c r="J274" s="9" t="str">
        <f t="shared" si="287"/>
        <v>#REF!</v>
      </c>
      <c r="K274" s="9" t="str">
        <f t="shared" si="287"/>
        <v>#REF!</v>
      </c>
    </row>
    <row r="275">
      <c r="A275" s="6" t="str">
        <f>'SJCC Crimson Streaks'!M3</f>
        <v>#REF!</v>
      </c>
      <c r="E275" s="6" t="str">
        <f t="shared" ref="E275:E313" si="289">LEFT('SJCC Crimson Streaks'!A$1,3)</f>
        <v>#REF!</v>
      </c>
      <c r="F275" s="6" t="str">
        <f t="shared" ref="F275:K275" si="288">'SJCC Crimson Streaks'!N3</f>
        <v>#REF!</v>
      </c>
      <c r="G275" s="6" t="str">
        <f t="shared" si="288"/>
        <v>#REF!</v>
      </c>
      <c r="H275" s="6" t="str">
        <f t="shared" si="288"/>
        <v>#REF!</v>
      </c>
      <c r="I275" s="6" t="str">
        <f t="shared" si="288"/>
        <v>#REF!</v>
      </c>
      <c r="J275" s="6" t="str">
        <f t="shared" si="288"/>
        <v>#REF!</v>
      </c>
      <c r="K275" s="6" t="str">
        <f t="shared" si="288"/>
        <v>#REF!</v>
      </c>
    </row>
    <row r="276">
      <c r="A276" s="6" t="str">
        <f>'SJCC Crimson Streaks'!M29</f>
        <v>#REF!</v>
      </c>
      <c r="E276" s="6" t="str">
        <f t="shared" si="289"/>
        <v>#REF!</v>
      </c>
      <c r="F276" s="6" t="str">
        <f t="shared" ref="F276:K276" si="290">'SJCC Crimson Streaks'!N29</f>
        <v>#REF!</v>
      </c>
      <c r="G276" s="6" t="str">
        <f t="shared" si="290"/>
        <v>#REF!</v>
      </c>
      <c r="H276" s="6" t="str">
        <f t="shared" si="290"/>
        <v>#REF!</v>
      </c>
      <c r="I276" s="6" t="str">
        <f t="shared" si="290"/>
        <v>#REF!</v>
      </c>
      <c r="J276" s="6" t="str">
        <f t="shared" si="290"/>
        <v>#REF!</v>
      </c>
      <c r="K276" s="6" t="str">
        <f t="shared" si="290"/>
        <v>#REF!</v>
      </c>
    </row>
    <row r="277">
      <c r="A277" s="6" t="str">
        <f>'SJCC Crimson Streaks'!M4</f>
        <v>#REF!</v>
      </c>
      <c r="E277" s="6" t="str">
        <f t="shared" si="289"/>
        <v>#REF!</v>
      </c>
      <c r="F277" s="6" t="str">
        <f t="shared" ref="F277:K277" si="291">'SJCC Crimson Streaks'!N4</f>
        <v>#REF!</v>
      </c>
      <c r="G277" s="6" t="str">
        <f t="shared" si="291"/>
        <v>#REF!</v>
      </c>
      <c r="H277" s="6" t="str">
        <f t="shared" si="291"/>
        <v>#REF!</v>
      </c>
      <c r="I277" s="6" t="str">
        <f t="shared" si="291"/>
        <v>#REF!</v>
      </c>
      <c r="J277" s="6" t="str">
        <f t="shared" si="291"/>
        <v>#REF!</v>
      </c>
      <c r="K277" s="6" t="str">
        <f t="shared" si="291"/>
        <v>#REF!</v>
      </c>
    </row>
    <row r="278">
      <c r="A278" s="6" t="str">
        <f>'SJCC Crimson Streaks'!M30</f>
        <v>#REF!</v>
      </c>
      <c r="E278" s="6" t="str">
        <f t="shared" si="289"/>
        <v>#REF!</v>
      </c>
      <c r="F278" s="6" t="str">
        <f t="shared" ref="F278:K278" si="292">'SJCC Crimson Streaks'!N30</f>
        <v>#REF!</v>
      </c>
      <c r="G278" s="6" t="str">
        <f t="shared" si="292"/>
        <v>#REF!</v>
      </c>
      <c r="H278" s="6" t="str">
        <f t="shared" si="292"/>
        <v>#REF!</v>
      </c>
      <c r="I278" s="6" t="str">
        <f t="shared" si="292"/>
        <v>#REF!</v>
      </c>
      <c r="J278" s="6" t="str">
        <f t="shared" si="292"/>
        <v>#REF!</v>
      </c>
      <c r="K278" s="6" t="str">
        <f t="shared" si="292"/>
        <v>#REF!</v>
      </c>
    </row>
    <row r="279">
      <c r="A279" s="6" t="str">
        <f>'SJCC Crimson Streaks'!M5</f>
        <v>#REF!</v>
      </c>
      <c r="E279" s="6" t="str">
        <f t="shared" si="289"/>
        <v>#REF!</v>
      </c>
      <c r="F279" s="6" t="str">
        <f t="shared" ref="F279:K279" si="293">'SJCC Crimson Streaks'!N5</f>
        <v>#REF!</v>
      </c>
      <c r="G279" s="6" t="str">
        <f t="shared" si="293"/>
        <v>#REF!</v>
      </c>
      <c r="H279" s="6" t="str">
        <f t="shared" si="293"/>
        <v>#REF!</v>
      </c>
      <c r="I279" s="6" t="str">
        <f t="shared" si="293"/>
        <v>#REF!</v>
      </c>
      <c r="J279" s="6" t="str">
        <f t="shared" si="293"/>
        <v>#REF!</v>
      </c>
      <c r="K279" s="6" t="str">
        <f t="shared" si="293"/>
        <v>#REF!</v>
      </c>
    </row>
    <row r="280">
      <c r="A280" s="6" t="str">
        <f>'SJCC Crimson Streaks'!M31</f>
        <v>#REF!</v>
      </c>
      <c r="E280" s="6" t="str">
        <f t="shared" si="289"/>
        <v>#REF!</v>
      </c>
      <c r="F280" s="6" t="str">
        <f t="shared" ref="F280:K280" si="294">'SJCC Crimson Streaks'!N31</f>
        <v>#REF!</v>
      </c>
      <c r="G280" s="6" t="str">
        <f t="shared" si="294"/>
        <v>#REF!</v>
      </c>
      <c r="H280" s="6" t="str">
        <f t="shared" si="294"/>
        <v>#REF!</v>
      </c>
      <c r="I280" s="6" t="str">
        <f t="shared" si="294"/>
        <v>#REF!</v>
      </c>
      <c r="J280" s="6" t="str">
        <f t="shared" si="294"/>
        <v>#REF!</v>
      </c>
      <c r="K280" s="6" t="str">
        <f t="shared" si="294"/>
        <v>#REF!</v>
      </c>
    </row>
    <row r="281">
      <c r="A281" s="6" t="str">
        <f>'SJCC Crimson Streaks'!M6</f>
        <v>#REF!</v>
      </c>
      <c r="E281" s="6" t="str">
        <f t="shared" si="289"/>
        <v>#REF!</v>
      </c>
      <c r="F281" s="6" t="str">
        <f t="shared" ref="F281:K281" si="295">'SJCC Crimson Streaks'!N6</f>
        <v>#REF!</v>
      </c>
      <c r="G281" s="6" t="str">
        <f t="shared" si="295"/>
        <v>#REF!</v>
      </c>
      <c r="H281" s="6" t="str">
        <f t="shared" si="295"/>
        <v>#REF!</v>
      </c>
      <c r="I281" s="6" t="str">
        <f t="shared" si="295"/>
        <v>#REF!</v>
      </c>
      <c r="J281" s="6" t="str">
        <f t="shared" si="295"/>
        <v>#REF!</v>
      </c>
      <c r="K281" s="6" t="str">
        <f t="shared" si="295"/>
        <v>#REF!</v>
      </c>
    </row>
    <row r="282">
      <c r="A282" s="6" t="str">
        <f>'SJCC Crimson Streaks'!M32</f>
        <v>#REF!</v>
      </c>
      <c r="E282" s="6" t="str">
        <f t="shared" si="289"/>
        <v>#REF!</v>
      </c>
      <c r="F282" s="6" t="str">
        <f t="shared" ref="F282:K282" si="296">'SJCC Crimson Streaks'!N32</f>
        <v>#REF!</v>
      </c>
      <c r="G282" s="6" t="str">
        <f t="shared" si="296"/>
        <v>#REF!</v>
      </c>
      <c r="H282" s="6" t="str">
        <f t="shared" si="296"/>
        <v>#REF!</v>
      </c>
      <c r="I282" s="6" t="str">
        <f t="shared" si="296"/>
        <v>#REF!</v>
      </c>
      <c r="J282" s="6" t="str">
        <f t="shared" si="296"/>
        <v>#REF!</v>
      </c>
      <c r="K282" s="6" t="str">
        <f t="shared" si="296"/>
        <v>#REF!</v>
      </c>
    </row>
    <row r="283">
      <c r="A283" s="6" t="str">
        <f>'SJCC Crimson Streaks'!M7</f>
        <v>#REF!</v>
      </c>
      <c r="E283" s="6" t="str">
        <f t="shared" si="289"/>
        <v>#REF!</v>
      </c>
      <c r="F283" s="6" t="str">
        <f t="shared" ref="F283:K283" si="297">'SJCC Crimson Streaks'!N7</f>
        <v>#REF!</v>
      </c>
      <c r="G283" s="6" t="str">
        <f t="shared" si="297"/>
        <v>#REF!</v>
      </c>
      <c r="H283" s="6" t="str">
        <f t="shared" si="297"/>
        <v>#REF!</v>
      </c>
      <c r="I283" s="6" t="str">
        <f t="shared" si="297"/>
        <v>#REF!</v>
      </c>
      <c r="J283" s="6" t="str">
        <f t="shared" si="297"/>
        <v>#REF!</v>
      </c>
      <c r="K283" s="6" t="str">
        <f t="shared" si="297"/>
        <v>#REF!</v>
      </c>
    </row>
    <row r="284">
      <c r="A284" s="6" t="str">
        <f>'SJCC Crimson Streaks'!M33</f>
        <v>#REF!</v>
      </c>
      <c r="E284" s="6" t="str">
        <f t="shared" si="289"/>
        <v>#REF!</v>
      </c>
      <c r="F284" s="6" t="str">
        <f t="shared" ref="F284:K284" si="298">'SJCC Crimson Streaks'!N33</f>
        <v>#REF!</v>
      </c>
      <c r="G284" s="6" t="str">
        <f t="shared" si="298"/>
        <v>#REF!</v>
      </c>
      <c r="H284" s="6" t="str">
        <f t="shared" si="298"/>
        <v>#REF!</v>
      </c>
      <c r="I284" s="6" t="str">
        <f t="shared" si="298"/>
        <v>#REF!</v>
      </c>
      <c r="J284" s="6" t="str">
        <f t="shared" si="298"/>
        <v>#REF!</v>
      </c>
      <c r="K284" s="6" t="str">
        <f t="shared" si="298"/>
        <v>#REF!</v>
      </c>
    </row>
    <row r="285">
      <c r="A285" s="6" t="str">
        <f>'SJCC Crimson Streaks'!M8</f>
        <v>#REF!</v>
      </c>
      <c r="E285" s="6" t="str">
        <f t="shared" si="289"/>
        <v>#REF!</v>
      </c>
      <c r="F285" s="6" t="str">
        <f t="shared" ref="F285:K285" si="299">'SJCC Crimson Streaks'!N8</f>
        <v>#REF!</v>
      </c>
      <c r="G285" s="6" t="str">
        <f t="shared" si="299"/>
        <v>#REF!</v>
      </c>
      <c r="H285" s="6" t="str">
        <f t="shared" si="299"/>
        <v>#REF!</v>
      </c>
      <c r="I285" s="6" t="str">
        <f t="shared" si="299"/>
        <v>#REF!</v>
      </c>
      <c r="J285" s="6" t="str">
        <f t="shared" si="299"/>
        <v>#REF!</v>
      </c>
      <c r="K285" s="6" t="str">
        <f t="shared" si="299"/>
        <v>#REF!</v>
      </c>
    </row>
    <row r="286">
      <c r="A286" s="6" t="str">
        <f>'SJCC Crimson Streaks'!M34</f>
        <v>#REF!</v>
      </c>
      <c r="E286" s="6" t="str">
        <f t="shared" si="289"/>
        <v>#REF!</v>
      </c>
      <c r="F286" s="6" t="str">
        <f t="shared" ref="F286:K286" si="300">'SJCC Crimson Streaks'!N34</f>
        <v>#REF!</v>
      </c>
      <c r="G286" s="6" t="str">
        <f t="shared" si="300"/>
        <v>#REF!</v>
      </c>
      <c r="H286" s="6" t="str">
        <f t="shared" si="300"/>
        <v>#REF!</v>
      </c>
      <c r="I286" s="6" t="str">
        <f t="shared" si="300"/>
        <v>#REF!</v>
      </c>
      <c r="J286" s="6" t="str">
        <f t="shared" si="300"/>
        <v>#REF!</v>
      </c>
      <c r="K286" s="6" t="str">
        <f t="shared" si="300"/>
        <v>#REF!</v>
      </c>
    </row>
    <row r="287">
      <c r="A287" s="6" t="str">
        <f>'SJCC Crimson Streaks'!M9</f>
        <v>#REF!</v>
      </c>
      <c r="E287" s="6" t="str">
        <f t="shared" si="289"/>
        <v>#REF!</v>
      </c>
      <c r="F287" s="6" t="str">
        <f t="shared" ref="F287:K287" si="301">'SJCC Crimson Streaks'!N9</f>
        <v>#REF!</v>
      </c>
      <c r="G287" s="6" t="str">
        <f t="shared" si="301"/>
        <v>#REF!</v>
      </c>
      <c r="H287" s="6" t="str">
        <f t="shared" si="301"/>
        <v>#REF!</v>
      </c>
      <c r="I287" s="6" t="str">
        <f t="shared" si="301"/>
        <v>#REF!</v>
      </c>
      <c r="J287" s="6" t="str">
        <f t="shared" si="301"/>
        <v>#REF!</v>
      </c>
      <c r="K287" s="6" t="str">
        <f t="shared" si="301"/>
        <v>#REF!</v>
      </c>
    </row>
    <row r="288">
      <c r="A288" s="6" t="str">
        <f>'SJCC Crimson Streaks'!M35</f>
        <v>#REF!</v>
      </c>
      <c r="E288" s="6" t="str">
        <f t="shared" si="289"/>
        <v>#REF!</v>
      </c>
      <c r="F288" s="6" t="str">
        <f t="shared" ref="F288:K288" si="302">'SJCC Crimson Streaks'!N35</f>
        <v>#REF!</v>
      </c>
      <c r="G288" s="6" t="str">
        <f t="shared" si="302"/>
        <v>#REF!</v>
      </c>
      <c r="H288" s="6" t="str">
        <f t="shared" si="302"/>
        <v>#REF!</v>
      </c>
      <c r="I288" s="6" t="str">
        <f t="shared" si="302"/>
        <v>#REF!</v>
      </c>
      <c r="J288" s="6" t="str">
        <f t="shared" si="302"/>
        <v>#REF!</v>
      </c>
      <c r="K288" s="6" t="str">
        <f t="shared" si="302"/>
        <v>#REF!</v>
      </c>
    </row>
    <row r="289">
      <c r="A289" s="6" t="str">
        <f>'SJCC Crimson Streaks'!M10</f>
        <v>#REF!</v>
      </c>
      <c r="E289" s="6" t="str">
        <f t="shared" si="289"/>
        <v>#REF!</v>
      </c>
      <c r="F289" s="6" t="str">
        <f t="shared" ref="F289:K289" si="303">'SJCC Crimson Streaks'!N10</f>
        <v>#REF!</v>
      </c>
      <c r="G289" s="6" t="str">
        <f t="shared" si="303"/>
        <v>#REF!</v>
      </c>
      <c r="H289" s="6" t="str">
        <f t="shared" si="303"/>
        <v>#REF!</v>
      </c>
      <c r="I289" s="6" t="str">
        <f t="shared" si="303"/>
        <v>#REF!</v>
      </c>
      <c r="J289" s="6" t="str">
        <f t="shared" si="303"/>
        <v>#REF!</v>
      </c>
      <c r="K289" s="6" t="str">
        <f t="shared" si="303"/>
        <v>#REF!</v>
      </c>
    </row>
    <row r="290">
      <c r="A290" s="6" t="str">
        <f>'SJCC Crimson Streaks'!M36</f>
        <v>#REF!</v>
      </c>
      <c r="E290" s="6" t="str">
        <f t="shared" si="289"/>
        <v>#REF!</v>
      </c>
      <c r="F290" s="6" t="str">
        <f t="shared" ref="F290:K290" si="304">'SJCC Crimson Streaks'!N36</f>
        <v>#REF!</v>
      </c>
      <c r="G290" s="6" t="str">
        <f t="shared" si="304"/>
        <v>#REF!</v>
      </c>
      <c r="H290" s="6" t="str">
        <f t="shared" si="304"/>
        <v>#REF!</v>
      </c>
      <c r="I290" s="6" t="str">
        <f t="shared" si="304"/>
        <v>#REF!</v>
      </c>
      <c r="J290" s="6" t="str">
        <f t="shared" si="304"/>
        <v>#REF!</v>
      </c>
      <c r="K290" s="6" t="str">
        <f t="shared" si="304"/>
        <v>#REF!</v>
      </c>
    </row>
    <row r="291">
      <c r="A291" s="6" t="str">
        <f>'SJCC Crimson Streaks'!M11</f>
        <v>#REF!</v>
      </c>
      <c r="E291" s="6" t="str">
        <f t="shared" si="289"/>
        <v>#REF!</v>
      </c>
      <c r="F291" s="6" t="str">
        <f t="shared" ref="F291:K291" si="305">'SJCC Crimson Streaks'!N11</f>
        <v>#REF!</v>
      </c>
      <c r="G291" s="6" t="str">
        <f t="shared" si="305"/>
        <v>#REF!</v>
      </c>
      <c r="H291" s="6" t="str">
        <f t="shared" si="305"/>
        <v>#REF!</v>
      </c>
      <c r="I291" s="6" t="str">
        <f t="shared" si="305"/>
        <v>#REF!</v>
      </c>
      <c r="J291" s="6" t="str">
        <f t="shared" si="305"/>
        <v>#REF!</v>
      </c>
      <c r="K291" s="6" t="str">
        <f t="shared" si="305"/>
        <v>#REF!</v>
      </c>
    </row>
    <row r="292">
      <c r="A292" s="6" t="str">
        <f>'SJCC Crimson Streaks'!M37</f>
        <v>#REF!</v>
      </c>
      <c r="E292" s="6" t="str">
        <f t="shared" si="289"/>
        <v>#REF!</v>
      </c>
      <c r="F292" s="6" t="str">
        <f t="shared" ref="F292:K292" si="306">'SJCC Crimson Streaks'!N37</f>
        <v>#REF!</v>
      </c>
      <c r="G292" s="6" t="str">
        <f t="shared" si="306"/>
        <v>#REF!</v>
      </c>
      <c r="H292" s="6" t="str">
        <f t="shared" si="306"/>
        <v>#REF!</v>
      </c>
      <c r="I292" s="6" t="str">
        <f t="shared" si="306"/>
        <v>#REF!</v>
      </c>
      <c r="J292" s="6" t="str">
        <f t="shared" si="306"/>
        <v>#REF!</v>
      </c>
      <c r="K292" s="6" t="str">
        <f t="shared" si="306"/>
        <v>#REF!</v>
      </c>
    </row>
    <row r="293">
      <c r="A293" s="6" t="str">
        <f>'SJCC Crimson Streaks'!M12</f>
        <v>#REF!</v>
      </c>
      <c r="E293" s="6" t="str">
        <f t="shared" si="289"/>
        <v>#REF!</v>
      </c>
      <c r="F293" s="6" t="str">
        <f t="shared" ref="F293:K293" si="307">'SJCC Crimson Streaks'!N12</f>
        <v>#REF!</v>
      </c>
      <c r="G293" s="6" t="str">
        <f t="shared" si="307"/>
        <v>#REF!</v>
      </c>
      <c r="H293" s="6" t="str">
        <f t="shared" si="307"/>
        <v>#REF!</v>
      </c>
      <c r="I293" s="6" t="str">
        <f t="shared" si="307"/>
        <v>#REF!</v>
      </c>
      <c r="J293" s="6" t="str">
        <f t="shared" si="307"/>
        <v>#REF!</v>
      </c>
      <c r="K293" s="6" t="str">
        <f t="shared" si="307"/>
        <v>#REF!</v>
      </c>
    </row>
    <row r="294">
      <c r="A294" s="6" t="str">
        <f>'SJCC Crimson Streaks'!M38</f>
        <v>#REF!</v>
      </c>
      <c r="E294" s="6" t="str">
        <f t="shared" si="289"/>
        <v>#REF!</v>
      </c>
      <c r="F294" s="6" t="str">
        <f t="shared" ref="F294:K294" si="308">'SJCC Crimson Streaks'!N38</f>
        <v>#REF!</v>
      </c>
      <c r="G294" s="6" t="str">
        <f t="shared" si="308"/>
        <v>#REF!</v>
      </c>
      <c r="H294" s="6" t="str">
        <f t="shared" si="308"/>
        <v>#REF!</v>
      </c>
      <c r="I294" s="6" t="str">
        <f t="shared" si="308"/>
        <v>#REF!</v>
      </c>
      <c r="J294" s="6" t="str">
        <f t="shared" si="308"/>
        <v>#REF!</v>
      </c>
      <c r="K294" s="6" t="str">
        <f t="shared" si="308"/>
        <v>#REF!</v>
      </c>
    </row>
    <row r="295">
      <c r="A295" s="6" t="str">
        <f>'SJCC Crimson Streaks'!M13</f>
        <v>#REF!</v>
      </c>
      <c r="E295" s="6" t="str">
        <f t="shared" si="289"/>
        <v>#REF!</v>
      </c>
      <c r="F295" s="6" t="str">
        <f t="shared" ref="F295:K295" si="309">'SJCC Crimson Streaks'!N13</f>
        <v>#REF!</v>
      </c>
      <c r="G295" s="6" t="str">
        <f t="shared" si="309"/>
        <v>#REF!</v>
      </c>
      <c r="H295" s="6" t="str">
        <f t="shared" si="309"/>
        <v>#REF!</v>
      </c>
      <c r="I295" s="6" t="str">
        <f t="shared" si="309"/>
        <v>#REF!</v>
      </c>
      <c r="J295" s="6" t="str">
        <f t="shared" si="309"/>
        <v>#REF!</v>
      </c>
      <c r="K295" s="6" t="str">
        <f t="shared" si="309"/>
        <v>#REF!</v>
      </c>
    </row>
    <row r="296">
      <c r="A296" s="6" t="str">
        <f>'SJCC Crimson Streaks'!M39</f>
        <v>#REF!</v>
      </c>
      <c r="E296" s="6" t="str">
        <f t="shared" si="289"/>
        <v>#REF!</v>
      </c>
      <c r="F296" s="6" t="str">
        <f t="shared" ref="F296:K296" si="310">'SJCC Crimson Streaks'!N39</f>
        <v>#REF!</v>
      </c>
      <c r="G296" s="6" t="str">
        <f t="shared" si="310"/>
        <v>#REF!</v>
      </c>
      <c r="H296" s="6" t="str">
        <f t="shared" si="310"/>
        <v>#REF!</v>
      </c>
      <c r="I296" s="6" t="str">
        <f t="shared" si="310"/>
        <v>#REF!</v>
      </c>
      <c r="J296" s="6" t="str">
        <f t="shared" si="310"/>
        <v>#REF!</v>
      </c>
      <c r="K296" s="6" t="str">
        <f t="shared" si="310"/>
        <v>#REF!</v>
      </c>
    </row>
    <row r="297">
      <c r="A297" s="6" t="str">
        <f>'SJCC Crimson Streaks'!M14</f>
        <v>#REF!</v>
      </c>
      <c r="E297" s="6" t="str">
        <f t="shared" si="289"/>
        <v>#REF!</v>
      </c>
      <c r="F297" s="6" t="str">
        <f t="shared" ref="F297:K297" si="311">'SJCC Crimson Streaks'!N14</f>
        <v>#REF!</v>
      </c>
      <c r="G297" s="6" t="str">
        <f t="shared" si="311"/>
        <v>#REF!</v>
      </c>
      <c r="H297" s="6" t="str">
        <f t="shared" si="311"/>
        <v>#REF!</v>
      </c>
      <c r="I297" s="6" t="str">
        <f t="shared" si="311"/>
        <v>#REF!</v>
      </c>
      <c r="J297" s="6" t="str">
        <f t="shared" si="311"/>
        <v>#REF!</v>
      </c>
      <c r="K297" s="6" t="str">
        <f t="shared" si="311"/>
        <v>#REF!</v>
      </c>
    </row>
    <row r="298">
      <c r="A298" s="6" t="str">
        <f>'SJCC Crimson Streaks'!M40</f>
        <v>#REF!</v>
      </c>
      <c r="E298" s="6" t="str">
        <f t="shared" si="289"/>
        <v>#REF!</v>
      </c>
      <c r="F298" s="6" t="str">
        <f t="shared" ref="F298:K298" si="312">'SJCC Crimson Streaks'!N40</f>
        <v>#REF!</v>
      </c>
      <c r="G298" s="6" t="str">
        <f t="shared" si="312"/>
        <v>#REF!</v>
      </c>
      <c r="H298" s="6" t="str">
        <f t="shared" si="312"/>
        <v>#REF!</v>
      </c>
      <c r="I298" s="6" t="str">
        <f t="shared" si="312"/>
        <v>#REF!</v>
      </c>
      <c r="J298" s="6" t="str">
        <f t="shared" si="312"/>
        <v>#REF!</v>
      </c>
      <c r="K298" s="6" t="str">
        <f t="shared" si="312"/>
        <v>#REF!</v>
      </c>
    </row>
    <row r="299">
      <c r="A299" s="6" t="str">
        <f>'SJCC Crimson Streaks'!M15</f>
        <v>#REF!</v>
      </c>
      <c r="E299" s="6" t="str">
        <f t="shared" si="289"/>
        <v>#REF!</v>
      </c>
      <c r="F299" s="6" t="str">
        <f t="shared" ref="F299:K299" si="313">'SJCC Crimson Streaks'!N15</f>
        <v>#REF!</v>
      </c>
      <c r="G299" s="6" t="str">
        <f t="shared" si="313"/>
        <v>#REF!</v>
      </c>
      <c r="H299" s="6" t="str">
        <f t="shared" si="313"/>
        <v>#REF!</v>
      </c>
      <c r="I299" s="6" t="str">
        <f t="shared" si="313"/>
        <v>#REF!</v>
      </c>
      <c r="J299" s="6" t="str">
        <f t="shared" si="313"/>
        <v>#REF!</v>
      </c>
      <c r="K299" s="6" t="str">
        <f t="shared" si="313"/>
        <v>#REF!</v>
      </c>
    </row>
    <row r="300">
      <c r="A300" s="6" t="str">
        <f>'SJCC Crimson Streaks'!M41</f>
        <v>#REF!</v>
      </c>
      <c r="E300" s="6" t="str">
        <f t="shared" si="289"/>
        <v>#REF!</v>
      </c>
      <c r="F300" s="6" t="str">
        <f t="shared" ref="F300:K300" si="314">'SJCC Crimson Streaks'!N41</f>
        <v>#REF!</v>
      </c>
      <c r="G300" s="6" t="str">
        <f t="shared" si="314"/>
        <v>#REF!</v>
      </c>
      <c r="H300" s="6" t="str">
        <f t="shared" si="314"/>
        <v>#REF!</v>
      </c>
      <c r="I300" s="6" t="str">
        <f t="shared" si="314"/>
        <v>#REF!</v>
      </c>
      <c r="J300" s="6" t="str">
        <f t="shared" si="314"/>
        <v>#REF!</v>
      </c>
      <c r="K300" s="6" t="str">
        <f t="shared" si="314"/>
        <v>#REF!</v>
      </c>
    </row>
    <row r="301">
      <c r="A301" s="6" t="str">
        <f t="shared" ref="A301:A313" si="316">'SJCC Crimson Streaks'!M16</f>
        <v>#REF!</v>
      </c>
      <c r="E301" s="6" t="str">
        <f t="shared" si="289"/>
        <v>#REF!</v>
      </c>
      <c r="F301" s="6" t="str">
        <f t="shared" ref="F301:K301" si="315">'SJCC Crimson Streaks'!N16</f>
        <v>#REF!</v>
      </c>
      <c r="G301" s="6" t="str">
        <f t="shared" si="315"/>
        <v>#REF!</v>
      </c>
      <c r="H301" s="6" t="str">
        <f t="shared" si="315"/>
        <v>#REF!</v>
      </c>
      <c r="I301" s="6" t="str">
        <f t="shared" si="315"/>
        <v>#REF!</v>
      </c>
      <c r="J301" s="6" t="str">
        <f t="shared" si="315"/>
        <v>#REF!</v>
      </c>
      <c r="K301" s="6" t="str">
        <f t="shared" si="315"/>
        <v>#REF!</v>
      </c>
    </row>
    <row r="302">
      <c r="A302" s="6" t="str">
        <f t="shared" si="316"/>
        <v>#REF!</v>
      </c>
      <c r="E302" s="6" t="str">
        <f t="shared" si="289"/>
        <v>#REF!</v>
      </c>
      <c r="F302" s="6" t="str">
        <f t="shared" ref="F302:K302" si="317">'SJCC Crimson Streaks'!N17</f>
        <v>#REF!</v>
      </c>
      <c r="G302" s="6" t="str">
        <f t="shared" si="317"/>
        <v>#REF!</v>
      </c>
      <c r="H302" s="6" t="str">
        <f t="shared" si="317"/>
        <v>#REF!</v>
      </c>
      <c r="I302" s="6" t="str">
        <f t="shared" si="317"/>
        <v>#REF!</v>
      </c>
      <c r="J302" s="6" t="str">
        <f t="shared" si="317"/>
        <v>#REF!</v>
      </c>
      <c r="K302" s="6" t="str">
        <f t="shared" si="317"/>
        <v>#REF!</v>
      </c>
    </row>
    <row r="303">
      <c r="A303" s="6" t="str">
        <f t="shared" si="316"/>
        <v>#REF!</v>
      </c>
      <c r="E303" s="6" t="str">
        <f t="shared" si="289"/>
        <v>#REF!</v>
      </c>
      <c r="F303" s="6" t="str">
        <f t="shared" ref="F303:K303" si="318">'SJCC Crimson Streaks'!N18</f>
        <v>#REF!</v>
      </c>
      <c r="G303" s="6" t="str">
        <f t="shared" si="318"/>
        <v>#REF!</v>
      </c>
      <c r="H303" s="6" t="str">
        <f t="shared" si="318"/>
        <v>#REF!</v>
      </c>
      <c r="I303" s="6" t="str">
        <f t="shared" si="318"/>
        <v>#REF!</v>
      </c>
      <c r="J303" s="6" t="str">
        <f t="shared" si="318"/>
        <v>#REF!</v>
      </c>
      <c r="K303" s="6" t="str">
        <f t="shared" si="318"/>
        <v>#REF!</v>
      </c>
    </row>
    <row r="304">
      <c r="A304" s="6" t="str">
        <f t="shared" si="316"/>
        <v>#REF!</v>
      </c>
      <c r="E304" s="6" t="str">
        <f t="shared" si="289"/>
        <v>#REF!</v>
      </c>
      <c r="F304" s="6" t="str">
        <f t="shared" ref="F304:K304" si="319">'SJCC Crimson Streaks'!N19</f>
        <v>#REF!</v>
      </c>
      <c r="G304" s="6" t="str">
        <f t="shared" si="319"/>
        <v>#REF!</v>
      </c>
      <c r="H304" s="6" t="str">
        <f t="shared" si="319"/>
        <v>#REF!</v>
      </c>
      <c r="I304" s="6" t="str">
        <f t="shared" si="319"/>
        <v>#REF!</v>
      </c>
      <c r="J304" s="6" t="str">
        <f t="shared" si="319"/>
        <v>#REF!</v>
      </c>
      <c r="K304" s="6" t="str">
        <f t="shared" si="319"/>
        <v>#REF!</v>
      </c>
    </row>
    <row r="305">
      <c r="A305" s="6" t="str">
        <f t="shared" si="316"/>
        <v>#REF!</v>
      </c>
      <c r="E305" s="6" t="str">
        <f t="shared" si="289"/>
        <v>#REF!</v>
      </c>
      <c r="F305" s="6" t="str">
        <f t="shared" ref="F305:K305" si="320">'SJCC Crimson Streaks'!N20</f>
        <v>#REF!</v>
      </c>
      <c r="G305" s="6" t="str">
        <f t="shared" si="320"/>
        <v>#REF!</v>
      </c>
      <c r="H305" s="6" t="str">
        <f t="shared" si="320"/>
        <v>#REF!</v>
      </c>
      <c r="I305" s="6" t="str">
        <f t="shared" si="320"/>
        <v>#REF!</v>
      </c>
      <c r="J305" s="6" t="str">
        <f t="shared" si="320"/>
        <v>#REF!</v>
      </c>
      <c r="K305" s="6" t="str">
        <f t="shared" si="320"/>
        <v>#REF!</v>
      </c>
    </row>
    <row r="306">
      <c r="A306" s="6" t="str">
        <f t="shared" si="316"/>
        <v>#REF!</v>
      </c>
      <c r="E306" s="6" t="str">
        <f t="shared" si="289"/>
        <v>#REF!</v>
      </c>
      <c r="F306" s="6" t="str">
        <f t="shared" ref="F306:K306" si="321">'SJCC Crimson Streaks'!N21</f>
        <v>#REF!</v>
      </c>
      <c r="G306" s="6" t="str">
        <f t="shared" si="321"/>
        <v>#REF!</v>
      </c>
      <c r="H306" s="6" t="str">
        <f t="shared" si="321"/>
        <v>#REF!</v>
      </c>
      <c r="I306" s="6" t="str">
        <f t="shared" si="321"/>
        <v>#REF!</v>
      </c>
      <c r="J306" s="6" t="str">
        <f t="shared" si="321"/>
        <v>#REF!</v>
      </c>
      <c r="K306" s="6" t="str">
        <f t="shared" si="321"/>
        <v>#REF!</v>
      </c>
    </row>
    <row r="307">
      <c r="A307" s="6" t="str">
        <f t="shared" si="316"/>
        <v>#REF!</v>
      </c>
      <c r="E307" s="6" t="str">
        <f t="shared" si="289"/>
        <v>#REF!</v>
      </c>
      <c r="F307" s="6" t="str">
        <f t="shared" ref="F307:K307" si="322">'SJCC Crimson Streaks'!N22</f>
        <v>#REF!</v>
      </c>
      <c r="G307" s="6" t="str">
        <f t="shared" si="322"/>
        <v>#REF!</v>
      </c>
      <c r="H307" s="6" t="str">
        <f t="shared" si="322"/>
        <v>#REF!</v>
      </c>
      <c r="I307" s="6" t="str">
        <f t="shared" si="322"/>
        <v>#REF!</v>
      </c>
      <c r="J307" s="6" t="str">
        <f t="shared" si="322"/>
        <v>#REF!</v>
      </c>
      <c r="K307" s="6" t="str">
        <f t="shared" si="322"/>
        <v>#REF!</v>
      </c>
    </row>
    <row r="308">
      <c r="A308" s="6" t="str">
        <f t="shared" si="316"/>
        <v>#REF!</v>
      </c>
      <c r="E308" s="6" t="str">
        <f t="shared" si="289"/>
        <v>#REF!</v>
      </c>
      <c r="F308" s="6" t="str">
        <f t="shared" ref="F308:K308" si="323">'SJCC Crimson Streaks'!N23</f>
        <v>#REF!</v>
      </c>
      <c r="G308" s="6" t="str">
        <f t="shared" si="323"/>
        <v>#REF!</v>
      </c>
      <c r="H308" s="6" t="str">
        <f t="shared" si="323"/>
        <v>#REF!</v>
      </c>
      <c r="I308" s="6" t="str">
        <f t="shared" si="323"/>
        <v>#REF!</v>
      </c>
      <c r="J308" s="6" t="str">
        <f t="shared" si="323"/>
        <v>#REF!</v>
      </c>
      <c r="K308" s="6" t="str">
        <f t="shared" si="323"/>
        <v>#REF!</v>
      </c>
    </row>
    <row r="309">
      <c r="A309" s="6" t="str">
        <f t="shared" si="316"/>
        <v>#REF!</v>
      </c>
      <c r="E309" s="6" t="str">
        <f t="shared" si="289"/>
        <v>#REF!</v>
      </c>
      <c r="F309" s="6" t="str">
        <f t="shared" ref="F309:K309" si="324">'SJCC Crimson Streaks'!N24</f>
        <v>#REF!</v>
      </c>
      <c r="G309" s="6" t="str">
        <f t="shared" si="324"/>
        <v>#REF!</v>
      </c>
      <c r="H309" s="6" t="str">
        <f t="shared" si="324"/>
        <v>#REF!</v>
      </c>
      <c r="I309" s="6" t="str">
        <f t="shared" si="324"/>
        <v>#REF!</v>
      </c>
      <c r="J309" s="6" t="str">
        <f t="shared" si="324"/>
        <v>#REF!</v>
      </c>
      <c r="K309" s="6" t="str">
        <f t="shared" si="324"/>
        <v>#REF!</v>
      </c>
    </row>
    <row r="310">
      <c r="A310" s="6" t="str">
        <f t="shared" si="316"/>
        <v>#REF!</v>
      </c>
      <c r="E310" s="6" t="str">
        <f t="shared" si="289"/>
        <v>#REF!</v>
      </c>
      <c r="F310" s="6" t="str">
        <f t="shared" ref="F310:K310" si="325">'SJCC Crimson Streaks'!N25</f>
        <v>#REF!</v>
      </c>
      <c r="G310" s="6" t="str">
        <f t="shared" si="325"/>
        <v>#REF!</v>
      </c>
      <c r="H310" s="6" t="str">
        <f t="shared" si="325"/>
        <v>#REF!</v>
      </c>
      <c r="I310" s="6" t="str">
        <f t="shared" si="325"/>
        <v>#REF!</v>
      </c>
      <c r="J310" s="6" t="str">
        <f t="shared" si="325"/>
        <v>#REF!</v>
      </c>
      <c r="K310" s="6" t="str">
        <f t="shared" si="325"/>
        <v>#REF!</v>
      </c>
    </row>
    <row r="311">
      <c r="A311" s="6" t="str">
        <f t="shared" si="316"/>
        <v>#REF!</v>
      </c>
      <c r="E311" s="6" t="str">
        <f t="shared" si="289"/>
        <v>#REF!</v>
      </c>
      <c r="F311" s="6" t="str">
        <f t="shared" ref="F311:K311" si="326">'SJCC Crimson Streaks'!N26</f>
        <v>#REF!</v>
      </c>
      <c r="G311" s="6" t="str">
        <f t="shared" si="326"/>
        <v>#REF!</v>
      </c>
      <c r="H311" s="6" t="str">
        <f t="shared" si="326"/>
        <v>#REF!</v>
      </c>
      <c r="I311" s="6" t="str">
        <f t="shared" si="326"/>
        <v>#REF!</v>
      </c>
      <c r="J311" s="6" t="str">
        <f t="shared" si="326"/>
        <v>#REF!</v>
      </c>
      <c r="K311" s="6" t="str">
        <f t="shared" si="326"/>
        <v>#REF!</v>
      </c>
    </row>
    <row r="312">
      <c r="A312" s="6" t="str">
        <f t="shared" si="316"/>
        <v>#REF!</v>
      </c>
      <c r="E312" s="6" t="str">
        <f t="shared" si="289"/>
        <v>#REF!</v>
      </c>
      <c r="F312" s="6" t="str">
        <f t="shared" ref="F312:K312" si="327">'SJCC Crimson Streaks'!N27</f>
        <v>#REF!</v>
      </c>
      <c r="G312" s="6" t="str">
        <f t="shared" si="327"/>
        <v>#REF!</v>
      </c>
      <c r="H312" s="6" t="str">
        <f t="shared" si="327"/>
        <v>#REF!</v>
      </c>
      <c r="I312" s="6" t="str">
        <f t="shared" si="327"/>
        <v>#REF!</v>
      </c>
      <c r="J312" s="6" t="str">
        <f t="shared" si="327"/>
        <v>#REF!</v>
      </c>
      <c r="K312" s="6" t="str">
        <f t="shared" si="327"/>
        <v>#REF!</v>
      </c>
    </row>
    <row r="313">
      <c r="A313" s="6" t="str">
        <f t="shared" si="316"/>
        <v>#REF!</v>
      </c>
      <c r="E313" s="6" t="str">
        <f t="shared" si="289"/>
        <v>#REF!</v>
      </c>
      <c r="F313" s="6" t="str">
        <f t="shared" ref="F313:K313" si="328">'SJCC Crimson Streaks'!N28</f>
        <v>#REF!</v>
      </c>
      <c r="G313" s="6" t="str">
        <f t="shared" si="328"/>
        <v>#REF!</v>
      </c>
      <c r="H313" s="6" t="str">
        <f t="shared" si="328"/>
        <v>#REF!</v>
      </c>
      <c r="I313" s="6" t="str">
        <f t="shared" si="328"/>
        <v>#REF!</v>
      </c>
      <c r="J313" s="6" t="str">
        <f t="shared" si="328"/>
        <v>#REF!</v>
      </c>
      <c r="K313" s="6" t="str">
        <f t="shared" si="328"/>
        <v>#REF!</v>
      </c>
    </row>
  </sheetData>
  <mergeCells count="1">
    <mergeCell ref="A1:D1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2"/>
      <c r="C1" s="2"/>
      <c r="D1" s="3"/>
      <c r="E1" s="4" t="s">
        <v>1</v>
      </c>
      <c r="F1" s="17" t="s">
        <v>17</v>
      </c>
      <c r="G1" s="17" t="s">
        <v>18</v>
      </c>
      <c r="H1" s="17" t="s">
        <v>19</v>
      </c>
      <c r="I1" s="17" t="s">
        <v>6</v>
      </c>
      <c r="J1" s="18" t="s">
        <v>20</v>
      </c>
      <c r="K1" s="17" t="s">
        <v>5</v>
      </c>
    </row>
    <row r="2">
      <c r="A2" s="13" t="str">
        <f t="array" ref="A2:L500">sort(FR!A2:L500,10,FALSE)</f>
        <v>#REF!</v>
      </c>
      <c r="E2" s="6" t="e">
        <v>#REF!</v>
      </c>
      <c r="F2" s="6" t="e">
        <v>#REF!</v>
      </c>
      <c r="G2" s="6" t="e">
        <v>#REF!</v>
      </c>
      <c r="H2" s="6" t="e">
        <v>#REF!</v>
      </c>
      <c r="I2" s="6" t="e">
        <v>#REF!</v>
      </c>
      <c r="J2" s="6" t="e">
        <v>#REF!</v>
      </c>
      <c r="K2" s="6" t="e">
        <v>#REF!</v>
      </c>
    </row>
    <row r="3">
      <c r="A3" s="6" t="e">
        <v>#REF!</v>
      </c>
      <c r="E3" s="6" t="e">
        <v>#REF!</v>
      </c>
      <c r="F3" s="6" t="e">
        <v>#REF!</v>
      </c>
      <c r="G3" s="6" t="e">
        <v>#REF!</v>
      </c>
      <c r="H3" s="6" t="e">
        <v>#REF!</v>
      </c>
      <c r="I3" s="6" t="e">
        <v>#REF!</v>
      </c>
      <c r="J3" s="6" t="e">
        <v>#REF!</v>
      </c>
      <c r="K3" s="6" t="e">
        <v>#REF!</v>
      </c>
    </row>
    <row r="4">
      <c r="A4" s="6" t="e">
        <v>#REF!</v>
      </c>
      <c r="E4" s="6" t="e">
        <v>#REF!</v>
      </c>
      <c r="F4" s="6" t="e">
        <v>#REF!</v>
      </c>
      <c r="G4" s="6" t="e">
        <v>#REF!</v>
      </c>
      <c r="H4" s="6" t="e">
        <v>#REF!</v>
      </c>
      <c r="I4" s="6" t="e">
        <v>#REF!</v>
      </c>
      <c r="J4" s="6" t="e">
        <v>#REF!</v>
      </c>
      <c r="K4" s="6" t="e">
        <v>#REF!</v>
      </c>
    </row>
    <row r="5">
      <c r="A5" s="6" t="e">
        <v>#REF!</v>
      </c>
      <c r="E5" s="6" t="e">
        <v>#REF!</v>
      </c>
      <c r="F5" s="6" t="e">
        <v>#REF!</v>
      </c>
      <c r="G5" s="6" t="e">
        <v>#REF!</v>
      </c>
      <c r="H5" s="6" t="e">
        <v>#REF!</v>
      </c>
      <c r="I5" s="6" t="e">
        <v>#REF!</v>
      </c>
      <c r="J5" s="6" t="e">
        <v>#REF!</v>
      </c>
      <c r="K5" s="6" t="e">
        <v>#REF!</v>
      </c>
    </row>
    <row r="6">
      <c r="A6" s="6" t="e">
        <v>#REF!</v>
      </c>
      <c r="E6" s="6" t="e">
        <v>#REF!</v>
      </c>
      <c r="F6" s="6" t="e">
        <v>#REF!</v>
      </c>
      <c r="G6" s="6" t="e">
        <v>#REF!</v>
      </c>
      <c r="H6" s="6" t="e">
        <v>#REF!</v>
      </c>
      <c r="I6" s="6" t="e">
        <v>#REF!</v>
      </c>
      <c r="J6" s="6" t="e">
        <v>#REF!</v>
      </c>
      <c r="K6" s="6" t="e">
        <v>#REF!</v>
      </c>
    </row>
    <row r="7">
      <c r="A7" s="6" t="e">
        <v>#REF!</v>
      </c>
      <c r="E7" s="6" t="e">
        <v>#REF!</v>
      </c>
      <c r="F7" s="6" t="e">
        <v>#REF!</v>
      </c>
      <c r="G7" s="6" t="e">
        <v>#REF!</v>
      </c>
      <c r="H7" s="6" t="e">
        <v>#REF!</v>
      </c>
      <c r="I7" s="6" t="e">
        <v>#REF!</v>
      </c>
      <c r="J7" s="6" t="e">
        <v>#REF!</v>
      </c>
      <c r="K7" s="6" t="e">
        <v>#REF!</v>
      </c>
    </row>
    <row r="8">
      <c r="A8" s="6" t="e">
        <v>#REF!</v>
      </c>
      <c r="E8" s="6" t="e">
        <v>#REF!</v>
      </c>
      <c r="F8" s="6" t="e">
        <v>#REF!</v>
      </c>
      <c r="G8" s="6" t="e">
        <v>#REF!</v>
      </c>
      <c r="H8" s="6" t="e">
        <v>#REF!</v>
      </c>
      <c r="I8" s="6" t="e">
        <v>#REF!</v>
      </c>
      <c r="J8" s="6" t="e">
        <v>#REF!</v>
      </c>
      <c r="K8" s="6" t="e">
        <v>#REF!</v>
      </c>
    </row>
    <row r="9">
      <c r="A9" s="6" t="e">
        <v>#REF!</v>
      </c>
      <c r="E9" s="6" t="e">
        <v>#REF!</v>
      </c>
      <c r="F9" s="6" t="e">
        <v>#REF!</v>
      </c>
      <c r="G9" s="6" t="e">
        <v>#REF!</v>
      </c>
      <c r="H9" s="6" t="e">
        <v>#REF!</v>
      </c>
      <c r="I9" s="6" t="e">
        <v>#REF!</v>
      </c>
      <c r="J9" s="6" t="e">
        <v>#REF!</v>
      </c>
      <c r="K9" s="6" t="e">
        <v>#REF!</v>
      </c>
    </row>
    <row r="10">
      <c r="A10" s="6" t="e">
        <v>#REF!</v>
      </c>
      <c r="E10" s="6" t="e">
        <v>#REF!</v>
      </c>
      <c r="F10" s="6" t="e">
        <v>#REF!</v>
      </c>
      <c r="G10" s="6" t="e">
        <v>#REF!</v>
      </c>
      <c r="H10" s="6" t="e">
        <v>#REF!</v>
      </c>
      <c r="I10" s="6" t="e">
        <v>#REF!</v>
      </c>
      <c r="J10" s="6" t="e">
        <v>#REF!</v>
      </c>
      <c r="K10" s="6" t="e">
        <v>#REF!</v>
      </c>
    </row>
    <row r="11">
      <c r="A11" s="6" t="e">
        <v>#REF!</v>
      </c>
      <c r="E11" s="6" t="e">
        <v>#REF!</v>
      </c>
      <c r="F11" s="6" t="e">
        <v>#REF!</v>
      </c>
      <c r="G11" s="6" t="e">
        <v>#REF!</v>
      </c>
      <c r="H11" s="6" t="e">
        <v>#REF!</v>
      </c>
      <c r="I11" s="6" t="e">
        <v>#REF!</v>
      </c>
      <c r="J11" s="6" t="e">
        <v>#REF!</v>
      </c>
      <c r="K11" s="6" t="e">
        <v>#REF!</v>
      </c>
    </row>
    <row r="12">
      <c r="A12" s="6" t="e">
        <v>#REF!</v>
      </c>
      <c r="E12" s="6" t="e">
        <v>#REF!</v>
      </c>
      <c r="F12" s="6" t="e">
        <v>#REF!</v>
      </c>
      <c r="G12" s="6" t="e">
        <v>#REF!</v>
      </c>
      <c r="H12" s="6" t="e">
        <v>#REF!</v>
      </c>
      <c r="I12" s="6" t="e">
        <v>#REF!</v>
      </c>
      <c r="J12" s="6" t="e">
        <v>#REF!</v>
      </c>
      <c r="K12" s="6" t="e">
        <v>#REF!</v>
      </c>
    </row>
    <row r="13">
      <c r="A13" s="6" t="e">
        <v>#REF!</v>
      </c>
      <c r="E13" s="6" t="e">
        <v>#REF!</v>
      </c>
      <c r="F13" s="6" t="e">
        <v>#REF!</v>
      </c>
      <c r="G13" s="6" t="e">
        <v>#REF!</v>
      </c>
      <c r="H13" s="6" t="e">
        <v>#REF!</v>
      </c>
      <c r="I13" s="6" t="e">
        <v>#REF!</v>
      </c>
      <c r="J13" s="6" t="e">
        <v>#REF!</v>
      </c>
      <c r="K13" s="6" t="e">
        <v>#REF!</v>
      </c>
    </row>
    <row r="14">
      <c r="A14" s="6" t="e">
        <v>#REF!</v>
      </c>
      <c r="E14" s="6" t="e">
        <v>#REF!</v>
      </c>
      <c r="F14" s="6" t="e">
        <v>#REF!</v>
      </c>
      <c r="G14" s="6" t="e">
        <v>#REF!</v>
      </c>
      <c r="H14" s="6" t="e">
        <v>#REF!</v>
      </c>
      <c r="I14" s="6" t="e">
        <v>#REF!</v>
      </c>
      <c r="J14" s="6" t="e">
        <v>#REF!</v>
      </c>
      <c r="K14" s="6" t="e">
        <v>#REF!</v>
      </c>
    </row>
    <row r="15">
      <c r="A15" s="6" t="e">
        <v>#REF!</v>
      </c>
      <c r="E15" s="6" t="e">
        <v>#REF!</v>
      </c>
      <c r="F15" s="6" t="e">
        <v>#REF!</v>
      </c>
      <c r="G15" s="6" t="e">
        <v>#REF!</v>
      </c>
      <c r="H15" s="6" t="e">
        <v>#REF!</v>
      </c>
      <c r="I15" s="6" t="e">
        <v>#REF!</v>
      </c>
      <c r="J15" s="6" t="e">
        <v>#REF!</v>
      </c>
      <c r="K15" s="6" t="e">
        <v>#REF!</v>
      </c>
    </row>
    <row r="16">
      <c r="A16" s="6" t="e">
        <v>#REF!</v>
      </c>
      <c r="E16" s="6" t="e">
        <v>#REF!</v>
      </c>
      <c r="F16" s="6" t="e">
        <v>#REF!</v>
      </c>
      <c r="G16" s="6" t="e">
        <v>#REF!</v>
      </c>
      <c r="H16" s="6" t="e">
        <v>#REF!</v>
      </c>
      <c r="I16" s="6" t="e">
        <v>#REF!</v>
      </c>
      <c r="J16" s="6" t="e">
        <v>#REF!</v>
      </c>
      <c r="K16" s="6" t="e">
        <v>#REF!</v>
      </c>
    </row>
    <row r="17">
      <c r="A17" s="6" t="e">
        <v>#REF!</v>
      </c>
      <c r="E17" s="6" t="e">
        <v>#REF!</v>
      </c>
      <c r="F17" s="6" t="e">
        <v>#REF!</v>
      </c>
      <c r="G17" s="6" t="e">
        <v>#REF!</v>
      </c>
      <c r="H17" s="6" t="e">
        <v>#REF!</v>
      </c>
      <c r="I17" s="6" t="e">
        <v>#REF!</v>
      </c>
      <c r="J17" s="6" t="e">
        <v>#REF!</v>
      </c>
      <c r="K17" s="6" t="e">
        <v>#REF!</v>
      </c>
    </row>
    <row r="18">
      <c r="A18" s="6" t="e">
        <v>#REF!</v>
      </c>
      <c r="E18" s="6" t="e">
        <v>#REF!</v>
      </c>
      <c r="F18" s="6" t="e">
        <v>#REF!</v>
      </c>
      <c r="G18" s="6" t="e">
        <v>#REF!</v>
      </c>
      <c r="H18" s="6" t="e">
        <v>#REF!</v>
      </c>
      <c r="I18" s="6" t="e">
        <v>#REF!</v>
      </c>
      <c r="J18" s="6" t="e">
        <v>#REF!</v>
      </c>
      <c r="K18" s="6" t="e">
        <v>#REF!</v>
      </c>
    </row>
    <row r="19">
      <c r="A19" s="6" t="e">
        <v>#REF!</v>
      </c>
      <c r="E19" s="6" t="e">
        <v>#REF!</v>
      </c>
      <c r="F19" s="6" t="e">
        <v>#REF!</v>
      </c>
      <c r="G19" s="6" t="e">
        <v>#REF!</v>
      </c>
      <c r="H19" s="6" t="e">
        <v>#REF!</v>
      </c>
      <c r="I19" s="6" t="e">
        <v>#REF!</v>
      </c>
      <c r="J19" s="6" t="e">
        <v>#REF!</v>
      </c>
      <c r="K19" s="6" t="e">
        <v>#REF!</v>
      </c>
    </row>
    <row r="20">
      <c r="A20" s="6" t="e">
        <v>#REF!</v>
      </c>
      <c r="E20" s="6" t="e">
        <v>#REF!</v>
      </c>
      <c r="F20" s="6" t="e">
        <v>#REF!</v>
      </c>
      <c r="G20" s="6" t="e">
        <v>#REF!</v>
      </c>
      <c r="H20" s="6" t="e">
        <v>#REF!</v>
      </c>
      <c r="I20" s="6" t="e">
        <v>#REF!</v>
      </c>
      <c r="J20" s="6" t="e">
        <v>#REF!</v>
      </c>
      <c r="K20" s="6" t="e">
        <v>#REF!</v>
      </c>
    </row>
    <row r="21">
      <c r="A21" s="6" t="e">
        <v>#REF!</v>
      </c>
      <c r="E21" s="6" t="e">
        <v>#REF!</v>
      </c>
      <c r="F21" s="6" t="e">
        <v>#REF!</v>
      </c>
      <c r="G21" s="6" t="e">
        <v>#REF!</v>
      </c>
      <c r="H21" s="6" t="e">
        <v>#REF!</v>
      </c>
      <c r="I21" s="6" t="e">
        <v>#REF!</v>
      </c>
      <c r="J21" s="6" t="e">
        <v>#REF!</v>
      </c>
      <c r="K21" s="6" t="e">
        <v>#REF!</v>
      </c>
    </row>
    <row r="22">
      <c r="A22" s="6" t="e">
        <v>#REF!</v>
      </c>
      <c r="E22" s="6" t="e">
        <v>#REF!</v>
      </c>
      <c r="F22" s="6" t="e">
        <v>#REF!</v>
      </c>
      <c r="G22" s="6" t="e">
        <v>#REF!</v>
      </c>
      <c r="H22" s="6" t="e">
        <v>#REF!</v>
      </c>
      <c r="I22" s="6" t="e">
        <v>#REF!</v>
      </c>
      <c r="J22" s="6" t="e">
        <v>#REF!</v>
      </c>
      <c r="K22" s="6" t="e">
        <v>#REF!</v>
      </c>
    </row>
    <row r="23">
      <c r="A23" s="6" t="e">
        <v>#REF!</v>
      </c>
      <c r="E23" s="6" t="e">
        <v>#REF!</v>
      </c>
      <c r="F23" s="6" t="e">
        <v>#REF!</v>
      </c>
      <c r="G23" s="6" t="e">
        <v>#REF!</v>
      </c>
      <c r="H23" s="6" t="e">
        <v>#REF!</v>
      </c>
      <c r="I23" s="6" t="e">
        <v>#REF!</v>
      </c>
      <c r="J23" s="6" t="e">
        <v>#REF!</v>
      </c>
      <c r="K23" s="6" t="e">
        <v>#REF!</v>
      </c>
    </row>
    <row r="24">
      <c r="A24" s="6" t="e">
        <v>#REF!</v>
      </c>
      <c r="E24" s="6" t="e">
        <v>#REF!</v>
      </c>
      <c r="F24" s="6" t="e">
        <v>#REF!</v>
      </c>
      <c r="G24" s="6" t="e">
        <v>#REF!</v>
      </c>
      <c r="H24" s="6" t="e">
        <v>#REF!</v>
      </c>
      <c r="I24" s="6" t="e">
        <v>#REF!</v>
      </c>
      <c r="J24" s="6" t="e">
        <v>#REF!</v>
      </c>
      <c r="K24" s="6" t="e">
        <v>#REF!</v>
      </c>
    </row>
    <row r="25">
      <c r="A25" s="6" t="e">
        <v>#REF!</v>
      </c>
      <c r="E25" s="6" t="e">
        <v>#REF!</v>
      </c>
      <c r="F25" s="6" t="e">
        <v>#REF!</v>
      </c>
      <c r="G25" s="6" t="e">
        <v>#REF!</v>
      </c>
      <c r="H25" s="6" t="e">
        <v>#REF!</v>
      </c>
      <c r="I25" s="6" t="e">
        <v>#REF!</v>
      </c>
      <c r="J25" s="6" t="e">
        <v>#REF!</v>
      </c>
      <c r="K25" s="6" t="e">
        <v>#REF!</v>
      </c>
    </row>
    <row r="26">
      <c r="A26" s="6" t="e">
        <v>#REF!</v>
      </c>
      <c r="E26" s="6" t="e">
        <v>#REF!</v>
      </c>
      <c r="F26" s="6" t="e">
        <v>#REF!</v>
      </c>
      <c r="G26" s="6" t="e">
        <v>#REF!</v>
      </c>
      <c r="H26" s="6" t="e">
        <v>#REF!</v>
      </c>
      <c r="I26" s="6" t="e">
        <v>#REF!</v>
      </c>
      <c r="J26" s="6" t="e">
        <v>#REF!</v>
      </c>
      <c r="K26" s="6" t="e">
        <v>#REF!</v>
      </c>
    </row>
    <row r="27">
      <c r="A27" s="6" t="e">
        <v>#REF!</v>
      </c>
      <c r="E27" s="6" t="e">
        <v>#REF!</v>
      </c>
      <c r="F27" s="6" t="e">
        <v>#REF!</v>
      </c>
      <c r="G27" s="6" t="e">
        <v>#REF!</v>
      </c>
      <c r="H27" s="6" t="e">
        <v>#REF!</v>
      </c>
      <c r="I27" s="6" t="e">
        <v>#REF!</v>
      </c>
      <c r="J27" s="6" t="e">
        <v>#REF!</v>
      </c>
      <c r="K27" s="6" t="e">
        <v>#REF!</v>
      </c>
    </row>
    <row r="28">
      <c r="A28" s="6" t="e">
        <v>#REF!</v>
      </c>
      <c r="E28" s="6" t="e">
        <v>#REF!</v>
      </c>
      <c r="F28" s="6" t="e">
        <v>#REF!</v>
      </c>
      <c r="G28" s="6" t="e">
        <v>#REF!</v>
      </c>
      <c r="H28" s="6" t="e">
        <v>#REF!</v>
      </c>
      <c r="I28" s="6" t="e">
        <v>#REF!</v>
      </c>
      <c r="J28" s="6" t="e">
        <v>#REF!</v>
      </c>
      <c r="K28" s="6" t="e">
        <v>#REF!</v>
      </c>
    </row>
    <row r="29">
      <c r="A29" s="6" t="e">
        <v>#REF!</v>
      </c>
      <c r="E29" s="6" t="e">
        <v>#REF!</v>
      </c>
      <c r="F29" s="6" t="e">
        <v>#REF!</v>
      </c>
      <c r="G29" s="6" t="e">
        <v>#REF!</v>
      </c>
      <c r="H29" s="6" t="e">
        <v>#REF!</v>
      </c>
      <c r="I29" s="6" t="e">
        <v>#REF!</v>
      </c>
      <c r="J29" s="6" t="e">
        <v>#REF!</v>
      </c>
      <c r="K29" s="6" t="e">
        <v>#REF!</v>
      </c>
    </row>
    <row r="30">
      <c r="A30" s="6" t="e">
        <v>#REF!</v>
      </c>
      <c r="E30" s="6" t="e">
        <v>#REF!</v>
      </c>
      <c r="F30" s="6" t="e">
        <v>#REF!</v>
      </c>
      <c r="G30" s="6" t="e">
        <v>#REF!</v>
      </c>
      <c r="H30" s="6" t="e">
        <v>#REF!</v>
      </c>
      <c r="I30" s="6" t="e">
        <v>#REF!</v>
      </c>
      <c r="J30" s="6" t="e">
        <v>#REF!</v>
      </c>
      <c r="K30" s="6" t="e">
        <v>#REF!</v>
      </c>
    </row>
    <row r="31">
      <c r="A31" s="6" t="e">
        <v>#REF!</v>
      </c>
      <c r="E31" s="6" t="e">
        <v>#REF!</v>
      </c>
      <c r="F31" s="6" t="e">
        <v>#REF!</v>
      </c>
      <c r="G31" s="6" t="e">
        <v>#REF!</v>
      </c>
      <c r="H31" s="6" t="e">
        <v>#REF!</v>
      </c>
      <c r="I31" s="6" t="e">
        <v>#REF!</v>
      </c>
      <c r="J31" s="6" t="e">
        <v>#REF!</v>
      </c>
      <c r="K31" s="6" t="e">
        <v>#REF!</v>
      </c>
    </row>
    <row r="32">
      <c r="A32" s="6" t="e">
        <v>#REF!</v>
      </c>
      <c r="E32" s="6" t="e">
        <v>#REF!</v>
      </c>
      <c r="F32" s="6" t="e">
        <v>#REF!</v>
      </c>
      <c r="G32" s="6" t="e">
        <v>#REF!</v>
      </c>
      <c r="H32" s="6" t="e">
        <v>#REF!</v>
      </c>
      <c r="I32" s="6" t="e">
        <v>#REF!</v>
      </c>
      <c r="J32" s="6" t="e">
        <v>#REF!</v>
      </c>
      <c r="K32" s="6" t="e">
        <v>#REF!</v>
      </c>
    </row>
    <row r="33">
      <c r="A33" s="6" t="e">
        <v>#REF!</v>
      </c>
      <c r="E33" s="6" t="e">
        <v>#REF!</v>
      </c>
      <c r="F33" s="6" t="e">
        <v>#REF!</v>
      </c>
      <c r="G33" s="6" t="e">
        <v>#REF!</v>
      </c>
      <c r="H33" s="6" t="e">
        <v>#REF!</v>
      </c>
      <c r="I33" s="6" t="e">
        <v>#REF!</v>
      </c>
      <c r="J33" s="6" t="e">
        <v>#REF!</v>
      </c>
      <c r="K33" s="6" t="e">
        <v>#REF!</v>
      </c>
    </row>
    <row r="34">
      <c r="A34" s="6" t="e">
        <v>#REF!</v>
      </c>
      <c r="E34" s="6" t="e">
        <v>#REF!</v>
      </c>
      <c r="F34" s="6" t="e">
        <v>#REF!</v>
      </c>
      <c r="G34" s="6" t="e">
        <v>#REF!</v>
      </c>
      <c r="H34" s="6" t="e">
        <v>#REF!</v>
      </c>
      <c r="I34" s="6" t="e">
        <v>#REF!</v>
      </c>
      <c r="J34" s="6" t="e">
        <v>#REF!</v>
      </c>
      <c r="K34" s="6" t="e">
        <v>#REF!</v>
      </c>
    </row>
    <row r="35">
      <c r="A35" s="6" t="e">
        <v>#REF!</v>
      </c>
      <c r="E35" s="6" t="e">
        <v>#REF!</v>
      </c>
      <c r="F35" s="6" t="e">
        <v>#REF!</v>
      </c>
      <c r="G35" s="6" t="e">
        <v>#REF!</v>
      </c>
      <c r="H35" s="6" t="e">
        <v>#REF!</v>
      </c>
      <c r="I35" s="6" t="e">
        <v>#REF!</v>
      </c>
      <c r="J35" s="6" t="e">
        <v>#REF!</v>
      </c>
      <c r="K35" s="6" t="e">
        <v>#REF!</v>
      </c>
    </row>
    <row r="36">
      <c r="A36" s="6" t="e">
        <v>#REF!</v>
      </c>
      <c r="E36" s="6" t="e">
        <v>#REF!</v>
      </c>
      <c r="F36" s="6" t="e">
        <v>#REF!</v>
      </c>
      <c r="G36" s="6" t="e">
        <v>#REF!</v>
      </c>
      <c r="H36" s="6" t="e">
        <v>#REF!</v>
      </c>
      <c r="I36" s="6" t="e">
        <v>#REF!</v>
      </c>
      <c r="J36" s="6" t="e">
        <v>#REF!</v>
      </c>
      <c r="K36" s="6" t="e">
        <v>#REF!</v>
      </c>
    </row>
    <row r="37">
      <c r="A37" s="6" t="e">
        <v>#REF!</v>
      </c>
      <c r="E37" s="6" t="e">
        <v>#REF!</v>
      </c>
      <c r="F37" s="6" t="e">
        <v>#REF!</v>
      </c>
      <c r="G37" s="6" t="e">
        <v>#REF!</v>
      </c>
      <c r="H37" s="6" t="e">
        <v>#REF!</v>
      </c>
      <c r="I37" s="6" t="e">
        <v>#REF!</v>
      </c>
      <c r="J37" s="6" t="e">
        <v>#REF!</v>
      </c>
      <c r="K37" s="6" t="e">
        <v>#REF!</v>
      </c>
    </row>
    <row r="38">
      <c r="A38" s="6" t="e">
        <v>#REF!</v>
      </c>
      <c r="E38" s="6" t="e">
        <v>#REF!</v>
      </c>
      <c r="F38" s="6" t="e">
        <v>#REF!</v>
      </c>
      <c r="G38" s="6" t="e">
        <v>#REF!</v>
      </c>
      <c r="H38" s="6" t="e">
        <v>#REF!</v>
      </c>
      <c r="I38" s="6" t="e">
        <v>#REF!</v>
      </c>
      <c r="J38" s="6" t="e">
        <v>#REF!</v>
      </c>
      <c r="K38" s="6" t="e">
        <v>#REF!</v>
      </c>
    </row>
    <row r="39">
      <c r="A39" s="6" t="e">
        <v>#REF!</v>
      </c>
      <c r="E39" s="6" t="e">
        <v>#REF!</v>
      </c>
      <c r="F39" s="6" t="e">
        <v>#REF!</v>
      </c>
      <c r="G39" s="6" t="e">
        <v>#REF!</v>
      </c>
      <c r="H39" s="6" t="e">
        <v>#REF!</v>
      </c>
      <c r="I39" s="6" t="e">
        <v>#REF!</v>
      </c>
      <c r="J39" s="6" t="e">
        <v>#REF!</v>
      </c>
      <c r="K39" s="6" t="e">
        <v>#REF!</v>
      </c>
    </row>
    <row r="40">
      <c r="A40" s="6" t="e">
        <v>#REF!</v>
      </c>
      <c r="E40" s="6" t="e">
        <v>#REF!</v>
      </c>
      <c r="F40" s="6" t="e">
        <v>#REF!</v>
      </c>
      <c r="G40" s="6" t="e">
        <v>#REF!</v>
      </c>
      <c r="H40" s="6" t="e">
        <v>#REF!</v>
      </c>
      <c r="I40" s="6" t="e">
        <v>#REF!</v>
      </c>
      <c r="J40" s="6" t="e">
        <v>#REF!</v>
      </c>
      <c r="K40" s="6" t="e">
        <v>#REF!</v>
      </c>
    </row>
    <row r="41">
      <c r="A41" s="6" t="e">
        <v>#REF!</v>
      </c>
      <c r="E41" s="6" t="e">
        <v>#REF!</v>
      </c>
      <c r="F41" s="6" t="e">
        <v>#REF!</v>
      </c>
      <c r="G41" s="6" t="e">
        <v>#REF!</v>
      </c>
      <c r="H41" s="6" t="e">
        <v>#REF!</v>
      </c>
      <c r="I41" s="6" t="e">
        <v>#REF!</v>
      </c>
      <c r="J41" s="6" t="e">
        <v>#REF!</v>
      </c>
      <c r="K41" s="6" t="e">
        <v>#REF!</v>
      </c>
    </row>
    <row r="42">
      <c r="A42" s="6" t="e">
        <v>#REF!</v>
      </c>
      <c r="E42" s="6" t="e">
        <v>#REF!</v>
      </c>
      <c r="F42" s="6" t="e">
        <v>#REF!</v>
      </c>
      <c r="G42" s="6" t="e">
        <v>#REF!</v>
      </c>
      <c r="H42" s="6" t="e">
        <v>#REF!</v>
      </c>
      <c r="I42" s="6" t="e">
        <v>#REF!</v>
      </c>
      <c r="J42" s="6" t="e">
        <v>#REF!</v>
      </c>
      <c r="K42" s="6" t="e">
        <v>#REF!</v>
      </c>
    </row>
    <row r="43">
      <c r="A43" s="6" t="e">
        <v>#REF!</v>
      </c>
      <c r="E43" s="6" t="e">
        <v>#REF!</v>
      </c>
      <c r="F43" s="6" t="e">
        <v>#REF!</v>
      </c>
      <c r="G43" s="6" t="e">
        <v>#REF!</v>
      </c>
      <c r="H43" s="6" t="e">
        <v>#REF!</v>
      </c>
      <c r="I43" s="6" t="e">
        <v>#REF!</v>
      </c>
      <c r="J43" s="6" t="e">
        <v>#REF!</v>
      </c>
      <c r="K43" s="6" t="e">
        <v>#REF!</v>
      </c>
    </row>
    <row r="44">
      <c r="A44" s="6" t="e">
        <v>#REF!</v>
      </c>
      <c r="E44" s="6" t="e">
        <v>#REF!</v>
      </c>
      <c r="F44" s="6" t="e">
        <v>#REF!</v>
      </c>
      <c r="G44" s="6" t="e">
        <v>#REF!</v>
      </c>
      <c r="H44" s="6" t="e">
        <v>#REF!</v>
      </c>
      <c r="I44" s="6" t="e">
        <v>#REF!</v>
      </c>
      <c r="J44" s="6" t="e">
        <v>#REF!</v>
      </c>
      <c r="K44" s="6" t="e">
        <v>#REF!</v>
      </c>
    </row>
    <row r="45">
      <c r="A45" s="6" t="e">
        <v>#REF!</v>
      </c>
      <c r="E45" s="6" t="e">
        <v>#REF!</v>
      </c>
      <c r="F45" s="6" t="e">
        <v>#REF!</v>
      </c>
      <c r="G45" s="6" t="e">
        <v>#REF!</v>
      </c>
      <c r="H45" s="6" t="e">
        <v>#REF!</v>
      </c>
      <c r="I45" s="6" t="e">
        <v>#REF!</v>
      </c>
      <c r="J45" s="6" t="e">
        <v>#REF!</v>
      </c>
      <c r="K45" s="6" t="e">
        <v>#REF!</v>
      </c>
    </row>
    <row r="46">
      <c r="A46" s="6" t="e">
        <v>#REF!</v>
      </c>
      <c r="E46" s="6" t="e">
        <v>#REF!</v>
      </c>
      <c r="F46" s="6" t="e">
        <v>#REF!</v>
      </c>
      <c r="G46" s="6" t="e">
        <v>#REF!</v>
      </c>
      <c r="H46" s="6" t="e">
        <v>#REF!</v>
      </c>
      <c r="I46" s="6" t="e">
        <v>#REF!</v>
      </c>
      <c r="J46" s="6" t="e">
        <v>#REF!</v>
      </c>
      <c r="K46" s="6" t="e">
        <v>#REF!</v>
      </c>
    </row>
    <row r="47">
      <c r="A47" s="6" t="e">
        <v>#REF!</v>
      </c>
      <c r="E47" s="6" t="e">
        <v>#REF!</v>
      </c>
      <c r="F47" s="6" t="e">
        <v>#REF!</v>
      </c>
      <c r="G47" s="6" t="e">
        <v>#REF!</v>
      </c>
      <c r="H47" s="6" t="e">
        <v>#REF!</v>
      </c>
      <c r="I47" s="6" t="e">
        <v>#REF!</v>
      </c>
      <c r="J47" s="6" t="e">
        <v>#REF!</v>
      </c>
      <c r="K47" s="6" t="e">
        <v>#REF!</v>
      </c>
    </row>
    <row r="48">
      <c r="A48" s="6" t="e">
        <v>#REF!</v>
      </c>
      <c r="E48" s="6" t="e">
        <v>#REF!</v>
      </c>
      <c r="F48" s="6" t="e">
        <v>#REF!</v>
      </c>
      <c r="G48" s="6" t="e">
        <v>#REF!</v>
      </c>
      <c r="H48" s="6" t="e">
        <v>#REF!</v>
      </c>
      <c r="I48" s="6" t="e">
        <v>#REF!</v>
      </c>
      <c r="J48" s="6" t="e">
        <v>#REF!</v>
      </c>
      <c r="K48" s="6" t="e">
        <v>#REF!</v>
      </c>
    </row>
    <row r="49">
      <c r="A49" s="6" t="e">
        <v>#REF!</v>
      </c>
      <c r="E49" s="6" t="e">
        <v>#REF!</v>
      </c>
      <c r="F49" s="6" t="e">
        <v>#REF!</v>
      </c>
      <c r="G49" s="6" t="e">
        <v>#REF!</v>
      </c>
      <c r="H49" s="6" t="e">
        <v>#REF!</v>
      </c>
      <c r="I49" s="6" t="e">
        <v>#REF!</v>
      </c>
      <c r="J49" s="6" t="e">
        <v>#REF!</v>
      </c>
      <c r="K49" s="6" t="e">
        <v>#REF!</v>
      </c>
    </row>
    <row r="50">
      <c r="A50" s="6" t="e">
        <v>#REF!</v>
      </c>
      <c r="E50" s="6" t="e">
        <v>#REF!</v>
      </c>
      <c r="F50" s="6" t="e">
        <v>#REF!</v>
      </c>
      <c r="G50" s="6" t="e">
        <v>#REF!</v>
      </c>
      <c r="H50" s="6" t="e">
        <v>#REF!</v>
      </c>
      <c r="I50" s="6" t="e">
        <v>#REF!</v>
      </c>
      <c r="J50" s="6" t="e">
        <v>#REF!</v>
      </c>
      <c r="K50" s="6" t="e">
        <v>#REF!</v>
      </c>
    </row>
    <row r="51">
      <c r="A51" s="6" t="e">
        <v>#REF!</v>
      </c>
      <c r="E51" s="6" t="e">
        <v>#REF!</v>
      </c>
      <c r="F51" s="6" t="e">
        <v>#REF!</v>
      </c>
      <c r="G51" s="6" t="e">
        <v>#REF!</v>
      </c>
      <c r="H51" s="6" t="e">
        <v>#REF!</v>
      </c>
      <c r="I51" s="6" t="e">
        <v>#REF!</v>
      </c>
      <c r="J51" s="6" t="e">
        <v>#REF!</v>
      </c>
      <c r="K51" s="6" t="e">
        <v>#REF!</v>
      </c>
    </row>
    <row r="52">
      <c r="A52" s="6" t="e">
        <v>#REF!</v>
      </c>
      <c r="E52" s="6" t="e">
        <v>#REF!</v>
      </c>
      <c r="F52" s="6" t="e">
        <v>#REF!</v>
      </c>
      <c r="G52" s="6" t="e">
        <v>#REF!</v>
      </c>
      <c r="H52" s="6" t="e">
        <v>#REF!</v>
      </c>
      <c r="I52" s="6" t="e">
        <v>#REF!</v>
      </c>
      <c r="J52" s="6" t="e">
        <v>#REF!</v>
      </c>
      <c r="K52" s="6" t="e">
        <v>#REF!</v>
      </c>
    </row>
    <row r="53">
      <c r="A53" s="6" t="e">
        <v>#REF!</v>
      </c>
      <c r="E53" s="6" t="e">
        <v>#REF!</v>
      </c>
      <c r="F53" s="6" t="e">
        <v>#REF!</v>
      </c>
      <c r="G53" s="6" t="e">
        <v>#REF!</v>
      </c>
      <c r="H53" s="6" t="e">
        <v>#REF!</v>
      </c>
      <c r="I53" s="6" t="e">
        <v>#REF!</v>
      </c>
      <c r="J53" s="6" t="e">
        <v>#REF!</v>
      </c>
      <c r="K53" s="6" t="e">
        <v>#REF!</v>
      </c>
    </row>
    <row r="54">
      <c r="A54" s="6" t="e">
        <v>#REF!</v>
      </c>
      <c r="E54" s="6" t="e">
        <v>#REF!</v>
      </c>
      <c r="F54" s="6" t="e">
        <v>#REF!</v>
      </c>
      <c r="G54" s="6" t="e">
        <v>#REF!</v>
      </c>
      <c r="H54" s="6" t="e">
        <v>#REF!</v>
      </c>
      <c r="I54" s="6" t="e">
        <v>#REF!</v>
      </c>
      <c r="J54" s="6" t="e">
        <v>#REF!</v>
      </c>
      <c r="K54" s="6" t="e">
        <v>#REF!</v>
      </c>
    </row>
    <row r="55">
      <c r="A55" s="6" t="e">
        <v>#REF!</v>
      </c>
      <c r="E55" s="6" t="e">
        <v>#REF!</v>
      </c>
      <c r="F55" s="6" t="e">
        <v>#REF!</v>
      </c>
      <c r="G55" s="6" t="e">
        <v>#REF!</v>
      </c>
      <c r="H55" s="6" t="e">
        <v>#REF!</v>
      </c>
      <c r="I55" s="6" t="e">
        <v>#REF!</v>
      </c>
      <c r="J55" s="6" t="e">
        <v>#REF!</v>
      </c>
      <c r="K55" s="6" t="e">
        <v>#REF!</v>
      </c>
    </row>
    <row r="56">
      <c r="A56" s="6" t="e">
        <v>#REF!</v>
      </c>
      <c r="E56" s="6" t="e">
        <v>#REF!</v>
      </c>
      <c r="F56" s="6" t="e">
        <v>#REF!</v>
      </c>
      <c r="G56" s="6" t="e">
        <v>#REF!</v>
      </c>
      <c r="H56" s="6" t="e">
        <v>#REF!</v>
      </c>
      <c r="I56" s="6" t="e">
        <v>#REF!</v>
      </c>
      <c r="J56" s="6" t="e">
        <v>#REF!</v>
      </c>
      <c r="K56" s="6" t="e">
        <v>#REF!</v>
      </c>
    </row>
    <row r="57">
      <c r="A57" s="6" t="e">
        <v>#REF!</v>
      </c>
      <c r="E57" s="6" t="e">
        <v>#REF!</v>
      </c>
      <c r="F57" s="6" t="e">
        <v>#REF!</v>
      </c>
      <c r="G57" s="6" t="e">
        <v>#REF!</v>
      </c>
      <c r="H57" s="6" t="e">
        <v>#REF!</v>
      </c>
      <c r="I57" s="6" t="e">
        <v>#REF!</v>
      </c>
      <c r="J57" s="6" t="e">
        <v>#REF!</v>
      </c>
      <c r="K57" s="6" t="e">
        <v>#REF!</v>
      </c>
    </row>
    <row r="58">
      <c r="A58" s="6" t="e">
        <v>#REF!</v>
      </c>
      <c r="E58" s="6" t="e">
        <v>#REF!</v>
      </c>
      <c r="F58" s="6" t="e">
        <v>#REF!</v>
      </c>
      <c r="G58" s="6" t="e">
        <v>#REF!</v>
      </c>
      <c r="H58" s="6" t="e">
        <v>#REF!</v>
      </c>
      <c r="I58" s="6" t="e">
        <v>#REF!</v>
      </c>
      <c r="J58" s="6" t="e">
        <v>#REF!</v>
      </c>
      <c r="K58" s="6" t="e">
        <v>#REF!</v>
      </c>
    </row>
    <row r="59">
      <c r="A59" s="6" t="e">
        <v>#REF!</v>
      </c>
      <c r="E59" s="6" t="e">
        <v>#REF!</v>
      </c>
      <c r="F59" s="6" t="e">
        <v>#REF!</v>
      </c>
      <c r="G59" s="6" t="e">
        <v>#REF!</v>
      </c>
      <c r="H59" s="6" t="e">
        <v>#REF!</v>
      </c>
      <c r="I59" s="6" t="e">
        <v>#REF!</v>
      </c>
      <c r="J59" s="6" t="e">
        <v>#REF!</v>
      </c>
      <c r="K59" s="6" t="e">
        <v>#REF!</v>
      </c>
    </row>
    <row r="60">
      <c r="A60" s="6" t="e">
        <v>#REF!</v>
      </c>
      <c r="E60" s="6" t="e">
        <v>#REF!</v>
      </c>
      <c r="F60" s="6" t="e">
        <v>#REF!</v>
      </c>
      <c r="G60" s="6" t="e">
        <v>#REF!</v>
      </c>
      <c r="H60" s="6" t="e">
        <v>#REF!</v>
      </c>
      <c r="I60" s="6" t="e">
        <v>#REF!</v>
      </c>
      <c r="J60" s="6" t="e">
        <v>#REF!</v>
      </c>
      <c r="K60" s="6" t="e">
        <v>#REF!</v>
      </c>
    </row>
    <row r="61">
      <c r="A61" s="6" t="e">
        <v>#REF!</v>
      </c>
      <c r="E61" s="6" t="e">
        <v>#REF!</v>
      </c>
      <c r="F61" s="6" t="e">
        <v>#REF!</v>
      </c>
      <c r="G61" s="6" t="e">
        <v>#REF!</v>
      </c>
      <c r="H61" s="6" t="e">
        <v>#REF!</v>
      </c>
      <c r="I61" s="6" t="e">
        <v>#REF!</v>
      </c>
      <c r="J61" s="6" t="e">
        <v>#REF!</v>
      </c>
      <c r="K61" s="6" t="e">
        <v>#REF!</v>
      </c>
    </row>
    <row r="62">
      <c r="A62" s="6" t="e">
        <v>#REF!</v>
      </c>
      <c r="E62" s="6" t="e">
        <v>#REF!</v>
      </c>
      <c r="F62" s="6" t="e">
        <v>#REF!</v>
      </c>
      <c r="G62" s="6" t="e">
        <v>#REF!</v>
      </c>
      <c r="H62" s="6" t="e">
        <v>#REF!</v>
      </c>
      <c r="I62" s="6" t="e">
        <v>#REF!</v>
      </c>
      <c r="J62" s="6" t="e">
        <v>#REF!</v>
      </c>
      <c r="K62" s="6" t="e">
        <v>#REF!</v>
      </c>
    </row>
    <row r="63">
      <c r="A63" s="6" t="e">
        <v>#REF!</v>
      </c>
      <c r="E63" s="6" t="e">
        <v>#REF!</v>
      </c>
      <c r="F63" s="6" t="e">
        <v>#REF!</v>
      </c>
      <c r="G63" s="6" t="e">
        <v>#REF!</v>
      </c>
      <c r="H63" s="6" t="e">
        <v>#REF!</v>
      </c>
      <c r="I63" s="6" t="e">
        <v>#REF!</v>
      </c>
      <c r="J63" s="6" t="e">
        <v>#REF!</v>
      </c>
      <c r="K63" s="6" t="e">
        <v>#REF!</v>
      </c>
    </row>
    <row r="64">
      <c r="A64" s="6" t="e">
        <v>#REF!</v>
      </c>
      <c r="E64" s="6" t="e">
        <v>#REF!</v>
      </c>
      <c r="F64" s="6" t="e">
        <v>#REF!</v>
      </c>
      <c r="G64" s="6" t="e">
        <v>#REF!</v>
      </c>
      <c r="H64" s="6" t="e">
        <v>#REF!</v>
      </c>
      <c r="I64" s="6" t="e">
        <v>#REF!</v>
      </c>
      <c r="J64" s="6" t="e">
        <v>#REF!</v>
      </c>
      <c r="K64" s="6" t="e">
        <v>#REF!</v>
      </c>
    </row>
    <row r="65">
      <c r="A65" s="6" t="e">
        <v>#REF!</v>
      </c>
      <c r="E65" s="6" t="e">
        <v>#REF!</v>
      </c>
      <c r="F65" s="6" t="e">
        <v>#REF!</v>
      </c>
      <c r="G65" s="6" t="e">
        <v>#REF!</v>
      </c>
      <c r="H65" s="6" t="e">
        <v>#REF!</v>
      </c>
      <c r="I65" s="6" t="e">
        <v>#REF!</v>
      </c>
      <c r="J65" s="6" t="e">
        <v>#REF!</v>
      </c>
      <c r="K65" s="6" t="e">
        <v>#REF!</v>
      </c>
    </row>
    <row r="66">
      <c r="A66" s="6" t="e">
        <v>#REF!</v>
      </c>
      <c r="E66" s="6" t="e">
        <v>#REF!</v>
      </c>
      <c r="F66" s="6" t="e">
        <v>#REF!</v>
      </c>
      <c r="G66" s="6" t="e">
        <v>#REF!</v>
      </c>
      <c r="H66" s="6" t="e">
        <v>#REF!</v>
      </c>
      <c r="I66" s="6" t="e">
        <v>#REF!</v>
      </c>
      <c r="J66" s="6" t="e">
        <v>#REF!</v>
      </c>
      <c r="K66" s="6" t="e">
        <v>#REF!</v>
      </c>
    </row>
    <row r="67">
      <c r="A67" s="6" t="e">
        <v>#REF!</v>
      </c>
      <c r="E67" s="6" t="e">
        <v>#REF!</v>
      </c>
      <c r="F67" s="6" t="e">
        <v>#REF!</v>
      </c>
      <c r="G67" s="6" t="e">
        <v>#REF!</v>
      </c>
      <c r="H67" s="6" t="e">
        <v>#REF!</v>
      </c>
      <c r="I67" s="6" t="e">
        <v>#REF!</v>
      </c>
      <c r="J67" s="6" t="e">
        <v>#REF!</v>
      </c>
      <c r="K67" s="6" t="e">
        <v>#REF!</v>
      </c>
    </row>
    <row r="68">
      <c r="A68" s="6" t="e">
        <v>#REF!</v>
      </c>
      <c r="E68" s="6" t="e">
        <v>#REF!</v>
      </c>
      <c r="F68" s="6" t="e">
        <v>#REF!</v>
      </c>
      <c r="G68" s="6" t="e">
        <v>#REF!</v>
      </c>
      <c r="H68" s="6" t="e">
        <v>#REF!</v>
      </c>
      <c r="I68" s="6" t="e">
        <v>#REF!</v>
      </c>
      <c r="J68" s="6" t="e">
        <v>#REF!</v>
      </c>
      <c r="K68" s="6" t="e">
        <v>#REF!</v>
      </c>
    </row>
    <row r="69">
      <c r="A69" s="6" t="e">
        <v>#REF!</v>
      </c>
      <c r="E69" s="6" t="e">
        <v>#REF!</v>
      </c>
      <c r="F69" s="6" t="e">
        <v>#REF!</v>
      </c>
      <c r="G69" s="6" t="e">
        <v>#REF!</v>
      </c>
      <c r="H69" s="6" t="e">
        <v>#REF!</v>
      </c>
      <c r="I69" s="6" t="e">
        <v>#REF!</v>
      </c>
      <c r="J69" s="6" t="e">
        <v>#REF!</v>
      </c>
      <c r="K69" s="6" t="e">
        <v>#REF!</v>
      </c>
    </row>
    <row r="70">
      <c r="A70" s="6" t="e">
        <v>#REF!</v>
      </c>
      <c r="E70" s="6" t="e">
        <v>#REF!</v>
      </c>
      <c r="F70" s="6" t="e">
        <v>#REF!</v>
      </c>
      <c r="G70" s="6" t="e">
        <v>#REF!</v>
      </c>
      <c r="H70" s="6" t="e">
        <v>#REF!</v>
      </c>
      <c r="I70" s="6" t="e">
        <v>#REF!</v>
      </c>
      <c r="J70" s="6" t="e">
        <v>#REF!</v>
      </c>
      <c r="K70" s="6" t="e">
        <v>#REF!</v>
      </c>
    </row>
    <row r="71">
      <c r="A71" s="6" t="e">
        <v>#REF!</v>
      </c>
      <c r="E71" s="6" t="e">
        <v>#REF!</v>
      </c>
      <c r="F71" s="6" t="e">
        <v>#REF!</v>
      </c>
      <c r="G71" s="6" t="e">
        <v>#REF!</v>
      </c>
      <c r="H71" s="6" t="e">
        <v>#REF!</v>
      </c>
      <c r="I71" s="6" t="e">
        <v>#REF!</v>
      </c>
      <c r="J71" s="6" t="e">
        <v>#REF!</v>
      </c>
      <c r="K71" s="6" t="e">
        <v>#REF!</v>
      </c>
    </row>
    <row r="72">
      <c r="A72" s="6" t="e">
        <v>#REF!</v>
      </c>
      <c r="E72" s="6" t="e">
        <v>#REF!</v>
      </c>
      <c r="F72" s="6" t="e">
        <v>#REF!</v>
      </c>
      <c r="G72" s="6" t="e">
        <v>#REF!</v>
      </c>
      <c r="H72" s="6" t="e">
        <v>#REF!</v>
      </c>
      <c r="I72" s="6" t="e">
        <v>#REF!</v>
      </c>
      <c r="J72" s="6" t="e">
        <v>#REF!</v>
      </c>
      <c r="K72" s="6" t="e">
        <v>#REF!</v>
      </c>
    </row>
    <row r="73">
      <c r="A73" s="6" t="e">
        <v>#REF!</v>
      </c>
      <c r="E73" s="6" t="e">
        <v>#REF!</v>
      </c>
      <c r="F73" s="6" t="e">
        <v>#REF!</v>
      </c>
      <c r="G73" s="6" t="e">
        <v>#REF!</v>
      </c>
      <c r="H73" s="6" t="e">
        <v>#REF!</v>
      </c>
      <c r="I73" s="6" t="e">
        <v>#REF!</v>
      </c>
      <c r="J73" s="6" t="e">
        <v>#REF!</v>
      </c>
      <c r="K73" s="6" t="e">
        <v>#REF!</v>
      </c>
    </row>
    <row r="74">
      <c r="A74" s="6" t="e">
        <v>#REF!</v>
      </c>
      <c r="E74" s="6" t="e">
        <v>#REF!</v>
      </c>
      <c r="F74" s="6" t="e">
        <v>#REF!</v>
      </c>
      <c r="G74" s="6" t="e">
        <v>#REF!</v>
      </c>
      <c r="H74" s="6" t="e">
        <v>#REF!</v>
      </c>
      <c r="I74" s="6" t="e">
        <v>#REF!</v>
      </c>
      <c r="J74" s="6" t="e">
        <v>#REF!</v>
      </c>
      <c r="K74" s="6" t="e">
        <v>#REF!</v>
      </c>
    </row>
    <row r="75">
      <c r="A75" s="6" t="e">
        <v>#REF!</v>
      </c>
      <c r="E75" s="6" t="e">
        <v>#REF!</v>
      </c>
      <c r="F75" s="6" t="e">
        <v>#REF!</v>
      </c>
      <c r="G75" s="6" t="e">
        <v>#REF!</v>
      </c>
      <c r="H75" s="6" t="e">
        <v>#REF!</v>
      </c>
      <c r="I75" s="6" t="e">
        <v>#REF!</v>
      </c>
      <c r="J75" s="6" t="e">
        <v>#REF!</v>
      </c>
      <c r="K75" s="6" t="e">
        <v>#REF!</v>
      </c>
    </row>
    <row r="76">
      <c r="A76" s="6" t="e">
        <v>#REF!</v>
      </c>
      <c r="E76" s="6" t="e">
        <v>#REF!</v>
      </c>
      <c r="F76" s="6" t="e">
        <v>#REF!</v>
      </c>
      <c r="G76" s="6" t="e">
        <v>#REF!</v>
      </c>
      <c r="H76" s="6" t="e">
        <v>#REF!</v>
      </c>
      <c r="I76" s="6" t="e">
        <v>#REF!</v>
      </c>
      <c r="J76" s="6" t="e">
        <v>#REF!</v>
      </c>
      <c r="K76" s="6" t="e">
        <v>#REF!</v>
      </c>
    </row>
    <row r="77">
      <c r="A77" s="6" t="e">
        <v>#REF!</v>
      </c>
      <c r="E77" s="6" t="e">
        <v>#REF!</v>
      </c>
      <c r="F77" s="6" t="e">
        <v>#REF!</v>
      </c>
      <c r="G77" s="6" t="e">
        <v>#REF!</v>
      </c>
      <c r="H77" s="6" t="e">
        <v>#REF!</v>
      </c>
      <c r="I77" s="6" t="e">
        <v>#REF!</v>
      </c>
      <c r="J77" s="6" t="e">
        <v>#REF!</v>
      </c>
      <c r="K77" s="6" t="e">
        <v>#REF!</v>
      </c>
    </row>
    <row r="78">
      <c r="A78" s="6" t="e">
        <v>#REF!</v>
      </c>
      <c r="E78" s="6" t="e">
        <v>#REF!</v>
      </c>
      <c r="F78" s="6" t="e">
        <v>#REF!</v>
      </c>
      <c r="G78" s="6" t="e">
        <v>#REF!</v>
      </c>
      <c r="H78" s="6" t="e">
        <v>#REF!</v>
      </c>
      <c r="I78" s="6" t="e">
        <v>#REF!</v>
      </c>
      <c r="J78" s="6" t="e">
        <v>#REF!</v>
      </c>
      <c r="K78" s="6" t="e">
        <v>#REF!</v>
      </c>
    </row>
    <row r="79">
      <c r="A79" s="6" t="e">
        <v>#REF!</v>
      </c>
      <c r="E79" s="6" t="e">
        <v>#REF!</v>
      </c>
      <c r="F79" s="6" t="e">
        <v>#REF!</v>
      </c>
      <c r="G79" s="6" t="e">
        <v>#REF!</v>
      </c>
      <c r="H79" s="6" t="e">
        <v>#REF!</v>
      </c>
      <c r="I79" s="6" t="e">
        <v>#REF!</v>
      </c>
      <c r="J79" s="6" t="e">
        <v>#REF!</v>
      </c>
      <c r="K79" s="6" t="e">
        <v>#REF!</v>
      </c>
    </row>
    <row r="80">
      <c r="A80" s="6" t="e">
        <v>#REF!</v>
      </c>
      <c r="E80" s="6" t="e">
        <v>#REF!</v>
      </c>
      <c r="F80" s="6" t="e">
        <v>#REF!</v>
      </c>
      <c r="G80" s="6" t="e">
        <v>#REF!</v>
      </c>
      <c r="H80" s="6" t="e">
        <v>#REF!</v>
      </c>
      <c r="I80" s="6" t="e">
        <v>#REF!</v>
      </c>
      <c r="J80" s="6" t="e">
        <v>#REF!</v>
      </c>
      <c r="K80" s="6" t="e">
        <v>#REF!</v>
      </c>
    </row>
    <row r="81">
      <c r="A81" s="6" t="e">
        <v>#REF!</v>
      </c>
      <c r="E81" s="6" t="e">
        <v>#REF!</v>
      </c>
      <c r="F81" s="6" t="e">
        <v>#REF!</v>
      </c>
      <c r="G81" s="6" t="e">
        <v>#REF!</v>
      </c>
      <c r="H81" s="6" t="e">
        <v>#REF!</v>
      </c>
      <c r="I81" s="6" t="e">
        <v>#REF!</v>
      </c>
      <c r="J81" s="6" t="e">
        <v>#REF!</v>
      </c>
      <c r="K81" s="6" t="e">
        <v>#REF!</v>
      </c>
    </row>
    <row r="82">
      <c r="A82" s="6" t="e">
        <v>#REF!</v>
      </c>
      <c r="E82" s="6" t="e">
        <v>#REF!</v>
      </c>
      <c r="F82" s="6" t="e">
        <v>#REF!</v>
      </c>
      <c r="G82" s="6" t="e">
        <v>#REF!</v>
      </c>
      <c r="H82" s="6" t="e">
        <v>#REF!</v>
      </c>
      <c r="I82" s="6" t="e">
        <v>#REF!</v>
      </c>
      <c r="J82" s="6" t="e">
        <v>#REF!</v>
      </c>
      <c r="K82" s="6" t="e">
        <v>#REF!</v>
      </c>
    </row>
    <row r="83">
      <c r="A83" s="6" t="e">
        <v>#REF!</v>
      </c>
      <c r="E83" s="6" t="e">
        <v>#REF!</v>
      </c>
      <c r="F83" s="6" t="e">
        <v>#REF!</v>
      </c>
      <c r="G83" s="6" t="e">
        <v>#REF!</v>
      </c>
      <c r="H83" s="6" t="e">
        <v>#REF!</v>
      </c>
      <c r="I83" s="6" t="e">
        <v>#REF!</v>
      </c>
      <c r="J83" s="6" t="e">
        <v>#REF!</v>
      </c>
      <c r="K83" s="6" t="e">
        <v>#REF!</v>
      </c>
    </row>
    <row r="84">
      <c r="A84" s="6" t="e">
        <v>#REF!</v>
      </c>
      <c r="E84" s="6" t="e">
        <v>#REF!</v>
      </c>
      <c r="F84" s="6" t="e">
        <v>#REF!</v>
      </c>
      <c r="G84" s="6" t="e">
        <v>#REF!</v>
      </c>
      <c r="H84" s="6" t="e">
        <v>#REF!</v>
      </c>
      <c r="I84" s="6" t="e">
        <v>#REF!</v>
      </c>
      <c r="J84" s="6" t="e">
        <v>#REF!</v>
      </c>
      <c r="K84" s="6" t="e">
        <v>#REF!</v>
      </c>
    </row>
    <row r="85">
      <c r="A85" s="6" t="e">
        <v>#REF!</v>
      </c>
      <c r="E85" s="6" t="e">
        <v>#REF!</v>
      </c>
      <c r="F85" s="6" t="e">
        <v>#REF!</v>
      </c>
      <c r="G85" s="6" t="e">
        <v>#REF!</v>
      </c>
      <c r="H85" s="6" t="e">
        <v>#REF!</v>
      </c>
      <c r="I85" s="6" t="e">
        <v>#REF!</v>
      </c>
      <c r="J85" s="6" t="e">
        <v>#REF!</v>
      </c>
      <c r="K85" s="6" t="e">
        <v>#REF!</v>
      </c>
    </row>
    <row r="86">
      <c r="A86" s="6" t="e">
        <v>#REF!</v>
      </c>
      <c r="E86" s="6" t="e">
        <v>#REF!</v>
      </c>
      <c r="F86" s="6" t="e">
        <v>#REF!</v>
      </c>
      <c r="G86" s="6" t="e">
        <v>#REF!</v>
      </c>
      <c r="H86" s="6" t="e">
        <v>#REF!</v>
      </c>
      <c r="I86" s="6" t="e">
        <v>#REF!</v>
      </c>
      <c r="J86" s="6" t="e">
        <v>#REF!</v>
      </c>
      <c r="K86" s="6" t="e">
        <v>#REF!</v>
      </c>
    </row>
    <row r="87">
      <c r="A87" s="6" t="e">
        <v>#REF!</v>
      </c>
      <c r="E87" s="6" t="e">
        <v>#REF!</v>
      </c>
      <c r="F87" s="6" t="e">
        <v>#REF!</v>
      </c>
      <c r="G87" s="6" t="e">
        <v>#REF!</v>
      </c>
      <c r="H87" s="6" t="e">
        <v>#REF!</v>
      </c>
      <c r="I87" s="6" t="e">
        <v>#REF!</v>
      </c>
      <c r="J87" s="6" t="e">
        <v>#REF!</v>
      </c>
      <c r="K87" s="6" t="e">
        <v>#REF!</v>
      </c>
    </row>
    <row r="88">
      <c r="A88" s="6" t="e">
        <v>#REF!</v>
      </c>
      <c r="E88" s="6" t="e">
        <v>#REF!</v>
      </c>
      <c r="F88" s="6" t="e">
        <v>#REF!</v>
      </c>
      <c r="G88" s="6" t="e">
        <v>#REF!</v>
      </c>
      <c r="H88" s="6" t="e">
        <v>#REF!</v>
      </c>
      <c r="I88" s="6" t="e">
        <v>#REF!</v>
      </c>
      <c r="J88" s="6" t="e">
        <v>#REF!</v>
      </c>
      <c r="K88" s="6" t="e">
        <v>#REF!</v>
      </c>
    </row>
    <row r="89">
      <c r="A89" s="6" t="e">
        <v>#REF!</v>
      </c>
      <c r="E89" s="6" t="e">
        <v>#REF!</v>
      </c>
      <c r="F89" s="6" t="e">
        <v>#REF!</v>
      </c>
      <c r="G89" s="6" t="e">
        <v>#REF!</v>
      </c>
      <c r="H89" s="6" t="e">
        <v>#REF!</v>
      </c>
      <c r="I89" s="6" t="e">
        <v>#REF!</v>
      </c>
      <c r="J89" s="6" t="e">
        <v>#REF!</v>
      </c>
      <c r="K89" s="6" t="e">
        <v>#REF!</v>
      </c>
    </row>
    <row r="90">
      <c r="A90" s="6" t="e">
        <v>#REF!</v>
      </c>
      <c r="E90" s="6" t="e">
        <v>#REF!</v>
      </c>
      <c r="F90" s="6" t="e">
        <v>#REF!</v>
      </c>
      <c r="G90" s="6" t="e">
        <v>#REF!</v>
      </c>
      <c r="H90" s="6" t="e">
        <v>#REF!</v>
      </c>
      <c r="I90" s="6" t="e">
        <v>#REF!</v>
      </c>
      <c r="J90" s="6" t="e">
        <v>#REF!</v>
      </c>
      <c r="K90" s="6" t="e">
        <v>#REF!</v>
      </c>
    </row>
    <row r="91">
      <c r="A91" s="6" t="e">
        <v>#REF!</v>
      </c>
      <c r="E91" s="6" t="e">
        <v>#REF!</v>
      </c>
      <c r="F91" s="6" t="e">
        <v>#REF!</v>
      </c>
      <c r="G91" s="6" t="e">
        <v>#REF!</v>
      </c>
      <c r="H91" s="6" t="e">
        <v>#REF!</v>
      </c>
      <c r="I91" s="6" t="e">
        <v>#REF!</v>
      </c>
      <c r="J91" s="6" t="e">
        <v>#REF!</v>
      </c>
      <c r="K91" s="6" t="e">
        <v>#REF!</v>
      </c>
    </row>
    <row r="92">
      <c r="A92" s="6" t="e">
        <v>#REF!</v>
      </c>
      <c r="E92" s="6" t="e">
        <v>#REF!</v>
      </c>
      <c r="F92" s="6" t="e">
        <v>#REF!</v>
      </c>
      <c r="G92" s="6" t="e">
        <v>#REF!</v>
      </c>
      <c r="H92" s="6" t="e">
        <v>#REF!</v>
      </c>
      <c r="I92" s="6" t="e">
        <v>#REF!</v>
      </c>
      <c r="J92" s="6" t="e">
        <v>#REF!</v>
      </c>
      <c r="K92" s="6" t="e">
        <v>#REF!</v>
      </c>
    </row>
    <row r="93">
      <c r="A93" s="6" t="e">
        <v>#REF!</v>
      </c>
      <c r="E93" s="6" t="e">
        <v>#REF!</v>
      </c>
      <c r="F93" s="6" t="e">
        <v>#REF!</v>
      </c>
      <c r="G93" s="6" t="e">
        <v>#REF!</v>
      </c>
      <c r="H93" s="6" t="e">
        <v>#REF!</v>
      </c>
      <c r="I93" s="6" t="e">
        <v>#REF!</v>
      </c>
      <c r="J93" s="6" t="e">
        <v>#REF!</v>
      </c>
      <c r="K93" s="6" t="e">
        <v>#REF!</v>
      </c>
    </row>
    <row r="94">
      <c r="A94" s="6" t="e">
        <v>#REF!</v>
      </c>
      <c r="E94" s="6" t="e">
        <v>#REF!</v>
      </c>
      <c r="F94" s="6" t="e">
        <v>#REF!</v>
      </c>
      <c r="G94" s="6" t="e">
        <v>#REF!</v>
      </c>
      <c r="H94" s="6" t="e">
        <v>#REF!</v>
      </c>
      <c r="I94" s="6" t="e">
        <v>#REF!</v>
      </c>
      <c r="J94" s="6" t="e">
        <v>#REF!</v>
      </c>
      <c r="K94" s="6" t="e">
        <v>#REF!</v>
      </c>
    </row>
    <row r="95">
      <c r="A95" s="6" t="e">
        <v>#REF!</v>
      </c>
      <c r="E95" s="6" t="e">
        <v>#REF!</v>
      </c>
      <c r="F95" s="6" t="e">
        <v>#REF!</v>
      </c>
      <c r="G95" s="6" t="e">
        <v>#REF!</v>
      </c>
      <c r="H95" s="6" t="e">
        <v>#REF!</v>
      </c>
      <c r="I95" s="6" t="e">
        <v>#REF!</v>
      </c>
      <c r="J95" s="6" t="e">
        <v>#REF!</v>
      </c>
      <c r="K95" s="6" t="e">
        <v>#REF!</v>
      </c>
    </row>
    <row r="96">
      <c r="A96" s="6" t="e">
        <v>#REF!</v>
      </c>
      <c r="E96" s="6" t="e">
        <v>#REF!</v>
      </c>
      <c r="F96" s="6" t="e">
        <v>#REF!</v>
      </c>
      <c r="G96" s="6" t="e">
        <v>#REF!</v>
      </c>
      <c r="H96" s="6" t="e">
        <v>#REF!</v>
      </c>
      <c r="I96" s="6" t="e">
        <v>#REF!</v>
      </c>
      <c r="J96" s="6" t="e">
        <v>#REF!</v>
      </c>
      <c r="K96" s="6" t="e">
        <v>#REF!</v>
      </c>
    </row>
    <row r="97">
      <c r="A97" s="6" t="e">
        <v>#REF!</v>
      </c>
      <c r="E97" s="6" t="e">
        <v>#REF!</v>
      </c>
      <c r="F97" s="6" t="e">
        <v>#REF!</v>
      </c>
      <c r="G97" s="6" t="e">
        <v>#REF!</v>
      </c>
      <c r="H97" s="6" t="e">
        <v>#REF!</v>
      </c>
      <c r="I97" s="6" t="e">
        <v>#REF!</v>
      </c>
      <c r="J97" s="6" t="e">
        <v>#REF!</v>
      </c>
      <c r="K97" s="6" t="e">
        <v>#REF!</v>
      </c>
    </row>
    <row r="98">
      <c r="A98" s="6" t="e">
        <v>#REF!</v>
      </c>
      <c r="E98" s="6" t="e">
        <v>#REF!</v>
      </c>
      <c r="F98" s="6" t="e">
        <v>#REF!</v>
      </c>
      <c r="G98" s="6" t="e">
        <v>#REF!</v>
      </c>
      <c r="H98" s="6" t="e">
        <v>#REF!</v>
      </c>
      <c r="I98" s="6" t="e">
        <v>#REF!</v>
      </c>
      <c r="J98" s="6" t="e">
        <v>#REF!</v>
      </c>
      <c r="K98" s="6" t="e">
        <v>#REF!</v>
      </c>
    </row>
    <row r="99">
      <c r="A99" s="6" t="e">
        <v>#REF!</v>
      </c>
      <c r="E99" s="6" t="e">
        <v>#REF!</v>
      </c>
      <c r="F99" s="6" t="e">
        <v>#REF!</v>
      </c>
      <c r="G99" s="6" t="e">
        <v>#REF!</v>
      </c>
      <c r="H99" s="6" t="e">
        <v>#REF!</v>
      </c>
      <c r="I99" s="6" t="e">
        <v>#REF!</v>
      </c>
      <c r="J99" s="6" t="e">
        <v>#REF!</v>
      </c>
      <c r="K99" s="6" t="e">
        <v>#REF!</v>
      </c>
    </row>
    <row r="100">
      <c r="A100" s="6" t="e">
        <v>#REF!</v>
      </c>
      <c r="E100" s="6" t="e">
        <v>#REF!</v>
      </c>
      <c r="F100" s="6" t="e">
        <v>#REF!</v>
      </c>
      <c r="G100" s="6" t="e">
        <v>#REF!</v>
      </c>
      <c r="H100" s="6" t="e">
        <v>#REF!</v>
      </c>
      <c r="I100" s="6" t="e">
        <v>#REF!</v>
      </c>
      <c r="J100" s="6" t="e">
        <v>#REF!</v>
      </c>
      <c r="K100" s="6" t="e">
        <v>#REF!</v>
      </c>
    </row>
    <row r="101">
      <c r="A101" s="6" t="e">
        <v>#REF!</v>
      </c>
      <c r="E101" s="6" t="e">
        <v>#REF!</v>
      </c>
      <c r="F101" s="6" t="e">
        <v>#REF!</v>
      </c>
      <c r="G101" s="6" t="e">
        <v>#REF!</v>
      </c>
      <c r="H101" s="6" t="e">
        <v>#REF!</v>
      </c>
      <c r="I101" s="6" t="e">
        <v>#REF!</v>
      </c>
      <c r="J101" s="6" t="e">
        <v>#REF!</v>
      </c>
      <c r="K101" s="6" t="e">
        <v>#REF!</v>
      </c>
    </row>
    <row r="102">
      <c r="A102" s="6" t="e">
        <v>#REF!</v>
      </c>
      <c r="E102" s="6" t="e">
        <v>#REF!</v>
      </c>
      <c r="F102" s="6" t="e">
        <v>#REF!</v>
      </c>
      <c r="G102" s="6" t="e">
        <v>#REF!</v>
      </c>
      <c r="H102" s="6" t="e">
        <v>#REF!</v>
      </c>
      <c r="I102" s="6" t="e">
        <v>#REF!</v>
      </c>
      <c r="J102" s="6" t="e">
        <v>#REF!</v>
      </c>
      <c r="K102" s="6" t="e">
        <v>#REF!</v>
      </c>
    </row>
    <row r="103">
      <c r="A103" s="6" t="e">
        <v>#REF!</v>
      </c>
      <c r="E103" s="6" t="e">
        <v>#REF!</v>
      </c>
      <c r="F103" s="6" t="e">
        <v>#REF!</v>
      </c>
      <c r="G103" s="6" t="e">
        <v>#REF!</v>
      </c>
      <c r="H103" s="6" t="e">
        <v>#REF!</v>
      </c>
      <c r="I103" s="6" t="e">
        <v>#REF!</v>
      </c>
      <c r="J103" s="6" t="e">
        <v>#REF!</v>
      </c>
      <c r="K103" s="6" t="e">
        <v>#REF!</v>
      </c>
    </row>
    <row r="104">
      <c r="A104" s="6" t="e">
        <v>#REF!</v>
      </c>
      <c r="E104" s="6" t="e">
        <v>#REF!</v>
      </c>
      <c r="F104" s="6" t="e">
        <v>#REF!</v>
      </c>
      <c r="G104" s="6" t="e">
        <v>#REF!</v>
      </c>
      <c r="H104" s="6" t="e">
        <v>#REF!</v>
      </c>
      <c r="I104" s="6" t="e">
        <v>#REF!</v>
      </c>
      <c r="J104" s="6" t="e">
        <v>#REF!</v>
      </c>
      <c r="K104" s="6" t="e">
        <v>#REF!</v>
      </c>
    </row>
    <row r="105">
      <c r="A105" s="6" t="e">
        <v>#REF!</v>
      </c>
      <c r="E105" s="6" t="e">
        <v>#REF!</v>
      </c>
      <c r="F105" s="6" t="e">
        <v>#REF!</v>
      </c>
      <c r="G105" s="6" t="e">
        <v>#REF!</v>
      </c>
      <c r="H105" s="6" t="e">
        <v>#REF!</v>
      </c>
      <c r="I105" s="6" t="e">
        <v>#REF!</v>
      </c>
      <c r="J105" s="6" t="e">
        <v>#REF!</v>
      </c>
      <c r="K105" s="6" t="e">
        <v>#REF!</v>
      </c>
    </row>
    <row r="106">
      <c r="A106" s="6" t="e">
        <v>#REF!</v>
      </c>
      <c r="E106" s="6" t="e">
        <v>#REF!</v>
      </c>
      <c r="F106" s="6" t="e">
        <v>#REF!</v>
      </c>
      <c r="G106" s="6" t="e">
        <v>#REF!</v>
      </c>
      <c r="H106" s="6" t="e">
        <v>#REF!</v>
      </c>
      <c r="I106" s="6" t="e">
        <v>#REF!</v>
      </c>
      <c r="J106" s="6" t="e">
        <v>#REF!</v>
      </c>
      <c r="K106" s="6" t="e">
        <v>#REF!</v>
      </c>
    </row>
    <row r="107">
      <c r="A107" s="6" t="e">
        <v>#REF!</v>
      </c>
      <c r="E107" s="6" t="e">
        <v>#REF!</v>
      </c>
      <c r="F107" s="6" t="e">
        <v>#REF!</v>
      </c>
      <c r="G107" s="6" t="e">
        <v>#REF!</v>
      </c>
      <c r="H107" s="6" t="e">
        <v>#REF!</v>
      </c>
      <c r="I107" s="6" t="e">
        <v>#REF!</v>
      </c>
      <c r="J107" s="6" t="e">
        <v>#REF!</v>
      </c>
      <c r="K107" s="6" t="e">
        <v>#REF!</v>
      </c>
    </row>
    <row r="108">
      <c r="A108" s="6" t="e">
        <v>#REF!</v>
      </c>
      <c r="E108" s="6" t="e">
        <v>#REF!</v>
      </c>
      <c r="F108" s="6" t="e">
        <v>#REF!</v>
      </c>
      <c r="G108" s="6" t="e">
        <v>#REF!</v>
      </c>
      <c r="H108" s="6" t="e">
        <v>#REF!</v>
      </c>
      <c r="I108" s="6" t="e">
        <v>#REF!</v>
      </c>
      <c r="J108" s="6" t="e">
        <v>#REF!</v>
      </c>
      <c r="K108" s="6" t="e">
        <v>#REF!</v>
      </c>
    </row>
    <row r="109">
      <c r="A109" s="6" t="e">
        <v>#REF!</v>
      </c>
      <c r="E109" s="6" t="e">
        <v>#REF!</v>
      </c>
      <c r="F109" s="6" t="e">
        <v>#REF!</v>
      </c>
      <c r="G109" s="6" t="e">
        <v>#REF!</v>
      </c>
      <c r="H109" s="6" t="e">
        <v>#REF!</v>
      </c>
      <c r="I109" s="6" t="e">
        <v>#REF!</v>
      </c>
      <c r="J109" s="6" t="e">
        <v>#REF!</v>
      </c>
      <c r="K109" s="6" t="e">
        <v>#REF!</v>
      </c>
    </row>
    <row r="110">
      <c r="A110" s="6" t="e">
        <v>#REF!</v>
      </c>
      <c r="E110" s="6" t="e">
        <v>#REF!</v>
      </c>
      <c r="F110" s="6" t="e">
        <v>#REF!</v>
      </c>
      <c r="G110" s="6" t="e">
        <v>#REF!</v>
      </c>
      <c r="H110" s="6" t="e">
        <v>#REF!</v>
      </c>
      <c r="I110" s="6" t="e">
        <v>#REF!</v>
      </c>
      <c r="J110" s="6" t="e">
        <v>#REF!</v>
      </c>
      <c r="K110" s="6" t="e">
        <v>#REF!</v>
      </c>
    </row>
    <row r="111">
      <c r="A111" s="6" t="e">
        <v>#REF!</v>
      </c>
      <c r="E111" s="6" t="e">
        <v>#REF!</v>
      </c>
      <c r="F111" s="6" t="e">
        <v>#REF!</v>
      </c>
      <c r="G111" s="6" t="e">
        <v>#REF!</v>
      </c>
      <c r="H111" s="6" t="e">
        <v>#REF!</v>
      </c>
      <c r="I111" s="6" t="e">
        <v>#REF!</v>
      </c>
      <c r="J111" s="6" t="e">
        <v>#REF!</v>
      </c>
      <c r="K111" s="6" t="e">
        <v>#REF!</v>
      </c>
    </row>
    <row r="112">
      <c r="A112" s="6" t="e">
        <v>#REF!</v>
      </c>
      <c r="E112" s="6" t="e">
        <v>#REF!</v>
      </c>
      <c r="F112" s="6" t="e">
        <v>#REF!</v>
      </c>
      <c r="G112" s="6" t="e">
        <v>#REF!</v>
      </c>
      <c r="H112" s="6" t="e">
        <v>#REF!</v>
      </c>
      <c r="I112" s="6" t="e">
        <v>#REF!</v>
      </c>
      <c r="J112" s="6" t="e">
        <v>#REF!</v>
      </c>
      <c r="K112" s="6" t="e">
        <v>#REF!</v>
      </c>
    </row>
    <row r="113">
      <c r="A113" s="6" t="e">
        <v>#REF!</v>
      </c>
      <c r="E113" s="6" t="e">
        <v>#REF!</v>
      </c>
      <c r="F113" s="6" t="e">
        <v>#REF!</v>
      </c>
      <c r="G113" s="6" t="e">
        <v>#REF!</v>
      </c>
      <c r="H113" s="6" t="e">
        <v>#REF!</v>
      </c>
      <c r="I113" s="6" t="e">
        <v>#REF!</v>
      </c>
      <c r="J113" s="6" t="e">
        <v>#REF!</v>
      </c>
      <c r="K113" s="6" t="e">
        <v>#REF!</v>
      </c>
    </row>
    <row r="114">
      <c r="A114" s="6" t="e">
        <v>#REF!</v>
      </c>
      <c r="E114" s="6" t="e">
        <v>#REF!</v>
      </c>
      <c r="F114" s="6" t="e">
        <v>#REF!</v>
      </c>
      <c r="G114" s="6" t="e">
        <v>#REF!</v>
      </c>
      <c r="H114" s="6" t="e">
        <v>#REF!</v>
      </c>
      <c r="I114" s="6" t="e">
        <v>#REF!</v>
      </c>
      <c r="J114" s="6" t="e">
        <v>#REF!</v>
      </c>
      <c r="K114" s="6" t="e">
        <v>#REF!</v>
      </c>
    </row>
    <row r="115">
      <c r="A115" s="6" t="e">
        <v>#REF!</v>
      </c>
      <c r="E115" s="6" t="e">
        <v>#REF!</v>
      </c>
      <c r="F115" s="6" t="e">
        <v>#REF!</v>
      </c>
      <c r="G115" s="6" t="e">
        <v>#REF!</v>
      </c>
      <c r="H115" s="6" t="e">
        <v>#REF!</v>
      </c>
      <c r="I115" s="6" t="e">
        <v>#REF!</v>
      </c>
      <c r="J115" s="6" t="e">
        <v>#REF!</v>
      </c>
      <c r="K115" s="6" t="e">
        <v>#REF!</v>
      </c>
    </row>
    <row r="116">
      <c r="A116" s="6" t="e">
        <v>#REF!</v>
      </c>
      <c r="E116" s="6" t="e">
        <v>#REF!</v>
      </c>
      <c r="F116" s="6" t="e">
        <v>#REF!</v>
      </c>
      <c r="G116" s="6" t="e">
        <v>#REF!</v>
      </c>
      <c r="H116" s="6" t="e">
        <v>#REF!</v>
      </c>
      <c r="I116" s="6" t="e">
        <v>#REF!</v>
      </c>
      <c r="J116" s="6" t="e">
        <v>#REF!</v>
      </c>
      <c r="K116" s="6" t="e">
        <v>#REF!</v>
      </c>
    </row>
    <row r="117">
      <c r="A117" s="6" t="e">
        <v>#REF!</v>
      </c>
      <c r="E117" s="6" t="e">
        <v>#REF!</v>
      </c>
      <c r="F117" s="6" t="e">
        <v>#REF!</v>
      </c>
      <c r="G117" s="6" t="e">
        <v>#REF!</v>
      </c>
      <c r="H117" s="6" t="e">
        <v>#REF!</v>
      </c>
      <c r="I117" s="6" t="e">
        <v>#REF!</v>
      </c>
      <c r="J117" s="6" t="e">
        <v>#REF!</v>
      </c>
      <c r="K117" s="6" t="e">
        <v>#REF!</v>
      </c>
    </row>
    <row r="118">
      <c r="A118" s="6" t="e">
        <v>#REF!</v>
      </c>
      <c r="E118" s="6" t="e">
        <v>#REF!</v>
      </c>
      <c r="F118" s="6" t="e">
        <v>#REF!</v>
      </c>
      <c r="G118" s="6" t="e">
        <v>#REF!</v>
      </c>
      <c r="H118" s="6" t="e">
        <v>#REF!</v>
      </c>
      <c r="I118" s="6" t="e">
        <v>#REF!</v>
      </c>
      <c r="J118" s="6" t="e">
        <v>#REF!</v>
      </c>
      <c r="K118" s="6" t="e">
        <v>#REF!</v>
      </c>
    </row>
    <row r="119">
      <c r="A119" s="6" t="e">
        <v>#REF!</v>
      </c>
      <c r="E119" s="6" t="e">
        <v>#REF!</v>
      </c>
      <c r="F119" s="6" t="e">
        <v>#REF!</v>
      </c>
      <c r="G119" s="6" t="e">
        <v>#REF!</v>
      </c>
      <c r="H119" s="6" t="e">
        <v>#REF!</v>
      </c>
      <c r="I119" s="6" t="e">
        <v>#REF!</v>
      </c>
      <c r="J119" s="6" t="e">
        <v>#REF!</v>
      </c>
      <c r="K119" s="6" t="e">
        <v>#REF!</v>
      </c>
    </row>
    <row r="120">
      <c r="A120" s="6" t="e">
        <v>#REF!</v>
      </c>
      <c r="E120" s="6" t="e">
        <v>#REF!</v>
      </c>
      <c r="F120" s="6" t="e">
        <v>#REF!</v>
      </c>
      <c r="G120" s="6" t="e">
        <v>#REF!</v>
      </c>
      <c r="H120" s="6" t="e">
        <v>#REF!</v>
      </c>
      <c r="I120" s="6" t="e">
        <v>#REF!</v>
      </c>
      <c r="J120" s="6" t="e">
        <v>#REF!</v>
      </c>
      <c r="K120" s="6" t="e">
        <v>#REF!</v>
      </c>
    </row>
    <row r="121">
      <c r="A121" s="6" t="e">
        <v>#REF!</v>
      </c>
      <c r="E121" s="6" t="e">
        <v>#REF!</v>
      </c>
      <c r="F121" s="6" t="e">
        <v>#REF!</v>
      </c>
      <c r="G121" s="6" t="e">
        <v>#REF!</v>
      </c>
      <c r="H121" s="6" t="e">
        <v>#REF!</v>
      </c>
      <c r="I121" s="6" t="e">
        <v>#REF!</v>
      </c>
      <c r="J121" s="6" t="e">
        <v>#REF!</v>
      </c>
      <c r="K121" s="6" t="e">
        <v>#REF!</v>
      </c>
    </row>
    <row r="122">
      <c r="A122" s="6" t="e">
        <v>#REF!</v>
      </c>
      <c r="E122" s="6" t="e">
        <v>#REF!</v>
      </c>
      <c r="F122" s="6" t="e">
        <v>#REF!</v>
      </c>
      <c r="G122" s="6" t="e">
        <v>#REF!</v>
      </c>
      <c r="H122" s="6" t="e">
        <v>#REF!</v>
      </c>
      <c r="I122" s="6" t="e">
        <v>#REF!</v>
      </c>
      <c r="J122" s="6" t="e">
        <v>#REF!</v>
      </c>
      <c r="K122" s="6" t="e">
        <v>#REF!</v>
      </c>
    </row>
    <row r="123">
      <c r="A123" s="6" t="e">
        <v>#REF!</v>
      </c>
      <c r="E123" s="6" t="e">
        <v>#REF!</v>
      </c>
      <c r="F123" s="6" t="e">
        <v>#REF!</v>
      </c>
      <c r="G123" s="6" t="e">
        <v>#REF!</v>
      </c>
      <c r="H123" s="6" t="e">
        <v>#REF!</v>
      </c>
      <c r="I123" s="6" t="e">
        <v>#REF!</v>
      </c>
      <c r="J123" s="6" t="e">
        <v>#REF!</v>
      </c>
      <c r="K123" s="6" t="e">
        <v>#REF!</v>
      </c>
    </row>
    <row r="124">
      <c r="A124" s="6" t="e">
        <v>#REF!</v>
      </c>
      <c r="E124" s="6" t="e">
        <v>#REF!</v>
      </c>
      <c r="F124" s="6" t="e">
        <v>#REF!</v>
      </c>
      <c r="G124" s="6" t="e">
        <v>#REF!</v>
      </c>
      <c r="H124" s="6" t="e">
        <v>#REF!</v>
      </c>
      <c r="I124" s="6" t="e">
        <v>#REF!</v>
      </c>
      <c r="J124" s="6" t="e">
        <v>#REF!</v>
      </c>
      <c r="K124" s="6" t="e">
        <v>#REF!</v>
      </c>
    </row>
    <row r="125">
      <c r="A125" s="6" t="e">
        <v>#REF!</v>
      </c>
      <c r="E125" s="6" t="e">
        <v>#REF!</v>
      </c>
      <c r="F125" s="6" t="e">
        <v>#REF!</v>
      </c>
      <c r="G125" s="6" t="e">
        <v>#REF!</v>
      </c>
      <c r="H125" s="6" t="e">
        <v>#REF!</v>
      </c>
      <c r="I125" s="6" t="e">
        <v>#REF!</v>
      </c>
      <c r="J125" s="6" t="e">
        <v>#REF!</v>
      </c>
      <c r="K125" s="6" t="e">
        <v>#REF!</v>
      </c>
    </row>
    <row r="126">
      <c r="A126" s="6" t="e">
        <v>#REF!</v>
      </c>
      <c r="E126" s="6" t="e">
        <v>#REF!</v>
      </c>
      <c r="F126" s="6" t="e">
        <v>#REF!</v>
      </c>
      <c r="G126" s="6" t="e">
        <v>#REF!</v>
      </c>
      <c r="H126" s="6" t="e">
        <v>#REF!</v>
      </c>
      <c r="I126" s="6" t="e">
        <v>#REF!</v>
      </c>
      <c r="J126" s="6" t="e">
        <v>#REF!</v>
      </c>
      <c r="K126" s="6" t="e">
        <v>#REF!</v>
      </c>
    </row>
    <row r="127">
      <c r="A127" s="6" t="e">
        <v>#REF!</v>
      </c>
      <c r="E127" s="6" t="e">
        <v>#REF!</v>
      </c>
      <c r="F127" s="6" t="e">
        <v>#REF!</v>
      </c>
      <c r="G127" s="6" t="e">
        <v>#REF!</v>
      </c>
      <c r="H127" s="6" t="e">
        <v>#REF!</v>
      </c>
      <c r="I127" s="6" t="e">
        <v>#REF!</v>
      </c>
      <c r="J127" s="6" t="e">
        <v>#REF!</v>
      </c>
      <c r="K127" s="6" t="e">
        <v>#REF!</v>
      </c>
    </row>
    <row r="128">
      <c r="A128" s="6" t="e">
        <v>#REF!</v>
      </c>
      <c r="E128" s="6" t="e">
        <v>#REF!</v>
      </c>
      <c r="F128" s="6" t="e">
        <v>#REF!</v>
      </c>
      <c r="G128" s="6" t="e">
        <v>#REF!</v>
      </c>
      <c r="H128" s="6" t="e">
        <v>#REF!</v>
      </c>
      <c r="I128" s="6" t="e">
        <v>#REF!</v>
      </c>
      <c r="J128" s="6" t="e">
        <v>#REF!</v>
      </c>
      <c r="K128" s="6" t="e">
        <v>#REF!</v>
      </c>
    </row>
    <row r="129">
      <c r="A129" s="6" t="e">
        <v>#REF!</v>
      </c>
      <c r="E129" s="6" t="e">
        <v>#REF!</v>
      </c>
      <c r="F129" s="6" t="e">
        <v>#REF!</v>
      </c>
      <c r="G129" s="6" t="e">
        <v>#REF!</v>
      </c>
      <c r="H129" s="6" t="e">
        <v>#REF!</v>
      </c>
      <c r="I129" s="6" t="e">
        <v>#REF!</v>
      </c>
      <c r="J129" s="6" t="e">
        <v>#REF!</v>
      </c>
      <c r="K129" s="6" t="e">
        <v>#REF!</v>
      </c>
    </row>
    <row r="130">
      <c r="A130" s="6" t="e">
        <v>#REF!</v>
      </c>
      <c r="E130" s="6" t="e">
        <v>#REF!</v>
      </c>
      <c r="F130" s="6" t="e">
        <v>#REF!</v>
      </c>
      <c r="G130" s="6" t="e">
        <v>#REF!</v>
      </c>
      <c r="H130" s="6" t="e">
        <v>#REF!</v>
      </c>
      <c r="I130" s="6" t="e">
        <v>#REF!</v>
      </c>
      <c r="J130" s="6" t="e">
        <v>#REF!</v>
      </c>
      <c r="K130" s="6" t="e">
        <v>#REF!</v>
      </c>
    </row>
    <row r="131">
      <c r="A131" s="6" t="e">
        <v>#REF!</v>
      </c>
      <c r="E131" s="6" t="e">
        <v>#REF!</v>
      </c>
      <c r="F131" s="6" t="e">
        <v>#REF!</v>
      </c>
      <c r="G131" s="6" t="e">
        <v>#REF!</v>
      </c>
      <c r="H131" s="6" t="e">
        <v>#REF!</v>
      </c>
      <c r="I131" s="6" t="e">
        <v>#REF!</v>
      </c>
      <c r="J131" s="6" t="e">
        <v>#REF!</v>
      </c>
      <c r="K131" s="6" t="e">
        <v>#REF!</v>
      </c>
    </row>
    <row r="132">
      <c r="A132" s="6" t="e">
        <v>#REF!</v>
      </c>
      <c r="E132" s="6" t="e">
        <v>#REF!</v>
      </c>
      <c r="F132" s="6" t="e">
        <v>#REF!</v>
      </c>
      <c r="G132" s="6" t="e">
        <v>#REF!</v>
      </c>
      <c r="H132" s="6" t="e">
        <v>#REF!</v>
      </c>
      <c r="I132" s="6" t="e">
        <v>#REF!</v>
      </c>
      <c r="J132" s="6" t="e">
        <v>#REF!</v>
      </c>
      <c r="K132" s="6" t="e">
        <v>#REF!</v>
      </c>
    </row>
    <row r="133">
      <c r="A133" s="6" t="e">
        <v>#REF!</v>
      </c>
      <c r="E133" s="6" t="e">
        <v>#REF!</v>
      </c>
      <c r="F133" s="6" t="e">
        <v>#REF!</v>
      </c>
      <c r="G133" s="6" t="e">
        <v>#REF!</v>
      </c>
      <c r="H133" s="6" t="e">
        <v>#REF!</v>
      </c>
      <c r="I133" s="6" t="e">
        <v>#REF!</v>
      </c>
      <c r="J133" s="6" t="e">
        <v>#REF!</v>
      </c>
      <c r="K133" s="6" t="e">
        <v>#REF!</v>
      </c>
    </row>
    <row r="134">
      <c r="A134" s="6" t="e">
        <v>#REF!</v>
      </c>
      <c r="E134" s="6" t="e">
        <v>#REF!</v>
      </c>
      <c r="F134" s="6" t="e">
        <v>#REF!</v>
      </c>
      <c r="G134" s="6" t="e">
        <v>#REF!</v>
      </c>
      <c r="H134" s="6" t="e">
        <v>#REF!</v>
      </c>
      <c r="I134" s="6" t="e">
        <v>#REF!</v>
      </c>
      <c r="J134" s="6" t="e">
        <v>#REF!</v>
      </c>
      <c r="K134" s="6" t="e">
        <v>#REF!</v>
      </c>
    </row>
    <row r="135">
      <c r="A135" s="6" t="e">
        <v>#REF!</v>
      </c>
      <c r="E135" s="6" t="e">
        <v>#REF!</v>
      </c>
      <c r="F135" s="6" t="e">
        <v>#REF!</v>
      </c>
      <c r="G135" s="6" t="e">
        <v>#REF!</v>
      </c>
      <c r="H135" s="6" t="e">
        <v>#REF!</v>
      </c>
      <c r="I135" s="6" t="e">
        <v>#REF!</v>
      </c>
      <c r="J135" s="6" t="e">
        <v>#REF!</v>
      </c>
      <c r="K135" s="6" t="e">
        <v>#REF!</v>
      </c>
    </row>
    <row r="136">
      <c r="A136" s="6" t="e">
        <v>#REF!</v>
      </c>
      <c r="E136" s="6" t="e">
        <v>#REF!</v>
      </c>
      <c r="F136" s="6" t="e">
        <v>#REF!</v>
      </c>
      <c r="G136" s="6" t="e">
        <v>#REF!</v>
      </c>
      <c r="H136" s="6" t="e">
        <v>#REF!</v>
      </c>
      <c r="I136" s="6" t="e">
        <v>#REF!</v>
      </c>
      <c r="J136" s="6" t="e">
        <v>#REF!</v>
      </c>
      <c r="K136" s="6" t="e">
        <v>#REF!</v>
      </c>
    </row>
    <row r="137">
      <c r="A137" s="6" t="e">
        <v>#REF!</v>
      </c>
      <c r="E137" s="6" t="e">
        <v>#REF!</v>
      </c>
      <c r="F137" s="6" t="e">
        <v>#REF!</v>
      </c>
      <c r="G137" s="6" t="e">
        <v>#REF!</v>
      </c>
      <c r="H137" s="6" t="e">
        <v>#REF!</v>
      </c>
      <c r="I137" s="6" t="e">
        <v>#REF!</v>
      </c>
      <c r="J137" s="6" t="e">
        <v>#REF!</v>
      </c>
      <c r="K137" s="6" t="e">
        <v>#REF!</v>
      </c>
    </row>
    <row r="138">
      <c r="A138" s="6" t="e">
        <v>#REF!</v>
      </c>
      <c r="E138" s="6" t="e">
        <v>#REF!</v>
      </c>
      <c r="F138" s="6" t="e">
        <v>#REF!</v>
      </c>
      <c r="G138" s="6" t="e">
        <v>#REF!</v>
      </c>
      <c r="H138" s="6" t="e">
        <v>#REF!</v>
      </c>
      <c r="I138" s="6" t="e">
        <v>#REF!</v>
      </c>
      <c r="J138" s="6" t="e">
        <v>#REF!</v>
      </c>
      <c r="K138" s="6" t="e">
        <v>#REF!</v>
      </c>
    </row>
    <row r="139">
      <c r="A139" s="6" t="e">
        <v>#REF!</v>
      </c>
      <c r="E139" s="6" t="e">
        <v>#REF!</v>
      </c>
      <c r="F139" s="6" t="e">
        <v>#REF!</v>
      </c>
      <c r="G139" s="6" t="e">
        <v>#REF!</v>
      </c>
      <c r="H139" s="6" t="e">
        <v>#REF!</v>
      </c>
      <c r="I139" s="6" t="e">
        <v>#REF!</v>
      </c>
      <c r="J139" s="6" t="e">
        <v>#REF!</v>
      </c>
      <c r="K139" s="6" t="e">
        <v>#REF!</v>
      </c>
    </row>
    <row r="140">
      <c r="A140" s="6" t="e">
        <v>#REF!</v>
      </c>
      <c r="E140" s="6" t="e">
        <v>#REF!</v>
      </c>
      <c r="F140" s="6" t="e">
        <v>#REF!</v>
      </c>
      <c r="G140" s="6" t="e">
        <v>#REF!</v>
      </c>
      <c r="H140" s="6" t="e">
        <v>#REF!</v>
      </c>
      <c r="I140" s="6" t="e">
        <v>#REF!</v>
      </c>
      <c r="J140" s="6" t="e">
        <v>#REF!</v>
      </c>
      <c r="K140" s="6" t="e">
        <v>#REF!</v>
      </c>
    </row>
    <row r="141">
      <c r="A141" s="6" t="e">
        <v>#REF!</v>
      </c>
      <c r="E141" s="6" t="e">
        <v>#REF!</v>
      </c>
      <c r="F141" s="6" t="e">
        <v>#REF!</v>
      </c>
      <c r="G141" s="6" t="e">
        <v>#REF!</v>
      </c>
      <c r="H141" s="6" t="e">
        <v>#REF!</v>
      </c>
      <c r="I141" s="6" t="e">
        <v>#REF!</v>
      </c>
      <c r="J141" s="6" t="e">
        <v>#REF!</v>
      </c>
      <c r="K141" s="6" t="e">
        <v>#REF!</v>
      </c>
    </row>
    <row r="142">
      <c r="A142" s="6" t="e">
        <v>#REF!</v>
      </c>
      <c r="E142" s="6" t="e">
        <v>#REF!</v>
      </c>
      <c r="F142" s="6" t="e">
        <v>#REF!</v>
      </c>
      <c r="G142" s="6" t="e">
        <v>#REF!</v>
      </c>
      <c r="H142" s="6" t="e">
        <v>#REF!</v>
      </c>
      <c r="I142" s="6" t="e">
        <v>#REF!</v>
      </c>
      <c r="J142" s="6" t="e">
        <v>#REF!</v>
      </c>
      <c r="K142" s="6" t="e">
        <v>#REF!</v>
      </c>
    </row>
    <row r="143">
      <c r="A143" s="6" t="e">
        <v>#REF!</v>
      </c>
      <c r="E143" s="6" t="e">
        <v>#REF!</v>
      </c>
      <c r="F143" s="6" t="e">
        <v>#REF!</v>
      </c>
      <c r="G143" s="6" t="e">
        <v>#REF!</v>
      </c>
      <c r="H143" s="6" t="e">
        <v>#REF!</v>
      </c>
      <c r="I143" s="6" t="e">
        <v>#REF!</v>
      </c>
      <c r="J143" s="6" t="e">
        <v>#REF!</v>
      </c>
      <c r="K143" s="6" t="e">
        <v>#REF!</v>
      </c>
    </row>
    <row r="144">
      <c r="A144" s="6" t="e">
        <v>#REF!</v>
      </c>
      <c r="E144" s="6" t="e">
        <v>#REF!</v>
      </c>
      <c r="F144" s="6" t="e">
        <v>#REF!</v>
      </c>
      <c r="G144" s="6" t="e">
        <v>#REF!</v>
      </c>
      <c r="H144" s="6" t="e">
        <v>#REF!</v>
      </c>
      <c r="I144" s="6" t="e">
        <v>#REF!</v>
      </c>
      <c r="J144" s="6" t="e">
        <v>#REF!</v>
      </c>
      <c r="K144" s="6" t="e">
        <v>#REF!</v>
      </c>
    </row>
    <row r="145">
      <c r="A145" s="6" t="e">
        <v>#REF!</v>
      </c>
      <c r="E145" s="6" t="e">
        <v>#REF!</v>
      </c>
      <c r="F145" s="6" t="e">
        <v>#REF!</v>
      </c>
      <c r="G145" s="6" t="e">
        <v>#REF!</v>
      </c>
      <c r="H145" s="6" t="e">
        <v>#REF!</v>
      </c>
      <c r="I145" s="6" t="e">
        <v>#REF!</v>
      </c>
      <c r="J145" s="6" t="e">
        <v>#REF!</v>
      </c>
      <c r="K145" s="6" t="e">
        <v>#REF!</v>
      </c>
    </row>
    <row r="146">
      <c r="A146" s="6" t="e">
        <v>#REF!</v>
      </c>
      <c r="E146" s="6" t="e">
        <v>#REF!</v>
      </c>
      <c r="F146" s="6" t="e">
        <v>#REF!</v>
      </c>
      <c r="G146" s="6" t="e">
        <v>#REF!</v>
      </c>
      <c r="H146" s="6" t="e">
        <v>#REF!</v>
      </c>
      <c r="I146" s="6" t="e">
        <v>#REF!</v>
      </c>
      <c r="J146" s="6" t="e">
        <v>#REF!</v>
      </c>
      <c r="K146" s="6" t="e">
        <v>#REF!</v>
      </c>
    </row>
    <row r="147">
      <c r="A147" s="6" t="e">
        <v>#REF!</v>
      </c>
      <c r="E147" s="6" t="e">
        <v>#REF!</v>
      </c>
      <c r="F147" s="6" t="e">
        <v>#REF!</v>
      </c>
      <c r="G147" s="6" t="e">
        <v>#REF!</v>
      </c>
      <c r="H147" s="6" t="e">
        <v>#REF!</v>
      </c>
      <c r="I147" s="6" t="e">
        <v>#REF!</v>
      </c>
      <c r="J147" s="6" t="e">
        <v>#REF!</v>
      </c>
      <c r="K147" s="6" t="e">
        <v>#REF!</v>
      </c>
    </row>
    <row r="148">
      <c r="A148" s="6" t="e">
        <v>#REF!</v>
      </c>
      <c r="E148" s="6" t="e">
        <v>#REF!</v>
      </c>
      <c r="F148" s="6" t="e">
        <v>#REF!</v>
      </c>
      <c r="G148" s="6" t="e">
        <v>#REF!</v>
      </c>
      <c r="H148" s="6" t="e">
        <v>#REF!</v>
      </c>
      <c r="I148" s="6" t="e">
        <v>#REF!</v>
      </c>
      <c r="J148" s="6" t="e">
        <v>#REF!</v>
      </c>
      <c r="K148" s="6" t="e">
        <v>#REF!</v>
      </c>
    </row>
    <row r="149">
      <c r="A149" s="6" t="e">
        <v>#REF!</v>
      </c>
      <c r="E149" s="6" t="e">
        <v>#REF!</v>
      </c>
      <c r="F149" s="6" t="e">
        <v>#REF!</v>
      </c>
      <c r="G149" s="6" t="e">
        <v>#REF!</v>
      </c>
      <c r="H149" s="6" t="e">
        <v>#REF!</v>
      </c>
      <c r="I149" s="6" t="e">
        <v>#REF!</v>
      </c>
      <c r="J149" s="6" t="e">
        <v>#REF!</v>
      </c>
      <c r="K149" s="6" t="e">
        <v>#REF!</v>
      </c>
    </row>
    <row r="150">
      <c r="A150" s="6" t="e">
        <v>#REF!</v>
      </c>
      <c r="E150" s="6" t="e">
        <v>#REF!</v>
      </c>
      <c r="F150" s="6" t="e">
        <v>#REF!</v>
      </c>
      <c r="G150" s="6" t="e">
        <v>#REF!</v>
      </c>
      <c r="H150" s="6" t="e">
        <v>#REF!</v>
      </c>
      <c r="I150" s="6" t="e">
        <v>#REF!</v>
      </c>
      <c r="J150" s="6" t="e">
        <v>#REF!</v>
      </c>
      <c r="K150" s="6" t="e">
        <v>#REF!</v>
      </c>
    </row>
    <row r="151">
      <c r="A151" s="6" t="e">
        <v>#REF!</v>
      </c>
      <c r="E151" s="6" t="e">
        <v>#REF!</v>
      </c>
      <c r="F151" s="6" t="e">
        <v>#REF!</v>
      </c>
      <c r="G151" s="6" t="e">
        <v>#REF!</v>
      </c>
      <c r="H151" s="6" t="e">
        <v>#REF!</v>
      </c>
      <c r="I151" s="6" t="e">
        <v>#REF!</v>
      </c>
      <c r="J151" s="6" t="e">
        <v>#REF!</v>
      </c>
      <c r="K151" s="6" t="e">
        <v>#REF!</v>
      </c>
    </row>
    <row r="152">
      <c r="A152" s="6" t="e">
        <v>#REF!</v>
      </c>
      <c r="E152" s="6" t="e">
        <v>#REF!</v>
      </c>
      <c r="F152" s="6" t="e">
        <v>#REF!</v>
      </c>
      <c r="G152" s="6" t="e">
        <v>#REF!</v>
      </c>
      <c r="H152" s="6" t="e">
        <v>#REF!</v>
      </c>
      <c r="I152" s="6" t="e">
        <v>#REF!</v>
      </c>
      <c r="J152" s="6" t="e">
        <v>#REF!</v>
      </c>
      <c r="K152" s="6" t="e">
        <v>#REF!</v>
      </c>
    </row>
    <row r="153">
      <c r="A153" s="6" t="e">
        <v>#REF!</v>
      </c>
      <c r="E153" s="6" t="e">
        <v>#REF!</v>
      </c>
      <c r="F153" s="6" t="e">
        <v>#REF!</v>
      </c>
      <c r="G153" s="6" t="e">
        <v>#REF!</v>
      </c>
      <c r="H153" s="6" t="e">
        <v>#REF!</v>
      </c>
      <c r="I153" s="6" t="e">
        <v>#REF!</v>
      </c>
      <c r="J153" s="6" t="e">
        <v>#REF!</v>
      </c>
      <c r="K153" s="6" t="e">
        <v>#REF!</v>
      </c>
    </row>
    <row r="154">
      <c r="A154" s="6" t="e">
        <v>#REF!</v>
      </c>
      <c r="E154" s="6" t="e">
        <v>#REF!</v>
      </c>
      <c r="F154" s="6" t="e">
        <v>#REF!</v>
      </c>
      <c r="G154" s="6" t="e">
        <v>#REF!</v>
      </c>
      <c r="H154" s="6" t="e">
        <v>#REF!</v>
      </c>
      <c r="I154" s="6" t="e">
        <v>#REF!</v>
      </c>
      <c r="J154" s="6" t="e">
        <v>#REF!</v>
      </c>
      <c r="K154" s="6" t="e">
        <v>#REF!</v>
      </c>
    </row>
    <row r="155">
      <c r="A155" s="6" t="e">
        <v>#REF!</v>
      </c>
      <c r="E155" s="6" t="e">
        <v>#REF!</v>
      </c>
      <c r="F155" s="6" t="e">
        <v>#REF!</v>
      </c>
      <c r="G155" s="6" t="e">
        <v>#REF!</v>
      </c>
      <c r="H155" s="6" t="e">
        <v>#REF!</v>
      </c>
      <c r="I155" s="6" t="e">
        <v>#REF!</v>
      </c>
      <c r="J155" s="6" t="e">
        <v>#REF!</v>
      </c>
      <c r="K155" s="6" t="e">
        <v>#REF!</v>
      </c>
    </row>
    <row r="156">
      <c r="A156" s="6" t="e">
        <v>#REF!</v>
      </c>
      <c r="E156" s="6" t="e">
        <v>#REF!</v>
      </c>
      <c r="F156" s="6" t="e">
        <v>#REF!</v>
      </c>
      <c r="G156" s="6" t="e">
        <v>#REF!</v>
      </c>
      <c r="H156" s="6" t="e">
        <v>#REF!</v>
      </c>
      <c r="I156" s="6" t="e">
        <v>#REF!</v>
      </c>
      <c r="J156" s="6" t="e">
        <v>#REF!</v>
      </c>
      <c r="K156" s="6" t="e">
        <v>#REF!</v>
      </c>
    </row>
    <row r="157">
      <c r="A157" s="6" t="e">
        <v>#REF!</v>
      </c>
      <c r="E157" s="6" t="e">
        <v>#REF!</v>
      </c>
      <c r="F157" s="6" t="e">
        <v>#REF!</v>
      </c>
      <c r="G157" s="6" t="e">
        <v>#REF!</v>
      </c>
      <c r="H157" s="6" t="e">
        <v>#REF!</v>
      </c>
      <c r="I157" s="6" t="e">
        <v>#REF!</v>
      </c>
      <c r="J157" s="6" t="e">
        <v>#REF!</v>
      </c>
      <c r="K157" s="6" t="e">
        <v>#REF!</v>
      </c>
    </row>
    <row r="158">
      <c r="A158" s="6" t="e">
        <v>#REF!</v>
      </c>
      <c r="E158" s="6" t="e">
        <v>#REF!</v>
      </c>
      <c r="F158" s="6" t="e">
        <v>#REF!</v>
      </c>
      <c r="G158" s="6" t="e">
        <v>#REF!</v>
      </c>
      <c r="H158" s="6" t="e">
        <v>#REF!</v>
      </c>
      <c r="I158" s="6" t="e">
        <v>#REF!</v>
      </c>
      <c r="J158" s="6" t="e">
        <v>#REF!</v>
      </c>
      <c r="K158" s="6" t="e">
        <v>#REF!</v>
      </c>
    </row>
    <row r="159">
      <c r="A159" s="6" t="e">
        <v>#REF!</v>
      </c>
      <c r="E159" s="6" t="e">
        <v>#REF!</v>
      </c>
      <c r="F159" s="6" t="e">
        <v>#REF!</v>
      </c>
      <c r="G159" s="6" t="e">
        <v>#REF!</v>
      </c>
      <c r="H159" s="6" t="e">
        <v>#REF!</v>
      </c>
      <c r="I159" s="6" t="e">
        <v>#REF!</v>
      </c>
      <c r="J159" s="6" t="e">
        <v>#REF!</v>
      </c>
      <c r="K159" s="6" t="e">
        <v>#REF!</v>
      </c>
    </row>
    <row r="160">
      <c r="A160" s="6" t="e">
        <v>#REF!</v>
      </c>
      <c r="E160" s="6" t="e">
        <v>#REF!</v>
      </c>
      <c r="F160" s="6" t="e">
        <v>#REF!</v>
      </c>
      <c r="G160" s="6" t="e">
        <v>#REF!</v>
      </c>
      <c r="H160" s="6" t="e">
        <v>#REF!</v>
      </c>
      <c r="I160" s="6" t="e">
        <v>#REF!</v>
      </c>
      <c r="J160" s="6" t="e">
        <v>#REF!</v>
      </c>
      <c r="K160" s="6" t="e">
        <v>#REF!</v>
      </c>
    </row>
    <row r="161">
      <c r="A161" s="6" t="e">
        <v>#REF!</v>
      </c>
      <c r="E161" s="6" t="e">
        <v>#REF!</v>
      </c>
      <c r="F161" s="6" t="e">
        <v>#REF!</v>
      </c>
      <c r="G161" s="6" t="e">
        <v>#REF!</v>
      </c>
      <c r="H161" s="6" t="e">
        <v>#REF!</v>
      </c>
      <c r="I161" s="6" t="e">
        <v>#REF!</v>
      </c>
      <c r="J161" s="6" t="e">
        <v>#REF!</v>
      </c>
      <c r="K161" s="6" t="e">
        <v>#REF!</v>
      </c>
    </row>
    <row r="162">
      <c r="A162" s="6" t="e">
        <v>#REF!</v>
      </c>
      <c r="E162" s="6" t="e">
        <v>#REF!</v>
      </c>
      <c r="F162" s="6" t="e">
        <v>#REF!</v>
      </c>
      <c r="G162" s="6" t="e">
        <v>#REF!</v>
      </c>
      <c r="H162" s="6" t="e">
        <v>#REF!</v>
      </c>
      <c r="I162" s="6" t="e">
        <v>#REF!</v>
      </c>
      <c r="J162" s="6" t="e">
        <v>#REF!</v>
      </c>
      <c r="K162" s="6" t="e">
        <v>#REF!</v>
      </c>
    </row>
    <row r="163">
      <c r="A163" s="6" t="e">
        <v>#REF!</v>
      </c>
      <c r="E163" s="6" t="e">
        <v>#REF!</v>
      </c>
      <c r="F163" s="6" t="e">
        <v>#REF!</v>
      </c>
      <c r="G163" s="6" t="e">
        <v>#REF!</v>
      </c>
      <c r="H163" s="6" t="e">
        <v>#REF!</v>
      </c>
      <c r="I163" s="6" t="e">
        <v>#REF!</v>
      </c>
      <c r="J163" s="6" t="e">
        <v>#REF!</v>
      </c>
      <c r="K163" s="6" t="e">
        <v>#REF!</v>
      </c>
    </row>
    <row r="164">
      <c r="A164" s="6" t="e">
        <v>#REF!</v>
      </c>
      <c r="E164" s="6" t="e">
        <v>#REF!</v>
      </c>
      <c r="F164" s="6" t="e">
        <v>#REF!</v>
      </c>
      <c r="G164" s="6" t="e">
        <v>#REF!</v>
      </c>
      <c r="H164" s="6" t="e">
        <v>#REF!</v>
      </c>
      <c r="I164" s="6" t="e">
        <v>#REF!</v>
      </c>
      <c r="J164" s="6" t="e">
        <v>#REF!</v>
      </c>
      <c r="K164" s="6" t="e">
        <v>#REF!</v>
      </c>
    </row>
    <row r="165">
      <c r="A165" s="6" t="e">
        <v>#REF!</v>
      </c>
      <c r="E165" s="6" t="e">
        <v>#REF!</v>
      </c>
      <c r="F165" s="6" t="e">
        <v>#REF!</v>
      </c>
      <c r="G165" s="6" t="e">
        <v>#REF!</v>
      </c>
      <c r="H165" s="6" t="e">
        <v>#REF!</v>
      </c>
      <c r="I165" s="6" t="e">
        <v>#REF!</v>
      </c>
      <c r="J165" s="6" t="e">
        <v>#REF!</v>
      </c>
      <c r="K165" s="6" t="e">
        <v>#REF!</v>
      </c>
    </row>
    <row r="166">
      <c r="A166" s="6" t="e">
        <v>#REF!</v>
      </c>
      <c r="E166" s="6" t="e">
        <v>#REF!</v>
      </c>
      <c r="F166" s="6" t="e">
        <v>#REF!</v>
      </c>
      <c r="G166" s="6" t="e">
        <v>#REF!</v>
      </c>
      <c r="H166" s="6" t="e">
        <v>#REF!</v>
      </c>
      <c r="I166" s="6" t="e">
        <v>#REF!</v>
      </c>
      <c r="J166" s="6" t="e">
        <v>#REF!</v>
      </c>
      <c r="K166" s="6" t="e">
        <v>#REF!</v>
      </c>
    </row>
    <row r="167">
      <c r="A167" s="6" t="e">
        <v>#REF!</v>
      </c>
      <c r="E167" s="6" t="e">
        <v>#REF!</v>
      </c>
      <c r="F167" s="6" t="e">
        <v>#REF!</v>
      </c>
      <c r="G167" s="6" t="e">
        <v>#REF!</v>
      </c>
      <c r="H167" s="6" t="e">
        <v>#REF!</v>
      </c>
      <c r="I167" s="6" t="e">
        <v>#REF!</v>
      </c>
      <c r="J167" s="6" t="e">
        <v>#REF!</v>
      </c>
      <c r="K167" s="6" t="e">
        <v>#REF!</v>
      </c>
    </row>
    <row r="168">
      <c r="A168" s="6" t="e">
        <v>#REF!</v>
      </c>
      <c r="E168" s="6" t="e">
        <v>#REF!</v>
      </c>
      <c r="F168" s="6" t="e">
        <v>#REF!</v>
      </c>
      <c r="G168" s="6" t="e">
        <v>#REF!</v>
      </c>
      <c r="H168" s="6" t="e">
        <v>#REF!</v>
      </c>
      <c r="I168" s="6" t="e">
        <v>#REF!</v>
      </c>
      <c r="J168" s="6" t="e">
        <v>#REF!</v>
      </c>
      <c r="K168" s="6" t="e">
        <v>#REF!</v>
      </c>
    </row>
    <row r="169">
      <c r="A169" s="6" t="e">
        <v>#REF!</v>
      </c>
      <c r="E169" s="6" t="e">
        <v>#REF!</v>
      </c>
      <c r="F169" s="6" t="e">
        <v>#REF!</v>
      </c>
      <c r="G169" s="6" t="e">
        <v>#REF!</v>
      </c>
      <c r="H169" s="6" t="e">
        <v>#REF!</v>
      </c>
      <c r="I169" s="6" t="e">
        <v>#REF!</v>
      </c>
      <c r="J169" s="6" t="e">
        <v>#REF!</v>
      </c>
      <c r="K169" s="6" t="e">
        <v>#REF!</v>
      </c>
    </row>
    <row r="170">
      <c r="A170" s="6" t="e">
        <v>#REF!</v>
      </c>
      <c r="E170" s="6" t="e">
        <v>#REF!</v>
      </c>
      <c r="F170" s="6" t="e">
        <v>#REF!</v>
      </c>
      <c r="G170" s="6" t="e">
        <v>#REF!</v>
      </c>
      <c r="H170" s="6" t="e">
        <v>#REF!</v>
      </c>
      <c r="I170" s="6" t="e">
        <v>#REF!</v>
      </c>
      <c r="J170" s="6" t="e">
        <v>#REF!</v>
      </c>
      <c r="K170" s="6" t="e">
        <v>#REF!</v>
      </c>
    </row>
    <row r="171">
      <c r="A171" s="6" t="e">
        <v>#REF!</v>
      </c>
      <c r="E171" s="6" t="e">
        <v>#REF!</v>
      </c>
      <c r="F171" s="6" t="e">
        <v>#REF!</v>
      </c>
      <c r="G171" s="6" t="e">
        <v>#REF!</v>
      </c>
      <c r="H171" s="6" t="e">
        <v>#REF!</v>
      </c>
      <c r="I171" s="6" t="e">
        <v>#REF!</v>
      </c>
      <c r="J171" s="6" t="e">
        <v>#REF!</v>
      </c>
      <c r="K171" s="6" t="e">
        <v>#REF!</v>
      </c>
    </row>
    <row r="172">
      <c r="A172" s="6" t="e">
        <v>#REF!</v>
      </c>
      <c r="E172" s="6" t="e">
        <v>#REF!</v>
      </c>
      <c r="F172" s="6" t="e">
        <v>#REF!</v>
      </c>
      <c r="G172" s="6" t="e">
        <v>#REF!</v>
      </c>
      <c r="H172" s="6" t="e">
        <v>#REF!</v>
      </c>
      <c r="I172" s="6" t="e">
        <v>#REF!</v>
      </c>
      <c r="J172" s="6" t="e">
        <v>#REF!</v>
      </c>
      <c r="K172" s="6" t="e">
        <v>#REF!</v>
      </c>
    </row>
    <row r="173">
      <c r="A173" s="6" t="e">
        <v>#REF!</v>
      </c>
      <c r="E173" s="6" t="e">
        <v>#REF!</v>
      </c>
      <c r="F173" s="6" t="e">
        <v>#REF!</v>
      </c>
      <c r="G173" s="6" t="e">
        <v>#REF!</v>
      </c>
      <c r="H173" s="6" t="e">
        <v>#REF!</v>
      </c>
      <c r="I173" s="6" t="e">
        <v>#REF!</v>
      </c>
      <c r="J173" s="6" t="e">
        <v>#REF!</v>
      </c>
      <c r="K173" s="6" t="e">
        <v>#REF!</v>
      </c>
    </row>
    <row r="174">
      <c r="A174" s="6" t="e">
        <v>#REF!</v>
      </c>
      <c r="E174" s="6" t="e">
        <v>#REF!</v>
      </c>
      <c r="F174" s="6" t="e">
        <v>#REF!</v>
      </c>
      <c r="G174" s="6" t="e">
        <v>#REF!</v>
      </c>
      <c r="H174" s="6" t="e">
        <v>#REF!</v>
      </c>
      <c r="I174" s="6" t="e">
        <v>#REF!</v>
      </c>
      <c r="J174" s="6" t="e">
        <v>#REF!</v>
      </c>
      <c r="K174" s="6" t="e">
        <v>#REF!</v>
      </c>
    </row>
    <row r="175">
      <c r="A175" s="6" t="e">
        <v>#REF!</v>
      </c>
      <c r="E175" s="6" t="e">
        <v>#REF!</v>
      </c>
      <c r="F175" s="6" t="e">
        <v>#REF!</v>
      </c>
      <c r="G175" s="6" t="e">
        <v>#REF!</v>
      </c>
      <c r="H175" s="6" t="e">
        <v>#REF!</v>
      </c>
      <c r="I175" s="6" t="e">
        <v>#REF!</v>
      </c>
      <c r="J175" s="6" t="e">
        <v>#REF!</v>
      </c>
      <c r="K175" s="6" t="e">
        <v>#REF!</v>
      </c>
    </row>
    <row r="176">
      <c r="A176" s="6" t="e">
        <v>#REF!</v>
      </c>
      <c r="E176" s="6" t="e">
        <v>#REF!</v>
      </c>
      <c r="F176" s="6" t="e">
        <v>#REF!</v>
      </c>
      <c r="G176" s="6" t="e">
        <v>#REF!</v>
      </c>
      <c r="H176" s="6" t="e">
        <v>#REF!</v>
      </c>
      <c r="I176" s="6" t="e">
        <v>#REF!</v>
      </c>
      <c r="J176" s="6" t="e">
        <v>#REF!</v>
      </c>
      <c r="K176" s="6" t="e">
        <v>#REF!</v>
      </c>
    </row>
    <row r="177">
      <c r="A177" s="6" t="e">
        <v>#REF!</v>
      </c>
      <c r="E177" s="6" t="e">
        <v>#REF!</v>
      </c>
      <c r="F177" s="6" t="e">
        <v>#REF!</v>
      </c>
      <c r="G177" s="6" t="e">
        <v>#REF!</v>
      </c>
      <c r="H177" s="6" t="e">
        <v>#REF!</v>
      </c>
      <c r="I177" s="6" t="e">
        <v>#REF!</v>
      </c>
      <c r="J177" s="6" t="e">
        <v>#REF!</v>
      </c>
      <c r="K177" s="6" t="e">
        <v>#REF!</v>
      </c>
    </row>
    <row r="178">
      <c r="A178" s="6" t="e">
        <v>#REF!</v>
      </c>
      <c r="E178" s="6" t="e">
        <v>#REF!</v>
      </c>
      <c r="F178" s="6" t="e">
        <v>#REF!</v>
      </c>
      <c r="G178" s="6" t="e">
        <v>#REF!</v>
      </c>
      <c r="H178" s="6" t="e">
        <v>#REF!</v>
      </c>
      <c r="I178" s="6" t="e">
        <v>#REF!</v>
      </c>
      <c r="J178" s="6" t="e">
        <v>#REF!</v>
      </c>
      <c r="K178" s="6" t="e">
        <v>#REF!</v>
      </c>
    </row>
    <row r="179">
      <c r="A179" s="6" t="e">
        <v>#REF!</v>
      </c>
      <c r="E179" s="6" t="e">
        <v>#REF!</v>
      </c>
      <c r="F179" s="6" t="e">
        <v>#REF!</v>
      </c>
      <c r="G179" s="6" t="e">
        <v>#REF!</v>
      </c>
      <c r="H179" s="6" t="e">
        <v>#REF!</v>
      </c>
      <c r="I179" s="6" t="e">
        <v>#REF!</v>
      </c>
      <c r="J179" s="6" t="e">
        <v>#REF!</v>
      </c>
      <c r="K179" s="6" t="e">
        <v>#REF!</v>
      </c>
    </row>
    <row r="180">
      <c r="A180" s="6" t="e">
        <v>#REF!</v>
      </c>
      <c r="E180" s="6" t="e">
        <v>#REF!</v>
      </c>
      <c r="F180" s="6" t="e">
        <v>#REF!</v>
      </c>
      <c r="G180" s="6" t="e">
        <v>#REF!</v>
      </c>
      <c r="H180" s="6" t="e">
        <v>#REF!</v>
      </c>
      <c r="I180" s="6" t="e">
        <v>#REF!</v>
      </c>
      <c r="J180" s="6" t="e">
        <v>#REF!</v>
      </c>
      <c r="K180" s="6" t="e">
        <v>#REF!</v>
      </c>
    </row>
    <row r="181">
      <c r="A181" s="6" t="e">
        <v>#REF!</v>
      </c>
      <c r="E181" s="6" t="e">
        <v>#REF!</v>
      </c>
      <c r="F181" s="6" t="e">
        <v>#REF!</v>
      </c>
      <c r="G181" s="6" t="e">
        <v>#REF!</v>
      </c>
      <c r="H181" s="6" t="e">
        <v>#REF!</v>
      </c>
      <c r="I181" s="6" t="e">
        <v>#REF!</v>
      </c>
      <c r="J181" s="6" t="e">
        <v>#REF!</v>
      </c>
      <c r="K181" s="6" t="e">
        <v>#REF!</v>
      </c>
    </row>
    <row r="182">
      <c r="A182" s="6" t="e">
        <v>#REF!</v>
      </c>
      <c r="E182" s="6" t="e">
        <v>#REF!</v>
      </c>
      <c r="F182" s="6" t="e">
        <v>#REF!</v>
      </c>
      <c r="G182" s="6" t="e">
        <v>#REF!</v>
      </c>
      <c r="H182" s="6" t="e">
        <v>#REF!</v>
      </c>
      <c r="I182" s="6" t="e">
        <v>#REF!</v>
      </c>
      <c r="J182" s="6" t="e">
        <v>#REF!</v>
      </c>
      <c r="K182" s="6" t="e">
        <v>#REF!</v>
      </c>
    </row>
    <row r="183">
      <c r="A183" s="6" t="e">
        <v>#REF!</v>
      </c>
      <c r="E183" s="6" t="e">
        <v>#REF!</v>
      </c>
      <c r="F183" s="6" t="e">
        <v>#REF!</v>
      </c>
      <c r="G183" s="6" t="e">
        <v>#REF!</v>
      </c>
      <c r="H183" s="6" t="e">
        <v>#REF!</v>
      </c>
      <c r="I183" s="6" t="e">
        <v>#REF!</v>
      </c>
      <c r="J183" s="6" t="e">
        <v>#REF!</v>
      </c>
      <c r="K183" s="6" t="e">
        <v>#REF!</v>
      </c>
    </row>
    <row r="184">
      <c r="A184" s="6" t="e">
        <v>#REF!</v>
      </c>
      <c r="E184" s="6" t="e">
        <v>#REF!</v>
      </c>
      <c r="F184" s="6" t="e">
        <v>#REF!</v>
      </c>
      <c r="G184" s="6" t="e">
        <v>#REF!</v>
      </c>
      <c r="H184" s="6" t="e">
        <v>#REF!</v>
      </c>
      <c r="I184" s="6" t="e">
        <v>#REF!</v>
      </c>
      <c r="J184" s="6" t="e">
        <v>#REF!</v>
      </c>
      <c r="K184" s="6" t="e">
        <v>#REF!</v>
      </c>
    </row>
    <row r="185">
      <c r="A185" s="6" t="e">
        <v>#REF!</v>
      </c>
      <c r="E185" s="6" t="e">
        <v>#REF!</v>
      </c>
      <c r="F185" s="6" t="e">
        <v>#REF!</v>
      </c>
      <c r="G185" s="6" t="e">
        <v>#REF!</v>
      </c>
      <c r="H185" s="6" t="e">
        <v>#REF!</v>
      </c>
      <c r="I185" s="6" t="e">
        <v>#REF!</v>
      </c>
      <c r="J185" s="6" t="e">
        <v>#REF!</v>
      </c>
      <c r="K185" s="6" t="e">
        <v>#REF!</v>
      </c>
    </row>
    <row r="186">
      <c r="A186" s="6" t="e">
        <v>#REF!</v>
      </c>
      <c r="E186" s="6" t="e">
        <v>#REF!</v>
      </c>
      <c r="F186" s="6" t="e">
        <v>#REF!</v>
      </c>
      <c r="G186" s="6" t="e">
        <v>#REF!</v>
      </c>
      <c r="H186" s="6" t="e">
        <v>#REF!</v>
      </c>
      <c r="I186" s="6" t="e">
        <v>#REF!</v>
      </c>
      <c r="J186" s="6" t="e">
        <v>#REF!</v>
      </c>
      <c r="K186" s="6" t="e">
        <v>#REF!</v>
      </c>
    </row>
    <row r="187">
      <c r="A187" s="6" t="e">
        <v>#REF!</v>
      </c>
      <c r="E187" s="6" t="e">
        <v>#REF!</v>
      </c>
      <c r="F187" s="6" t="e">
        <v>#REF!</v>
      </c>
      <c r="G187" s="6" t="e">
        <v>#REF!</v>
      </c>
      <c r="H187" s="6" t="e">
        <v>#REF!</v>
      </c>
      <c r="I187" s="6" t="e">
        <v>#REF!</v>
      </c>
      <c r="J187" s="6" t="e">
        <v>#REF!</v>
      </c>
      <c r="K187" s="6" t="e">
        <v>#REF!</v>
      </c>
    </row>
    <row r="188">
      <c r="A188" s="6" t="e">
        <v>#REF!</v>
      </c>
      <c r="E188" s="6" t="e">
        <v>#REF!</v>
      </c>
      <c r="F188" s="6" t="e">
        <v>#REF!</v>
      </c>
      <c r="G188" s="6" t="e">
        <v>#REF!</v>
      </c>
      <c r="H188" s="6" t="e">
        <v>#REF!</v>
      </c>
      <c r="I188" s="6" t="e">
        <v>#REF!</v>
      </c>
      <c r="J188" s="6" t="e">
        <v>#REF!</v>
      </c>
      <c r="K188" s="6" t="e">
        <v>#REF!</v>
      </c>
    </row>
    <row r="189">
      <c r="A189" s="6" t="e">
        <v>#REF!</v>
      </c>
      <c r="E189" s="6" t="e">
        <v>#REF!</v>
      </c>
      <c r="F189" s="6" t="e">
        <v>#REF!</v>
      </c>
      <c r="G189" s="6" t="e">
        <v>#REF!</v>
      </c>
      <c r="H189" s="6" t="e">
        <v>#REF!</v>
      </c>
      <c r="I189" s="6" t="e">
        <v>#REF!</v>
      </c>
      <c r="J189" s="6" t="e">
        <v>#REF!</v>
      </c>
      <c r="K189" s="6" t="e">
        <v>#REF!</v>
      </c>
    </row>
    <row r="190">
      <c r="A190" s="6" t="e">
        <v>#REF!</v>
      </c>
      <c r="E190" s="6" t="e">
        <v>#REF!</v>
      </c>
      <c r="F190" s="6" t="e">
        <v>#REF!</v>
      </c>
      <c r="G190" s="6" t="e">
        <v>#REF!</v>
      </c>
      <c r="H190" s="6" t="e">
        <v>#REF!</v>
      </c>
      <c r="I190" s="6" t="e">
        <v>#REF!</v>
      </c>
      <c r="J190" s="6" t="e">
        <v>#REF!</v>
      </c>
      <c r="K190" s="6" t="e">
        <v>#REF!</v>
      </c>
    </row>
    <row r="191">
      <c r="A191" s="6" t="e">
        <v>#REF!</v>
      </c>
      <c r="E191" s="6" t="e">
        <v>#REF!</v>
      </c>
      <c r="F191" s="6" t="e">
        <v>#REF!</v>
      </c>
      <c r="G191" s="6" t="e">
        <v>#REF!</v>
      </c>
      <c r="H191" s="6" t="e">
        <v>#REF!</v>
      </c>
      <c r="I191" s="6" t="e">
        <v>#REF!</v>
      </c>
      <c r="J191" s="6" t="e">
        <v>#REF!</v>
      </c>
      <c r="K191" s="6" t="e">
        <v>#REF!</v>
      </c>
    </row>
    <row r="192">
      <c r="A192" s="6" t="e">
        <v>#REF!</v>
      </c>
      <c r="E192" s="6" t="e">
        <v>#REF!</v>
      </c>
      <c r="F192" s="6" t="e">
        <v>#REF!</v>
      </c>
      <c r="G192" s="6" t="e">
        <v>#REF!</v>
      </c>
      <c r="H192" s="6" t="e">
        <v>#REF!</v>
      </c>
      <c r="I192" s="6" t="e">
        <v>#REF!</v>
      </c>
      <c r="J192" s="6" t="e">
        <v>#REF!</v>
      </c>
      <c r="K192" s="6" t="e">
        <v>#REF!</v>
      </c>
    </row>
    <row r="193">
      <c r="A193" s="6" t="e">
        <v>#REF!</v>
      </c>
      <c r="E193" s="6" t="e">
        <v>#REF!</v>
      </c>
      <c r="F193" s="6" t="e">
        <v>#REF!</v>
      </c>
      <c r="G193" s="6" t="e">
        <v>#REF!</v>
      </c>
      <c r="H193" s="6" t="e">
        <v>#REF!</v>
      </c>
      <c r="I193" s="6" t="e">
        <v>#REF!</v>
      </c>
      <c r="J193" s="6" t="e">
        <v>#REF!</v>
      </c>
      <c r="K193" s="6" t="e">
        <v>#REF!</v>
      </c>
    </row>
    <row r="194">
      <c r="A194" s="6" t="e">
        <v>#REF!</v>
      </c>
      <c r="E194" s="6" t="e">
        <v>#REF!</v>
      </c>
      <c r="F194" s="6" t="e">
        <v>#REF!</v>
      </c>
      <c r="G194" s="6" t="e">
        <v>#REF!</v>
      </c>
      <c r="H194" s="6" t="e">
        <v>#REF!</v>
      </c>
      <c r="I194" s="6" t="e">
        <v>#REF!</v>
      </c>
      <c r="J194" s="6" t="e">
        <v>#REF!</v>
      </c>
      <c r="K194" s="6" t="e">
        <v>#REF!</v>
      </c>
    </row>
    <row r="195">
      <c r="A195" s="6" t="e">
        <v>#REF!</v>
      </c>
      <c r="E195" s="6" t="e">
        <v>#REF!</v>
      </c>
      <c r="F195" s="6" t="e">
        <v>#REF!</v>
      </c>
      <c r="G195" s="6" t="e">
        <v>#REF!</v>
      </c>
      <c r="H195" s="6" t="e">
        <v>#REF!</v>
      </c>
      <c r="I195" s="6" t="e">
        <v>#REF!</v>
      </c>
      <c r="J195" s="6" t="e">
        <v>#REF!</v>
      </c>
      <c r="K195" s="6" t="e">
        <v>#REF!</v>
      </c>
    </row>
    <row r="196">
      <c r="A196" s="6" t="e">
        <v>#REF!</v>
      </c>
      <c r="E196" s="6" t="e">
        <v>#REF!</v>
      </c>
      <c r="F196" s="6" t="e">
        <v>#REF!</v>
      </c>
      <c r="G196" s="6" t="e">
        <v>#REF!</v>
      </c>
      <c r="H196" s="6" t="e">
        <v>#REF!</v>
      </c>
      <c r="I196" s="6" t="e">
        <v>#REF!</v>
      </c>
      <c r="J196" s="6" t="e">
        <v>#REF!</v>
      </c>
      <c r="K196" s="6" t="e">
        <v>#REF!</v>
      </c>
    </row>
    <row r="197">
      <c r="A197" s="6" t="e">
        <v>#REF!</v>
      </c>
      <c r="E197" s="6" t="e">
        <v>#REF!</v>
      </c>
      <c r="F197" s="6" t="e">
        <v>#REF!</v>
      </c>
      <c r="G197" s="6" t="e">
        <v>#REF!</v>
      </c>
      <c r="H197" s="6" t="e">
        <v>#REF!</v>
      </c>
      <c r="I197" s="6" t="e">
        <v>#REF!</v>
      </c>
      <c r="J197" s="6" t="e">
        <v>#REF!</v>
      </c>
      <c r="K197" s="6" t="e">
        <v>#REF!</v>
      </c>
    </row>
    <row r="198">
      <c r="A198" s="6" t="e">
        <v>#REF!</v>
      </c>
      <c r="E198" s="6" t="e">
        <v>#REF!</v>
      </c>
      <c r="F198" s="6" t="e">
        <v>#REF!</v>
      </c>
      <c r="G198" s="6" t="e">
        <v>#REF!</v>
      </c>
      <c r="H198" s="6" t="e">
        <v>#REF!</v>
      </c>
      <c r="I198" s="6" t="e">
        <v>#REF!</v>
      </c>
      <c r="J198" s="6" t="e">
        <v>#REF!</v>
      </c>
      <c r="K198" s="6" t="e">
        <v>#REF!</v>
      </c>
    </row>
    <row r="199">
      <c r="A199" s="6" t="e">
        <v>#REF!</v>
      </c>
      <c r="E199" s="6" t="e">
        <v>#REF!</v>
      </c>
      <c r="F199" s="6" t="e">
        <v>#REF!</v>
      </c>
      <c r="G199" s="6" t="e">
        <v>#REF!</v>
      </c>
      <c r="H199" s="6" t="e">
        <v>#REF!</v>
      </c>
      <c r="I199" s="6" t="e">
        <v>#REF!</v>
      </c>
      <c r="J199" s="6" t="e">
        <v>#REF!</v>
      </c>
      <c r="K199" s="6" t="e">
        <v>#REF!</v>
      </c>
    </row>
    <row r="200">
      <c r="A200" s="6" t="e">
        <v>#REF!</v>
      </c>
      <c r="E200" s="6" t="e">
        <v>#REF!</v>
      </c>
      <c r="F200" s="6" t="e">
        <v>#REF!</v>
      </c>
      <c r="G200" s="6" t="e">
        <v>#REF!</v>
      </c>
      <c r="H200" s="6" t="e">
        <v>#REF!</v>
      </c>
      <c r="I200" s="6" t="e">
        <v>#REF!</v>
      </c>
      <c r="J200" s="6" t="e">
        <v>#REF!</v>
      </c>
      <c r="K200" s="6" t="e">
        <v>#REF!</v>
      </c>
    </row>
    <row r="201">
      <c r="A201" s="6" t="e">
        <v>#REF!</v>
      </c>
      <c r="E201" s="6" t="e">
        <v>#REF!</v>
      </c>
      <c r="F201" s="6" t="e">
        <v>#REF!</v>
      </c>
      <c r="G201" s="6" t="e">
        <v>#REF!</v>
      </c>
      <c r="H201" s="6" t="e">
        <v>#REF!</v>
      </c>
      <c r="I201" s="6" t="e">
        <v>#REF!</v>
      </c>
      <c r="J201" s="6" t="e">
        <v>#REF!</v>
      </c>
      <c r="K201" s="6" t="e">
        <v>#REF!</v>
      </c>
    </row>
    <row r="202">
      <c r="A202" s="6" t="e">
        <v>#REF!</v>
      </c>
      <c r="E202" s="6" t="e">
        <v>#REF!</v>
      </c>
      <c r="F202" s="6" t="e">
        <v>#REF!</v>
      </c>
      <c r="G202" s="6" t="e">
        <v>#REF!</v>
      </c>
      <c r="H202" s="6" t="e">
        <v>#REF!</v>
      </c>
      <c r="I202" s="6" t="e">
        <v>#REF!</v>
      </c>
      <c r="J202" s="6" t="e">
        <v>#REF!</v>
      </c>
      <c r="K202" s="6" t="e">
        <v>#REF!</v>
      </c>
    </row>
    <row r="203">
      <c r="A203" s="6" t="e">
        <v>#REF!</v>
      </c>
      <c r="E203" s="6" t="e">
        <v>#REF!</v>
      </c>
      <c r="F203" s="6" t="e">
        <v>#REF!</v>
      </c>
      <c r="G203" s="6" t="e">
        <v>#REF!</v>
      </c>
      <c r="H203" s="6" t="e">
        <v>#REF!</v>
      </c>
      <c r="I203" s="6" t="e">
        <v>#REF!</v>
      </c>
      <c r="J203" s="6" t="e">
        <v>#REF!</v>
      </c>
      <c r="K203" s="6" t="e">
        <v>#REF!</v>
      </c>
    </row>
    <row r="204">
      <c r="A204" s="6" t="e">
        <v>#REF!</v>
      </c>
      <c r="E204" s="6" t="e">
        <v>#REF!</v>
      </c>
      <c r="F204" s="6" t="e">
        <v>#REF!</v>
      </c>
      <c r="G204" s="6" t="e">
        <v>#REF!</v>
      </c>
      <c r="H204" s="6" t="e">
        <v>#REF!</v>
      </c>
      <c r="I204" s="6" t="e">
        <v>#REF!</v>
      </c>
      <c r="J204" s="6" t="e">
        <v>#REF!</v>
      </c>
      <c r="K204" s="6" t="e">
        <v>#REF!</v>
      </c>
    </row>
    <row r="205">
      <c r="A205" s="6" t="e">
        <v>#REF!</v>
      </c>
      <c r="E205" s="6" t="e">
        <v>#REF!</v>
      </c>
      <c r="F205" s="6" t="e">
        <v>#REF!</v>
      </c>
      <c r="G205" s="6" t="e">
        <v>#REF!</v>
      </c>
      <c r="H205" s="6" t="e">
        <v>#REF!</v>
      </c>
      <c r="I205" s="6" t="e">
        <v>#REF!</v>
      </c>
      <c r="J205" s="6" t="e">
        <v>#REF!</v>
      </c>
      <c r="K205" s="6" t="e">
        <v>#REF!</v>
      </c>
    </row>
    <row r="206">
      <c r="A206" s="6" t="e">
        <v>#REF!</v>
      </c>
      <c r="E206" s="6" t="e">
        <v>#REF!</v>
      </c>
      <c r="F206" s="6" t="e">
        <v>#REF!</v>
      </c>
      <c r="G206" s="6" t="e">
        <v>#REF!</v>
      </c>
      <c r="H206" s="6" t="e">
        <v>#REF!</v>
      </c>
      <c r="I206" s="6" t="e">
        <v>#REF!</v>
      </c>
      <c r="J206" s="6" t="e">
        <v>#REF!</v>
      </c>
      <c r="K206" s="6" t="e">
        <v>#REF!</v>
      </c>
    </row>
    <row r="207">
      <c r="A207" s="6" t="e">
        <v>#REF!</v>
      </c>
      <c r="E207" s="6" t="e">
        <v>#REF!</v>
      </c>
      <c r="F207" s="6" t="e">
        <v>#REF!</v>
      </c>
      <c r="G207" s="6" t="e">
        <v>#REF!</v>
      </c>
      <c r="H207" s="6" t="e">
        <v>#REF!</v>
      </c>
      <c r="I207" s="6" t="e">
        <v>#REF!</v>
      </c>
      <c r="J207" s="6" t="e">
        <v>#REF!</v>
      </c>
      <c r="K207" s="6" t="e">
        <v>#REF!</v>
      </c>
    </row>
    <row r="208">
      <c r="A208" s="6" t="e">
        <v>#REF!</v>
      </c>
      <c r="E208" s="6" t="e">
        <v>#REF!</v>
      </c>
      <c r="F208" s="6" t="e">
        <v>#REF!</v>
      </c>
      <c r="G208" s="6" t="e">
        <v>#REF!</v>
      </c>
      <c r="H208" s="6" t="e">
        <v>#REF!</v>
      </c>
      <c r="I208" s="6" t="e">
        <v>#REF!</v>
      </c>
      <c r="J208" s="6" t="e">
        <v>#REF!</v>
      </c>
      <c r="K208" s="6" t="e">
        <v>#REF!</v>
      </c>
    </row>
    <row r="209">
      <c r="A209" s="6" t="e">
        <v>#REF!</v>
      </c>
      <c r="E209" s="6" t="e">
        <v>#REF!</v>
      </c>
      <c r="F209" s="6" t="e">
        <v>#REF!</v>
      </c>
      <c r="G209" s="6" t="e">
        <v>#REF!</v>
      </c>
      <c r="H209" s="6" t="e">
        <v>#REF!</v>
      </c>
      <c r="I209" s="6" t="e">
        <v>#REF!</v>
      </c>
      <c r="J209" s="6" t="e">
        <v>#REF!</v>
      </c>
      <c r="K209" s="6" t="e">
        <v>#REF!</v>
      </c>
    </row>
    <row r="210">
      <c r="A210" s="6" t="e">
        <v>#REF!</v>
      </c>
      <c r="E210" s="6" t="e">
        <v>#REF!</v>
      </c>
      <c r="F210" s="6" t="e">
        <v>#REF!</v>
      </c>
      <c r="G210" s="6" t="e">
        <v>#REF!</v>
      </c>
      <c r="H210" s="6" t="e">
        <v>#REF!</v>
      </c>
      <c r="I210" s="6" t="e">
        <v>#REF!</v>
      </c>
      <c r="J210" s="6" t="e">
        <v>#REF!</v>
      </c>
      <c r="K210" s="6" t="e">
        <v>#REF!</v>
      </c>
    </row>
    <row r="211">
      <c r="A211" s="6" t="e">
        <v>#REF!</v>
      </c>
      <c r="E211" s="6" t="e">
        <v>#REF!</v>
      </c>
      <c r="F211" s="6" t="e">
        <v>#REF!</v>
      </c>
      <c r="G211" s="6" t="e">
        <v>#REF!</v>
      </c>
      <c r="H211" s="6" t="e">
        <v>#REF!</v>
      </c>
      <c r="I211" s="6" t="e">
        <v>#REF!</v>
      </c>
      <c r="J211" s="6" t="e">
        <v>#REF!</v>
      </c>
      <c r="K211" s="6" t="e">
        <v>#REF!</v>
      </c>
    </row>
    <row r="212">
      <c r="A212" s="6" t="e">
        <v>#REF!</v>
      </c>
      <c r="E212" s="6" t="e">
        <v>#REF!</v>
      </c>
      <c r="F212" s="6" t="e">
        <v>#REF!</v>
      </c>
      <c r="G212" s="6" t="e">
        <v>#REF!</v>
      </c>
      <c r="H212" s="6" t="e">
        <v>#REF!</v>
      </c>
      <c r="I212" s="6" t="e">
        <v>#REF!</v>
      </c>
      <c r="J212" s="6" t="e">
        <v>#REF!</v>
      </c>
      <c r="K212" s="6" t="e">
        <v>#REF!</v>
      </c>
    </row>
    <row r="213">
      <c r="A213" s="6" t="e">
        <v>#REF!</v>
      </c>
      <c r="E213" s="6" t="e">
        <v>#REF!</v>
      </c>
      <c r="F213" s="6" t="e">
        <v>#REF!</v>
      </c>
      <c r="G213" s="6" t="e">
        <v>#REF!</v>
      </c>
      <c r="H213" s="6" t="e">
        <v>#REF!</v>
      </c>
      <c r="I213" s="6" t="e">
        <v>#REF!</v>
      </c>
      <c r="J213" s="6" t="e">
        <v>#REF!</v>
      </c>
      <c r="K213" s="6" t="e">
        <v>#REF!</v>
      </c>
    </row>
    <row r="214">
      <c r="A214" s="6" t="e">
        <v>#REF!</v>
      </c>
      <c r="E214" s="6" t="e">
        <v>#REF!</v>
      </c>
      <c r="F214" s="6" t="e">
        <v>#REF!</v>
      </c>
      <c r="G214" s="6" t="e">
        <v>#REF!</v>
      </c>
      <c r="H214" s="6" t="e">
        <v>#REF!</v>
      </c>
      <c r="I214" s="6" t="e">
        <v>#REF!</v>
      </c>
      <c r="J214" s="6" t="e">
        <v>#REF!</v>
      </c>
      <c r="K214" s="6" t="e">
        <v>#REF!</v>
      </c>
    </row>
    <row r="215">
      <c r="A215" s="6" t="e">
        <v>#REF!</v>
      </c>
      <c r="E215" s="6" t="e">
        <v>#REF!</v>
      </c>
      <c r="F215" s="6" t="e">
        <v>#REF!</v>
      </c>
      <c r="G215" s="6" t="e">
        <v>#REF!</v>
      </c>
      <c r="H215" s="6" t="e">
        <v>#REF!</v>
      </c>
      <c r="I215" s="6" t="e">
        <v>#REF!</v>
      </c>
      <c r="J215" s="6" t="e">
        <v>#REF!</v>
      </c>
      <c r="K215" s="6" t="e">
        <v>#REF!</v>
      </c>
    </row>
    <row r="216">
      <c r="A216" s="6" t="e">
        <v>#REF!</v>
      </c>
      <c r="E216" s="6" t="e">
        <v>#REF!</v>
      </c>
      <c r="F216" s="6" t="e">
        <v>#REF!</v>
      </c>
      <c r="G216" s="6" t="e">
        <v>#REF!</v>
      </c>
      <c r="H216" s="6" t="e">
        <v>#REF!</v>
      </c>
      <c r="I216" s="6" t="e">
        <v>#REF!</v>
      </c>
      <c r="J216" s="6" t="e">
        <v>#REF!</v>
      </c>
      <c r="K216" s="6" t="e">
        <v>#REF!</v>
      </c>
    </row>
    <row r="217">
      <c r="A217" s="6" t="e">
        <v>#REF!</v>
      </c>
      <c r="E217" s="6" t="e">
        <v>#REF!</v>
      </c>
      <c r="F217" s="6" t="e">
        <v>#REF!</v>
      </c>
      <c r="G217" s="6" t="e">
        <v>#REF!</v>
      </c>
      <c r="H217" s="6" t="e">
        <v>#REF!</v>
      </c>
      <c r="I217" s="6" t="e">
        <v>#REF!</v>
      </c>
      <c r="J217" s="6" t="e">
        <v>#REF!</v>
      </c>
      <c r="K217" s="6" t="e">
        <v>#REF!</v>
      </c>
    </row>
    <row r="218">
      <c r="A218" s="6" t="e">
        <v>#REF!</v>
      </c>
      <c r="E218" s="6" t="e">
        <v>#REF!</v>
      </c>
      <c r="F218" s="6" t="e">
        <v>#REF!</v>
      </c>
      <c r="G218" s="6" t="e">
        <v>#REF!</v>
      </c>
      <c r="H218" s="6" t="e">
        <v>#REF!</v>
      </c>
      <c r="I218" s="6" t="e">
        <v>#REF!</v>
      </c>
      <c r="J218" s="6" t="e">
        <v>#REF!</v>
      </c>
      <c r="K218" s="6" t="e">
        <v>#REF!</v>
      </c>
    </row>
    <row r="219">
      <c r="A219" s="6" t="e">
        <v>#REF!</v>
      </c>
      <c r="E219" s="6" t="e">
        <v>#REF!</v>
      </c>
      <c r="F219" s="6" t="e">
        <v>#REF!</v>
      </c>
      <c r="G219" s="6" t="e">
        <v>#REF!</v>
      </c>
      <c r="H219" s="6" t="e">
        <v>#REF!</v>
      </c>
      <c r="I219" s="6" t="e">
        <v>#REF!</v>
      </c>
      <c r="J219" s="6" t="e">
        <v>#REF!</v>
      </c>
      <c r="K219" s="6" t="e">
        <v>#REF!</v>
      </c>
    </row>
    <row r="220">
      <c r="A220" s="6" t="e">
        <v>#REF!</v>
      </c>
      <c r="E220" s="6" t="e">
        <v>#REF!</v>
      </c>
      <c r="F220" s="6" t="e">
        <v>#REF!</v>
      </c>
      <c r="G220" s="6" t="e">
        <v>#REF!</v>
      </c>
      <c r="H220" s="6" t="e">
        <v>#REF!</v>
      </c>
      <c r="I220" s="6" t="e">
        <v>#REF!</v>
      </c>
      <c r="J220" s="6" t="e">
        <v>#REF!</v>
      </c>
      <c r="K220" s="6" t="e">
        <v>#REF!</v>
      </c>
    </row>
    <row r="221">
      <c r="A221" s="6" t="e">
        <v>#REF!</v>
      </c>
      <c r="E221" s="6" t="e">
        <v>#REF!</v>
      </c>
      <c r="F221" s="6" t="e">
        <v>#REF!</v>
      </c>
      <c r="G221" s="6" t="e">
        <v>#REF!</v>
      </c>
      <c r="H221" s="6" t="e">
        <v>#REF!</v>
      </c>
      <c r="I221" s="6" t="e">
        <v>#REF!</v>
      </c>
      <c r="J221" s="6" t="e">
        <v>#REF!</v>
      </c>
      <c r="K221" s="6" t="e">
        <v>#REF!</v>
      </c>
    </row>
    <row r="222">
      <c r="A222" s="6" t="e">
        <v>#REF!</v>
      </c>
      <c r="E222" s="6" t="e">
        <v>#REF!</v>
      </c>
      <c r="F222" s="6" t="e">
        <v>#REF!</v>
      </c>
      <c r="G222" s="6" t="e">
        <v>#REF!</v>
      </c>
      <c r="H222" s="6" t="e">
        <v>#REF!</v>
      </c>
      <c r="I222" s="6" t="e">
        <v>#REF!</v>
      </c>
      <c r="J222" s="6" t="e">
        <v>#REF!</v>
      </c>
      <c r="K222" s="6" t="e">
        <v>#REF!</v>
      </c>
    </row>
    <row r="223">
      <c r="A223" s="6" t="e">
        <v>#REF!</v>
      </c>
      <c r="E223" s="6" t="e">
        <v>#REF!</v>
      </c>
      <c r="F223" s="6" t="e">
        <v>#REF!</v>
      </c>
      <c r="G223" s="6" t="e">
        <v>#REF!</v>
      </c>
      <c r="H223" s="6" t="e">
        <v>#REF!</v>
      </c>
      <c r="I223" s="6" t="e">
        <v>#REF!</v>
      </c>
      <c r="J223" s="6" t="e">
        <v>#REF!</v>
      </c>
      <c r="K223" s="6" t="e">
        <v>#REF!</v>
      </c>
    </row>
    <row r="224">
      <c r="A224" s="6" t="e">
        <v>#REF!</v>
      </c>
      <c r="E224" s="6" t="e">
        <v>#REF!</v>
      </c>
      <c r="F224" s="6" t="e">
        <v>#REF!</v>
      </c>
      <c r="G224" s="6" t="e">
        <v>#REF!</v>
      </c>
      <c r="H224" s="6" t="e">
        <v>#REF!</v>
      </c>
      <c r="I224" s="6" t="e">
        <v>#REF!</v>
      </c>
      <c r="J224" s="6" t="e">
        <v>#REF!</v>
      </c>
      <c r="K224" s="6" t="e">
        <v>#REF!</v>
      </c>
    </row>
    <row r="225">
      <c r="A225" s="6" t="e">
        <v>#REF!</v>
      </c>
      <c r="E225" s="6" t="e">
        <v>#REF!</v>
      </c>
      <c r="F225" s="6" t="e">
        <v>#REF!</v>
      </c>
      <c r="G225" s="6" t="e">
        <v>#REF!</v>
      </c>
      <c r="H225" s="6" t="e">
        <v>#REF!</v>
      </c>
      <c r="I225" s="6" t="e">
        <v>#REF!</v>
      </c>
      <c r="J225" s="6" t="e">
        <v>#REF!</v>
      </c>
      <c r="K225" s="6" t="e">
        <v>#REF!</v>
      </c>
    </row>
    <row r="226">
      <c r="A226" s="6" t="e">
        <v>#REF!</v>
      </c>
      <c r="E226" s="6" t="e">
        <v>#REF!</v>
      </c>
      <c r="F226" s="6" t="e">
        <v>#REF!</v>
      </c>
      <c r="G226" s="6" t="e">
        <v>#REF!</v>
      </c>
      <c r="H226" s="6" t="e">
        <v>#REF!</v>
      </c>
      <c r="I226" s="6" t="e">
        <v>#REF!</v>
      </c>
      <c r="J226" s="6" t="e">
        <v>#REF!</v>
      </c>
      <c r="K226" s="6" t="e">
        <v>#REF!</v>
      </c>
    </row>
    <row r="227">
      <c r="A227" s="6" t="e">
        <v>#REF!</v>
      </c>
      <c r="E227" s="6" t="e">
        <v>#REF!</v>
      </c>
      <c r="F227" s="6" t="e">
        <v>#REF!</v>
      </c>
      <c r="G227" s="6" t="e">
        <v>#REF!</v>
      </c>
      <c r="H227" s="6" t="e">
        <v>#REF!</v>
      </c>
      <c r="I227" s="6" t="e">
        <v>#REF!</v>
      </c>
      <c r="J227" s="6" t="e">
        <v>#REF!</v>
      </c>
      <c r="K227" s="6" t="e">
        <v>#REF!</v>
      </c>
    </row>
    <row r="228">
      <c r="A228" s="6" t="e">
        <v>#REF!</v>
      </c>
      <c r="E228" s="6" t="e">
        <v>#REF!</v>
      </c>
      <c r="F228" s="6" t="e">
        <v>#REF!</v>
      </c>
      <c r="G228" s="6" t="e">
        <v>#REF!</v>
      </c>
      <c r="H228" s="6" t="e">
        <v>#REF!</v>
      </c>
      <c r="I228" s="6" t="e">
        <v>#REF!</v>
      </c>
      <c r="J228" s="6" t="e">
        <v>#REF!</v>
      </c>
      <c r="K228" s="6" t="e">
        <v>#REF!</v>
      </c>
    </row>
    <row r="229">
      <c r="A229" s="6" t="e">
        <v>#REF!</v>
      </c>
      <c r="E229" s="6" t="e">
        <v>#REF!</v>
      </c>
      <c r="F229" s="6" t="e">
        <v>#REF!</v>
      </c>
      <c r="G229" s="6" t="e">
        <v>#REF!</v>
      </c>
      <c r="H229" s="6" t="e">
        <v>#REF!</v>
      </c>
      <c r="I229" s="6" t="e">
        <v>#REF!</v>
      </c>
      <c r="J229" s="6" t="e">
        <v>#REF!</v>
      </c>
      <c r="K229" s="6" t="e">
        <v>#REF!</v>
      </c>
    </row>
    <row r="230">
      <c r="A230" s="6" t="e">
        <v>#REF!</v>
      </c>
      <c r="E230" s="6" t="e">
        <v>#REF!</v>
      </c>
      <c r="F230" s="6" t="e">
        <v>#REF!</v>
      </c>
      <c r="G230" s="6" t="e">
        <v>#REF!</v>
      </c>
      <c r="H230" s="6" t="e">
        <v>#REF!</v>
      </c>
      <c r="I230" s="6" t="e">
        <v>#REF!</v>
      </c>
      <c r="J230" s="6" t="e">
        <v>#REF!</v>
      </c>
      <c r="K230" s="6" t="e">
        <v>#REF!</v>
      </c>
    </row>
    <row r="231">
      <c r="A231" s="6" t="e">
        <v>#REF!</v>
      </c>
      <c r="E231" s="6" t="e">
        <v>#REF!</v>
      </c>
      <c r="F231" s="6" t="e">
        <v>#REF!</v>
      </c>
      <c r="G231" s="6" t="e">
        <v>#REF!</v>
      </c>
      <c r="H231" s="6" t="e">
        <v>#REF!</v>
      </c>
      <c r="I231" s="6" t="e">
        <v>#REF!</v>
      </c>
      <c r="J231" s="6" t="e">
        <v>#REF!</v>
      </c>
      <c r="K231" s="6" t="e">
        <v>#REF!</v>
      </c>
    </row>
    <row r="232">
      <c r="A232" s="6" t="e">
        <v>#REF!</v>
      </c>
      <c r="E232" s="6" t="e">
        <v>#REF!</v>
      </c>
      <c r="F232" s="6" t="e">
        <v>#REF!</v>
      </c>
      <c r="G232" s="6" t="e">
        <v>#REF!</v>
      </c>
      <c r="H232" s="6" t="e">
        <v>#REF!</v>
      </c>
      <c r="I232" s="6" t="e">
        <v>#REF!</v>
      </c>
      <c r="J232" s="6" t="e">
        <v>#REF!</v>
      </c>
      <c r="K232" s="6" t="e">
        <v>#REF!</v>
      </c>
    </row>
    <row r="233">
      <c r="A233" s="6" t="e">
        <v>#REF!</v>
      </c>
      <c r="E233" s="6" t="e">
        <v>#REF!</v>
      </c>
      <c r="F233" s="6" t="e">
        <v>#REF!</v>
      </c>
      <c r="G233" s="6" t="e">
        <v>#REF!</v>
      </c>
      <c r="H233" s="6" t="e">
        <v>#REF!</v>
      </c>
      <c r="I233" s="6" t="e">
        <v>#REF!</v>
      </c>
      <c r="J233" s="6" t="e">
        <v>#REF!</v>
      </c>
      <c r="K233" s="6" t="e">
        <v>#REF!</v>
      </c>
    </row>
    <row r="234">
      <c r="A234" s="6" t="e">
        <v>#REF!</v>
      </c>
      <c r="E234" s="6" t="e">
        <v>#REF!</v>
      </c>
      <c r="F234" s="6" t="e">
        <v>#REF!</v>
      </c>
      <c r="G234" s="6" t="e">
        <v>#REF!</v>
      </c>
      <c r="H234" s="6" t="e">
        <v>#REF!</v>
      </c>
      <c r="I234" s="6" t="e">
        <v>#REF!</v>
      </c>
      <c r="J234" s="6" t="e">
        <v>#REF!</v>
      </c>
      <c r="K234" s="6" t="e">
        <v>#REF!</v>
      </c>
    </row>
    <row r="235">
      <c r="A235" s="6" t="e">
        <v>#REF!</v>
      </c>
      <c r="E235" s="6" t="e">
        <v>#REF!</v>
      </c>
      <c r="F235" s="6" t="e">
        <v>#REF!</v>
      </c>
      <c r="G235" s="6" t="e">
        <v>#REF!</v>
      </c>
      <c r="H235" s="6" t="e">
        <v>#REF!</v>
      </c>
      <c r="I235" s="6" t="e">
        <v>#REF!</v>
      </c>
      <c r="J235" s="6" t="e">
        <v>#REF!</v>
      </c>
      <c r="K235" s="6" t="e">
        <v>#REF!</v>
      </c>
    </row>
    <row r="236">
      <c r="A236" t="e">
        <v>#REF!</v>
      </c>
      <c r="E236" t="e">
        <v>#REF!</v>
      </c>
      <c r="F236" t="e">
        <v>#REF!</v>
      </c>
      <c r="G236" t="e">
        <v>#REF!</v>
      </c>
      <c r="H236" t="e">
        <v>#REF!</v>
      </c>
      <c r="I236" t="e">
        <v>#REF!</v>
      </c>
      <c r="J236" t="e">
        <v>#REF!</v>
      </c>
      <c r="K236" t="e">
        <v>#REF!</v>
      </c>
    </row>
    <row r="237">
      <c r="A237" t="e">
        <v>#REF!</v>
      </c>
      <c r="E237" t="e">
        <v>#REF!</v>
      </c>
      <c r="F237" t="e">
        <v>#REF!</v>
      </c>
      <c r="G237" t="e">
        <v>#REF!</v>
      </c>
      <c r="H237" t="e">
        <v>#REF!</v>
      </c>
      <c r="I237" t="e">
        <v>#REF!</v>
      </c>
      <c r="J237" t="e">
        <v>#REF!</v>
      </c>
      <c r="K237" t="e">
        <v>#REF!</v>
      </c>
    </row>
    <row r="238">
      <c r="A238" t="e">
        <v>#REF!</v>
      </c>
      <c r="E238" t="e">
        <v>#REF!</v>
      </c>
      <c r="F238" t="e">
        <v>#REF!</v>
      </c>
      <c r="G238" t="e">
        <v>#REF!</v>
      </c>
      <c r="H238" t="e">
        <v>#REF!</v>
      </c>
      <c r="I238" t="e">
        <v>#REF!</v>
      </c>
      <c r="J238" t="e">
        <v>#REF!</v>
      </c>
      <c r="K238" t="e">
        <v>#REF!</v>
      </c>
    </row>
    <row r="239">
      <c r="A239" t="e">
        <v>#REF!</v>
      </c>
      <c r="E239" t="e">
        <v>#REF!</v>
      </c>
      <c r="F239" t="e">
        <v>#REF!</v>
      </c>
      <c r="G239" t="e">
        <v>#REF!</v>
      </c>
      <c r="H239" t="e">
        <v>#REF!</v>
      </c>
      <c r="I239" t="e">
        <v>#REF!</v>
      </c>
      <c r="J239" t="e">
        <v>#REF!</v>
      </c>
      <c r="K239" t="e">
        <v>#REF!</v>
      </c>
    </row>
    <row r="240">
      <c r="A240" t="e">
        <v>#REF!</v>
      </c>
      <c r="E240" t="e">
        <v>#REF!</v>
      </c>
      <c r="F240" t="e">
        <v>#REF!</v>
      </c>
      <c r="G240" t="e">
        <v>#REF!</v>
      </c>
      <c r="H240" t="e">
        <v>#REF!</v>
      </c>
      <c r="I240" t="e">
        <v>#REF!</v>
      </c>
      <c r="J240" t="e">
        <v>#REF!</v>
      </c>
      <c r="K240" t="e">
        <v>#REF!</v>
      </c>
    </row>
    <row r="241">
      <c r="A241" t="e">
        <v>#REF!</v>
      </c>
      <c r="E241" t="e">
        <v>#REF!</v>
      </c>
      <c r="F241" t="e">
        <v>#REF!</v>
      </c>
      <c r="G241" t="e">
        <v>#REF!</v>
      </c>
      <c r="H241" t="e">
        <v>#REF!</v>
      </c>
      <c r="I241" t="e">
        <v>#REF!</v>
      </c>
      <c r="J241" t="e">
        <v>#REF!</v>
      </c>
      <c r="K241" t="e">
        <v>#REF!</v>
      </c>
    </row>
    <row r="242">
      <c r="A242" t="e">
        <v>#REF!</v>
      </c>
      <c r="E242" t="e">
        <v>#REF!</v>
      </c>
      <c r="F242" t="e">
        <v>#REF!</v>
      </c>
      <c r="G242" t="e">
        <v>#REF!</v>
      </c>
      <c r="H242" t="e">
        <v>#REF!</v>
      </c>
      <c r="I242" t="e">
        <v>#REF!</v>
      </c>
      <c r="J242" t="e">
        <v>#REF!</v>
      </c>
      <c r="K242" t="e">
        <v>#REF!</v>
      </c>
    </row>
    <row r="243">
      <c r="A243" t="e">
        <v>#REF!</v>
      </c>
      <c r="E243" t="e">
        <v>#REF!</v>
      </c>
      <c r="F243" t="e">
        <v>#REF!</v>
      </c>
      <c r="G243" t="e">
        <v>#REF!</v>
      </c>
      <c r="H243" t="e">
        <v>#REF!</v>
      </c>
      <c r="I243" t="e">
        <v>#REF!</v>
      </c>
      <c r="J243" t="e">
        <v>#REF!</v>
      </c>
      <c r="K243" t="e">
        <v>#REF!</v>
      </c>
    </row>
    <row r="244">
      <c r="A244" t="e">
        <v>#REF!</v>
      </c>
      <c r="E244" t="e">
        <v>#REF!</v>
      </c>
      <c r="F244" t="e">
        <v>#REF!</v>
      </c>
      <c r="G244" t="e">
        <v>#REF!</v>
      </c>
      <c r="H244" t="e">
        <v>#REF!</v>
      </c>
      <c r="I244" t="e">
        <v>#REF!</v>
      </c>
      <c r="J244" t="e">
        <v>#REF!</v>
      </c>
      <c r="K244" t="e">
        <v>#REF!</v>
      </c>
    </row>
    <row r="245">
      <c r="A245" t="e">
        <v>#REF!</v>
      </c>
      <c r="E245" t="e">
        <v>#REF!</v>
      </c>
      <c r="F245" t="e">
        <v>#REF!</v>
      </c>
      <c r="G245" t="e">
        <v>#REF!</v>
      </c>
      <c r="H245" t="e">
        <v>#REF!</v>
      </c>
      <c r="I245" t="e">
        <v>#REF!</v>
      </c>
      <c r="J245" t="e">
        <v>#REF!</v>
      </c>
      <c r="K245" t="e">
        <v>#REF!</v>
      </c>
    </row>
    <row r="246">
      <c r="A246" t="e">
        <v>#REF!</v>
      </c>
      <c r="E246" t="e">
        <v>#REF!</v>
      </c>
      <c r="F246" t="e">
        <v>#REF!</v>
      </c>
      <c r="G246" t="e">
        <v>#REF!</v>
      </c>
      <c r="H246" t="e">
        <v>#REF!</v>
      </c>
      <c r="I246" t="e">
        <v>#REF!</v>
      </c>
      <c r="J246" t="e">
        <v>#REF!</v>
      </c>
      <c r="K246" t="e">
        <v>#REF!</v>
      </c>
    </row>
    <row r="247">
      <c r="A247" t="e">
        <v>#REF!</v>
      </c>
      <c r="E247" t="e">
        <v>#REF!</v>
      </c>
      <c r="F247" t="e">
        <v>#REF!</v>
      </c>
      <c r="G247" t="e">
        <v>#REF!</v>
      </c>
      <c r="H247" t="e">
        <v>#REF!</v>
      </c>
      <c r="I247" t="e">
        <v>#REF!</v>
      </c>
      <c r="J247" t="e">
        <v>#REF!</v>
      </c>
      <c r="K247" t="e">
        <v>#REF!</v>
      </c>
    </row>
    <row r="248">
      <c r="A248" t="e">
        <v>#REF!</v>
      </c>
      <c r="E248" t="e">
        <v>#REF!</v>
      </c>
      <c r="F248" t="e">
        <v>#REF!</v>
      </c>
      <c r="G248" t="e">
        <v>#REF!</v>
      </c>
      <c r="H248" t="e">
        <v>#REF!</v>
      </c>
      <c r="I248" t="e">
        <v>#REF!</v>
      </c>
      <c r="J248" t="e">
        <v>#REF!</v>
      </c>
      <c r="K248" t="e">
        <v>#REF!</v>
      </c>
    </row>
    <row r="249">
      <c r="A249" t="e">
        <v>#REF!</v>
      </c>
      <c r="E249" t="e">
        <v>#REF!</v>
      </c>
      <c r="F249" t="e">
        <v>#REF!</v>
      </c>
      <c r="G249" t="e">
        <v>#REF!</v>
      </c>
      <c r="H249" t="e">
        <v>#REF!</v>
      </c>
      <c r="I249" t="e">
        <v>#REF!</v>
      </c>
      <c r="J249" t="e">
        <v>#REF!</v>
      </c>
      <c r="K249" t="e">
        <v>#REF!</v>
      </c>
    </row>
    <row r="250">
      <c r="A250" t="e">
        <v>#REF!</v>
      </c>
      <c r="E250" t="e">
        <v>#REF!</v>
      </c>
      <c r="F250" t="e">
        <v>#REF!</v>
      </c>
      <c r="G250" t="e">
        <v>#REF!</v>
      </c>
      <c r="H250" t="e">
        <v>#REF!</v>
      </c>
      <c r="I250" t="e">
        <v>#REF!</v>
      </c>
      <c r="J250" t="e">
        <v>#REF!</v>
      </c>
      <c r="K250" t="e">
        <v>#REF!</v>
      </c>
    </row>
    <row r="251">
      <c r="A251" t="e">
        <v>#REF!</v>
      </c>
      <c r="E251" t="e">
        <v>#REF!</v>
      </c>
      <c r="F251" t="e">
        <v>#REF!</v>
      </c>
      <c r="G251" t="e">
        <v>#REF!</v>
      </c>
      <c r="H251" t="e">
        <v>#REF!</v>
      </c>
      <c r="I251" t="e">
        <v>#REF!</v>
      </c>
      <c r="J251" t="e">
        <v>#REF!</v>
      </c>
      <c r="K251" t="e">
        <v>#REF!</v>
      </c>
    </row>
    <row r="252">
      <c r="A252" t="e">
        <v>#REF!</v>
      </c>
      <c r="E252" t="e">
        <v>#REF!</v>
      </c>
      <c r="F252" t="e">
        <v>#REF!</v>
      </c>
      <c r="G252" t="e">
        <v>#REF!</v>
      </c>
      <c r="H252" t="e">
        <v>#REF!</v>
      </c>
      <c r="I252" t="e">
        <v>#REF!</v>
      </c>
      <c r="J252" t="e">
        <v>#REF!</v>
      </c>
      <c r="K252" t="e">
        <v>#REF!</v>
      </c>
    </row>
    <row r="253">
      <c r="A253" t="e">
        <v>#REF!</v>
      </c>
      <c r="E253" t="e">
        <v>#REF!</v>
      </c>
      <c r="F253" t="e">
        <v>#REF!</v>
      </c>
      <c r="G253" t="e">
        <v>#REF!</v>
      </c>
      <c r="H253" t="e">
        <v>#REF!</v>
      </c>
      <c r="I253" t="e">
        <v>#REF!</v>
      </c>
      <c r="J253" t="e">
        <v>#REF!</v>
      </c>
      <c r="K253" t="e">
        <v>#REF!</v>
      </c>
    </row>
    <row r="254">
      <c r="A254" t="e">
        <v>#REF!</v>
      </c>
      <c r="E254" t="e">
        <v>#REF!</v>
      </c>
      <c r="F254" t="e">
        <v>#REF!</v>
      </c>
      <c r="G254" t="e">
        <v>#REF!</v>
      </c>
      <c r="H254" t="e">
        <v>#REF!</v>
      </c>
      <c r="I254" t="e">
        <v>#REF!</v>
      </c>
      <c r="J254" t="e">
        <v>#REF!</v>
      </c>
      <c r="K254" t="e">
        <v>#REF!</v>
      </c>
    </row>
    <row r="255">
      <c r="A255" t="e">
        <v>#REF!</v>
      </c>
      <c r="E255" t="e">
        <v>#REF!</v>
      </c>
      <c r="F255" t="e">
        <v>#REF!</v>
      </c>
      <c r="G255" t="e">
        <v>#REF!</v>
      </c>
      <c r="H255" t="e">
        <v>#REF!</v>
      </c>
      <c r="I255" t="e">
        <v>#REF!</v>
      </c>
      <c r="J255" t="e">
        <v>#REF!</v>
      </c>
      <c r="K255" t="e">
        <v>#REF!</v>
      </c>
    </row>
    <row r="256">
      <c r="A256" t="e">
        <v>#REF!</v>
      </c>
      <c r="E256" t="e">
        <v>#REF!</v>
      </c>
      <c r="F256" t="e">
        <v>#REF!</v>
      </c>
      <c r="G256" t="e">
        <v>#REF!</v>
      </c>
      <c r="H256" t="e">
        <v>#REF!</v>
      </c>
      <c r="I256" t="e">
        <v>#REF!</v>
      </c>
      <c r="J256" t="e">
        <v>#REF!</v>
      </c>
      <c r="K256" t="e">
        <v>#REF!</v>
      </c>
    </row>
    <row r="257">
      <c r="A257" t="e">
        <v>#REF!</v>
      </c>
      <c r="E257" t="e">
        <v>#REF!</v>
      </c>
      <c r="F257" t="e">
        <v>#REF!</v>
      </c>
      <c r="G257" t="e">
        <v>#REF!</v>
      </c>
      <c r="H257" t="e">
        <v>#REF!</v>
      </c>
      <c r="I257" t="e">
        <v>#REF!</v>
      </c>
      <c r="J257" t="e">
        <v>#REF!</v>
      </c>
      <c r="K257" t="e">
        <v>#REF!</v>
      </c>
    </row>
    <row r="258">
      <c r="A258" t="e">
        <v>#REF!</v>
      </c>
      <c r="E258" t="e">
        <v>#REF!</v>
      </c>
      <c r="F258" t="e">
        <v>#REF!</v>
      </c>
      <c r="G258" t="e">
        <v>#REF!</v>
      </c>
      <c r="H258" t="e">
        <v>#REF!</v>
      </c>
      <c r="I258" t="e">
        <v>#REF!</v>
      </c>
      <c r="J258" t="e">
        <v>#REF!</v>
      </c>
      <c r="K258" t="e">
        <v>#REF!</v>
      </c>
    </row>
    <row r="259">
      <c r="A259" t="e">
        <v>#REF!</v>
      </c>
      <c r="E259" t="e">
        <v>#REF!</v>
      </c>
      <c r="F259" t="e">
        <v>#REF!</v>
      </c>
      <c r="G259" t="e">
        <v>#REF!</v>
      </c>
      <c r="H259" t="e">
        <v>#REF!</v>
      </c>
      <c r="I259" t="e">
        <v>#REF!</v>
      </c>
      <c r="J259" t="e">
        <v>#REF!</v>
      </c>
      <c r="K259" t="e">
        <v>#REF!</v>
      </c>
    </row>
    <row r="260">
      <c r="A260" t="e">
        <v>#REF!</v>
      </c>
      <c r="E260" t="e">
        <v>#REF!</v>
      </c>
      <c r="F260" t="e">
        <v>#REF!</v>
      </c>
      <c r="G260" t="e">
        <v>#REF!</v>
      </c>
      <c r="H260" t="e">
        <v>#REF!</v>
      </c>
      <c r="I260" t="e">
        <v>#REF!</v>
      </c>
      <c r="J260" t="e">
        <v>#REF!</v>
      </c>
      <c r="K260" t="e">
        <v>#REF!</v>
      </c>
    </row>
    <row r="261">
      <c r="A261" t="e">
        <v>#REF!</v>
      </c>
      <c r="E261" t="e">
        <v>#REF!</v>
      </c>
      <c r="F261" t="e">
        <v>#REF!</v>
      </c>
      <c r="G261" t="e">
        <v>#REF!</v>
      </c>
      <c r="H261" t="e">
        <v>#REF!</v>
      </c>
      <c r="I261" t="e">
        <v>#REF!</v>
      </c>
      <c r="J261" t="e">
        <v>#REF!</v>
      </c>
      <c r="K261" t="e">
        <v>#REF!</v>
      </c>
    </row>
    <row r="262">
      <c r="A262" t="e">
        <v>#REF!</v>
      </c>
      <c r="E262" t="e">
        <v>#REF!</v>
      </c>
      <c r="F262" t="e">
        <v>#REF!</v>
      </c>
      <c r="G262" t="e">
        <v>#REF!</v>
      </c>
      <c r="H262" t="e">
        <v>#REF!</v>
      </c>
      <c r="I262" t="e">
        <v>#REF!</v>
      </c>
      <c r="J262" t="e">
        <v>#REF!</v>
      </c>
      <c r="K262" t="e">
        <v>#REF!</v>
      </c>
    </row>
    <row r="263">
      <c r="A263" t="e">
        <v>#REF!</v>
      </c>
      <c r="E263" t="e">
        <v>#REF!</v>
      </c>
      <c r="F263" t="e">
        <v>#REF!</v>
      </c>
      <c r="G263" t="e">
        <v>#REF!</v>
      </c>
      <c r="H263" t="e">
        <v>#REF!</v>
      </c>
      <c r="I263" t="e">
        <v>#REF!</v>
      </c>
      <c r="J263" t="e">
        <v>#REF!</v>
      </c>
      <c r="K263" t="e">
        <v>#REF!</v>
      </c>
    </row>
    <row r="264">
      <c r="A264" t="e">
        <v>#REF!</v>
      </c>
      <c r="E264" t="e">
        <v>#REF!</v>
      </c>
      <c r="F264" t="e">
        <v>#REF!</v>
      </c>
      <c r="G264" t="e">
        <v>#REF!</v>
      </c>
      <c r="H264" t="e">
        <v>#REF!</v>
      </c>
      <c r="I264" t="e">
        <v>#REF!</v>
      </c>
      <c r="J264" t="e">
        <v>#REF!</v>
      </c>
      <c r="K264" t="e">
        <v>#REF!</v>
      </c>
    </row>
    <row r="265">
      <c r="A265" t="e">
        <v>#REF!</v>
      </c>
      <c r="E265" t="e">
        <v>#REF!</v>
      </c>
      <c r="F265" t="e">
        <v>#REF!</v>
      </c>
      <c r="G265" t="e">
        <v>#REF!</v>
      </c>
      <c r="H265" t="e">
        <v>#REF!</v>
      </c>
      <c r="I265" t="e">
        <v>#REF!</v>
      </c>
      <c r="J265" t="e">
        <v>#REF!</v>
      </c>
      <c r="K265" t="e">
        <v>#REF!</v>
      </c>
    </row>
    <row r="266">
      <c r="A266" t="e">
        <v>#REF!</v>
      </c>
      <c r="E266" t="e">
        <v>#REF!</v>
      </c>
      <c r="F266" t="e">
        <v>#REF!</v>
      </c>
      <c r="G266" t="e">
        <v>#REF!</v>
      </c>
      <c r="H266" t="e">
        <v>#REF!</v>
      </c>
      <c r="I266" t="e">
        <v>#REF!</v>
      </c>
      <c r="J266" t="e">
        <v>#REF!</v>
      </c>
      <c r="K266" t="e">
        <v>#REF!</v>
      </c>
    </row>
    <row r="267">
      <c r="A267" t="e">
        <v>#REF!</v>
      </c>
      <c r="E267" t="e">
        <v>#REF!</v>
      </c>
      <c r="F267" t="e">
        <v>#REF!</v>
      </c>
      <c r="G267" t="e">
        <v>#REF!</v>
      </c>
      <c r="H267" t="e">
        <v>#REF!</v>
      </c>
      <c r="I267" t="e">
        <v>#REF!</v>
      </c>
      <c r="J267" t="e">
        <v>#REF!</v>
      </c>
      <c r="K267" t="e">
        <v>#REF!</v>
      </c>
    </row>
    <row r="268">
      <c r="A268" t="e">
        <v>#REF!</v>
      </c>
      <c r="E268" t="e">
        <v>#REF!</v>
      </c>
      <c r="F268" t="e">
        <v>#REF!</v>
      </c>
      <c r="G268" t="e">
        <v>#REF!</v>
      </c>
      <c r="H268" t="e">
        <v>#REF!</v>
      </c>
      <c r="I268" t="e">
        <v>#REF!</v>
      </c>
      <c r="J268" t="e">
        <v>#REF!</v>
      </c>
      <c r="K268" t="e">
        <v>#REF!</v>
      </c>
    </row>
    <row r="269">
      <c r="A269" t="e">
        <v>#REF!</v>
      </c>
      <c r="E269" t="e">
        <v>#REF!</v>
      </c>
      <c r="F269" t="e">
        <v>#REF!</v>
      </c>
      <c r="G269" t="e">
        <v>#REF!</v>
      </c>
      <c r="H269" t="e">
        <v>#REF!</v>
      </c>
      <c r="I269" t="e">
        <v>#REF!</v>
      </c>
      <c r="J269" t="e">
        <v>#REF!</v>
      </c>
      <c r="K269" t="e">
        <v>#REF!</v>
      </c>
    </row>
    <row r="270">
      <c r="A270" t="e">
        <v>#REF!</v>
      </c>
      <c r="E270" t="e">
        <v>#REF!</v>
      </c>
      <c r="F270" t="e">
        <v>#REF!</v>
      </c>
      <c r="G270" t="e">
        <v>#REF!</v>
      </c>
      <c r="H270" t="e">
        <v>#REF!</v>
      </c>
      <c r="I270" t="e">
        <v>#REF!</v>
      </c>
      <c r="J270" t="e">
        <v>#REF!</v>
      </c>
      <c r="K270" t="e">
        <v>#REF!</v>
      </c>
    </row>
    <row r="271">
      <c r="A271" t="e">
        <v>#REF!</v>
      </c>
      <c r="E271" t="e">
        <v>#REF!</v>
      </c>
      <c r="F271" t="e">
        <v>#REF!</v>
      </c>
      <c r="G271" t="e">
        <v>#REF!</v>
      </c>
      <c r="H271" t="e">
        <v>#REF!</v>
      </c>
      <c r="I271" t="e">
        <v>#REF!</v>
      </c>
      <c r="J271" t="e">
        <v>#REF!</v>
      </c>
      <c r="K271" t="e">
        <v>#REF!</v>
      </c>
    </row>
    <row r="272">
      <c r="A272" t="e">
        <v>#REF!</v>
      </c>
      <c r="E272" t="e">
        <v>#REF!</v>
      </c>
      <c r="F272" t="e">
        <v>#REF!</v>
      </c>
      <c r="G272" t="e">
        <v>#REF!</v>
      </c>
      <c r="H272" t="e">
        <v>#REF!</v>
      </c>
      <c r="I272" t="e">
        <v>#REF!</v>
      </c>
      <c r="J272" t="e">
        <v>#REF!</v>
      </c>
      <c r="K272" t="e">
        <v>#REF!</v>
      </c>
    </row>
    <row r="273">
      <c r="A273" t="e">
        <v>#REF!</v>
      </c>
      <c r="E273" t="e">
        <v>#REF!</v>
      </c>
      <c r="F273" t="e">
        <v>#REF!</v>
      </c>
      <c r="G273" t="e">
        <v>#REF!</v>
      </c>
      <c r="H273" t="e">
        <v>#REF!</v>
      </c>
      <c r="I273" t="e">
        <v>#REF!</v>
      </c>
      <c r="J273" t="e">
        <v>#REF!</v>
      </c>
      <c r="K273" t="e">
        <v>#REF!</v>
      </c>
    </row>
    <row r="274">
      <c r="A274" t="e">
        <v>#REF!</v>
      </c>
      <c r="E274" t="e">
        <v>#REF!</v>
      </c>
      <c r="F274" t="e">
        <v>#REF!</v>
      </c>
      <c r="G274" t="e">
        <v>#REF!</v>
      </c>
      <c r="H274" t="e">
        <v>#REF!</v>
      </c>
      <c r="I274" t="e">
        <v>#REF!</v>
      </c>
      <c r="J274" t="e">
        <v>#REF!</v>
      </c>
      <c r="K274" t="e">
        <v>#REF!</v>
      </c>
    </row>
    <row r="275">
      <c r="A275" t="e">
        <v>#REF!</v>
      </c>
      <c r="E275" t="e">
        <v>#REF!</v>
      </c>
      <c r="F275" t="e">
        <v>#REF!</v>
      </c>
      <c r="G275" t="e">
        <v>#REF!</v>
      </c>
      <c r="H275" t="e">
        <v>#REF!</v>
      </c>
      <c r="I275" t="e">
        <v>#REF!</v>
      </c>
      <c r="J275" t="e">
        <v>#REF!</v>
      </c>
      <c r="K275" t="e">
        <v>#REF!</v>
      </c>
    </row>
    <row r="276">
      <c r="A276" t="e">
        <v>#REF!</v>
      </c>
      <c r="E276" t="e">
        <v>#REF!</v>
      </c>
      <c r="F276" t="e">
        <v>#REF!</v>
      </c>
      <c r="G276" t="e">
        <v>#REF!</v>
      </c>
      <c r="H276" t="e">
        <v>#REF!</v>
      </c>
      <c r="I276" t="e">
        <v>#REF!</v>
      </c>
      <c r="J276" t="e">
        <v>#REF!</v>
      </c>
      <c r="K276" t="e">
        <v>#REF!</v>
      </c>
    </row>
    <row r="277">
      <c r="A277" t="e">
        <v>#REF!</v>
      </c>
      <c r="E277" t="e">
        <v>#REF!</v>
      </c>
      <c r="F277" t="e">
        <v>#REF!</v>
      </c>
      <c r="G277" t="e">
        <v>#REF!</v>
      </c>
      <c r="H277" t="e">
        <v>#REF!</v>
      </c>
      <c r="I277" t="e">
        <v>#REF!</v>
      </c>
      <c r="J277" t="e">
        <v>#REF!</v>
      </c>
      <c r="K277" t="e">
        <v>#REF!</v>
      </c>
    </row>
    <row r="278">
      <c r="A278" t="e">
        <v>#REF!</v>
      </c>
      <c r="E278" t="e">
        <v>#REF!</v>
      </c>
      <c r="F278" t="e">
        <v>#REF!</v>
      </c>
      <c r="G278" t="e">
        <v>#REF!</v>
      </c>
      <c r="H278" t="e">
        <v>#REF!</v>
      </c>
      <c r="I278" t="e">
        <v>#REF!</v>
      </c>
      <c r="J278" t="e">
        <v>#REF!</v>
      </c>
      <c r="K278" t="e">
        <v>#REF!</v>
      </c>
    </row>
    <row r="279">
      <c r="A279" t="e">
        <v>#REF!</v>
      </c>
      <c r="E279" t="e">
        <v>#REF!</v>
      </c>
      <c r="F279" t="e">
        <v>#REF!</v>
      </c>
      <c r="G279" t="e">
        <v>#REF!</v>
      </c>
      <c r="H279" t="e">
        <v>#REF!</v>
      </c>
      <c r="I279" t="e">
        <v>#REF!</v>
      </c>
      <c r="J279" t="e">
        <v>#REF!</v>
      </c>
      <c r="K279" t="e">
        <v>#REF!</v>
      </c>
    </row>
    <row r="280">
      <c r="A280" t="e">
        <v>#REF!</v>
      </c>
      <c r="E280" t="e">
        <v>#REF!</v>
      </c>
      <c r="F280" t="e">
        <v>#REF!</v>
      </c>
      <c r="G280" t="e">
        <v>#REF!</v>
      </c>
      <c r="H280" t="e">
        <v>#REF!</v>
      </c>
      <c r="I280" t="e">
        <v>#REF!</v>
      </c>
      <c r="J280" t="e">
        <v>#REF!</v>
      </c>
      <c r="K280" t="e">
        <v>#REF!</v>
      </c>
    </row>
    <row r="281">
      <c r="A281" t="e">
        <v>#REF!</v>
      </c>
      <c r="E281" t="e">
        <v>#REF!</v>
      </c>
      <c r="F281" t="e">
        <v>#REF!</v>
      </c>
      <c r="G281" t="e">
        <v>#REF!</v>
      </c>
      <c r="H281" t="e">
        <v>#REF!</v>
      </c>
      <c r="I281" t="e">
        <v>#REF!</v>
      </c>
      <c r="J281" t="e">
        <v>#REF!</v>
      </c>
      <c r="K281" t="e">
        <v>#REF!</v>
      </c>
    </row>
    <row r="282">
      <c r="A282" t="e">
        <v>#REF!</v>
      </c>
      <c r="E282" t="e">
        <v>#REF!</v>
      </c>
      <c r="F282" t="e">
        <v>#REF!</v>
      </c>
      <c r="G282" t="e">
        <v>#REF!</v>
      </c>
      <c r="H282" t="e">
        <v>#REF!</v>
      </c>
      <c r="I282" t="e">
        <v>#REF!</v>
      </c>
      <c r="J282" t="e">
        <v>#REF!</v>
      </c>
      <c r="K282" t="e">
        <v>#REF!</v>
      </c>
    </row>
    <row r="283">
      <c r="A283" t="e">
        <v>#REF!</v>
      </c>
      <c r="E283" t="e">
        <v>#REF!</v>
      </c>
      <c r="F283" t="e">
        <v>#REF!</v>
      </c>
      <c r="G283" t="e">
        <v>#REF!</v>
      </c>
      <c r="H283" t="e">
        <v>#REF!</v>
      </c>
      <c r="I283" t="e">
        <v>#REF!</v>
      </c>
      <c r="J283" t="e">
        <v>#REF!</v>
      </c>
      <c r="K283" t="e">
        <v>#REF!</v>
      </c>
    </row>
    <row r="284">
      <c r="A284" t="e">
        <v>#REF!</v>
      </c>
      <c r="E284" t="e">
        <v>#REF!</v>
      </c>
      <c r="F284" t="e">
        <v>#REF!</v>
      </c>
      <c r="G284" t="e">
        <v>#REF!</v>
      </c>
      <c r="H284" t="e">
        <v>#REF!</v>
      </c>
      <c r="I284" t="e">
        <v>#REF!</v>
      </c>
      <c r="J284" t="e">
        <v>#REF!</v>
      </c>
      <c r="K284" t="e">
        <v>#REF!</v>
      </c>
    </row>
    <row r="285">
      <c r="A285" t="e">
        <v>#REF!</v>
      </c>
      <c r="E285" t="e">
        <v>#REF!</v>
      </c>
      <c r="F285" t="e">
        <v>#REF!</v>
      </c>
      <c r="G285" t="e">
        <v>#REF!</v>
      </c>
      <c r="H285" t="e">
        <v>#REF!</v>
      </c>
      <c r="I285" t="e">
        <v>#REF!</v>
      </c>
      <c r="J285" t="e">
        <v>#REF!</v>
      </c>
      <c r="K285" t="e">
        <v>#REF!</v>
      </c>
    </row>
    <row r="286">
      <c r="A286" t="e">
        <v>#REF!</v>
      </c>
      <c r="E286" t="e">
        <v>#REF!</v>
      </c>
      <c r="F286" t="e">
        <v>#REF!</v>
      </c>
      <c r="G286" t="e">
        <v>#REF!</v>
      </c>
      <c r="H286" t="e">
        <v>#REF!</v>
      </c>
      <c r="I286" t="e">
        <v>#REF!</v>
      </c>
      <c r="J286" t="e">
        <v>#REF!</v>
      </c>
      <c r="K286" t="e">
        <v>#REF!</v>
      </c>
    </row>
    <row r="287">
      <c r="A287" t="e">
        <v>#REF!</v>
      </c>
      <c r="E287" t="e">
        <v>#REF!</v>
      </c>
      <c r="F287" t="e">
        <v>#REF!</v>
      </c>
      <c r="G287" t="e">
        <v>#REF!</v>
      </c>
      <c r="H287" t="e">
        <v>#REF!</v>
      </c>
      <c r="I287" t="e">
        <v>#REF!</v>
      </c>
      <c r="J287" t="e">
        <v>#REF!</v>
      </c>
      <c r="K287" t="e">
        <v>#REF!</v>
      </c>
    </row>
    <row r="288">
      <c r="A288" t="e">
        <v>#REF!</v>
      </c>
      <c r="E288" t="e">
        <v>#REF!</v>
      </c>
      <c r="F288" t="e">
        <v>#REF!</v>
      </c>
      <c r="G288" t="e">
        <v>#REF!</v>
      </c>
      <c r="H288" t="e">
        <v>#REF!</v>
      </c>
      <c r="I288" t="e">
        <v>#REF!</v>
      </c>
      <c r="J288" t="e">
        <v>#REF!</v>
      </c>
      <c r="K288" t="e">
        <v>#REF!</v>
      </c>
    </row>
    <row r="289">
      <c r="A289" t="e">
        <v>#REF!</v>
      </c>
      <c r="E289" t="e">
        <v>#REF!</v>
      </c>
      <c r="F289" t="e">
        <v>#REF!</v>
      </c>
      <c r="G289" t="e">
        <v>#REF!</v>
      </c>
      <c r="H289" t="e">
        <v>#REF!</v>
      </c>
      <c r="I289" t="e">
        <v>#REF!</v>
      </c>
      <c r="J289" t="e">
        <v>#REF!</v>
      </c>
      <c r="K289" t="e">
        <v>#REF!</v>
      </c>
    </row>
    <row r="290">
      <c r="A290" t="e">
        <v>#REF!</v>
      </c>
      <c r="E290" t="e">
        <v>#REF!</v>
      </c>
      <c r="F290" t="e">
        <v>#REF!</v>
      </c>
      <c r="G290" t="e">
        <v>#REF!</v>
      </c>
      <c r="H290" t="e">
        <v>#REF!</v>
      </c>
      <c r="I290" t="e">
        <v>#REF!</v>
      </c>
      <c r="J290" t="e">
        <v>#REF!</v>
      </c>
      <c r="K290" t="e">
        <v>#REF!</v>
      </c>
    </row>
    <row r="291">
      <c r="A291" t="e">
        <v>#REF!</v>
      </c>
      <c r="E291" t="e">
        <v>#REF!</v>
      </c>
      <c r="F291" t="e">
        <v>#REF!</v>
      </c>
      <c r="G291" t="e">
        <v>#REF!</v>
      </c>
      <c r="H291" t="e">
        <v>#REF!</v>
      </c>
      <c r="I291" t="e">
        <v>#REF!</v>
      </c>
      <c r="J291" t="e">
        <v>#REF!</v>
      </c>
      <c r="K291" t="e">
        <v>#REF!</v>
      </c>
    </row>
    <row r="292">
      <c r="A292" t="e">
        <v>#REF!</v>
      </c>
      <c r="E292" t="e">
        <v>#REF!</v>
      </c>
      <c r="F292" t="e">
        <v>#REF!</v>
      </c>
      <c r="G292" t="e">
        <v>#REF!</v>
      </c>
      <c r="H292" t="e">
        <v>#REF!</v>
      </c>
      <c r="I292" t="e">
        <v>#REF!</v>
      </c>
      <c r="J292" t="e">
        <v>#REF!</v>
      </c>
      <c r="K292" t="e">
        <v>#REF!</v>
      </c>
    </row>
    <row r="293">
      <c r="A293" t="e">
        <v>#REF!</v>
      </c>
      <c r="E293" t="e">
        <v>#REF!</v>
      </c>
      <c r="F293" t="e">
        <v>#REF!</v>
      </c>
      <c r="G293" t="e">
        <v>#REF!</v>
      </c>
      <c r="H293" t="e">
        <v>#REF!</v>
      </c>
      <c r="I293" t="e">
        <v>#REF!</v>
      </c>
      <c r="J293" t="e">
        <v>#REF!</v>
      </c>
      <c r="K293" t="e">
        <v>#REF!</v>
      </c>
    </row>
    <row r="294">
      <c r="A294" t="e">
        <v>#REF!</v>
      </c>
      <c r="E294" t="e">
        <v>#REF!</v>
      </c>
      <c r="F294" t="e">
        <v>#REF!</v>
      </c>
      <c r="G294" t="e">
        <v>#REF!</v>
      </c>
      <c r="H294" t="e">
        <v>#REF!</v>
      </c>
      <c r="I294" t="e">
        <v>#REF!</v>
      </c>
      <c r="J294" t="e">
        <v>#REF!</v>
      </c>
      <c r="K294" t="e">
        <v>#REF!</v>
      </c>
    </row>
    <row r="295">
      <c r="A295" t="e">
        <v>#REF!</v>
      </c>
      <c r="E295" t="e">
        <v>#REF!</v>
      </c>
      <c r="F295" t="e">
        <v>#REF!</v>
      </c>
      <c r="G295" t="e">
        <v>#REF!</v>
      </c>
      <c r="H295" t="e">
        <v>#REF!</v>
      </c>
      <c r="I295" t="e">
        <v>#REF!</v>
      </c>
      <c r="J295" t="e">
        <v>#REF!</v>
      </c>
      <c r="K295" t="e">
        <v>#REF!</v>
      </c>
    </row>
    <row r="296">
      <c r="A296" t="e">
        <v>#REF!</v>
      </c>
      <c r="E296" t="e">
        <v>#REF!</v>
      </c>
      <c r="F296" t="e">
        <v>#REF!</v>
      </c>
      <c r="G296" t="e">
        <v>#REF!</v>
      </c>
      <c r="H296" t="e">
        <v>#REF!</v>
      </c>
      <c r="I296" t="e">
        <v>#REF!</v>
      </c>
      <c r="J296" t="e">
        <v>#REF!</v>
      </c>
      <c r="K296" t="e">
        <v>#REF!</v>
      </c>
    </row>
    <row r="297">
      <c r="A297" t="e">
        <v>#REF!</v>
      </c>
      <c r="E297" t="e">
        <v>#REF!</v>
      </c>
      <c r="F297" t="e">
        <v>#REF!</v>
      </c>
      <c r="G297" t="e">
        <v>#REF!</v>
      </c>
      <c r="H297" t="e">
        <v>#REF!</v>
      </c>
      <c r="I297" t="e">
        <v>#REF!</v>
      </c>
      <c r="J297" t="e">
        <v>#REF!</v>
      </c>
      <c r="K297" t="e">
        <v>#REF!</v>
      </c>
    </row>
    <row r="298">
      <c r="A298" t="e">
        <v>#REF!</v>
      </c>
      <c r="E298" t="e">
        <v>#REF!</v>
      </c>
      <c r="F298" t="e">
        <v>#REF!</v>
      </c>
      <c r="G298" t="e">
        <v>#REF!</v>
      </c>
      <c r="H298" t="e">
        <v>#REF!</v>
      </c>
      <c r="I298" t="e">
        <v>#REF!</v>
      </c>
      <c r="J298" t="e">
        <v>#REF!</v>
      </c>
      <c r="K298" t="e">
        <v>#REF!</v>
      </c>
    </row>
    <row r="299">
      <c r="A299" t="e">
        <v>#REF!</v>
      </c>
      <c r="E299" t="e">
        <v>#REF!</v>
      </c>
      <c r="F299" t="e">
        <v>#REF!</v>
      </c>
      <c r="G299" t="e">
        <v>#REF!</v>
      </c>
      <c r="H299" t="e">
        <v>#REF!</v>
      </c>
      <c r="I299" t="e">
        <v>#REF!</v>
      </c>
      <c r="J299" t="e">
        <v>#REF!</v>
      </c>
      <c r="K299" t="e">
        <v>#REF!</v>
      </c>
    </row>
    <row r="300">
      <c r="A300" t="e">
        <v>#REF!</v>
      </c>
      <c r="E300" t="e">
        <v>#REF!</v>
      </c>
      <c r="F300" t="e">
        <v>#REF!</v>
      </c>
      <c r="G300" t="e">
        <v>#REF!</v>
      </c>
      <c r="H300" t="e">
        <v>#REF!</v>
      </c>
      <c r="I300" t="e">
        <v>#REF!</v>
      </c>
      <c r="J300" t="e">
        <v>#REF!</v>
      </c>
      <c r="K300" t="e">
        <v>#REF!</v>
      </c>
    </row>
    <row r="301">
      <c r="A301" t="e">
        <v>#REF!</v>
      </c>
      <c r="E301" t="e">
        <v>#REF!</v>
      </c>
      <c r="F301" t="e">
        <v>#REF!</v>
      </c>
      <c r="G301" t="e">
        <v>#REF!</v>
      </c>
      <c r="H301" t="e">
        <v>#REF!</v>
      </c>
      <c r="I301" t="e">
        <v>#REF!</v>
      </c>
      <c r="J301" t="e">
        <v>#REF!</v>
      </c>
      <c r="K301" t="e">
        <v>#REF!</v>
      </c>
    </row>
    <row r="302">
      <c r="A302" t="e">
        <v>#REF!</v>
      </c>
      <c r="E302" t="e">
        <v>#REF!</v>
      </c>
      <c r="F302" t="e">
        <v>#REF!</v>
      </c>
      <c r="G302" t="e">
        <v>#REF!</v>
      </c>
      <c r="H302" t="e">
        <v>#REF!</v>
      </c>
      <c r="I302" t="e">
        <v>#REF!</v>
      </c>
      <c r="J302" t="e">
        <v>#REF!</v>
      </c>
      <c r="K302" t="e">
        <v>#REF!</v>
      </c>
    </row>
    <row r="303">
      <c r="A303" t="e">
        <v>#REF!</v>
      </c>
      <c r="E303" t="e">
        <v>#REF!</v>
      </c>
      <c r="F303" t="e">
        <v>#REF!</v>
      </c>
      <c r="G303" t="e">
        <v>#REF!</v>
      </c>
      <c r="H303" t="e">
        <v>#REF!</v>
      </c>
      <c r="I303" t="e">
        <v>#REF!</v>
      </c>
      <c r="J303" t="e">
        <v>#REF!</v>
      </c>
      <c r="K303" t="e">
        <v>#REF!</v>
      </c>
    </row>
    <row r="304">
      <c r="A304" t="e">
        <v>#REF!</v>
      </c>
      <c r="E304" t="e">
        <v>#REF!</v>
      </c>
      <c r="F304" t="e">
        <v>#REF!</v>
      </c>
      <c r="G304" t="e">
        <v>#REF!</v>
      </c>
      <c r="H304" t="e">
        <v>#REF!</v>
      </c>
      <c r="I304" t="e">
        <v>#REF!</v>
      </c>
      <c r="J304" t="e">
        <v>#REF!</v>
      </c>
      <c r="K304" t="e">
        <v>#REF!</v>
      </c>
    </row>
    <row r="305">
      <c r="A305" t="e">
        <v>#REF!</v>
      </c>
      <c r="E305" t="e">
        <v>#REF!</v>
      </c>
      <c r="F305" t="e">
        <v>#REF!</v>
      </c>
      <c r="G305" t="e">
        <v>#REF!</v>
      </c>
      <c r="H305" t="e">
        <v>#REF!</v>
      </c>
      <c r="I305" t="e">
        <v>#REF!</v>
      </c>
      <c r="J305" t="e">
        <v>#REF!</v>
      </c>
      <c r="K305" t="e">
        <v>#REF!</v>
      </c>
    </row>
    <row r="306">
      <c r="A306" t="e">
        <v>#REF!</v>
      </c>
      <c r="E306" t="e">
        <v>#REF!</v>
      </c>
      <c r="F306" t="e">
        <v>#REF!</v>
      </c>
      <c r="G306" t="e">
        <v>#REF!</v>
      </c>
      <c r="H306" t="e">
        <v>#REF!</v>
      </c>
      <c r="I306" t="e">
        <v>#REF!</v>
      </c>
      <c r="J306" t="e">
        <v>#REF!</v>
      </c>
      <c r="K306" t="e">
        <v>#REF!</v>
      </c>
    </row>
    <row r="307">
      <c r="A307" t="e">
        <v>#REF!</v>
      </c>
      <c r="E307" t="e">
        <v>#REF!</v>
      </c>
      <c r="F307" t="e">
        <v>#REF!</v>
      </c>
      <c r="G307" t="e">
        <v>#REF!</v>
      </c>
      <c r="H307" t="e">
        <v>#REF!</v>
      </c>
      <c r="I307" t="e">
        <v>#REF!</v>
      </c>
      <c r="J307" t="e">
        <v>#REF!</v>
      </c>
      <c r="K307" t="e">
        <v>#REF!</v>
      </c>
    </row>
    <row r="308">
      <c r="A308" t="e">
        <v>#REF!</v>
      </c>
      <c r="E308" t="e">
        <v>#REF!</v>
      </c>
      <c r="F308" t="e">
        <v>#REF!</v>
      </c>
      <c r="G308" t="e">
        <v>#REF!</v>
      </c>
      <c r="H308" t="e">
        <v>#REF!</v>
      </c>
      <c r="I308" t="e">
        <v>#REF!</v>
      </c>
      <c r="J308" t="e">
        <v>#REF!</v>
      </c>
      <c r="K308" t="e">
        <v>#REF!</v>
      </c>
    </row>
    <row r="309">
      <c r="A309" t="e">
        <v>#REF!</v>
      </c>
      <c r="E309" t="e">
        <v>#REF!</v>
      </c>
      <c r="F309" t="e">
        <v>#REF!</v>
      </c>
      <c r="G309" t="e">
        <v>#REF!</v>
      </c>
      <c r="H309" t="e">
        <v>#REF!</v>
      </c>
      <c r="I309" t="e">
        <v>#REF!</v>
      </c>
      <c r="J309" t="e">
        <v>#REF!</v>
      </c>
      <c r="K309" t="e">
        <v>#REF!</v>
      </c>
    </row>
    <row r="310">
      <c r="A310" t="e">
        <v>#REF!</v>
      </c>
      <c r="E310" t="e">
        <v>#REF!</v>
      </c>
      <c r="F310" t="e">
        <v>#REF!</v>
      </c>
      <c r="G310" t="e">
        <v>#REF!</v>
      </c>
      <c r="H310" t="e">
        <v>#REF!</v>
      </c>
      <c r="I310" t="e">
        <v>#REF!</v>
      </c>
      <c r="J310" t="e">
        <v>#REF!</v>
      </c>
      <c r="K310" t="e">
        <v>#REF!</v>
      </c>
    </row>
    <row r="311">
      <c r="A311" t="e">
        <v>#REF!</v>
      </c>
      <c r="E311" t="e">
        <v>#REF!</v>
      </c>
      <c r="F311" t="e">
        <v>#REF!</v>
      </c>
      <c r="G311" t="e">
        <v>#REF!</v>
      </c>
      <c r="H311" t="e">
        <v>#REF!</v>
      </c>
      <c r="I311" t="e">
        <v>#REF!</v>
      </c>
      <c r="J311" t="e">
        <v>#REF!</v>
      </c>
      <c r="K311" t="e">
        <v>#REF!</v>
      </c>
    </row>
    <row r="312">
      <c r="A312" t="e">
        <v>#REF!</v>
      </c>
      <c r="E312" t="e">
        <v>#REF!</v>
      </c>
      <c r="F312" t="e">
        <v>#REF!</v>
      </c>
      <c r="G312" t="e">
        <v>#REF!</v>
      </c>
      <c r="H312" t="e">
        <v>#REF!</v>
      </c>
      <c r="I312" t="e">
        <v>#REF!</v>
      </c>
      <c r="J312" t="e">
        <v>#REF!</v>
      </c>
      <c r="K312" t="e">
        <v>#REF!</v>
      </c>
    </row>
    <row r="313">
      <c r="A313" t="e">
        <v>#REF!</v>
      </c>
      <c r="E313" t="e">
        <v>#REF!</v>
      </c>
      <c r="F313" t="e">
        <v>#REF!</v>
      </c>
      <c r="G313" t="e">
        <v>#REF!</v>
      </c>
      <c r="H313" t="e">
        <v>#REF!</v>
      </c>
      <c r="I313" t="e">
        <v>#REF!</v>
      </c>
      <c r="J313" t="e">
        <v>#REF!</v>
      </c>
      <c r="K313" t="e">
        <v>#REF!</v>
      </c>
    </row>
  </sheetData>
  <mergeCells count="1">
    <mergeCell ref="A1:D1"/>
  </mergeCell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2"/>
      <c r="C1" s="2"/>
      <c r="D1" s="3"/>
      <c r="E1" s="4" t="s">
        <v>1</v>
      </c>
      <c r="F1" s="17" t="s">
        <v>17</v>
      </c>
      <c r="G1" s="17" t="s">
        <v>18</v>
      </c>
      <c r="H1" s="17" t="s">
        <v>19</v>
      </c>
      <c r="I1" s="18" t="s">
        <v>6</v>
      </c>
      <c r="J1" s="17" t="s">
        <v>20</v>
      </c>
      <c r="K1" s="17" t="s">
        <v>5</v>
      </c>
    </row>
    <row r="2">
      <c r="A2" s="6" t="str">
        <f>'Calvert Senecas'!M41</f>
        <v>#REF!</v>
      </c>
      <c r="E2" s="6" t="str">
        <f t="shared" ref="E2:E40" si="2">LEFT('Calvert Senecas'!A$1,3)</f>
        <v>#REF!</v>
      </c>
      <c r="F2" s="6" t="str">
        <f t="shared" ref="F2:K2" si="1">'Calvert Senecas'!N41</f>
        <v>#REF!</v>
      </c>
      <c r="G2" s="6" t="str">
        <f t="shared" si="1"/>
        <v>#REF!</v>
      </c>
      <c r="H2" s="6" t="str">
        <f t="shared" si="1"/>
        <v>#REF!</v>
      </c>
      <c r="I2" s="6" t="str">
        <f t="shared" si="1"/>
        <v>#REF!</v>
      </c>
      <c r="J2" s="6" t="str">
        <f t="shared" si="1"/>
        <v>#REF!</v>
      </c>
      <c r="K2" s="6" t="str">
        <f t="shared" si="1"/>
        <v>#REF!</v>
      </c>
    </row>
    <row r="3">
      <c r="A3" s="6" t="str">
        <f>'Calvert Senecas'!M40</f>
        <v>#REF!</v>
      </c>
      <c r="E3" s="6" t="str">
        <f t="shared" si="2"/>
        <v>#REF!</v>
      </c>
      <c r="F3" s="6" t="str">
        <f t="shared" ref="F3:K3" si="3">'Calvert Senecas'!N40</f>
        <v>#REF!</v>
      </c>
      <c r="G3" s="6" t="str">
        <f t="shared" si="3"/>
        <v>#REF!</v>
      </c>
      <c r="H3" s="6" t="str">
        <f t="shared" si="3"/>
        <v>#REF!</v>
      </c>
      <c r="I3" s="6" t="str">
        <f t="shared" si="3"/>
        <v>#REF!</v>
      </c>
      <c r="J3" s="6" t="str">
        <f t="shared" si="3"/>
        <v>#REF!</v>
      </c>
      <c r="K3" s="6" t="str">
        <f t="shared" si="3"/>
        <v>#REF!</v>
      </c>
    </row>
    <row r="4">
      <c r="A4" s="6" t="str">
        <f>'Calvert Senecas'!M39</f>
        <v>#REF!</v>
      </c>
      <c r="E4" s="6" t="str">
        <f t="shared" si="2"/>
        <v>#REF!</v>
      </c>
      <c r="F4" s="6" t="str">
        <f t="shared" ref="F4:K4" si="4">'Calvert Senecas'!N39</f>
        <v>#REF!</v>
      </c>
      <c r="G4" s="6" t="str">
        <f t="shared" si="4"/>
        <v>#REF!</v>
      </c>
      <c r="H4" s="6" t="str">
        <f t="shared" si="4"/>
        <v>#REF!</v>
      </c>
      <c r="I4" s="6" t="str">
        <f t="shared" si="4"/>
        <v>#REF!</v>
      </c>
      <c r="J4" s="6" t="str">
        <f t="shared" si="4"/>
        <v>#REF!</v>
      </c>
      <c r="K4" s="6" t="str">
        <f t="shared" si="4"/>
        <v>#REF!</v>
      </c>
    </row>
    <row r="5">
      <c r="A5" s="6" t="str">
        <f>'Calvert Senecas'!M38</f>
        <v>#REF!</v>
      </c>
      <c r="E5" s="6" t="str">
        <f t="shared" si="2"/>
        <v>#REF!</v>
      </c>
      <c r="F5" s="6" t="str">
        <f t="shared" ref="F5:K5" si="5">'Calvert Senecas'!N38</f>
        <v>#REF!</v>
      </c>
      <c r="G5" s="6" t="str">
        <f t="shared" si="5"/>
        <v>#REF!</v>
      </c>
      <c r="H5" s="6" t="str">
        <f t="shared" si="5"/>
        <v>#REF!</v>
      </c>
      <c r="I5" s="6" t="str">
        <f t="shared" si="5"/>
        <v>#REF!</v>
      </c>
      <c r="J5" s="6" t="str">
        <f t="shared" si="5"/>
        <v>#REF!</v>
      </c>
      <c r="K5" s="6" t="str">
        <f t="shared" si="5"/>
        <v>#REF!</v>
      </c>
    </row>
    <row r="6">
      <c r="A6" s="6" t="str">
        <f>'Calvert Senecas'!M37</f>
        <v>#REF!</v>
      </c>
      <c r="E6" s="6" t="str">
        <f t="shared" si="2"/>
        <v>#REF!</v>
      </c>
      <c r="F6" s="6" t="str">
        <f t="shared" ref="F6:K6" si="6">'Calvert Senecas'!N37</f>
        <v>#REF!</v>
      </c>
      <c r="G6" s="6" t="str">
        <f t="shared" si="6"/>
        <v>#REF!</v>
      </c>
      <c r="H6" s="6" t="str">
        <f t="shared" si="6"/>
        <v>#REF!</v>
      </c>
      <c r="I6" s="6" t="str">
        <f t="shared" si="6"/>
        <v>#REF!</v>
      </c>
      <c r="J6" s="6" t="str">
        <f t="shared" si="6"/>
        <v>#REF!</v>
      </c>
      <c r="K6" s="6" t="str">
        <f t="shared" si="6"/>
        <v>#REF!</v>
      </c>
    </row>
    <row r="7">
      <c r="A7" s="6" t="str">
        <f>'Calvert Senecas'!M36</f>
        <v>#REF!</v>
      </c>
      <c r="E7" s="6" t="str">
        <f t="shared" si="2"/>
        <v>#REF!</v>
      </c>
      <c r="F7" s="6" t="str">
        <f t="shared" ref="F7:K7" si="7">'Calvert Senecas'!N36</f>
        <v>#REF!</v>
      </c>
      <c r="G7" s="6" t="str">
        <f t="shared" si="7"/>
        <v>#REF!</v>
      </c>
      <c r="H7" s="6" t="str">
        <f t="shared" si="7"/>
        <v>#REF!</v>
      </c>
      <c r="I7" s="6" t="str">
        <f t="shared" si="7"/>
        <v>#REF!</v>
      </c>
      <c r="J7" s="6" t="str">
        <f t="shared" si="7"/>
        <v>#REF!</v>
      </c>
      <c r="K7" s="6" t="str">
        <f t="shared" si="7"/>
        <v>#REF!</v>
      </c>
    </row>
    <row r="8">
      <c r="A8" s="6" t="str">
        <f>'Calvert Senecas'!M35</f>
        <v>#REF!</v>
      </c>
      <c r="E8" s="6" t="str">
        <f t="shared" si="2"/>
        <v>#REF!</v>
      </c>
      <c r="F8" s="6" t="str">
        <f t="shared" ref="F8:K8" si="8">'Calvert Senecas'!N35</f>
        <v>#REF!</v>
      </c>
      <c r="G8" s="6" t="str">
        <f t="shared" si="8"/>
        <v>#REF!</v>
      </c>
      <c r="H8" s="6" t="str">
        <f t="shared" si="8"/>
        <v>#REF!</v>
      </c>
      <c r="I8" s="6" t="str">
        <f t="shared" si="8"/>
        <v>#REF!</v>
      </c>
      <c r="J8" s="6" t="str">
        <f t="shared" si="8"/>
        <v>#REF!</v>
      </c>
      <c r="K8" s="6" t="str">
        <f t="shared" si="8"/>
        <v>#REF!</v>
      </c>
    </row>
    <row r="9">
      <c r="A9" s="6" t="str">
        <f>'Calvert Senecas'!M34</f>
        <v>#REF!</v>
      </c>
      <c r="E9" s="6" t="str">
        <f t="shared" si="2"/>
        <v>#REF!</v>
      </c>
      <c r="F9" s="6" t="str">
        <f t="shared" ref="F9:K9" si="9">'Calvert Senecas'!N34</f>
        <v>#REF!</v>
      </c>
      <c r="G9" s="6" t="str">
        <f t="shared" si="9"/>
        <v>#REF!</v>
      </c>
      <c r="H9" s="6" t="str">
        <f t="shared" si="9"/>
        <v>#REF!</v>
      </c>
      <c r="I9" s="6" t="str">
        <f t="shared" si="9"/>
        <v>#REF!</v>
      </c>
      <c r="J9" s="6" t="str">
        <f t="shared" si="9"/>
        <v>#REF!</v>
      </c>
      <c r="K9" s="6" t="str">
        <f t="shared" si="9"/>
        <v>#REF!</v>
      </c>
    </row>
    <row r="10">
      <c r="A10" s="6" t="str">
        <f>'Calvert Senecas'!M33</f>
        <v>#REF!</v>
      </c>
      <c r="E10" s="6" t="str">
        <f t="shared" si="2"/>
        <v>#REF!</v>
      </c>
      <c r="F10" s="6" t="str">
        <f t="shared" ref="F10:K10" si="10">'Calvert Senecas'!N33</f>
        <v>#REF!</v>
      </c>
      <c r="G10" s="6" t="str">
        <f t="shared" si="10"/>
        <v>#REF!</v>
      </c>
      <c r="H10" s="6" t="str">
        <f t="shared" si="10"/>
        <v>#REF!</v>
      </c>
      <c r="I10" s="6" t="str">
        <f t="shared" si="10"/>
        <v>#REF!</v>
      </c>
      <c r="J10" s="6" t="str">
        <f t="shared" si="10"/>
        <v>#REF!</v>
      </c>
      <c r="K10" s="6" t="str">
        <f t="shared" si="10"/>
        <v>#REF!</v>
      </c>
    </row>
    <row r="11">
      <c r="A11" s="6" t="str">
        <f>'Calvert Senecas'!M32</f>
        <v>#REF!</v>
      </c>
      <c r="E11" s="6" t="str">
        <f t="shared" si="2"/>
        <v>#REF!</v>
      </c>
      <c r="F11" s="6" t="str">
        <f t="shared" ref="F11:K11" si="11">'Calvert Senecas'!N32</f>
        <v>#REF!</v>
      </c>
      <c r="G11" s="6" t="str">
        <f t="shared" si="11"/>
        <v>#REF!</v>
      </c>
      <c r="H11" s="6" t="str">
        <f t="shared" si="11"/>
        <v>#REF!</v>
      </c>
      <c r="I11" s="6" t="str">
        <f t="shared" si="11"/>
        <v>#REF!</v>
      </c>
      <c r="J11" s="6" t="str">
        <f t="shared" si="11"/>
        <v>#REF!</v>
      </c>
      <c r="K11" s="6" t="str">
        <f t="shared" si="11"/>
        <v>#REF!</v>
      </c>
    </row>
    <row r="12">
      <c r="A12" s="6" t="str">
        <f>'Calvert Senecas'!M31</f>
        <v>#REF!</v>
      </c>
      <c r="E12" s="6" t="str">
        <f t="shared" si="2"/>
        <v>#REF!</v>
      </c>
      <c r="F12" s="6" t="str">
        <f t="shared" ref="F12:K12" si="12">'Calvert Senecas'!N31</f>
        <v>#REF!</v>
      </c>
      <c r="G12" s="6" t="str">
        <f t="shared" si="12"/>
        <v>#REF!</v>
      </c>
      <c r="H12" s="6" t="str">
        <f t="shared" si="12"/>
        <v>#REF!</v>
      </c>
      <c r="I12" s="6" t="str">
        <f t="shared" si="12"/>
        <v>#REF!</v>
      </c>
      <c r="J12" s="6" t="str">
        <f t="shared" si="12"/>
        <v>#REF!</v>
      </c>
      <c r="K12" s="6" t="str">
        <f t="shared" si="12"/>
        <v>#REF!</v>
      </c>
    </row>
    <row r="13">
      <c r="A13" s="6" t="str">
        <f>'Calvert Senecas'!M30</f>
        <v>#REF!</v>
      </c>
      <c r="E13" s="6" t="str">
        <f t="shared" si="2"/>
        <v>#REF!</v>
      </c>
      <c r="F13" s="6" t="str">
        <f t="shared" ref="F13:K13" si="13">'Calvert Senecas'!N30</f>
        <v>#REF!</v>
      </c>
      <c r="G13" s="6" t="str">
        <f t="shared" si="13"/>
        <v>#REF!</v>
      </c>
      <c r="H13" s="6" t="str">
        <f t="shared" si="13"/>
        <v>#REF!</v>
      </c>
      <c r="I13" s="6" t="str">
        <f t="shared" si="13"/>
        <v>#REF!</v>
      </c>
      <c r="J13" s="6" t="str">
        <f t="shared" si="13"/>
        <v>#REF!</v>
      </c>
      <c r="K13" s="6" t="str">
        <f t="shared" si="13"/>
        <v>#REF!</v>
      </c>
    </row>
    <row r="14">
      <c r="A14" s="6" t="str">
        <f>'Calvert Senecas'!M29</f>
        <v>#REF!</v>
      </c>
      <c r="E14" s="6" t="str">
        <f t="shared" si="2"/>
        <v>#REF!</v>
      </c>
      <c r="F14" s="6" t="str">
        <f t="shared" ref="F14:K14" si="14">'Calvert Senecas'!N29</f>
        <v>#REF!</v>
      </c>
      <c r="G14" s="6" t="str">
        <f t="shared" si="14"/>
        <v>#REF!</v>
      </c>
      <c r="H14" s="6" t="str">
        <f t="shared" si="14"/>
        <v>#REF!</v>
      </c>
      <c r="I14" s="6" t="str">
        <f t="shared" si="14"/>
        <v>#REF!</v>
      </c>
      <c r="J14" s="6" t="str">
        <f t="shared" si="14"/>
        <v>#REF!</v>
      </c>
      <c r="K14" s="6" t="str">
        <f t="shared" si="14"/>
        <v>#REF!</v>
      </c>
    </row>
    <row r="15">
      <c r="A15" s="6" t="str">
        <f>'Calvert Senecas'!M28</f>
        <v>#REF!</v>
      </c>
      <c r="E15" s="6" t="str">
        <f t="shared" si="2"/>
        <v>#REF!</v>
      </c>
      <c r="F15" s="6" t="str">
        <f t="shared" ref="F15:K15" si="15">'Calvert Senecas'!N28</f>
        <v>#REF!</v>
      </c>
      <c r="G15" s="6" t="str">
        <f t="shared" si="15"/>
        <v>#REF!</v>
      </c>
      <c r="H15" s="6" t="str">
        <f t="shared" si="15"/>
        <v>#REF!</v>
      </c>
      <c r="I15" s="6" t="str">
        <f t="shared" si="15"/>
        <v>#REF!</v>
      </c>
      <c r="J15" s="6" t="str">
        <f t="shared" si="15"/>
        <v>#REF!</v>
      </c>
      <c r="K15" s="6" t="str">
        <f t="shared" si="15"/>
        <v>#REF!</v>
      </c>
    </row>
    <row r="16">
      <c r="A16" s="6" t="str">
        <f>'Calvert Senecas'!M27</f>
        <v>#REF!</v>
      </c>
      <c r="E16" s="6" t="str">
        <f t="shared" si="2"/>
        <v>#REF!</v>
      </c>
      <c r="F16" s="6" t="str">
        <f t="shared" ref="F16:K16" si="16">'Calvert Senecas'!N27</f>
        <v>#REF!</v>
      </c>
      <c r="G16" s="6" t="str">
        <f t="shared" si="16"/>
        <v>#REF!</v>
      </c>
      <c r="H16" s="6" t="str">
        <f t="shared" si="16"/>
        <v>#REF!</v>
      </c>
      <c r="I16" s="6" t="str">
        <f t="shared" si="16"/>
        <v>#REF!</v>
      </c>
      <c r="J16" s="6" t="str">
        <f t="shared" si="16"/>
        <v>#REF!</v>
      </c>
      <c r="K16" s="6" t="str">
        <f t="shared" si="16"/>
        <v>#REF!</v>
      </c>
    </row>
    <row r="17">
      <c r="A17" s="6" t="str">
        <f>'Calvert Senecas'!M26</f>
        <v>#REF!</v>
      </c>
      <c r="E17" s="6" t="str">
        <f t="shared" si="2"/>
        <v>#REF!</v>
      </c>
      <c r="F17" s="6" t="str">
        <f t="shared" ref="F17:K17" si="17">'Calvert Senecas'!N26</f>
        <v>#REF!</v>
      </c>
      <c r="G17" s="6" t="str">
        <f t="shared" si="17"/>
        <v>#REF!</v>
      </c>
      <c r="H17" s="6" t="str">
        <f t="shared" si="17"/>
        <v>#REF!</v>
      </c>
      <c r="I17" s="6" t="str">
        <f t="shared" si="17"/>
        <v>#REF!</v>
      </c>
      <c r="J17" s="6" t="str">
        <f t="shared" si="17"/>
        <v>#REF!</v>
      </c>
      <c r="K17" s="6" t="str">
        <f t="shared" si="17"/>
        <v>#REF!</v>
      </c>
    </row>
    <row r="18">
      <c r="A18" s="6" t="str">
        <f>'Calvert Senecas'!M25</f>
        <v>#REF!</v>
      </c>
      <c r="E18" s="6" t="str">
        <f t="shared" si="2"/>
        <v>#REF!</v>
      </c>
      <c r="F18" s="6" t="str">
        <f t="shared" ref="F18:K18" si="18">'Calvert Senecas'!N25</f>
        <v>#REF!</v>
      </c>
      <c r="G18" s="6" t="str">
        <f t="shared" si="18"/>
        <v>#REF!</v>
      </c>
      <c r="H18" s="6" t="str">
        <f t="shared" si="18"/>
        <v>#REF!</v>
      </c>
      <c r="I18" s="6" t="str">
        <f t="shared" si="18"/>
        <v>#REF!</v>
      </c>
      <c r="J18" s="6" t="str">
        <f t="shared" si="18"/>
        <v>#REF!</v>
      </c>
      <c r="K18" s="6" t="str">
        <f t="shared" si="18"/>
        <v>#REF!</v>
      </c>
    </row>
    <row r="19">
      <c r="A19" s="6" t="str">
        <f>'Calvert Senecas'!M24</f>
        <v>#REF!</v>
      </c>
      <c r="E19" s="6" t="str">
        <f t="shared" si="2"/>
        <v>#REF!</v>
      </c>
      <c r="F19" s="6" t="str">
        <f t="shared" ref="F19:K19" si="19">'Calvert Senecas'!N24</f>
        <v>#REF!</v>
      </c>
      <c r="G19" s="6" t="str">
        <f t="shared" si="19"/>
        <v>#REF!</v>
      </c>
      <c r="H19" s="6" t="str">
        <f t="shared" si="19"/>
        <v>#REF!</v>
      </c>
      <c r="I19" s="6" t="str">
        <f t="shared" si="19"/>
        <v>#REF!</v>
      </c>
      <c r="J19" s="6" t="str">
        <f t="shared" si="19"/>
        <v>#REF!</v>
      </c>
      <c r="K19" s="6" t="str">
        <f t="shared" si="19"/>
        <v>#REF!</v>
      </c>
    </row>
    <row r="20">
      <c r="A20" s="6" t="str">
        <f>'Calvert Senecas'!M23</f>
        <v>#REF!</v>
      </c>
      <c r="E20" s="6" t="str">
        <f t="shared" si="2"/>
        <v>#REF!</v>
      </c>
      <c r="F20" s="6" t="str">
        <f t="shared" ref="F20:K20" si="20">'Calvert Senecas'!N23</f>
        <v>#REF!</v>
      </c>
      <c r="G20" s="6" t="str">
        <f t="shared" si="20"/>
        <v>#REF!</v>
      </c>
      <c r="H20" s="6" t="str">
        <f t="shared" si="20"/>
        <v>#REF!</v>
      </c>
      <c r="I20" s="6" t="str">
        <f t="shared" si="20"/>
        <v>#REF!</v>
      </c>
      <c r="J20" s="6" t="str">
        <f t="shared" si="20"/>
        <v>#REF!</v>
      </c>
      <c r="K20" s="6" t="str">
        <f t="shared" si="20"/>
        <v>#REF!</v>
      </c>
    </row>
    <row r="21">
      <c r="A21" s="6" t="str">
        <f>'Calvert Senecas'!M22</f>
        <v>#REF!</v>
      </c>
      <c r="E21" s="6" t="str">
        <f t="shared" si="2"/>
        <v>#REF!</v>
      </c>
      <c r="F21" s="6" t="str">
        <f t="shared" ref="F21:K21" si="21">'Calvert Senecas'!N22</f>
        <v>#REF!</v>
      </c>
      <c r="G21" s="6" t="str">
        <f t="shared" si="21"/>
        <v>#REF!</v>
      </c>
      <c r="H21" s="6" t="str">
        <f t="shared" si="21"/>
        <v>#REF!</v>
      </c>
      <c r="I21" s="6" t="str">
        <f t="shared" si="21"/>
        <v>#REF!</v>
      </c>
      <c r="J21" s="6" t="str">
        <f t="shared" si="21"/>
        <v>#REF!</v>
      </c>
      <c r="K21" s="6" t="str">
        <f t="shared" si="21"/>
        <v>#REF!</v>
      </c>
    </row>
    <row r="22">
      <c r="A22" s="6" t="str">
        <f>'Calvert Senecas'!M21</f>
        <v>#REF!</v>
      </c>
      <c r="E22" s="6" t="str">
        <f t="shared" si="2"/>
        <v>#REF!</v>
      </c>
      <c r="F22" s="6" t="str">
        <f t="shared" ref="F22:K22" si="22">'Calvert Senecas'!N21</f>
        <v>#REF!</v>
      </c>
      <c r="G22" s="6" t="str">
        <f t="shared" si="22"/>
        <v>#REF!</v>
      </c>
      <c r="H22" s="6" t="str">
        <f t="shared" si="22"/>
        <v>#REF!</v>
      </c>
      <c r="I22" s="6" t="str">
        <f t="shared" si="22"/>
        <v>#REF!</v>
      </c>
      <c r="J22" s="6" t="str">
        <f t="shared" si="22"/>
        <v>#REF!</v>
      </c>
      <c r="K22" s="6" t="str">
        <f t="shared" si="22"/>
        <v>#REF!</v>
      </c>
    </row>
    <row r="23">
      <c r="A23" s="6" t="str">
        <f>'Calvert Senecas'!M20</f>
        <v>#REF!</v>
      </c>
      <c r="E23" s="6" t="str">
        <f t="shared" si="2"/>
        <v>#REF!</v>
      </c>
      <c r="F23" s="6" t="str">
        <f t="shared" ref="F23:K23" si="23">'Calvert Senecas'!N20</f>
        <v>#REF!</v>
      </c>
      <c r="G23" s="6" t="str">
        <f t="shared" si="23"/>
        <v>#REF!</v>
      </c>
      <c r="H23" s="6" t="str">
        <f t="shared" si="23"/>
        <v>#REF!</v>
      </c>
      <c r="I23" s="6" t="str">
        <f t="shared" si="23"/>
        <v>#REF!</v>
      </c>
      <c r="J23" s="6" t="str">
        <f t="shared" si="23"/>
        <v>#REF!</v>
      </c>
      <c r="K23" s="6" t="str">
        <f t="shared" si="23"/>
        <v>#REF!</v>
      </c>
    </row>
    <row r="24">
      <c r="A24" s="6" t="str">
        <f>'Calvert Senecas'!M19</f>
        <v>#REF!</v>
      </c>
      <c r="E24" s="6" t="str">
        <f t="shared" si="2"/>
        <v>#REF!</v>
      </c>
      <c r="F24" s="6" t="str">
        <f t="shared" ref="F24:K24" si="24">'Calvert Senecas'!N19</f>
        <v>#REF!</v>
      </c>
      <c r="G24" s="6" t="str">
        <f t="shared" si="24"/>
        <v>#REF!</v>
      </c>
      <c r="H24" s="6" t="str">
        <f t="shared" si="24"/>
        <v>#REF!</v>
      </c>
      <c r="I24" s="6" t="str">
        <f t="shared" si="24"/>
        <v>#REF!</v>
      </c>
      <c r="J24" s="6" t="str">
        <f t="shared" si="24"/>
        <v>#REF!</v>
      </c>
      <c r="K24" s="6" t="str">
        <f t="shared" si="24"/>
        <v>#REF!</v>
      </c>
    </row>
    <row r="25">
      <c r="A25" s="6" t="str">
        <f>'Calvert Senecas'!M18</f>
        <v>#REF!</v>
      </c>
      <c r="E25" s="6" t="str">
        <f t="shared" si="2"/>
        <v>#REF!</v>
      </c>
      <c r="F25" s="6" t="str">
        <f t="shared" ref="F25:K25" si="25">'Calvert Senecas'!N18</f>
        <v>#REF!</v>
      </c>
      <c r="G25" s="6" t="str">
        <f t="shared" si="25"/>
        <v>#REF!</v>
      </c>
      <c r="H25" s="6" t="str">
        <f t="shared" si="25"/>
        <v>#REF!</v>
      </c>
      <c r="I25" s="6" t="str">
        <f t="shared" si="25"/>
        <v>#REF!</v>
      </c>
      <c r="J25" s="6" t="str">
        <f t="shared" si="25"/>
        <v>#REF!</v>
      </c>
      <c r="K25" s="6" t="str">
        <f t="shared" si="25"/>
        <v>#REF!</v>
      </c>
    </row>
    <row r="26">
      <c r="A26" s="6" t="str">
        <f>'Calvert Senecas'!M17</f>
        <v>#REF!</v>
      </c>
      <c r="E26" s="6" t="str">
        <f t="shared" si="2"/>
        <v>#REF!</v>
      </c>
      <c r="F26" s="6" t="str">
        <f t="shared" ref="F26:K26" si="26">'Calvert Senecas'!N17</f>
        <v>#REF!</v>
      </c>
      <c r="G26" s="6" t="str">
        <f t="shared" si="26"/>
        <v>#REF!</v>
      </c>
      <c r="H26" s="6" t="str">
        <f t="shared" si="26"/>
        <v>#REF!</v>
      </c>
      <c r="I26" s="6" t="str">
        <f t="shared" si="26"/>
        <v>#REF!</v>
      </c>
      <c r="J26" s="6" t="str">
        <f t="shared" si="26"/>
        <v>#REF!</v>
      </c>
      <c r="K26" s="6" t="str">
        <f t="shared" si="26"/>
        <v>#REF!</v>
      </c>
    </row>
    <row r="27">
      <c r="A27" s="6" t="str">
        <f>'Calvert Senecas'!M16</f>
        <v>#REF!</v>
      </c>
      <c r="E27" s="6" t="str">
        <f t="shared" si="2"/>
        <v>#REF!</v>
      </c>
      <c r="F27" s="6" t="str">
        <f t="shared" ref="F27:K27" si="27">'Calvert Senecas'!N16</f>
        <v>#REF!</v>
      </c>
      <c r="G27" s="6" t="str">
        <f t="shared" si="27"/>
        <v>#REF!</v>
      </c>
      <c r="H27" s="6" t="str">
        <f t="shared" si="27"/>
        <v>#REF!</v>
      </c>
      <c r="I27" s="6" t="str">
        <f t="shared" si="27"/>
        <v>#REF!</v>
      </c>
      <c r="J27" s="6" t="str">
        <f t="shared" si="27"/>
        <v>#REF!</v>
      </c>
      <c r="K27" s="6" t="str">
        <f t="shared" si="27"/>
        <v>#REF!</v>
      </c>
    </row>
    <row r="28">
      <c r="A28" s="6" t="str">
        <f>'Calvert Senecas'!M15</f>
        <v>#REF!</v>
      </c>
      <c r="E28" s="6" t="str">
        <f t="shared" si="2"/>
        <v>#REF!</v>
      </c>
      <c r="F28" s="6" t="str">
        <f t="shared" ref="F28:K28" si="28">'Calvert Senecas'!N15</f>
        <v>#REF!</v>
      </c>
      <c r="G28" s="6" t="str">
        <f t="shared" si="28"/>
        <v>#REF!</v>
      </c>
      <c r="H28" s="6" t="str">
        <f t="shared" si="28"/>
        <v>#REF!</v>
      </c>
      <c r="I28" s="6" t="str">
        <f t="shared" si="28"/>
        <v>#REF!</v>
      </c>
      <c r="J28" s="6" t="str">
        <f t="shared" si="28"/>
        <v>#REF!</v>
      </c>
      <c r="K28" s="6" t="str">
        <f t="shared" si="28"/>
        <v>#REF!</v>
      </c>
    </row>
    <row r="29">
      <c r="A29" s="6" t="str">
        <f>'Calvert Senecas'!M14</f>
        <v>#REF!</v>
      </c>
      <c r="E29" s="6" t="str">
        <f t="shared" si="2"/>
        <v>#REF!</v>
      </c>
      <c r="F29" s="6" t="str">
        <f t="shared" ref="F29:K29" si="29">'Calvert Senecas'!N14</f>
        <v>#REF!</v>
      </c>
      <c r="G29" s="6" t="str">
        <f t="shared" si="29"/>
        <v>#REF!</v>
      </c>
      <c r="H29" s="6" t="str">
        <f t="shared" si="29"/>
        <v>#REF!</v>
      </c>
      <c r="I29" s="6" t="str">
        <f t="shared" si="29"/>
        <v>#REF!</v>
      </c>
      <c r="J29" s="6" t="str">
        <f t="shared" si="29"/>
        <v>#REF!</v>
      </c>
      <c r="K29" s="6" t="str">
        <f t="shared" si="29"/>
        <v>#REF!</v>
      </c>
    </row>
    <row r="30">
      <c r="A30" s="6" t="str">
        <f>'Calvert Senecas'!M13</f>
        <v>#REF!</v>
      </c>
      <c r="E30" s="6" t="str">
        <f t="shared" si="2"/>
        <v>#REF!</v>
      </c>
      <c r="F30" s="6" t="str">
        <f t="shared" ref="F30:K30" si="30">'Calvert Senecas'!N13</f>
        <v>#REF!</v>
      </c>
      <c r="G30" s="6" t="str">
        <f t="shared" si="30"/>
        <v>#REF!</v>
      </c>
      <c r="H30" s="6" t="str">
        <f t="shared" si="30"/>
        <v>#REF!</v>
      </c>
      <c r="I30" s="6" t="str">
        <f t="shared" si="30"/>
        <v>#REF!</v>
      </c>
      <c r="J30" s="6" t="str">
        <f t="shared" si="30"/>
        <v>#REF!</v>
      </c>
      <c r="K30" s="6" t="str">
        <f t="shared" si="30"/>
        <v>#REF!</v>
      </c>
    </row>
    <row r="31">
      <c r="A31" s="6" t="str">
        <f>'Calvert Senecas'!M12</f>
        <v>#REF!</v>
      </c>
      <c r="E31" s="6" t="str">
        <f t="shared" si="2"/>
        <v>#REF!</v>
      </c>
      <c r="F31" s="6" t="str">
        <f t="shared" ref="F31:K31" si="31">'Calvert Senecas'!N12</f>
        <v>#REF!</v>
      </c>
      <c r="G31" s="6" t="str">
        <f t="shared" si="31"/>
        <v>#REF!</v>
      </c>
      <c r="H31" s="6" t="str">
        <f t="shared" si="31"/>
        <v>#REF!</v>
      </c>
      <c r="I31" s="6" t="str">
        <f t="shared" si="31"/>
        <v>#REF!</v>
      </c>
      <c r="J31" s="6" t="str">
        <f t="shared" si="31"/>
        <v>#REF!</v>
      </c>
      <c r="K31" s="6" t="str">
        <f t="shared" si="31"/>
        <v>#REF!</v>
      </c>
    </row>
    <row r="32">
      <c r="A32" s="6" t="str">
        <f>'Calvert Senecas'!M11</f>
        <v>#REF!</v>
      </c>
      <c r="E32" s="6" t="str">
        <f t="shared" si="2"/>
        <v>#REF!</v>
      </c>
      <c r="F32" s="6" t="str">
        <f t="shared" ref="F32:K32" si="32">'Calvert Senecas'!N11</f>
        <v>#REF!</v>
      </c>
      <c r="G32" s="6" t="str">
        <f t="shared" si="32"/>
        <v>#REF!</v>
      </c>
      <c r="H32" s="6" t="str">
        <f t="shared" si="32"/>
        <v>#REF!</v>
      </c>
      <c r="I32" s="6" t="str">
        <f t="shared" si="32"/>
        <v>#REF!</v>
      </c>
      <c r="J32" s="6" t="str">
        <f t="shared" si="32"/>
        <v>#REF!</v>
      </c>
      <c r="K32" s="6" t="str">
        <f t="shared" si="32"/>
        <v>#REF!</v>
      </c>
    </row>
    <row r="33">
      <c r="A33" s="6" t="str">
        <f>'Calvert Senecas'!M10</f>
        <v>#REF!</v>
      </c>
      <c r="E33" s="6" t="str">
        <f t="shared" si="2"/>
        <v>#REF!</v>
      </c>
      <c r="F33" s="6" t="str">
        <f t="shared" ref="F33:K33" si="33">'Calvert Senecas'!N10</f>
        <v>#REF!</v>
      </c>
      <c r="G33" s="6" t="str">
        <f t="shared" si="33"/>
        <v>#REF!</v>
      </c>
      <c r="H33" s="6" t="str">
        <f t="shared" si="33"/>
        <v>#REF!</v>
      </c>
      <c r="I33" s="6" t="str">
        <f t="shared" si="33"/>
        <v>#REF!</v>
      </c>
      <c r="J33" s="6" t="str">
        <f t="shared" si="33"/>
        <v>#REF!</v>
      </c>
      <c r="K33" s="6" t="str">
        <f t="shared" si="33"/>
        <v>#REF!</v>
      </c>
    </row>
    <row r="34">
      <c r="A34" s="6" t="str">
        <f>'Calvert Senecas'!M9</f>
        <v>#REF!</v>
      </c>
      <c r="E34" s="6" t="str">
        <f t="shared" si="2"/>
        <v>#REF!</v>
      </c>
      <c r="F34" s="6" t="str">
        <f t="shared" ref="F34:K34" si="34">'Calvert Senecas'!N9</f>
        <v>#REF!</v>
      </c>
      <c r="G34" s="6" t="str">
        <f t="shared" si="34"/>
        <v>#REF!</v>
      </c>
      <c r="H34" s="6" t="str">
        <f t="shared" si="34"/>
        <v>#REF!</v>
      </c>
      <c r="I34" s="6" t="str">
        <f t="shared" si="34"/>
        <v>#REF!</v>
      </c>
      <c r="J34" s="6" t="str">
        <f t="shared" si="34"/>
        <v>#REF!</v>
      </c>
      <c r="K34" s="6" t="str">
        <f t="shared" si="34"/>
        <v>#REF!</v>
      </c>
    </row>
    <row r="35">
      <c r="A35" s="6" t="str">
        <f>'Calvert Senecas'!M8</f>
        <v>#REF!</v>
      </c>
      <c r="E35" s="6" t="str">
        <f t="shared" si="2"/>
        <v>#REF!</v>
      </c>
      <c r="F35" s="6" t="str">
        <f t="shared" ref="F35:K35" si="35">'Calvert Senecas'!N8</f>
        <v>#REF!</v>
      </c>
      <c r="G35" s="6" t="str">
        <f t="shared" si="35"/>
        <v>#REF!</v>
      </c>
      <c r="H35" s="6" t="str">
        <f t="shared" si="35"/>
        <v>#REF!</v>
      </c>
      <c r="I35" s="6" t="str">
        <f t="shared" si="35"/>
        <v>#REF!</v>
      </c>
      <c r="J35" s="6" t="str">
        <f t="shared" si="35"/>
        <v>#REF!</v>
      </c>
      <c r="K35" s="6" t="str">
        <f t="shared" si="35"/>
        <v>#REF!</v>
      </c>
    </row>
    <row r="36">
      <c r="A36" s="6" t="str">
        <f>'Calvert Senecas'!M7</f>
        <v>#REF!</v>
      </c>
      <c r="E36" s="6" t="str">
        <f t="shared" si="2"/>
        <v>#REF!</v>
      </c>
      <c r="F36" s="6" t="str">
        <f t="shared" ref="F36:K36" si="36">'Calvert Senecas'!N7</f>
        <v>#REF!</v>
      </c>
      <c r="G36" s="6" t="str">
        <f t="shared" si="36"/>
        <v>#REF!</v>
      </c>
      <c r="H36" s="6" t="str">
        <f t="shared" si="36"/>
        <v>#REF!</v>
      </c>
      <c r="I36" s="6" t="str">
        <f t="shared" si="36"/>
        <v>#REF!</v>
      </c>
      <c r="J36" s="6" t="str">
        <f t="shared" si="36"/>
        <v>#REF!</v>
      </c>
      <c r="K36" s="6" t="str">
        <f t="shared" si="36"/>
        <v>#REF!</v>
      </c>
    </row>
    <row r="37">
      <c r="A37" s="6" t="str">
        <f>'Calvert Senecas'!M6</f>
        <v>#REF!</v>
      </c>
      <c r="E37" s="6" t="str">
        <f t="shared" si="2"/>
        <v>#REF!</v>
      </c>
      <c r="F37" s="6" t="str">
        <f t="shared" ref="F37:K37" si="37">'Calvert Senecas'!N6</f>
        <v>#REF!</v>
      </c>
      <c r="G37" s="6" t="str">
        <f t="shared" si="37"/>
        <v>#REF!</v>
      </c>
      <c r="H37" s="6" t="str">
        <f t="shared" si="37"/>
        <v>#REF!</v>
      </c>
      <c r="I37" s="6" t="str">
        <f t="shared" si="37"/>
        <v>#REF!</v>
      </c>
      <c r="J37" s="6" t="str">
        <f t="shared" si="37"/>
        <v>#REF!</v>
      </c>
      <c r="K37" s="6" t="str">
        <f t="shared" si="37"/>
        <v>#REF!</v>
      </c>
    </row>
    <row r="38">
      <c r="A38" s="6" t="str">
        <f>'Calvert Senecas'!M5</f>
        <v>#REF!</v>
      </c>
      <c r="E38" s="6" t="str">
        <f t="shared" si="2"/>
        <v>#REF!</v>
      </c>
      <c r="F38" s="6" t="str">
        <f t="shared" ref="F38:K38" si="38">'Calvert Senecas'!N5</f>
        <v>#REF!</v>
      </c>
      <c r="G38" s="6" t="str">
        <f t="shared" si="38"/>
        <v>#REF!</v>
      </c>
      <c r="H38" s="6" t="str">
        <f t="shared" si="38"/>
        <v>#REF!</v>
      </c>
      <c r="I38" s="6" t="str">
        <f t="shared" si="38"/>
        <v>#REF!</v>
      </c>
      <c r="J38" s="6" t="str">
        <f t="shared" si="38"/>
        <v>#REF!</v>
      </c>
      <c r="K38" s="6" t="str">
        <f t="shared" si="38"/>
        <v>#REF!</v>
      </c>
    </row>
    <row r="39">
      <c r="A39" s="6" t="str">
        <f>'Calvert Senecas'!M4</f>
        <v>#REF!</v>
      </c>
      <c r="E39" s="6" t="str">
        <f t="shared" si="2"/>
        <v>#REF!</v>
      </c>
      <c r="F39" s="6" t="str">
        <f t="shared" ref="F39:K39" si="39">'Calvert Senecas'!N4</f>
        <v>#REF!</v>
      </c>
      <c r="G39" s="6" t="str">
        <f t="shared" si="39"/>
        <v>#REF!</v>
      </c>
      <c r="H39" s="6" t="str">
        <f t="shared" si="39"/>
        <v>#REF!</v>
      </c>
      <c r="I39" s="6" t="str">
        <f t="shared" si="39"/>
        <v>#REF!</v>
      </c>
      <c r="J39" s="6" t="str">
        <f t="shared" si="39"/>
        <v>#REF!</v>
      </c>
      <c r="K39" s="6" t="str">
        <f t="shared" si="39"/>
        <v>#REF!</v>
      </c>
    </row>
    <row r="40">
      <c r="A40" s="6" t="str">
        <f>'Calvert Senecas'!M3</f>
        <v>#REF!</v>
      </c>
      <c r="E40" s="6" t="str">
        <f t="shared" si="2"/>
        <v>#REF!</v>
      </c>
      <c r="F40" s="6" t="str">
        <f t="shared" ref="F40:K40" si="40">'Calvert Senecas'!N3</f>
        <v>#REF!</v>
      </c>
      <c r="G40" s="6" t="str">
        <f t="shared" si="40"/>
        <v>#REF!</v>
      </c>
      <c r="H40" s="6" t="str">
        <f t="shared" si="40"/>
        <v>#REF!</v>
      </c>
      <c r="I40" s="6" t="str">
        <f t="shared" si="40"/>
        <v>#REF!</v>
      </c>
      <c r="J40" s="6" t="str">
        <f t="shared" si="40"/>
        <v>#REF!</v>
      </c>
      <c r="K40" s="6" t="str">
        <f t="shared" si="40"/>
        <v>#REF!</v>
      </c>
    </row>
    <row r="41">
      <c r="A41" s="6" t="str">
        <f>'Woodmore Wildcats'!M41</f>
        <v>#REF!</v>
      </c>
      <c r="E41" s="6" t="str">
        <f t="shared" ref="E41:E79" si="42">LEFT('Woodmore Wildcats'!A$1,3)</f>
        <v>#REF!</v>
      </c>
      <c r="F41" s="6" t="str">
        <f t="shared" ref="F41:K41" si="41">'Woodmore Wildcats'!N41</f>
        <v>#REF!</v>
      </c>
      <c r="G41" s="6" t="str">
        <f t="shared" si="41"/>
        <v>#REF!</v>
      </c>
      <c r="H41" s="6" t="str">
        <f t="shared" si="41"/>
        <v>#REF!</v>
      </c>
      <c r="I41" s="6" t="str">
        <f t="shared" si="41"/>
        <v>#REF!</v>
      </c>
      <c r="J41" s="6" t="str">
        <f t="shared" si="41"/>
        <v>#REF!</v>
      </c>
      <c r="K41" s="6" t="str">
        <f t="shared" si="41"/>
        <v>#REF!</v>
      </c>
    </row>
    <row r="42">
      <c r="A42" s="6" t="str">
        <f>'Woodmore Wildcats'!M40</f>
        <v>#REF!</v>
      </c>
      <c r="E42" s="6" t="str">
        <f t="shared" si="42"/>
        <v>#REF!</v>
      </c>
      <c r="F42" s="6" t="str">
        <f t="shared" ref="F42:K42" si="43">'Woodmore Wildcats'!N40</f>
        <v>#REF!</v>
      </c>
      <c r="G42" s="6" t="str">
        <f t="shared" si="43"/>
        <v>#REF!</v>
      </c>
      <c r="H42" s="6" t="str">
        <f t="shared" si="43"/>
        <v>#REF!</v>
      </c>
      <c r="I42" s="6" t="str">
        <f t="shared" si="43"/>
        <v>#REF!</v>
      </c>
      <c r="J42" s="6" t="str">
        <f t="shared" si="43"/>
        <v>#REF!</v>
      </c>
      <c r="K42" s="6" t="str">
        <f t="shared" si="43"/>
        <v>#REF!</v>
      </c>
    </row>
    <row r="43">
      <c r="A43" s="6" t="str">
        <f>'Woodmore Wildcats'!M39</f>
        <v>#REF!</v>
      </c>
      <c r="E43" s="6" t="str">
        <f t="shared" si="42"/>
        <v>#REF!</v>
      </c>
      <c r="F43" s="6" t="str">
        <f t="shared" ref="F43:K43" si="44">'Woodmore Wildcats'!N39</f>
        <v>#REF!</v>
      </c>
      <c r="G43" s="6" t="str">
        <f t="shared" si="44"/>
        <v>#REF!</v>
      </c>
      <c r="H43" s="6" t="str">
        <f t="shared" si="44"/>
        <v>#REF!</v>
      </c>
      <c r="I43" s="6" t="str">
        <f t="shared" si="44"/>
        <v>#REF!</v>
      </c>
      <c r="J43" s="6" t="str">
        <f t="shared" si="44"/>
        <v>#REF!</v>
      </c>
      <c r="K43" s="6" t="str">
        <f t="shared" si="44"/>
        <v>#REF!</v>
      </c>
    </row>
    <row r="44">
      <c r="A44" s="6" t="str">
        <f>'Woodmore Wildcats'!M38</f>
        <v>#REF!</v>
      </c>
      <c r="E44" s="6" t="str">
        <f t="shared" si="42"/>
        <v>#REF!</v>
      </c>
      <c r="F44" s="6" t="str">
        <f t="shared" ref="F44:K44" si="45">'Woodmore Wildcats'!N38</f>
        <v>#REF!</v>
      </c>
      <c r="G44" s="6" t="str">
        <f t="shared" si="45"/>
        <v>#REF!</v>
      </c>
      <c r="H44" s="6" t="str">
        <f t="shared" si="45"/>
        <v>#REF!</v>
      </c>
      <c r="I44" s="6" t="str">
        <f t="shared" si="45"/>
        <v>#REF!</v>
      </c>
      <c r="J44" s="6" t="str">
        <f t="shared" si="45"/>
        <v>#REF!</v>
      </c>
      <c r="K44" s="6" t="str">
        <f t="shared" si="45"/>
        <v>#REF!</v>
      </c>
    </row>
    <row r="45">
      <c r="A45" s="6" t="str">
        <f>'Woodmore Wildcats'!M37</f>
        <v>#REF!</v>
      </c>
      <c r="E45" s="6" t="str">
        <f t="shared" si="42"/>
        <v>#REF!</v>
      </c>
      <c r="F45" s="6" t="str">
        <f t="shared" ref="F45:K45" si="46">'Woodmore Wildcats'!N37</f>
        <v>#REF!</v>
      </c>
      <c r="G45" s="6" t="str">
        <f t="shared" si="46"/>
        <v>#REF!</v>
      </c>
      <c r="H45" s="6" t="str">
        <f t="shared" si="46"/>
        <v>#REF!</v>
      </c>
      <c r="I45" s="6" t="str">
        <f t="shared" si="46"/>
        <v>#REF!</v>
      </c>
      <c r="J45" s="6" t="str">
        <f t="shared" si="46"/>
        <v>#REF!</v>
      </c>
      <c r="K45" s="6" t="str">
        <f t="shared" si="46"/>
        <v>#REF!</v>
      </c>
    </row>
    <row r="46">
      <c r="A46" s="6" t="str">
        <f>'Woodmore Wildcats'!M36</f>
        <v>#REF!</v>
      </c>
      <c r="E46" s="6" t="str">
        <f t="shared" si="42"/>
        <v>#REF!</v>
      </c>
      <c r="F46" s="6" t="str">
        <f t="shared" ref="F46:K46" si="47">'Woodmore Wildcats'!N36</f>
        <v>#REF!</v>
      </c>
      <c r="G46" s="6" t="str">
        <f t="shared" si="47"/>
        <v>#REF!</v>
      </c>
      <c r="H46" s="6" t="str">
        <f t="shared" si="47"/>
        <v>#REF!</v>
      </c>
      <c r="I46" s="6" t="str">
        <f t="shared" si="47"/>
        <v>#REF!</v>
      </c>
      <c r="J46" s="6" t="str">
        <f t="shared" si="47"/>
        <v>#REF!</v>
      </c>
      <c r="K46" s="6" t="str">
        <f t="shared" si="47"/>
        <v>#REF!</v>
      </c>
    </row>
    <row r="47">
      <c r="A47" s="6" t="str">
        <f>'Woodmore Wildcats'!M35</f>
        <v>#REF!</v>
      </c>
      <c r="E47" s="6" t="str">
        <f t="shared" si="42"/>
        <v>#REF!</v>
      </c>
      <c r="F47" s="6" t="str">
        <f t="shared" ref="F47:K47" si="48">'Woodmore Wildcats'!N35</f>
        <v>#REF!</v>
      </c>
      <c r="G47" s="6" t="str">
        <f t="shared" si="48"/>
        <v>#REF!</v>
      </c>
      <c r="H47" s="6" t="str">
        <f t="shared" si="48"/>
        <v>#REF!</v>
      </c>
      <c r="I47" s="6" t="str">
        <f t="shared" si="48"/>
        <v>#REF!</v>
      </c>
      <c r="J47" s="6" t="str">
        <f t="shared" si="48"/>
        <v>#REF!</v>
      </c>
      <c r="K47" s="6" t="str">
        <f t="shared" si="48"/>
        <v>#REF!</v>
      </c>
    </row>
    <row r="48">
      <c r="A48" s="6" t="str">
        <f>'Woodmore Wildcats'!M34</f>
        <v>#REF!</v>
      </c>
      <c r="E48" s="6" t="str">
        <f t="shared" si="42"/>
        <v>#REF!</v>
      </c>
      <c r="F48" s="6" t="str">
        <f t="shared" ref="F48:K48" si="49">'Woodmore Wildcats'!N34</f>
        <v>#REF!</v>
      </c>
      <c r="G48" s="6" t="str">
        <f t="shared" si="49"/>
        <v>#REF!</v>
      </c>
      <c r="H48" s="6" t="str">
        <f t="shared" si="49"/>
        <v>#REF!</v>
      </c>
      <c r="I48" s="6" t="str">
        <f t="shared" si="49"/>
        <v>#REF!</v>
      </c>
      <c r="J48" s="6" t="str">
        <f t="shared" si="49"/>
        <v>#REF!</v>
      </c>
      <c r="K48" s="6" t="str">
        <f t="shared" si="49"/>
        <v>#REF!</v>
      </c>
    </row>
    <row r="49">
      <c r="A49" s="6" t="str">
        <f>'Woodmore Wildcats'!M33</f>
        <v>#REF!</v>
      </c>
      <c r="E49" s="6" t="str">
        <f t="shared" si="42"/>
        <v>#REF!</v>
      </c>
      <c r="F49" s="6" t="str">
        <f t="shared" ref="F49:K49" si="50">'Woodmore Wildcats'!N33</f>
        <v>#REF!</v>
      </c>
      <c r="G49" s="6" t="str">
        <f t="shared" si="50"/>
        <v>#REF!</v>
      </c>
      <c r="H49" s="6" t="str">
        <f t="shared" si="50"/>
        <v>#REF!</v>
      </c>
      <c r="I49" s="6" t="str">
        <f t="shared" si="50"/>
        <v>#REF!</v>
      </c>
      <c r="J49" s="6" t="str">
        <f t="shared" si="50"/>
        <v>#REF!</v>
      </c>
      <c r="K49" s="6" t="str">
        <f t="shared" si="50"/>
        <v>#REF!</v>
      </c>
    </row>
    <row r="50">
      <c r="A50" s="6" t="str">
        <f>'Woodmore Wildcats'!M32</f>
        <v>#REF!</v>
      </c>
      <c r="E50" s="6" t="str">
        <f t="shared" si="42"/>
        <v>#REF!</v>
      </c>
      <c r="F50" s="6" t="str">
        <f t="shared" ref="F50:K50" si="51">'Woodmore Wildcats'!N32</f>
        <v>#REF!</v>
      </c>
      <c r="G50" s="6" t="str">
        <f t="shared" si="51"/>
        <v>#REF!</v>
      </c>
      <c r="H50" s="6" t="str">
        <f t="shared" si="51"/>
        <v>#REF!</v>
      </c>
      <c r="I50" s="6" t="str">
        <f t="shared" si="51"/>
        <v>#REF!</v>
      </c>
      <c r="J50" s="6" t="str">
        <f t="shared" si="51"/>
        <v>#REF!</v>
      </c>
      <c r="K50" s="6" t="str">
        <f t="shared" si="51"/>
        <v>#REF!</v>
      </c>
    </row>
    <row r="51">
      <c r="A51" s="6" t="str">
        <f>'Woodmore Wildcats'!M31</f>
        <v>#REF!</v>
      </c>
      <c r="E51" s="6" t="str">
        <f t="shared" si="42"/>
        <v>#REF!</v>
      </c>
      <c r="F51" s="6" t="str">
        <f t="shared" ref="F51:K51" si="52">'Woodmore Wildcats'!N31</f>
        <v>#REF!</v>
      </c>
      <c r="G51" s="6" t="str">
        <f t="shared" si="52"/>
        <v>#REF!</v>
      </c>
      <c r="H51" s="6" t="str">
        <f t="shared" si="52"/>
        <v>#REF!</v>
      </c>
      <c r="I51" s="6" t="str">
        <f t="shared" si="52"/>
        <v>#REF!</v>
      </c>
      <c r="J51" s="6" t="str">
        <f t="shared" si="52"/>
        <v>#REF!</v>
      </c>
      <c r="K51" s="6" t="str">
        <f t="shared" si="52"/>
        <v>#REF!</v>
      </c>
    </row>
    <row r="52">
      <c r="A52" s="6" t="str">
        <f>'Woodmore Wildcats'!M30</f>
        <v>#REF!</v>
      </c>
      <c r="E52" s="6" t="str">
        <f t="shared" si="42"/>
        <v>#REF!</v>
      </c>
      <c r="F52" s="6" t="str">
        <f t="shared" ref="F52:K52" si="53">'Woodmore Wildcats'!N30</f>
        <v>#REF!</v>
      </c>
      <c r="G52" s="6" t="str">
        <f t="shared" si="53"/>
        <v>#REF!</v>
      </c>
      <c r="H52" s="6" t="str">
        <f t="shared" si="53"/>
        <v>#REF!</v>
      </c>
      <c r="I52" s="6" t="str">
        <f t="shared" si="53"/>
        <v>#REF!</v>
      </c>
      <c r="J52" s="6" t="str">
        <f t="shared" si="53"/>
        <v>#REF!</v>
      </c>
      <c r="K52" s="6" t="str">
        <f t="shared" si="53"/>
        <v>#REF!</v>
      </c>
    </row>
    <row r="53">
      <c r="A53" s="6" t="str">
        <f>'Woodmore Wildcats'!M29</f>
        <v>#REF!</v>
      </c>
      <c r="E53" s="6" t="str">
        <f t="shared" si="42"/>
        <v>#REF!</v>
      </c>
      <c r="F53" s="6" t="str">
        <f t="shared" ref="F53:K53" si="54">'Woodmore Wildcats'!N29</f>
        <v>#REF!</v>
      </c>
      <c r="G53" s="6" t="str">
        <f t="shared" si="54"/>
        <v>#REF!</v>
      </c>
      <c r="H53" s="6" t="str">
        <f t="shared" si="54"/>
        <v>#REF!</v>
      </c>
      <c r="I53" s="6" t="str">
        <f t="shared" si="54"/>
        <v>#REF!</v>
      </c>
      <c r="J53" s="6" t="str">
        <f t="shared" si="54"/>
        <v>#REF!</v>
      </c>
      <c r="K53" s="6" t="str">
        <f t="shared" si="54"/>
        <v>#REF!</v>
      </c>
    </row>
    <row r="54">
      <c r="A54" s="6" t="str">
        <f>'Woodmore Wildcats'!M28</f>
        <v>#REF!</v>
      </c>
      <c r="E54" s="6" t="str">
        <f t="shared" si="42"/>
        <v>#REF!</v>
      </c>
      <c r="F54" s="6" t="str">
        <f t="shared" ref="F54:K54" si="55">'Woodmore Wildcats'!N28</f>
        <v>#REF!</v>
      </c>
      <c r="G54" s="6" t="str">
        <f t="shared" si="55"/>
        <v>#REF!</v>
      </c>
      <c r="H54" s="6" t="str">
        <f t="shared" si="55"/>
        <v>#REF!</v>
      </c>
      <c r="I54" s="6" t="str">
        <f t="shared" si="55"/>
        <v>#REF!</v>
      </c>
      <c r="J54" s="6" t="str">
        <f t="shared" si="55"/>
        <v>#REF!</v>
      </c>
      <c r="K54" s="6" t="str">
        <f t="shared" si="55"/>
        <v>#REF!</v>
      </c>
    </row>
    <row r="55">
      <c r="A55" s="6" t="str">
        <f>'Woodmore Wildcats'!M27</f>
        <v>#REF!</v>
      </c>
      <c r="E55" s="6" t="str">
        <f t="shared" si="42"/>
        <v>#REF!</v>
      </c>
      <c r="F55" s="6" t="str">
        <f t="shared" ref="F55:K55" si="56">'Woodmore Wildcats'!N27</f>
        <v>#REF!</v>
      </c>
      <c r="G55" s="6" t="str">
        <f t="shared" si="56"/>
        <v>#REF!</v>
      </c>
      <c r="H55" s="6" t="str">
        <f t="shared" si="56"/>
        <v>#REF!</v>
      </c>
      <c r="I55" s="6" t="str">
        <f t="shared" si="56"/>
        <v>#REF!</v>
      </c>
      <c r="J55" s="6" t="str">
        <f t="shared" si="56"/>
        <v>#REF!</v>
      </c>
      <c r="K55" s="6" t="str">
        <f t="shared" si="56"/>
        <v>#REF!</v>
      </c>
    </row>
    <row r="56">
      <c r="A56" s="6" t="str">
        <f>'Woodmore Wildcats'!M26</f>
        <v>#REF!</v>
      </c>
      <c r="E56" s="6" t="str">
        <f t="shared" si="42"/>
        <v>#REF!</v>
      </c>
      <c r="F56" s="6" t="str">
        <f t="shared" ref="F56:K56" si="57">'Woodmore Wildcats'!N26</f>
        <v>#REF!</v>
      </c>
      <c r="G56" s="6" t="str">
        <f t="shared" si="57"/>
        <v>#REF!</v>
      </c>
      <c r="H56" s="6" t="str">
        <f t="shared" si="57"/>
        <v>#REF!</v>
      </c>
      <c r="I56" s="6" t="str">
        <f t="shared" si="57"/>
        <v>#REF!</v>
      </c>
      <c r="J56" s="6" t="str">
        <f t="shared" si="57"/>
        <v>#REF!</v>
      </c>
      <c r="K56" s="6" t="str">
        <f t="shared" si="57"/>
        <v>#REF!</v>
      </c>
    </row>
    <row r="57">
      <c r="A57" s="6" t="str">
        <f>'Woodmore Wildcats'!M25</f>
        <v>#REF!</v>
      </c>
      <c r="E57" s="6" t="str">
        <f t="shared" si="42"/>
        <v>#REF!</v>
      </c>
      <c r="F57" s="6" t="str">
        <f t="shared" ref="F57:K57" si="58">'Woodmore Wildcats'!N25</f>
        <v>#REF!</v>
      </c>
      <c r="G57" s="6" t="str">
        <f t="shared" si="58"/>
        <v>#REF!</v>
      </c>
      <c r="H57" s="6" t="str">
        <f t="shared" si="58"/>
        <v>#REF!</v>
      </c>
      <c r="I57" s="6" t="str">
        <f t="shared" si="58"/>
        <v>#REF!</v>
      </c>
      <c r="J57" s="6" t="str">
        <f t="shared" si="58"/>
        <v>#REF!</v>
      </c>
      <c r="K57" s="6" t="str">
        <f t="shared" si="58"/>
        <v>#REF!</v>
      </c>
    </row>
    <row r="58">
      <c r="A58" s="6" t="str">
        <f>'Woodmore Wildcats'!M24</f>
        <v>#REF!</v>
      </c>
      <c r="E58" s="6" t="str">
        <f t="shared" si="42"/>
        <v>#REF!</v>
      </c>
      <c r="F58" s="6" t="str">
        <f t="shared" ref="F58:K58" si="59">'Woodmore Wildcats'!N24</f>
        <v>#REF!</v>
      </c>
      <c r="G58" s="6" t="str">
        <f t="shared" si="59"/>
        <v>#REF!</v>
      </c>
      <c r="H58" s="6" t="str">
        <f t="shared" si="59"/>
        <v>#REF!</v>
      </c>
      <c r="I58" s="6" t="str">
        <f t="shared" si="59"/>
        <v>#REF!</v>
      </c>
      <c r="J58" s="6" t="str">
        <f t="shared" si="59"/>
        <v>#REF!</v>
      </c>
      <c r="K58" s="6" t="str">
        <f t="shared" si="59"/>
        <v>#REF!</v>
      </c>
    </row>
    <row r="59">
      <c r="A59" s="6" t="str">
        <f>'Woodmore Wildcats'!M23</f>
        <v>#REF!</v>
      </c>
      <c r="E59" s="6" t="str">
        <f t="shared" si="42"/>
        <v>#REF!</v>
      </c>
      <c r="F59" s="6" t="str">
        <f t="shared" ref="F59:K59" si="60">'Woodmore Wildcats'!N23</f>
        <v>#REF!</v>
      </c>
      <c r="G59" s="6" t="str">
        <f t="shared" si="60"/>
        <v>#REF!</v>
      </c>
      <c r="H59" s="6" t="str">
        <f t="shared" si="60"/>
        <v>#REF!</v>
      </c>
      <c r="I59" s="6" t="str">
        <f t="shared" si="60"/>
        <v>#REF!</v>
      </c>
      <c r="J59" s="6" t="str">
        <f t="shared" si="60"/>
        <v>#REF!</v>
      </c>
      <c r="K59" s="6" t="str">
        <f t="shared" si="60"/>
        <v>#REF!</v>
      </c>
    </row>
    <row r="60">
      <c r="A60" s="6" t="str">
        <f>'Woodmore Wildcats'!M22</f>
        <v>#REF!</v>
      </c>
      <c r="E60" s="6" t="str">
        <f t="shared" si="42"/>
        <v>#REF!</v>
      </c>
      <c r="F60" s="6" t="str">
        <f t="shared" ref="F60:K60" si="61">'Woodmore Wildcats'!N22</f>
        <v>#REF!</v>
      </c>
      <c r="G60" s="6" t="str">
        <f t="shared" si="61"/>
        <v>#REF!</v>
      </c>
      <c r="H60" s="6" t="str">
        <f t="shared" si="61"/>
        <v>#REF!</v>
      </c>
      <c r="I60" s="6" t="str">
        <f t="shared" si="61"/>
        <v>#REF!</v>
      </c>
      <c r="J60" s="6" t="str">
        <f t="shared" si="61"/>
        <v>#REF!</v>
      </c>
      <c r="K60" s="6" t="str">
        <f t="shared" si="61"/>
        <v>#REF!</v>
      </c>
    </row>
    <row r="61">
      <c r="A61" s="6" t="str">
        <f>'Woodmore Wildcats'!M21</f>
        <v>#REF!</v>
      </c>
      <c r="E61" s="6" t="str">
        <f t="shared" si="42"/>
        <v>#REF!</v>
      </c>
      <c r="F61" s="6" t="str">
        <f t="shared" ref="F61:K61" si="62">'Woodmore Wildcats'!N21</f>
        <v>#REF!</v>
      </c>
      <c r="G61" s="6" t="str">
        <f t="shared" si="62"/>
        <v>#REF!</v>
      </c>
      <c r="H61" s="6" t="str">
        <f t="shared" si="62"/>
        <v>#REF!</v>
      </c>
      <c r="I61" s="6" t="str">
        <f t="shared" si="62"/>
        <v>#REF!</v>
      </c>
      <c r="J61" s="6" t="str">
        <f t="shared" si="62"/>
        <v>#REF!</v>
      </c>
      <c r="K61" s="6" t="str">
        <f t="shared" si="62"/>
        <v>#REF!</v>
      </c>
    </row>
    <row r="62">
      <c r="A62" s="6" t="str">
        <f>'Woodmore Wildcats'!M20</f>
        <v>#REF!</v>
      </c>
      <c r="E62" s="6" t="str">
        <f t="shared" si="42"/>
        <v>#REF!</v>
      </c>
      <c r="F62" s="6" t="str">
        <f t="shared" ref="F62:K62" si="63">'Woodmore Wildcats'!N20</f>
        <v>#REF!</v>
      </c>
      <c r="G62" s="6" t="str">
        <f t="shared" si="63"/>
        <v>#REF!</v>
      </c>
      <c r="H62" s="6" t="str">
        <f t="shared" si="63"/>
        <v>#REF!</v>
      </c>
      <c r="I62" s="6" t="str">
        <f t="shared" si="63"/>
        <v>#REF!</v>
      </c>
      <c r="J62" s="6" t="str">
        <f t="shared" si="63"/>
        <v>#REF!</v>
      </c>
      <c r="K62" s="6" t="str">
        <f t="shared" si="63"/>
        <v>#REF!</v>
      </c>
    </row>
    <row r="63">
      <c r="A63" s="6" t="str">
        <f>'Woodmore Wildcats'!M19</f>
        <v>#REF!</v>
      </c>
      <c r="E63" s="6" t="str">
        <f t="shared" si="42"/>
        <v>#REF!</v>
      </c>
      <c r="F63" s="6" t="str">
        <f t="shared" ref="F63:K63" si="64">'Woodmore Wildcats'!N19</f>
        <v>#REF!</v>
      </c>
      <c r="G63" s="6" t="str">
        <f t="shared" si="64"/>
        <v>#REF!</v>
      </c>
      <c r="H63" s="6" t="str">
        <f t="shared" si="64"/>
        <v>#REF!</v>
      </c>
      <c r="I63" s="6" t="str">
        <f t="shared" si="64"/>
        <v>#REF!</v>
      </c>
      <c r="J63" s="6" t="str">
        <f t="shared" si="64"/>
        <v>#REF!</v>
      </c>
      <c r="K63" s="6" t="str">
        <f t="shared" si="64"/>
        <v>#REF!</v>
      </c>
    </row>
    <row r="64">
      <c r="A64" s="6" t="str">
        <f>'Woodmore Wildcats'!M18</f>
        <v>#REF!</v>
      </c>
      <c r="E64" s="6" t="str">
        <f t="shared" si="42"/>
        <v>#REF!</v>
      </c>
      <c r="F64" s="6" t="str">
        <f t="shared" ref="F64:K64" si="65">'Woodmore Wildcats'!N18</f>
        <v>#REF!</v>
      </c>
      <c r="G64" s="6" t="str">
        <f t="shared" si="65"/>
        <v>#REF!</v>
      </c>
      <c r="H64" s="6" t="str">
        <f t="shared" si="65"/>
        <v>#REF!</v>
      </c>
      <c r="I64" s="6" t="str">
        <f t="shared" si="65"/>
        <v>#REF!</v>
      </c>
      <c r="J64" s="6" t="str">
        <f t="shared" si="65"/>
        <v>#REF!</v>
      </c>
      <c r="K64" s="6" t="str">
        <f t="shared" si="65"/>
        <v>#REF!</v>
      </c>
    </row>
    <row r="65">
      <c r="A65" s="6" t="str">
        <f>'Woodmore Wildcats'!M17</f>
        <v>#REF!</v>
      </c>
      <c r="E65" s="6" t="str">
        <f t="shared" si="42"/>
        <v>#REF!</v>
      </c>
      <c r="F65" s="6" t="str">
        <f t="shared" ref="F65:K65" si="66">'Woodmore Wildcats'!N17</f>
        <v>#REF!</v>
      </c>
      <c r="G65" s="6" t="str">
        <f t="shared" si="66"/>
        <v>#REF!</v>
      </c>
      <c r="H65" s="6" t="str">
        <f t="shared" si="66"/>
        <v>#REF!</v>
      </c>
      <c r="I65" s="6" t="str">
        <f t="shared" si="66"/>
        <v>#REF!</v>
      </c>
      <c r="J65" s="6" t="str">
        <f t="shared" si="66"/>
        <v>#REF!</v>
      </c>
      <c r="K65" s="6" t="str">
        <f t="shared" si="66"/>
        <v>#REF!</v>
      </c>
    </row>
    <row r="66">
      <c r="A66" s="6" t="str">
        <f>'Woodmore Wildcats'!M16</f>
        <v>#REF!</v>
      </c>
      <c r="E66" s="6" t="str">
        <f t="shared" si="42"/>
        <v>#REF!</v>
      </c>
      <c r="F66" s="6" t="str">
        <f t="shared" ref="F66:K66" si="67">'Woodmore Wildcats'!N16</f>
        <v>#REF!</v>
      </c>
      <c r="G66" s="6" t="str">
        <f t="shared" si="67"/>
        <v>#REF!</v>
      </c>
      <c r="H66" s="6" t="str">
        <f t="shared" si="67"/>
        <v>#REF!</v>
      </c>
      <c r="I66" s="6" t="str">
        <f t="shared" si="67"/>
        <v>#REF!</v>
      </c>
      <c r="J66" s="6" t="str">
        <f t="shared" si="67"/>
        <v>#REF!</v>
      </c>
      <c r="K66" s="6" t="str">
        <f t="shared" si="67"/>
        <v>#REF!</v>
      </c>
    </row>
    <row r="67">
      <c r="A67" s="6" t="str">
        <f>'Woodmore Wildcats'!M15</f>
        <v>#REF!</v>
      </c>
      <c r="E67" s="6" t="str">
        <f t="shared" si="42"/>
        <v>#REF!</v>
      </c>
      <c r="F67" s="6" t="str">
        <f t="shared" ref="F67:K67" si="68">'Woodmore Wildcats'!N15</f>
        <v>#REF!</v>
      </c>
      <c r="G67" s="6" t="str">
        <f t="shared" si="68"/>
        <v>#REF!</v>
      </c>
      <c r="H67" s="6" t="str">
        <f t="shared" si="68"/>
        <v>#REF!</v>
      </c>
      <c r="I67" s="6" t="str">
        <f t="shared" si="68"/>
        <v>#REF!</v>
      </c>
      <c r="J67" s="6" t="str">
        <f t="shared" si="68"/>
        <v>#REF!</v>
      </c>
      <c r="K67" s="6" t="str">
        <f t="shared" si="68"/>
        <v>#REF!</v>
      </c>
    </row>
    <row r="68">
      <c r="A68" s="6" t="str">
        <f>'Woodmore Wildcats'!M14</f>
        <v>#REF!</v>
      </c>
      <c r="E68" s="6" t="str">
        <f t="shared" si="42"/>
        <v>#REF!</v>
      </c>
      <c r="F68" s="6" t="str">
        <f t="shared" ref="F68:K68" si="69">'Woodmore Wildcats'!N14</f>
        <v>#REF!</v>
      </c>
      <c r="G68" s="6" t="str">
        <f t="shared" si="69"/>
        <v>#REF!</v>
      </c>
      <c r="H68" s="6" t="str">
        <f t="shared" si="69"/>
        <v>#REF!</v>
      </c>
      <c r="I68" s="6" t="str">
        <f t="shared" si="69"/>
        <v>#REF!</v>
      </c>
      <c r="J68" s="6" t="str">
        <f t="shared" si="69"/>
        <v>#REF!</v>
      </c>
      <c r="K68" s="6" t="str">
        <f t="shared" si="69"/>
        <v>#REF!</v>
      </c>
    </row>
    <row r="69">
      <c r="A69" s="6" t="str">
        <f>'Woodmore Wildcats'!M13</f>
        <v>#REF!</v>
      </c>
      <c r="E69" s="6" t="str">
        <f t="shared" si="42"/>
        <v>#REF!</v>
      </c>
      <c r="F69" s="6" t="str">
        <f t="shared" ref="F69:K69" si="70">'Woodmore Wildcats'!N13</f>
        <v>#REF!</v>
      </c>
      <c r="G69" s="6" t="str">
        <f t="shared" si="70"/>
        <v>#REF!</v>
      </c>
      <c r="H69" s="6" t="str">
        <f t="shared" si="70"/>
        <v>#REF!</v>
      </c>
      <c r="I69" s="6" t="str">
        <f t="shared" si="70"/>
        <v>#REF!</v>
      </c>
      <c r="J69" s="6" t="str">
        <f t="shared" si="70"/>
        <v>#REF!</v>
      </c>
      <c r="K69" s="6" t="str">
        <f t="shared" si="70"/>
        <v>#REF!</v>
      </c>
    </row>
    <row r="70">
      <c r="A70" s="6" t="str">
        <f>'Woodmore Wildcats'!M12</f>
        <v>#REF!</v>
      </c>
      <c r="E70" s="6" t="str">
        <f t="shared" si="42"/>
        <v>#REF!</v>
      </c>
      <c r="F70" s="6" t="str">
        <f t="shared" ref="F70:K70" si="71">'Woodmore Wildcats'!N12</f>
        <v>#REF!</v>
      </c>
      <c r="G70" s="6" t="str">
        <f t="shared" si="71"/>
        <v>#REF!</v>
      </c>
      <c r="H70" s="6" t="str">
        <f t="shared" si="71"/>
        <v>#REF!</v>
      </c>
      <c r="I70" s="6" t="str">
        <f t="shared" si="71"/>
        <v>#REF!</v>
      </c>
      <c r="J70" s="6" t="str">
        <f t="shared" si="71"/>
        <v>#REF!</v>
      </c>
      <c r="K70" s="6" t="str">
        <f t="shared" si="71"/>
        <v>#REF!</v>
      </c>
    </row>
    <row r="71">
      <c r="A71" s="6" t="str">
        <f>'Woodmore Wildcats'!M11</f>
        <v>#REF!</v>
      </c>
      <c r="E71" s="6" t="str">
        <f t="shared" si="42"/>
        <v>#REF!</v>
      </c>
      <c r="F71" s="6" t="str">
        <f t="shared" ref="F71:K71" si="72">'Woodmore Wildcats'!N11</f>
        <v>#REF!</v>
      </c>
      <c r="G71" s="6" t="str">
        <f t="shared" si="72"/>
        <v>#REF!</v>
      </c>
      <c r="H71" s="6" t="str">
        <f t="shared" si="72"/>
        <v>#REF!</v>
      </c>
      <c r="I71" s="6" t="str">
        <f t="shared" si="72"/>
        <v>#REF!</v>
      </c>
      <c r="J71" s="6" t="str">
        <f t="shared" si="72"/>
        <v>#REF!</v>
      </c>
      <c r="K71" s="6" t="str">
        <f t="shared" si="72"/>
        <v>#REF!</v>
      </c>
    </row>
    <row r="72">
      <c r="A72" s="6" t="str">
        <f>'Woodmore Wildcats'!M10</f>
        <v>#REF!</v>
      </c>
      <c r="E72" s="6" t="str">
        <f t="shared" si="42"/>
        <v>#REF!</v>
      </c>
      <c r="F72" s="6" t="str">
        <f t="shared" ref="F72:K72" si="73">'Woodmore Wildcats'!N10</f>
        <v>#REF!</v>
      </c>
      <c r="G72" s="6" t="str">
        <f t="shared" si="73"/>
        <v>#REF!</v>
      </c>
      <c r="H72" s="6" t="str">
        <f t="shared" si="73"/>
        <v>#REF!</v>
      </c>
      <c r="I72" s="6" t="str">
        <f t="shared" si="73"/>
        <v>#REF!</v>
      </c>
      <c r="J72" s="6" t="str">
        <f t="shared" si="73"/>
        <v>#REF!</v>
      </c>
      <c r="K72" s="6" t="str">
        <f t="shared" si="73"/>
        <v>#REF!</v>
      </c>
    </row>
    <row r="73">
      <c r="A73" s="6" t="str">
        <f>'Woodmore Wildcats'!M9</f>
        <v>#REF!</v>
      </c>
      <c r="E73" s="6" t="str">
        <f t="shared" si="42"/>
        <v>#REF!</v>
      </c>
      <c r="F73" s="6" t="str">
        <f t="shared" ref="F73:K73" si="74">'Woodmore Wildcats'!N9</f>
        <v>#REF!</v>
      </c>
      <c r="G73" s="6" t="str">
        <f t="shared" si="74"/>
        <v>#REF!</v>
      </c>
      <c r="H73" s="6" t="str">
        <f t="shared" si="74"/>
        <v>#REF!</v>
      </c>
      <c r="I73" s="6" t="str">
        <f t="shared" si="74"/>
        <v>#REF!</v>
      </c>
      <c r="J73" s="6" t="str">
        <f t="shared" si="74"/>
        <v>#REF!</v>
      </c>
      <c r="K73" s="6" t="str">
        <f t="shared" si="74"/>
        <v>#REF!</v>
      </c>
    </row>
    <row r="74">
      <c r="A74" s="6" t="str">
        <f>'Woodmore Wildcats'!M8</f>
        <v>#REF!</v>
      </c>
      <c r="E74" s="6" t="str">
        <f t="shared" si="42"/>
        <v>#REF!</v>
      </c>
      <c r="F74" s="6" t="str">
        <f t="shared" ref="F74:K74" si="75">'Woodmore Wildcats'!N8</f>
        <v>#REF!</v>
      </c>
      <c r="G74" s="6" t="str">
        <f t="shared" si="75"/>
        <v>#REF!</v>
      </c>
      <c r="H74" s="6" t="str">
        <f t="shared" si="75"/>
        <v>#REF!</v>
      </c>
      <c r="I74" s="6" t="str">
        <f t="shared" si="75"/>
        <v>#REF!</v>
      </c>
      <c r="J74" s="6" t="str">
        <f t="shared" si="75"/>
        <v>#REF!</v>
      </c>
      <c r="K74" s="6" t="str">
        <f t="shared" si="75"/>
        <v>#REF!</v>
      </c>
    </row>
    <row r="75">
      <c r="A75" s="6" t="str">
        <f>'Woodmore Wildcats'!M7</f>
        <v>#REF!</v>
      </c>
      <c r="E75" s="6" t="str">
        <f t="shared" si="42"/>
        <v>#REF!</v>
      </c>
      <c r="F75" s="6" t="str">
        <f t="shared" ref="F75:K75" si="76">'Woodmore Wildcats'!N7</f>
        <v>#REF!</v>
      </c>
      <c r="G75" s="6" t="str">
        <f t="shared" si="76"/>
        <v>#REF!</v>
      </c>
      <c r="H75" s="6" t="str">
        <f t="shared" si="76"/>
        <v>#REF!</v>
      </c>
      <c r="I75" s="6" t="str">
        <f t="shared" si="76"/>
        <v>#REF!</v>
      </c>
      <c r="J75" s="6" t="str">
        <f t="shared" si="76"/>
        <v>#REF!</v>
      </c>
      <c r="K75" s="6" t="str">
        <f t="shared" si="76"/>
        <v>#REF!</v>
      </c>
    </row>
    <row r="76">
      <c r="A76" s="6" t="str">
        <f>'Woodmore Wildcats'!M6</f>
        <v>#REF!</v>
      </c>
      <c r="E76" s="6" t="str">
        <f t="shared" si="42"/>
        <v>#REF!</v>
      </c>
      <c r="F76" s="6" t="str">
        <f t="shared" ref="F76:K76" si="77">'Woodmore Wildcats'!N6</f>
        <v>#REF!</v>
      </c>
      <c r="G76" s="6" t="str">
        <f t="shared" si="77"/>
        <v>#REF!</v>
      </c>
      <c r="H76" s="6" t="str">
        <f t="shared" si="77"/>
        <v>#REF!</v>
      </c>
      <c r="I76" s="6" t="str">
        <f t="shared" si="77"/>
        <v>#REF!</v>
      </c>
      <c r="J76" s="6" t="str">
        <f t="shared" si="77"/>
        <v>#REF!</v>
      </c>
      <c r="K76" s="6" t="str">
        <f t="shared" si="77"/>
        <v>#REF!</v>
      </c>
    </row>
    <row r="77">
      <c r="A77" s="6" t="str">
        <f>'Woodmore Wildcats'!M5</f>
        <v>#REF!</v>
      </c>
      <c r="E77" s="6" t="str">
        <f t="shared" si="42"/>
        <v>#REF!</v>
      </c>
      <c r="F77" s="6" t="str">
        <f t="shared" ref="F77:K77" si="78">'Woodmore Wildcats'!N5</f>
        <v>#REF!</v>
      </c>
      <c r="G77" s="6" t="str">
        <f t="shared" si="78"/>
        <v>#REF!</v>
      </c>
      <c r="H77" s="6" t="str">
        <f t="shared" si="78"/>
        <v>#REF!</v>
      </c>
      <c r="I77" s="6" t="str">
        <f t="shared" si="78"/>
        <v>#REF!</v>
      </c>
      <c r="J77" s="6" t="str">
        <f t="shared" si="78"/>
        <v>#REF!</v>
      </c>
      <c r="K77" s="6" t="str">
        <f t="shared" si="78"/>
        <v>#REF!</v>
      </c>
    </row>
    <row r="78">
      <c r="A78" s="6" t="str">
        <f>'Woodmore Wildcats'!M4</f>
        <v>#REF!</v>
      </c>
      <c r="E78" s="6" t="str">
        <f t="shared" si="42"/>
        <v>#REF!</v>
      </c>
      <c r="F78" s="6" t="str">
        <f t="shared" ref="F78:K78" si="79">'Woodmore Wildcats'!N4</f>
        <v>#REF!</v>
      </c>
      <c r="G78" s="6" t="str">
        <f t="shared" si="79"/>
        <v>#REF!</v>
      </c>
      <c r="H78" s="6" t="str">
        <f t="shared" si="79"/>
        <v>#REF!</v>
      </c>
      <c r="I78" s="6" t="str">
        <f t="shared" si="79"/>
        <v>#REF!</v>
      </c>
      <c r="J78" s="6" t="str">
        <f t="shared" si="79"/>
        <v>#REF!</v>
      </c>
      <c r="K78" s="6" t="str">
        <f t="shared" si="79"/>
        <v>#REF!</v>
      </c>
    </row>
    <row r="79">
      <c r="A79" s="6" t="str">
        <f>'Woodmore Wildcats'!M3</f>
        <v>#REF!</v>
      </c>
      <c r="E79" s="6" t="str">
        <f t="shared" si="42"/>
        <v>#REF!</v>
      </c>
      <c r="F79" s="6" t="str">
        <f t="shared" ref="F79:K79" si="80">'Woodmore Wildcats'!N3</f>
        <v>#REF!</v>
      </c>
      <c r="G79" s="6" t="str">
        <f t="shared" si="80"/>
        <v>#REF!</v>
      </c>
      <c r="H79" s="6" t="str">
        <f t="shared" si="80"/>
        <v>#REF!</v>
      </c>
      <c r="I79" s="6" t="str">
        <f t="shared" si="80"/>
        <v>#REF!</v>
      </c>
      <c r="J79" s="6" t="str">
        <f t="shared" si="80"/>
        <v>#REF!</v>
      </c>
      <c r="K79" s="6" t="str">
        <f t="shared" si="80"/>
        <v>#REF!</v>
      </c>
    </row>
    <row r="80">
      <c r="A80" s="6" t="str">
        <f>'Gibsonburg Golden Bears'!M41</f>
        <v>#REF!</v>
      </c>
      <c r="E80" s="6" t="str">
        <f t="shared" ref="E80:E118" si="82">LEFT('Gibsonburg Golden Bears'!A$1,3)</f>
        <v>#REF!</v>
      </c>
      <c r="F80" s="6" t="str">
        <f t="shared" ref="F80:K80" si="81">'Gibsonburg Golden Bears'!N41</f>
        <v>#REF!</v>
      </c>
      <c r="G80" s="6" t="str">
        <f t="shared" si="81"/>
        <v>#REF!</v>
      </c>
      <c r="H80" s="6" t="str">
        <f t="shared" si="81"/>
        <v>#REF!</v>
      </c>
      <c r="I80" s="6" t="str">
        <f t="shared" si="81"/>
        <v>#REF!</v>
      </c>
      <c r="J80" s="6" t="str">
        <f t="shared" si="81"/>
        <v>#REF!</v>
      </c>
      <c r="K80" s="6" t="str">
        <f t="shared" si="81"/>
        <v>#REF!</v>
      </c>
    </row>
    <row r="81">
      <c r="A81" s="6" t="str">
        <f>'Gibsonburg Golden Bears'!M40</f>
        <v>#REF!</v>
      </c>
      <c r="E81" s="6" t="str">
        <f t="shared" si="82"/>
        <v>#REF!</v>
      </c>
      <c r="F81" s="6" t="str">
        <f t="shared" ref="F81:K81" si="83">'Gibsonburg Golden Bears'!N40</f>
        <v>#REF!</v>
      </c>
      <c r="G81" s="6" t="str">
        <f t="shared" si="83"/>
        <v>#REF!</v>
      </c>
      <c r="H81" s="6" t="str">
        <f t="shared" si="83"/>
        <v>#REF!</v>
      </c>
      <c r="I81" s="6" t="str">
        <f t="shared" si="83"/>
        <v>#REF!</v>
      </c>
      <c r="J81" s="6" t="str">
        <f t="shared" si="83"/>
        <v>#REF!</v>
      </c>
      <c r="K81" s="6" t="str">
        <f t="shared" si="83"/>
        <v>#REF!</v>
      </c>
    </row>
    <row r="82">
      <c r="A82" s="6" t="str">
        <f>'Gibsonburg Golden Bears'!M39</f>
        <v>#REF!</v>
      </c>
      <c r="E82" s="6" t="str">
        <f t="shared" si="82"/>
        <v>#REF!</v>
      </c>
      <c r="F82" s="6" t="str">
        <f t="shared" ref="F82:K82" si="84">'Gibsonburg Golden Bears'!N39</f>
        <v>#REF!</v>
      </c>
      <c r="G82" s="6" t="str">
        <f t="shared" si="84"/>
        <v>#REF!</v>
      </c>
      <c r="H82" s="6" t="str">
        <f t="shared" si="84"/>
        <v>#REF!</v>
      </c>
      <c r="I82" s="6" t="str">
        <f t="shared" si="84"/>
        <v>#REF!</v>
      </c>
      <c r="J82" s="6" t="str">
        <f t="shared" si="84"/>
        <v>#REF!</v>
      </c>
      <c r="K82" s="6" t="str">
        <f t="shared" si="84"/>
        <v>#REF!</v>
      </c>
    </row>
    <row r="83">
      <c r="A83" s="6" t="str">
        <f>'Gibsonburg Golden Bears'!M38</f>
        <v>#REF!</v>
      </c>
      <c r="E83" s="6" t="str">
        <f t="shared" si="82"/>
        <v>#REF!</v>
      </c>
      <c r="F83" s="6" t="str">
        <f t="shared" ref="F83:K83" si="85">'Gibsonburg Golden Bears'!N38</f>
        <v>#REF!</v>
      </c>
      <c r="G83" s="6" t="str">
        <f t="shared" si="85"/>
        <v>#REF!</v>
      </c>
      <c r="H83" s="6" t="str">
        <f t="shared" si="85"/>
        <v>#REF!</v>
      </c>
      <c r="I83" s="6" t="str">
        <f t="shared" si="85"/>
        <v>#REF!</v>
      </c>
      <c r="J83" s="6" t="str">
        <f t="shared" si="85"/>
        <v>#REF!</v>
      </c>
      <c r="K83" s="6" t="str">
        <f t="shared" si="85"/>
        <v>#REF!</v>
      </c>
    </row>
    <row r="84">
      <c r="A84" s="6" t="str">
        <f>'Gibsonburg Golden Bears'!M37</f>
        <v>#REF!</v>
      </c>
      <c r="E84" s="6" t="str">
        <f t="shared" si="82"/>
        <v>#REF!</v>
      </c>
      <c r="F84" s="6" t="str">
        <f t="shared" ref="F84:K84" si="86">'Gibsonburg Golden Bears'!N37</f>
        <v>#REF!</v>
      </c>
      <c r="G84" s="6" t="str">
        <f t="shared" si="86"/>
        <v>#REF!</v>
      </c>
      <c r="H84" s="6" t="str">
        <f t="shared" si="86"/>
        <v>#REF!</v>
      </c>
      <c r="I84" s="6" t="str">
        <f t="shared" si="86"/>
        <v>#REF!</v>
      </c>
      <c r="J84" s="6" t="str">
        <f t="shared" si="86"/>
        <v>#REF!</v>
      </c>
      <c r="K84" s="6" t="str">
        <f t="shared" si="86"/>
        <v>#REF!</v>
      </c>
    </row>
    <row r="85">
      <c r="A85" s="6" t="str">
        <f>'Gibsonburg Golden Bears'!M36</f>
        <v>#REF!</v>
      </c>
      <c r="E85" s="6" t="str">
        <f t="shared" si="82"/>
        <v>#REF!</v>
      </c>
      <c r="F85" s="6" t="str">
        <f t="shared" ref="F85:K85" si="87">'Gibsonburg Golden Bears'!N36</f>
        <v>#REF!</v>
      </c>
      <c r="G85" s="6" t="str">
        <f t="shared" si="87"/>
        <v>#REF!</v>
      </c>
      <c r="H85" s="6" t="str">
        <f t="shared" si="87"/>
        <v>#REF!</v>
      </c>
      <c r="I85" s="6" t="str">
        <f t="shared" si="87"/>
        <v>#REF!</v>
      </c>
      <c r="J85" s="6" t="str">
        <f t="shared" si="87"/>
        <v>#REF!</v>
      </c>
      <c r="K85" s="6" t="str">
        <f t="shared" si="87"/>
        <v>#REF!</v>
      </c>
    </row>
    <row r="86">
      <c r="A86" s="6" t="str">
        <f>'Gibsonburg Golden Bears'!M35</f>
        <v>#REF!</v>
      </c>
      <c r="E86" s="6" t="str">
        <f t="shared" si="82"/>
        <v>#REF!</v>
      </c>
      <c r="F86" s="6" t="str">
        <f t="shared" ref="F86:K86" si="88">'Gibsonburg Golden Bears'!N35</f>
        <v>#REF!</v>
      </c>
      <c r="G86" s="6" t="str">
        <f t="shared" si="88"/>
        <v>#REF!</v>
      </c>
      <c r="H86" s="6" t="str">
        <f t="shared" si="88"/>
        <v>#REF!</v>
      </c>
      <c r="I86" s="6" t="str">
        <f t="shared" si="88"/>
        <v>#REF!</v>
      </c>
      <c r="J86" s="6" t="str">
        <f t="shared" si="88"/>
        <v>#REF!</v>
      </c>
      <c r="K86" s="6" t="str">
        <f t="shared" si="88"/>
        <v>#REF!</v>
      </c>
    </row>
    <row r="87">
      <c r="A87" s="6" t="str">
        <f>'Gibsonburg Golden Bears'!M34</f>
        <v>#REF!</v>
      </c>
      <c r="E87" s="6" t="str">
        <f t="shared" si="82"/>
        <v>#REF!</v>
      </c>
      <c r="F87" s="6" t="str">
        <f t="shared" ref="F87:K87" si="89">'Gibsonburg Golden Bears'!N34</f>
        <v>#REF!</v>
      </c>
      <c r="G87" s="6" t="str">
        <f t="shared" si="89"/>
        <v>#REF!</v>
      </c>
      <c r="H87" s="6" t="str">
        <f t="shared" si="89"/>
        <v>#REF!</v>
      </c>
      <c r="I87" s="6" t="str">
        <f t="shared" si="89"/>
        <v>#REF!</v>
      </c>
      <c r="J87" s="6" t="str">
        <f t="shared" si="89"/>
        <v>#REF!</v>
      </c>
      <c r="K87" s="6" t="str">
        <f t="shared" si="89"/>
        <v>#REF!</v>
      </c>
    </row>
    <row r="88">
      <c r="A88" s="6" t="str">
        <f>'Gibsonburg Golden Bears'!M33</f>
        <v>#REF!</v>
      </c>
      <c r="E88" s="6" t="str">
        <f t="shared" si="82"/>
        <v>#REF!</v>
      </c>
      <c r="F88" s="6" t="str">
        <f t="shared" ref="F88:K88" si="90">'Gibsonburg Golden Bears'!N33</f>
        <v>#REF!</v>
      </c>
      <c r="G88" s="6" t="str">
        <f t="shared" si="90"/>
        <v>#REF!</v>
      </c>
      <c r="H88" s="6" t="str">
        <f t="shared" si="90"/>
        <v>#REF!</v>
      </c>
      <c r="I88" s="6" t="str">
        <f t="shared" si="90"/>
        <v>#REF!</v>
      </c>
      <c r="J88" s="6" t="str">
        <f t="shared" si="90"/>
        <v>#REF!</v>
      </c>
      <c r="K88" s="6" t="str">
        <f t="shared" si="90"/>
        <v>#REF!</v>
      </c>
    </row>
    <row r="89">
      <c r="A89" s="6" t="str">
        <f>'Gibsonburg Golden Bears'!M32</f>
        <v>#REF!</v>
      </c>
      <c r="E89" s="6" t="str">
        <f t="shared" si="82"/>
        <v>#REF!</v>
      </c>
      <c r="F89" s="6" t="str">
        <f t="shared" ref="F89:K89" si="91">'Gibsonburg Golden Bears'!N32</f>
        <v>#REF!</v>
      </c>
      <c r="G89" s="6" t="str">
        <f t="shared" si="91"/>
        <v>#REF!</v>
      </c>
      <c r="H89" s="6" t="str">
        <f t="shared" si="91"/>
        <v>#REF!</v>
      </c>
      <c r="I89" s="6" t="str">
        <f t="shared" si="91"/>
        <v>#REF!</v>
      </c>
      <c r="J89" s="6" t="str">
        <f t="shared" si="91"/>
        <v>#REF!</v>
      </c>
      <c r="K89" s="6" t="str">
        <f t="shared" si="91"/>
        <v>#REF!</v>
      </c>
    </row>
    <row r="90">
      <c r="A90" s="6" t="str">
        <f>'Gibsonburg Golden Bears'!M31</f>
        <v>#REF!</v>
      </c>
      <c r="E90" s="6" t="str">
        <f t="shared" si="82"/>
        <v>#REF!</v>
      </c>
      <c r="F90" s="6" t="str">
        <f t="shared" ref="F90:K90" si="92">'Gibsonburg Golden Bears'!N31</f>
        <v>#REF!</v>
      </c>
      <c r="G90" s="6" t="str">
        <f t="shared" si="92"/>
        <v>#REF!</v>
      </c>
      <c r="H90" s="6" t="str">
        <f t="shared" si="92"/>
        <v>#REF!</v>
      </c>
      <c r="I90" s="6" t="str">
        <f t="shared" si="92"/>
        <v>#REF!</v>
      </c>
      <c r="J90" s="6" t="str">
        <f t="shared" si="92"/>
        <v>#REF!</v>
      </c>
      <c r="K90" s="6" t="str">
        <f t="shared" si="92"/>
        <v>#REF!</v>
      </c>
    </row>
    <row r="91">
      <c r="A91" s="6" t="str">
        <f>'Gibsonburg Golden Bears'!M30</f>
        <v>#REF!</v>
      </c>
      <c r="E91" s="6" t="str">
        <f t="shared" si="82"/>
        <v>#REF!</v>
      </c>
      <c r="F91" s="6" t="str">
        <f t="shared" ref="F91:K91" si="93">'Gibsonburg Golden Bears'!N30</f>
        <v>#REF!</v>
      </c>
      <c r="G91" s="6" t="str">
        <f t="shared" si="93"/>
        <v>#REF!</v>
      </c>
      <c r="H91" s="6" t="str">
        <f t="shared" si="93"/>
        <v>#REF!</v>
      </c>
      <c r="I91" s="6" t="str">
        <f t="shared" si="93"/>
        <v>#REF!</v>
      </c>
      <c r="J91" s="6" t="str">
        <f t="shared" si="93"/>
        <v>#REF!</v>
      </c>
      <c r="K91" s="6" t="str">
        <f t="shared" si="93"/>
        <v>#REF!</v>
      </c>
    </row>
    <row r="92">
      <c r="A92" s="6" t="str">
        <f>'Gibsonburg Golden Bears'!M29</f>
        <v>#REF!</v>
      </c>
      <c r="E92" s="6" t="str">
        <f t="shared" si="82"/>
        <v>#REF!</v>
      </c>
      <c r="F92" s="6" t="str">
        <f t="shared" ref="F92:K92" si="94">'Gibsonburg Golden Bears'!N29</f>
        <v>#REF!</v>
      </c>
      <c r="G92" s="6" t="str">
        <f t="shared" si="94"/>
        <v>#REF!</v>
      </c>
      <c r="H92" s="6" t="str">
        <f t="shared" si="94"/>
        <v>#REF!</v>
      </c>
      <c r="I92" s="6" t="str">
        <f t="shared" si="94"/>
        <v>#REF!</v>
      </c>
      <c r="J92" s="6" t="str">
        <f t="shared" si="94"/>
        <v>#REF!</v>
      </c>
      <c r="K92" s="6" t="str">
        <f t="shared" si="94"/>
        <v>#REF!</v>
      </c>
    </row>
    <row r="93">
      <c r="A93" s="6" t="str">
        <f>'Gibsonburg Golden Bears'!M28</f>
        <v>#REF!</v>
      </c>
      <c r="E93" s="6" t="str">
        <f t="shared" si="82"/>
        <v>#REF!</v>
      </c>
      <c r="F93" s="6" t="str">
        <f t="shared" ref="F93:K93" si="95">'Gibsonburg Golden Bears'!N28</f>
        <v>#REF!</v>
      </c>
      <c r="G93" s="6" t="str">
        <f t="shared" si="95"/>
        <v>#REF!</v>
      </c>
      <c r="H93" s="6" t="str">
        <f t="shared" si="95"/>
        <v>#REF!</v>
      </c>
      <c r="I93" s="6" t="str">
        <f t="shared" si="95"/>
        <v>#REF!</v>
      </c>
      <c r="J93" s="6" t="str">
        <f t="shared" si="95"/>
        <v>#REF!</v>
      </c>
      <c r="K93" s="6" t="str">
        <f t="shared" si="95"/>
        <v>#REF!</v>
      </c>
    </row>
    <row r="94">
      <c r="A94" s="6" t="str">
        <f>'Gibsonburg Golden Bears'!M27</f>
        <v>#REF!</v>
      </c>
      <c r="E94" s="6" t="str">
        <f t="shared" si="82"/>
        <v>#REF!</v>
      </c>
      <c r="F94" s="6" t="str">
        <f t="shared" ref="F94:K94" si="96">'Gibsonburg Golden Bears'!N27</f>
        <v>#REF!</v>
      </c>
      <c r="G94" s="6" t="str">
        <f t="shared" si="96"/>
        <v>#REF!</v>
      </c>
      <c r="H94" s="6" t="str">
        <f t="shared" si="96"/>
        <v>#REF!</v>
      </c>
      <c r="I94" s="6" t="str">
        <f t="shared" si="96"/>
        <v>#REF!</v>
      </c>
      <c r="J94" s="6" t="str">
        <f t="shared" si="96"/>
        <v>#REF!</v>
      </c>
      <c r="K94" s="6" t="str">
        <f t="shared" si="96"/>
        <v>#REF!</v>
      </c>
    </row>
    <row r="95">
      <c r="A95" s="6" t="str">
        <f>'Gibsonburg Golden Bears'!M26</f>
        <v>#REF!</v>
      </c>
      <c r="E95" s="6" t="str">
        <f t="shared" si="82"/>
        <v>#REF!</v>
      </c>
      <c r="F95" s="6" t="str">
        <f t="shared" ref="F95:K95" si="97">'Gibsonburg Golden Bears'!N26</f>
        <v>#REF!</v>
      </c>
      <c r="G95" s="6" t="str">
        <f t="shared" si="97"/>
        <v>#REF!</v>
      </c>
      <c r="H95" s="6" t="str">
        <f t="shared" si="97"/>
        <v>#REF!</v>
      </c>
      <c r="I95" s="6" t="str">
        <f t="shared" si="97"/>
        <v>#REF!</v>
      </c>
      <c r="J95" s="6" t="str">
        <f t="shared" si="97"/>
        <v>#REF!</v>
      </c>
      <c r="K95" s="6" t="str">
        <f t="shared" si="97"/>
        <v>#REF!</v>
      </c>
    </row>
    <row r="96">
      <c r="A96" s="6" t="str">
        <f>'Gibsonburg Golden Bears'!M25</f>
        <v>#REF!</v>
      </c>
      <c r="E96" s="6" t="str">
        <f t="shared" si="82"/>
        <v>#REF!</v>
      </c>
      <c r="F96" s="6" t="str">
        <f t="shared" ref="F96:K96" si="98">'Gibsonburg Golden Bears'!N25</f>
        <v>#REF!</v>
      </c>
      <c r="G96" s="6" t="str">
        <f t="shared" si="98"/>
        <v>#REF!</v>
      </c>
      <c r="H96" s="6" t="str">
        <f t="shared" si="98"/>
        <v>#REF!</v>
      </c>
      <c r="I96" s="6" t="str">
        <f t="shared" si="98"/>
        <v>#REF!</v>
      </c>
      <c r="J96" s="6" t="str">
        <f t="shared" si="98"/>
        <v>#REF!</v>
      </c>
      <c r="K96" s="6" t="str">
        <f t="shared" si="98"/>
        <v>#REF!</v>
      </c>
    </row>
    <row r="97">
      <c r="A97" s="6" t="str">
        <f>'Gibsonburg Golden Bears'!M24</f>
        <v>#REF!</v>
      </c>
      <c r="E97" s="6" t="str">
        <f t="shared" si="82"/>
        <v>#REF!</v>
      </c>
      <c r="F97" s="6" t="str">
        <f t="shared" ref="F97:K97" si="99">'Gibsonburg Golden Bears'!N24</f>
        <v>#REF!</v>
      </c>
      <c r="G97" s="6" t="str">
        <f t="shared" si="99"/>
        <v>#REF!</v>
      </c>
      <c r="H97" s="6" t="str">
        <f t="shared" si="99"/>
        <v>#REF!</v>
      </c>
      <c r="I97" s="6" t="str">
        <f t="shared" si="99"/>
        <v>#REF!</v>
      </c>
      <c r="J97" s="6" t="str">
        <f t="shared" si="99"/>
        <v>#REF!</v>
      </c>
      <c r="K97" s="6" t="str">
        <f t="shared" si="99"/>
        <v>#REF!</v>
      </c>
    </row>
    <row r="98">
      <c r="A98" s="6" t="str">
        <f>'Gibsonburg Golden Bears'!M23</f>
        <v>#REF!</v>
      </c>
      <c r="E98" s="6" t="str">
        <f t="shared" si="82"/>
        <v>#REF!</v>
      </c>
      <c r="F98" s="6" t="str">
        <f t="shared" ref="F98:K98" si="100">'Gibsonburg Golden Bears'!N23</f>
        <v>#REF!</v>
      </c>
      <c r="G98" s="6" t="str">
        <f t="shared" si="100"/>
        <v>#REF!</v>
      </c>
      <c r="H98" s="6" t="str">
        <f t="shared" si="100"/>
        <v>#REF!</v>
      </c>
      <c r="I98" s="6" t="str">
        <f t="shared" si="100"/>
        <v>#REF!</v>
      </c>
      <c r="J98" s="6" t="str">
        <f t="shared" si="100"/>
        <v>#REF!</v>
      </c>
      <c r="K98" s="6" t="str">
        <f t="shared" si="100"/>
        <v>#REF!</v>
      </c>
    </row>
    <row r="99">
      <c r="A99" s="6" t="str">
        <f>'Gibsonburg Golden Bears'!M22</f>
        <v>#REF!</v>
      </c>
      <c r="E99" s="6" t="str">
        <f t="shared" si="82"/>
        <v>#REF!</v>
      </c>
      <c r="F99" s="6" t="str">
        <f t="shared" ref="F99:K99" si="101">'Gibsonburg Golden Bears'!N22</f>
        <v>#REF!</v>
      </c>
      <c r="G99" s="6" t="str">
        <f t="shared" si="101"/>
        <v>#REF!</v>
      </c>
      <c r="H99" s="6" t="str">
        <f t="shared" si="101"/>
        <v>#REF!</v>
      </c>
      <c r="I99" s="6" t="str">
        <f t="shared" si="101"/>
        <v>#REF!</v>
      </c>
      <c r="J99" s="6" t="str">
        <f t="shared" si="101"/>
        <v>#REF!</v>
      </c>
      <c r="K99" s="6" t="str">
        <f t="shared" si="101"/>
        <v>#REF!</v>
      </c>
    </row>
    <row r="100">
      <c r="A100" s="6" t="str">
        <f>'Gibsonburg Golden Bears'!M21</f>
        <v>#REF!</v>
      </c>
      <c r="E100" s="6" t="str">
        <f t="shared" si="82"/>
        <v>#REF!</v>
      </c>
      <c r="F100" s="6" t="str">
        <f t="shared" ref="F100:K100" si="102">'Gibsonburg Golden Bears'!N21</f>
        <v>#REF!</v>
      </c>
      <c r="G100" s="6" t="str">
        <f t="shared" si="102"/>
        <v>#REF!</v>
      </c>
      <c r="H100" s="6" t="str">
        <f t="shared" si="102"/>
        <v>#REF!</v>
      </c>
      <c r="I100" s="6" t="str">
        <f t="shared" si="102"/>
        <v>#REF!</v>
      </c>
      <c r="J100" s="6" t="str">
        <f t="shared" si="102"/>
        <v>#REF!</v>
      </c>
      <c r="K100" s="6" t="str">
        <f t="shared" si="102"/>
        <v>#REF!</v>
      </c>
    </row>
    <row r="101">
      <c r="A101" s="6" t="str">
        <f>'Gibsonburg Golden Bears'!M20</f>
        <v>#REF!</v>
      </c>
      <c r="E101" s="6" t="str">
        <f t="shared" si="82"/>
        <v>#REF!</v>
      </c>
      <c r="F101" s="6" t="str">
        <f t="shared" ref="F101:K101" si="103">'Gibsonburg Golden Bears'!N20</f>
        <v>#REF!</v>
      </c>
      <c r="G101" s="6" t="str">
        <f t="shared" si="103"/>
        <v>#REF!</v>
      </c>
      <c r="H101" s="6" t="str">
        <f t="shared" si="103"/>
        <v>#REF!</v>
      </c>
      <c r="I101" s="6" t="str">
        <f t="shared" si="103"/>
        <v>#REF!</v>
      </c>
      <c r="J101" s="6" t="str">
        <f t="shared" si="103"/>
        <v>#REF!</v>
      </c>
      <c r="K101" s="6" t="str">
        <f t="shared" si="103"/>
        <v>#REF!</v>
      </c>
    </row>
    <row r="102">
      <c r="A102" s="6" t="str">
        <f>'Gibsonburg Golden Bears'!M19</f>
        <v>#REF!</v>
      </c>
      <c r="E102" s="6" t="str">
        <f t="shared" si="82"/>
        <v>#REF!</v>
      </c>
      <c r="F102" s="6" t="str">
        <f t="shared" ref="F102:K102" si="104">'Gibsonburg Golden Bears'!N19</f>
        <v>#REF!</v>
      </c>
      <c r="G102" s="6" t="str">
        <f t="shared" si="104"/>
        <v>#REF!</v>
      </c>
      <c r="H102" s="6" t="str">
        <f t="shared" si="104"/>
        <v>#REF!</v>
      </c>
      <c r="I102" s="6" t="str">
        <f t="shared" si="104"/>
        <v>#REF!</v>
      </c>
      <c r="J102" s="6" t="str">
        <f t="shared" si="104"/>
        <v>#REF!</v>
      </c>
      <c r="K102" s="6" t="str">
        <f t="shared" si="104"/>
        <v>#REF!</v>
      </c>
    </row>
    <row r="103">
      <c r="A103" s="6" t="str">
        <f>'Gibsonburg Golden Bears'!M18</f>
        <v>#REF!</v>
      </c>
      <c r="E103" s="6" t="str">
        <f t="shared" si="82"/>
        <v>#REF!</v>
      </c>
      <c r="F103" s="6" t="str">
        <f t="shared" ref="F103:K103" si="105">'Gibsonburg Golden Bears'!N18</f>
        <v>#REF!</v>
      </c>
      <c r="G103" s="6" t="str">
        <f t="shared" si="105"/>
        <v>#REF!</v>
      </c>
      <c r="H103" s="6" t="str">
        <f t="shared" si="105"/>
        <v>#REF!</v>
      </c>
      <c r="I103" s="6" t="str">
        <f t="shared" si="105"/>
        <v>#REF!</v>
      </c>
      <c r="J103" s="6" t="str">
        <f t="shared" si="105"/>
        <v>#REF!</v>
      </c>
      <c r="K103" s="6" t="str">
        <f t="shared" si="105"/>
        <v>#REF!</v>
      </c>
    </row>
    <row r="104">
      <c r="A104" s="6" t="str">
        <f>'Gibsonburg Golden Bears'!M17</f>
        <v>#REF!</v>
      </c>
      <c r="E104" s="6" t="str">
        <f t="shared" si="82"/>
        <v>#REF!</v>
      </c>
      <c r="F104" s="6" t="str">
        <f t="shared" ref="F104:K104" si="106">'Gibsonburg Golden Bears'!N17</f>
        <v>#REF!</v>
      </c>
      <c r="G104" s="6" t="str">
        <f t="shared" si="106"/>
        <v>#REF!</v>
      </c>
      <c r="H104" s="6" t="str">
        <f t="shared" si="106"/>
        <v>#REF!</v>
      </c>
      <c r="I104" s="6" t="str">
        <f t="shared" si="106"/>
        <v>#REF!</v>
      </c>
      <c r="J104" s="6" t="str">
        <f t="shared" si="106"/>
        <v>#REF!</v>
      </c>
      <c r="K104" s="6" t="str">
        <f t="shared" si="106"/>
        <v>#REF!</v>
      </c>
    </row>
    <row r="105">
      <c r="A105" s="6" t="str">
        <f>'Gibsonburg Golden Bears'!M16</f>
        <v>#REF!</v>
      </c>
      <c r="E105" s="6" t="str">
        <f t="shared" si="82"/>
        <v>#REF!</v>
      </c>
      <c r="F105" s="6" t="str">
        <f t="shared" ref="F105:K105" si="107">'Gibsonburg Golden Bears'!N16</f>
        <v>#REF!</v>
      </c>
      <c r="G105" s="6" t="str">
        <f t="shared" si="107"/>
        <v>#REF!</v>
      </c>
      <c r="H105" s="6" t="str">
        <f t="shared" si="107"/>
        <v>#REF!</v>
      </c>
      <c r="I105" s="6" t="str">
        <f t="shared" si="107"/>
        <v>#REF!</v>
      </c>
      <c r="J105" s="6" t="str">
        <f t="shared" si="107"/>
        <v>#REF!</v>
      </c>
      <c r="K105" s="6" t="str">
        <f t="shared" si="107"/>
        <v>#REF!</v>
      </c>
    </row>
    <row r="106">
      <c r="A106" s="6" t="str">
        <f>'Gibsonburg Golden Bears'!M15</f>
        <v>#REF!</v>
      </c>
      <c r="E106" s="6" t="str">
        <f t="shared" si="82"/>
        <v>#REF!</v>
      </c>
      <c r="F106" s="6" t="str">
        <f t="shared" ref="F106:K106" si="108">'Gibsonburg Golden Bears'!N15</f>
        <v>#REF!</v>
      </c>
      <c r="G106" s="6" t="str">
        <f t="shared" si="108"/>
        <v>#REF!</v>
      </c>
      <c r="H106" s="6" t="str">
        <f t="shared" si="108"/>
        <v>#REF!</v>
      </c>
      <c r="I106" s="6" t="str">
        <f t="shared" si="108"/>
        <v>#REF!</v>
      </c>
      <c r="J106" s="6" t="str">
        <f t="shared" si="108"/>
        <v>#REF!</v>
      </c>
      <c r="K106" s="6" t="str">
        <f t="shared" si="108"/>
        <v>#REF!</v>
      </c>
    </row>
    <row r="107">
      <c r="A107" s="6" t="str">
        <f>'Gibsonburg Golden Bears'!M14</f>
        <v>#REF!</v>
      </c>
      <c r="E107" s="6" t="str">
        <f t="shared" si="82"/>
        <v>#REF!</v>
      </c>
      <c r="F107" s="6" t="str">
        <f t="shared" ref="F107:K107" si="109">'Gibsonburg Golden Bears'!N14</f>
        <v>#REF!</v>
      </c>
      <c r="G107" s="6" t="str">
        <f t="shared" si="109"/>
        <v>#REF!</v>
      </c>
      <c r="H107" s="6" t="str">
        <f t="shared" si="109"/>
        <v>#REF!</v>
      </c>
      <c r="I107" s="6" t="str">
        <f t="shared" si="109"/>
        <v>#REF!</v>
      </c>
      <c r="J107" s="6" t="str">
        <f t="shared" si="109"/>
        <v>#REF!</v>
      </c>
      <c r="K107" s="6" t="str">
        <f t="shared" si="109"/>
        <v>#REF!</v>
      </c>
    </row>
    <row r="108">
      <c r="A108" s="6" t="str">
        <f>'Gibsonburg Golden Bears'!M13</f>
        <v>#REF!</v>
      </c>
      <c r="E108" s="6" t="str">
        <f t="shared" si="82"/>
        <v>#REF!</v>
      </c>
      <c r="F108" s="6" t="str">
        <f t="shared" ref="F108:K108" si="110">'Gibsonburg Golden Bears'!N13</f>
        <v>#REF!</v>
      </c>
      <c r="G108" s="6" t="str">
        <f t="shared" si="110"/>
        <v>#REF!</v>
      </c>
      <c r="H108" s="6" t="str">
        <f t="shared" si="110"/>
        <v>#REF!</v>
      </c>
      <c r="I108" s="6" t="str">
        <f t="shared" si="110"/>
        <v>#REF!</v>
      </c>
      <c r="J108" s="6" t="str">
        <f t="shared" si="110"/>
        <v>#REF!</v>
      </c>
      <c r="K108" s="6" t="str">
        <f t="shared" si="110"/>
        <v>#REF!</v>
      </c>
    </row>
    <row r="109">
      <c r="A109" s="6" t="str">
        <f>'Gibsonburg Golden Bears'!M12</f>
        <v>#REF!</v>
      </c>
      <c r="E109" s="6" t="str">
        <f t="shared" si="82"/>
        <v>#REF!</v>
      </c>
      <c r="F109" s="6" t="str">
        <f t="shared" ref="F109:K109" si="111">'Gibsonburg Golden Bears'!N12</f>
        <v>#REF!</v>
      </c>
      <c r="G109" s="6" t="str">
        <f t="shared" si="111"/>
        <v>#REF!</v>
      </c>
      <c r="H109" s="6" t="str">
        <f t="shared" si="111"/>
        <v>#REF!</v>
      </c>
      <c r="I109" s="6" t="str">
        <f t="shared" si="111"/>
        <v>#REF!</v>
      </c>
      <c r="J109" s="6" t="str">
        <f t="shared" si="111"/>
        <v>#REF!</v>
      </c>
      <c r="K109" s="6" t="str">
        <f t="shared" si="111"/>
        <v>#REF!</v>
      </c>
    </row>
    <row r="110">
      <c r="A110" s="6" t="str">
        <f>'Gibsonburg Golden Bears'!M11</f>
        <v>#REF!</v>
      </c>
      <c r="E110" s="6" t="str">
        <f t="shared" si="82"/>
        <v>#REF!</v>
      </c>
      <c r="F110" s="6" t="str">
        <f t="shared" ref="F110:K110" si="112">'Gibsonburg Golden Bears'!N11</f>
        <v>#REF!</v>
      </c>
      <c r="G110" s="6" t="str">
        <f t="shared" si="112"/>
        <v>#REF!</v>
      </c>
      <c r="H110" s="6" t="str">
        <f t="shared" si="112"/>
        <v>#REF!</v>
      </c>
      <c r="I110" s="6" t="str">
        <f t="shared" si="112"/>
        <v>#REF!</v>
      </c>
      <c r="J110" s="6" t="str">
        <f t="shared" si="112"/>
        <v>#REF!</v>
      </c>
      <c r="K110" s="6" t="str">
        <f t="shared" si="112"/>
        <v>#REF!</v>
      </c>
    </row>
    <row r="111">
      <c r="A111" s="6" t="str">
        <f>'Gibsonburg Golden Bears'!M10</f>
        <v>#REF!</v>
      </c>
      <c r="E111" s="6" t="str">
        <f t="shared" si="82"/>
        <v>#REF!</v>
      </c>
      <c r="F111" s="6" t="str">
        <f t="shared" ref="F111:K111" si="113">'Gibsonburg Golden Bears'!N10</f>
        <v>#REF!</v>
      </c>
      <c r="G111" s="6" t="str">
        <f t="shared" si="113"/>
        <v>#REF!</v>
      </c>
      <c r="H111" s="6" t="str">
        <f t="shared" si="113"/>
        <v>#REF!</v>
      </c>
      <c r="I111" s="6" t="str">
        <f t="shared" si="113"/>
        <v>#REF!</v>
      </c>
      <c r="J111" s="6" t="str">
        <f t="shared" si="113"/>
        <v>#REF!</v>
      </c>
      <c r="K111" s="6" t="str">
        <f t="shared" si="113"/>
        <v>#REF!</v>
      </c>
    </row>
    <row r="112">
      <c r="A112" s="6" t="str">
        <f>'Gibsonburg Golden Bears'!M9</f>
        <v>#REF!</v>
      </c>
      <c r="E112" s="6" t="str">
        <f t="shared" si="82"/>
        <v>#REF!</v>
      </c>
      <c r="F112" s="6" t="str">
        <f t="shared" ref="F112:K112" si="114">'Gibsonburg Golden Bears'!N9</f>
        <v>#REF!</v>
      </c>
      <c r="G112" s="6" t="str">
        <f t="shared" si="114"/>
        <v>#REF!</v>
      </c>
      <c r="H112" s="6" t="str">
        <f t="shared" si="114"/>
        <v>#REF!</v>
      </c>
      <c r="I112" s="6" t="str">
        <f t="shared" si="114"/>
        <v>#REF!</v>
      </c>
      <c r="J112" s="6" t="str">
        <f t="shared" si="114"/>
        <v>#REF!</v>
      </c>
      <c r="K112" s="6" t="str">
        <f t="shared" si="114"/>
        <v>#REF!</v>
      </c>
    </row>
    <row r="113">
      <c r="A113" s="6" t="str">
        <f>'Gibsonburg Golden Bears'!M8</f>
        <v>#REF!</v>
      </c>
      <c r="E113" s="6" t="str">
        <f t="shared" si="82"/>
        <v>#REF!</v>
      </c>
      <c r="F113" s="6" t="str">
        <f t="shared" ref="F113:K113" si="115">'Gibsonburg Golden Bears'!N8</f>
        <v>#REF!</v>
      </c>
      <c r="G113" s="6" t="str">
        <f t="shared" si="115"/>
        <v>#REF!</v>
      </c>
      <c r="H113" s="6" t="str">
        <f t="shared" si="115"/>
        <v>#REF!</v>
      </c>
      <c r="I113" s="6" t="str">
        <f t="shared" si="115"/>
        <v>#REF!</v>
      </c>
      <c r="J113" s="6" t="str">
        <f t="shared" si="115"/>
        <v>#REF!</v>
      </c>
      <c r="K113" s="6" t="str">
        <f t="shared" si="115"/>
        <v>#REF!</v>
      </c>
    </row>
    <row r="114">
      <c r="A114" s="6" t="str">
        <f>'Gibsonburg Golden Bears'!M7</f>
        <v>#REF!</v>
      </c>
      <c r="E114" s="6" t="str">
        <f t="shared" si="82"/>
        <v>#REF!</v>
      </c>
      <c r="F114" s="6" t="str">
        <f t="shared" ref="F114:K114" si="116">'Gibsonburg Golden Bears'!N7</f>
        <v>#REF!</v>
      </c>
      <c r="G114" s="6" t="str">
        <f t="shared" si="116"/>
        <v>#REF!</v>
      </c>
      <c r="H114" s="6" t="str">
        <f t="shared" si="116"/>
        <v>#REF!</v>
      </c>
      <c r="I114" s="6" t="str">
        <f t="shared" si="116"/>
        <v>#REF!</v>
      </c>
      <c r="J114" s="6" t="str">
        <f t="shared" si="116"/>
        <v>#REF!</v>
      </c>
      <c r="K114" s="6" t="str">
        <f t="shared" si="116"/>
        <v>#REF!</v>
      </c>
    </row>
    <row r="115">
      <c r="A115" s="6" t="str">
        <f>'Gibsonburg Golden Bears'!M6</f>
        <v>#REF!</v>
      </c>
      <c r="E115" s="6" t="str">
        <f t="shared" si="82"/>
        <v>#REF!</v>
      </c>
      <c r="F115" s="6" t="str">
        <f t="shared" ref="F115:K115" si="117">'Gibsonburg Golden Bears'!N6</f>
        <v>#REF!</v>
      </c>
      <c r="G115" s="6" t="str">
        <f t="shared" si="117"/>
        <v>#REF!</v>
      </c>
      <c r="H115" s="6" t="str">
        <f t="shared" si="117"/>
        <v>#REF!</v>
      </c>
      <c r="I115" s="6" t="str">
        <f t="shared" si="117"/>
        <v>#REF!</v>
      </c>
      <c r="J115" s="6" t="str">
        <f t="shared" si="117"/>
        <v>#REF!</v>
      </c>
      <c r="K115" s="6" t="str">
        <f t="shared" si="117"/>
        <v>#REF!</v>
      </c>
    </row>
    <row r="116">
      <c r="A116" s="6" t="str">
        <f>'Gibsonburg Golden Bears'!M5</f>
        <v>#REF!</v>
      </c>
      <c r="E116" s="6" t="str">
        <f t="shared" si="82"/>
        <v>#REF!</v>
      </c>
      <c r="F116" s="6" t="str">
        <f t="shared" ref="F116:K116" si="118">'Gibsonburg Golden Bears'!N5</f>
        <v>#REF!</v>
      </c>
      <c r="G116" s="6" t="str">
        <f t="shared" si="118"/>
        <v>#REF!</v>
      </c>
      <c r="H116" s="6" t="str">
        <f t="shared" si="118"/>
        <v>#REF!</v>
      </c>
      <c r="I116" s="6" t="str">
        <f t="shared" si="118"/>
        <v>#REF!</v>
      </c>
      <c r="J116" s="6" t="str">
        <f t="shared" si="118"/>
        <v>#REF!</v>
      </c>
      <c r="K116" s="6" t="str">
        <f t="shared" si="118"/>
        <v>#REF!</v>
      </c>
    </row>
    <row r="117">
      <c r="A117" s="6" t="str">
        <f>'Gibsonburg Golden Bears'!M4</f>
        <v>#REF!</v>
      </c>
      <c r="E117" s="6" t="str">
        <f t="shared" si="82"/>
        <v>#REF!</v>
      </c>
      <c r="F117" s="6" t="str">
        <f t="shared" ref="F117:K117" si="119">'Gibsonburg Golden Bears'!N4</f>
        <v>#REF!</v>
      </c>
      <c r="G117" s="6" t="str">
        <f t="shared" si="119"/>
        <v>#REF!</v>
      </c>
      <c r="H117" s="6" t="str">
        <f t="shared" si="119"/>
        <v>#REF!</v>
      </c>
      <c r="I117" s="6" t="str">
        <f t="shared" si="119"/>
        <v>#REF!</v>
      </c>
      <c r="J117" s="6" t="str">
        <f t="shared" si="119"/>
        <v>#REF!</v>
      </c>
      <c r="K117" s="6" t="str">
        <f t="shared" si="119"/>
        <v>#REF!</v>
      </c>
    </row>
    <row r="118">
      <c r="A118" s="6" t="str">
        <f>'Gibsonburg Golden Bears'!M3</f>
        <v>#REF!</v>
      </c>
      <c r="E118" s="6" t="str">
        <f t="shared" si="82"/>
        <v>#REF!</v>
      </c>
      <c r="F118" s="6" t="str">
        <f t="shared" ref="F118:K118" si="120">'Gibsonburg Golden Bears'!N3</f>
        <v>#REF!</v>
      </c>
      <c r="G118" s="6" t="str">
        <f t="shared" si="120"/>
        <v>#REF!</v>
      </c>
      <c r="H118" s="6" t="str">
        <f t="shared" si="120"/>
        <v>#REF!</v>
      </c>
      <c r="I118" s="6" t="str">
        <f t="shared" si="120"/>
        <v>#REF!</v>
      </c>
      <c r="J118" s="6" t="str">
        <f t="shared" si="120"/>
        <v>#REF!</v>
      </c>
      <c r="K118" s="6" t="str">
        <f t="shared" si="120"/>
        <v>#REF!</v>
      </c>
    </row>
    <row r="119">
      <c r="A119" s="6" t="str">
        <f>'Lakota Raiders'!M41</f>
        <v>#REF!</v>
      </c>
      <c r="E119" s="6" t="str">
        <f t="shared" ref="E119:E157" si="122">LEFT('Lakota Raiders'!A$1,3)</f>
        <v>#REF!</v>
      </c>
      <c r="F119" s="6" t="str">
        <f t="shared" ref="F119:K119" si="121">'Lakota Raiders'!N41</f>
        <v>#REF!</v>
      </c>
      <c r="G119" s="6" t="str">
        <f t="shared" si="121"/>
        <v>#REF!</v>
      </c>
      <c r="H119" s="6" t="str">
        <f t="shared" si="121"/>
        <v>#REF!</v>
      </c>
      <c r="I119" s="6" t="str">
        <f t="shared" si="121"/>
        <v>#REF!</v>
      </c>
      <c r="J119" s="6" t="str">
        <f t="shared" si="121"/>
        <v>#REF!</v>
      </c>
      <c r="K119" s="6" t="str">
        <f t="shared" si="121"/>
        <v>#REF!</v>
      </c>
    </row>
    <row r="120">
      <c r="A120" s="6" t="str">
        <f>'Lakota Raiders'!M40</f>
        <v>#REF!</v>
      </c>
      <c r="E120" s="6" t="str">
        <f t="shared" si="122"/>
        <v>#REF!</v>
      </c>
      <c r="F120" s="6" t="str">
        <f t="shared" ref="F120:K120" si="123">'Lakota Raiders'!N40</f>
        <v>#REF!</v>
      </c>
      <c r="G120" s="6" t="str">
        <f t="shared" si="123"/>
        <v>#REF!</v>
      </c>
      <c r="H120" s="6" t="str">
        <f t="shared" si="123"/>
        <v>#REF!</v>
      </c>
      <c r="I120" s="6" t="str">
        <f t="shared" si="123"/>
        <v>#REF!</v>
      </c>
      <c r="J120" s="6" t="str">
        <f t="shared" si="123"/>
        <v>#REF!</v>
      </c>
      <c r="K120" s="6" t="str">
        <f t="shared" si="123"/>
        <v>#REF!</v>
      </c>
    </row>
    <row r="121">
      <c r="A121" s="6" t="str">
        <f>'Lakota Raiders'!M39</f>
        <v>#REF!</v>
      </c>
      <c r="E121" s="6" t="str">
        <f t="shared" si="122"/>
        <v>#REF!</v>
      </c>
      <c r="F121" s="6" t="str">
        <f t="shared" ref="F121:K121" si="124">'Lakota Raiders'!N39</f>
        <v>#REF!</v>
      </c>
      <c r="G121" s="6" t="str">
        <f t="shared" si="124"/>
        <v>#REF!</v>
      </c>
      <c r="H121" s="6" t="str">
        <f t="shared" si="124"/>
        <v>#REF!</v>
      </c>
      <c r="I121" s="6" t="str">
        <f t="shared" si="124"/>
        <v>#REF!</v>
      </c>
      <c r="J121" s="6" t="str">
        <f t="shared" si="124"/>
        <v>#REF!</v>
      </c>
      <c r="K121" s="6" t="str">
        <f t="shared" si="124"/>
        <v>#REF!</v>
      </c>
    </row>
    <row r="122">
      <c r="A122" s="6" t="str">
        <f>'Lakota Raiders'!M38</f>
        <v>#REF!</v>
      </c>
      <c r="E122" s="6" t="str">
        <f t="shared" si="122"/>
        <v>#REF!</v>
      </c>
      <c r="F122" s="6" t="str">
        <f t="shared" ref="F122:K122" si="125">'Lakota Raiders'!N38</f>
        <v>#REF!</v>
      </c>
      <c r="G122" s="6" t="str">
        <f t="shared" si="125"/>
        <v>#REF!</v>
      </c>
      <c r="H122" s="6" t="str">
        <f t="shared" si="125"/>
        <v>#REF!</v>
      </c>
      <c r="I122" s="6" t="str">
        <f t="shared" si="125"/>
        <v>#REF!</v>
      </c>
      <c r="J122" s="6" t="str">
        <f t="shared" si="125"/>
        <v>#REF!</v>
      </c>
      <c r="K122" s="6" t="str">
        <f t="shared" si="125"/>
        <v>#REF!</v>
      </c>
    </row>
    <row r="123">
      <c r="A123" s="6" t="str">
        <f>'Lakota Raiders'!M37</f>
        <v>#REF!</v>
      </c>
      <c r="E123" s="6" t="str">
        <f t="shared" si="122"/>
        <v>#REF!</v>
      </c>
      <c r="F123" s="6" t="str">
        <f t="shared" ref="F123:K123" si="126">'Lakota Raiders'!N37</f>
        <v>#REF!</v>
      </c>
      <c r="G123" s="6" t="str">
        <f t="shared" si="126"/>
        <v>#REF!</v>
      </c>
      <c r="H123" s="6" t="str">
        <f t="shared" si="126"/>
        <v>#REF!</v>
      </c>
      <c r="I123" s="6" t="str">
        <f t="shared" si="126"/>
        <v>#REF!</v>
      </c>
      <c r="J123" s="6" t="str">
        <f t="shared" si="126"/>
        <v>#REF!</v>
      </c>
      <c r="K123" s="6" t="str">
        <f t="shared" si="126"/>
        <v>#REF!</v>
      </c>
    </row>
    <row r="124">
      <c r="A124" s="6" t="str">
        <f>'Lakota Raiders'!M36</f>
        <v>#REF!</v>
      </c>
      <c r="E124" s="6" t="str">
        <f t="shared" si="122"/>
        <v>#REF!</v>
      </c>
      <c r="F124" s="6" t="str">
        <f t="shared" ref="F124:K124" si="127">'Lakota Raiders'!N36</f>
        <v>#REF!</v>
      </c>
      <c r="G124" s="6" t="str">
        <f t="shared" si="127"/>
        <v>#REF!</v>
      </c>
      <c r="H124" s="6" t="str">
        <f t="shared" si="127"/>
        <v>#REF!</v>
      </c>
      <c r="I124" s="6" t="str">
        <f t="shared" si="127"/>
        <v>#REF!</v>
      </c>
      <c r="J124" s="6" t="str">
        <f t="shared" si="127"/>
        <v>#REF!</v>
      </c>
      <c r="K124" s="6" t="str">
        <f t="shared" si="127"/>
        <v>#REF!</v>
      </c>
    </row>
    <row r="125">
      <c r="A125" s="6" t="str">
        <f>'Lakota Raiders'!M35</f>
        <v>#REF!</v>
      </c>
      <c r="E125" s="6" t="str">
        <f t="shared" si="122"/>
        <v>#REF!</v>
      </c>
      <c r="F125" s="6" t="str">
        <f t="shared" ref="F125:K125" si="128">'Lakota Raiders'!N35</f>
        <v>#REF!</v>
      </c>
      <c r="G125" s="6" t="str">
        <f t="shared" si="128"/>
        <v>#REF!</v>
      </c>
      <c r="H125" s="6" t="str">
        <f t="shared" si="128"/>
        <v>#REF!</v>
      </c>
      <c r="I125" s="6" t="str">
        <f t="shared" si="128"/>
        <v>#REF!</v>
      </c>
      <c r="J125" s="6" t="str">
        <f t="shared" si="128"/>
        <v>#REF!</v>
      </c>
      <c r="K125" s="6" t="str">
        <f t="shared" si="128"/>
        <v>#REF!</v>
      </c>
    </row>
    <row r="126">
      <c r="A126" s="6" t="str">
        <f>'Lakota Raiders'!M34</f>
        <v>#REF!</v>
      </c>
      <c r="E126" s="6" t="str">
        <f t="shared" si="122"/>
        <v>#REF!</v>
      </c>
      <c r="F126" s="6" t="str">
        <f t="shared" ref="F126:K126" si="129">'Lakota Raiders'!N34</f>
        <v>#REF!</v>
      </c>
      <c r="G126" s="6" t="str">
        <f t="shared" si="129"/>
        <v>#REF!</v>
      </c>
      <c r="H126" s="6" t="str">
        <f t="shared" si="129"/>
        <v>#REF!</v>
      </c>
      <c r="I126" s="6" t="str">
        <f t="shared" si="129"/>
        <v>#REF!</v>
      </c>
      <c r="J126" s="6" t="str">
        <f t="shared" si="129"/>
        <v>#REF!</v>
      </c>
      <c r="K126" s="6" t="str">
        <f t="shared" si="129"/>
        <v>#REF!</v>
      </c>
    </row>
    <row r="127">
      <c r="A127" s="6" t="str">
        <f>'Lakota Raiders'!M33</f>
        <v>#REF!</v>
      </c>
      <c r="E127" s="6" t="str">
        <f t="shared" si="122"/>
        <v>#REF!</v>
      </c>
      <c r="F127" s="6" t="str">
        <f t="shared" ref="F127:K127" si="130">'Lakota Raiders'!N33</f>
        <v>#REF!</v>
      </c>
      <c r="G127" s="6" t="str">
        <f t="shared" si="130"/>
        <v>#REF!</v>
      </c>
      <c r="H127" s="6" t="str">
        <f t="shared" si="130"/>
        <v>#REF!</v>
      </c>
      <c r="I127" s="6" t="str">
        <f t="shared" si="130"/>
        <v>#REF!</v>
      </c>
      <c r="J127" s="6" t="str">
        <f t="shared" si="130"/>
        <v>#REF!</v>
      </c>
      <c r="K127" s="6" t="str">
        <f t="shared" si="130"/>
        <v>#REF!</v>
      </c>
    </row>
    <row r="128">
      <c r="A128" s="6" t="str">
        <f>'Lakota Raiders'!M32</f>
        <v>#REF!</v>
      </c>
      <c r="E128" s="6" t="str">
        <f t="shared" si="122"/>
        <v>#REF!</v>
      </c>
      <c r="F128" s="6" t="str">
        <f t="shared" ref="F128:K128" si="131">'Lakota Raiders'!N32</f>
        <v>#REF!</v>
      </c>
      <c r="G128" s="6" t="str">
        <f t="shared" si="131"/>
        <v>#REF!</v>
      </c>
      <c r="H128" s="6" t="str">
        <f t="shared" si="131"/>
        <v>#REF!</v>
      </c>
      <c r="I128" s="6" t="str">
        <f t="shared" si="131"/>
        <v>#REF!</v>
      </c>
      <c r="J128" s="6" t="str">
        <f t="shared" si="131"/>
        <v>#REF!</v>
      </c>
      <c r="K128" s="6" t="str">
        <f t="shared" si="131"/>
        <v>#REF!</v>
      </c>
    </row>
    <row r="129">
      <c r="A129" s="6" t="str">
        <f>'Lakota Raiders'!M31</f>
        <v>#REF!</v>
      </c>
      <c r="E129" s="6" t="str">
        <f t="shared" si="122"/>
        <v>#REF!</v>
      </c>
      <c r="F129" s="6" t="str">
        <f t="shared" ref="F129:K129" si="132">'Lakota Raiders'!N31</f>
        <v>#REF!</v>
      </c>
      <c r="G129" s="6" t="str">
        <f t="shared" si="132"/>
        <v>#REF!</v>
      </c>
      <c r="H129" s="6" t="str">
        <f t="shared" si="132"/>
        <v>#REF!</v>
      </c>
      <c r="I129" s="6" t="str">
        <f t="shared" si="132"/>
        <v>#REF!</v>
      </c>
      <c r="J129" s="6" t="str">
        <f t="shared" si="132"/>
        <v>#REF!</v>
      </c>
      <c r="K129" s="6" t="str">
        <f t="shared" si="132"/>
        <v>#REF!</v>
      </c>
    </row>
    <row r="130">
      <c r="A130" s="6" t="str">
        <f>'Lakota Raiders'!M30</f>
        <v>#REF!</v>
      </c>
      <c r="E130" s="6" t="str">
        <f t="shared" si="122"/>
        <v>#REF!</v>
      </c>
      <c r="F130" s="6" t="str">
        <f t="shared" ref="F130:K130" si="133">'Lakota Raiders'!N30</f>
        <v>#REF!</v>
      </c>
      <c r="G130" s="6" t="str">
        <f t="shared" si="133"/>
        <v>#REF!</v>
      </c>
      <c r="H130" s="6" t="str">
        <f t="shared" si="133"/>
        <v>#REF!</v>
      </c>
      <c r="I130" s="6" t="str">
        <f t="shared" si="133"/>
        <v>#REF!</v>
      </c>
      <c r="J130" s="6" t="str">
        <f t="shared" si="133"/>
        <v>#REF!</v>
      </c>
      <c r="K130" s="6" t="str">
        <f t="shared" si="133"/>
        <v>#REF!</v>
      </c>
    </row>
    <row r="131">
      <c r="A131" s="6" t="str">
        <f>'Lakota Raiders'!M29</f>
        <v>#REF!</v>
      </c>
      <c r="E131" s="6" t="str">
        <f t="shared" si="122"/>
        <v>#REF!</v>
      </c>
      <c r="F131" s="6" t="str">
        <f t="shared" ref="F131:K131" si="134">'Lakota Raiders'!N29</f>
        <v>#REF!</v>
      </c>
      <c r="G131" s="6" t="str">
        <f t="shared" si="134"/>
        <v>#REF!</v>
      </c>
      <c r="H131" s="6" t="str">
        <f t="shared" si="134"/>
        <v>#REF!</v>
      </c>
      <c r="I131" s="6" t="str">
        <f t="shared" si="134"/>
        <v>#REF!</v>
      </c>
      <c r="J131" s="6" t="str">
        <f t="shared" si="134"/>
        <v>#REF!</v>
      </c>
      <c r="K131" s="6" t="str">
        <f t="shared" si="134"/>
        <v>#REF!</v>
      </c>
    </row>
    <row r="132">
      <c r="A132" s="6" t="str">
        <f>'Lakota Raiders'!M28</f>
        <v>#REF!</v>
      </c>
      <c r="E132" s="6" t="str">
        <f t="shared" si="122"/>
        <v>#REF!</v>
      </c>
      <c r="F132" s="6" t="str">
        <f t="shared" ref="F132:K132" si="135">'Lakota Raiders'!N28</f>
        <v>#REF!</v>
      </c>
      <c r="G132" s="6" t="str">
        <f t="shared" si="135"/>
        <v>#REF!</v>
      </c>
      <c r="H132" s="6" t="str">
        <f t="shared" si="135"/>
        <v>#REF!</v>
      </c>
      <c r="I132" s="6" t="str">
        <f t="shared" si="135"/>
        <v>#REF!</v>
      </c>
      <c r="J132" s="6" t="str">
        <f t="shared" si="135"/>
        <v>#REF!</v>
      </c>
      <c r="K132" s="6" t="str">
        <f t="shared" si="135"/>
        <v>#REF!</v>
      </c>
    </row>
    <row r="133">
      <c r="A133" s="6" t="str">
        <f>'Lakota Raiders'!M27</f>
        <v>#REF!</v>
      </c>
      <c r="E133" s="6" t="str">
        <f t="shared" si="122"/>
        <v>#REF!</v>
      </c>
      <c r="F133" s="6" t="str">
        <f t="shared" ref="F133:K133" si="136">'Lakota Raiders'!N27</f>
        <v>#REF!</v>
      </c>
      <c r="G133" s="6" t="str">
        <f t="shared" si="136"/>
        <v>#REF!</v>
      </c>
      <c r="H133" s="6" t="str">
        <f t="shared" si="136"/>
        <v>#REF!</v>
      </c>
      <c r="I133" s="6" t="str">
        <f t="shared" si="136"/>
        <v>#REF!</v>
      </c>
      <c r="J133" s="6" t="str">
        <f t="shared" si="136"/>
        <v>#REF!</v>
      </c>
      <c r="K133" s="6" t="str">
        <f t="shared" si="136"/>
        <v>#REF!</v>
      </c>
    </row>
    <row r="134">
      <c r="A134" s="6" t="str">
        <f>'Lakota Raiders'!M26</f>
        <v>#REF!</v>
      </c>
      <c r="E134" s="6" t="str">
        <f t="shared" si="122"/>
        <v>#REF!</v>
      </c>
      <c r="F134" s="6" t="str">
        <f t="shared" ref="F134:K134" si="137">'Lakota Raiders'!N26</f>
        <v>#REF!</v>
      </c>
      <c r="G134" s="6" t="str">
        <f t="shared" si="137"/>
        <v>#REF!</v>
      </c>
      <c r="H134" s="6" t="str">
        <f t="shared" si="137"/>
        <v>#REF!</v>
      </c>
      <c r="I134" s="6" t="str">
        <f t="shared" si="137"/>
        <v>#REF!</v>
      </c>
      <c r="J134" s="6" t="str">
        <f t="shared" si="137"/>
        <v>#REF!</v>
      </c>
      <c r="K134" s="6" t="str">
        <f t="shared" si="137"/>
        <v>#REF!</v>
      </c>
    </row>
    <row r="135">
      <c r="A135" s="6" t="str">
        <f>'Lakota Raiders'!M25</f>
        <v>#REF!</v>
      </c>
      <c r="E135" s="6" t="str">
        <f t="shared" si="122"/>
        <v>#REF!</v>
      </c>
      <c r="F135" s="6" t="str">
        <f t="shared" ref="F135:K135" si="138">'Lakota Raiders'!N25</f>
        <v>#REF!</v>
      </c>
      <c r="G135" s="6" t="str">
        <f t="shared" si="138"/>
        <v>#REF!</v>
      </c>
      <c r="H135" s="6" t="str">
        <f t="shared" si="138"/>
        <v>#REF!</v>
      </c>
      <c r="I135" s="6" t="str">
        <f t="shared" si="138"/>
        <v>#REF!</v>
      </c>
      <c r="J135" s="6" t="str">
        <f t="shared" si="138"/>
        <v>#REF!</v>
      </c>
      <c r="K135" s="6" t="str">
        <f t="shared" si="138"/>
        <v>#REF!</v>
      </c>
    </row>
    <row r="136">
      <c r="A136" s="6" t="str">
        <f>'Lakota Raiders'!M24</f>
        <v>#REF!</v>
      </c>
      <c r="E136" s="6" t="str">
        <f t="shared" si="122"/>
        <v>#REF!</v>
      </c>
      <c r="F136" s="6" t="str">
        <f t="shared" ref="F136:K136" si="139">'Lakota Raiders'!N24</f>
        <v>#REF!</v>
      </c>
      <c r="G136" s="6" t="str">
        <f t="shared" si="139"/>
        <v>#REF!</v>
      </c>
      <c r="H136" s="6" t="str">
        <f t="shared" si="139"/>
        <v>#REF!</v>
      </c>
      <c r="I136" s="6" t="str">
        <f t="shared" si="139"/>
        <v>#REF!</v>
      </c>
      <c r="J136" s="6" t="str">
        <f t="shared" si="139"/>
        <v>#REF!</v>
      </c>
      <c r="K136" s="6" t="str">
        <f t="shared" si="139"/>
        <v>#REF!</v>
      </c>
    </row>
    <row r="137">
      <c r="A137" s="6" t="str">
        <f>'Lakota Raiders'!M23</f>
        <v>#REF!</v>
      </c>
      <c r="E137" s="6" t="str">
        <f t="shared" si="122"/>
        <v>#REF!</v>
      </c>
      <c r="F137" s="6" t="str">
        <f t="shared" ref="F137:K137" si="140">'Lakota Raiders'!N23</f>
        <v>#REF!</v>
      </c>
      <c r="G137" s="6" t="str">
        <f t="shared" si="140"/>
        <v>#REF!</v>
      </c>
      <c r="H137" s="6" t="str">
        <f t="shared" si="140"/>
        <v>#REF!</v>
      </c>
      <c r="I137" s="6" t="str">
        <f t="shared" si="140"/>
        <v>#REF!</v>
      </c>
      <c r="J137" s="6" t="str">
        <f t="shared" si="140"/>
        <v>#REF!</v>
      </c>
      <c r="K137" s="6" t="str">
        <f t="shared" si="140"/>
        <v>#REF!</v>
      </c>
    </row>
    <row r="138">
      <c r="A138" s="6" t="str">
        <f>'Lakota Raiders'!M22</f>
        <v>#REF!</v>
      </c>
      <c r="E138" s="6" t="str">
        <f t="shared" si="122"/>
        <v>#REF!</v>
      </c>
      <c r="F138" s="6" t="str">
        <f t="shared" ref="F138:K138" si="141">'Lakota Raiders'!N22</f>
        <v>#REF!</v>
      </c>
      <c r="G138" s="6" t="str">
        <f t="shared" si="141"/>
        <v>#REF!</v>
      </c>
      <c r="H138" s="6" t="str">
        <f t="shared" si="141"/>
        <v>#REF!</v>
      </c>
      <c r="I138" s="6" t="str">
        <f t="shared" si="141"/>
        <v>#REF!</v>
      </c>
      <c r="J138" s="6" t="str">
        <f t="shared" si="141"/>
        <v>#REF!</v>
      </c>
      <c r="K138" s="6" t="str">
        <f t="shared" si="141"/>
        <v>#REF!</v>
      </c>
    </row>
    <row r="139">
      <c r="A139" s="6" t="str">
        <f>'Lakota Raiders'!M21</f>
        <v>#REF!</v>
      </c>
      <c r="E139" s="6" t="str">
        <f t="shared" si="122"/>
        <v>#REF!</v>
      </c>
      <c r="F139" s="6" t="str">
        <f t="shared" ref="F139:K139" si="142">'Lakota Raiders'!N21</f>
        <v>#REF!</v>
      </c>
      <c r="G139" s="6" t="str">
        <f t="shared" si="142"/>
        <v>#REF!</v>
      </c>
      <c r="H139" s="6" t="str">
        <f t="shared" si="142"/>
        <v>#REF!</v>
      </c>
      <c r="I139" s="6" t="str">
        <f t="shared" si="142"/>
        <v>#REF!</v>
      </c>
      <c r="J139" s="6" t="str">
        <f t="shared" si="142"/>
        <v>#REF!</v>
      </c>
      <c r="K139" s="6" t="str">
        <f t="shared" si="142"/>
        <v>#REF!</v>
      </c>
    </row>
    <row r="140">
      <c r="A140" s="6" t="str">
        <f>'Lakota Raiders'!M20</f>
        <v>#REF!</v>
      </c>
      <c r="E140" s="6" t="str">
        <f t="shared" si="122"/>
        <v>#REF!</v>
      </c>
      <c r="F140" s="6" t="str">
        <f t="shared" ref="F140:K140" si="143">'Lakota Raiders'!N20</f>
        <v>#REF!</v>
      </c>
      <c r="G140" s="6" t="str">
        <f t="shared" si="143"/>
        <v>#REF!</v>
      </c>
      <c r="H140" s="6" t="str">
        <f t="shared" si="143"/>
        <v>#REF!</v>
      </c>
      <c r="I140" s="6" t="str">
        <f t="shared" si="143"/>
        <v>#REF!</v>
      </c>
      <c r="J140" s="6" t="str">
        <f t="shared" si="143"/>
        <v>#REF!</v>
      </c>
      <c r="K140" s="6" t="str">
        <f t="shared" si="143"/>
        <v>#REF!</v>
      </c>
    </row>
    <row r="141">
      <c r="A141" s="6" t="str">
        <f>'Lakota Raiders'!M19</f>
        <v>#REF!</v>
      </c>
      <c r="E141" s="6" t="str">
        <f t="shared" si="122"/>
        <v>#REF!</v>
      </c>
      <c r="F141" s="6" t="str">
        <f t="shared" ref="F141:K141" si="144">'Lakota Raiders'!N19</f>
        <v>#REF!</v>
      </c>
      <c r="G141" s="6" t="str">
        <f t="shared" si="144"/>
        <v>#REF!</v>
      </c>
      <c r="H141" s="6" t="str">
        <f t="shared" si="144"/>
        <v>#REF!</v>
      </c>
      <c r="I141" s="6" t="str">
        <f t="shared" si="144"/>
        <v>#REF!</v>
      </c>
      <c r="J141" s="6" t="str">
        <f t="shared" si="144"/>
        <v>#REF!</v>
      </c>
      <c r="K141" s="6" t="str">
        <f t="shared" si="144"/>
        <v>#REF!</v>
      </c>
    </row>
    <row r="142">
      <c r="A142" s="6" t="str">
        <f>'Lakota Raiders'!M18</f>
        <v>#REF!</v>
      </c>
      <c r="E142" s="6" t="str">
        <f t="shared" si="122"/>
        <v>#REF!</v>
      </c>
      <c r="F142" s="6" t="str">
        <f t="shared" ref="F142:K142" si="145">'Lakota Raiders'!N18</f>
        <v>#REF!</v>
      </c>
      <c r="G142" s="6" t="str">
        <f t="shared" si="145"/>
        <v>#REF!</v>
      </c>
      <c r="H142" s="6" t="str">
        <f t="shared" si="145"/>
        <v>#REF!</v>
      </c>
      <c r="I142" s="6" t="str">
        <f t="shared" si="145"/>
        <v>#REF!</v>
      </c>
      <c r="J142" s="6" t="str">
        <f t="shared" si="145"/>
        <v>#REF!</v>
      </c>
      <c r="K142" s="6" t="str">
        <f t="shared" si="145"/>
        <v>#REF!</v>
      </c>
    </row>
    <row r="143">
      <c r="A143" s="6" t="str">
        <f>'Lakota Raiders'!M17</f>
        <v>#REF!</v>
      </c>
      <c r="E143" s="6" t="str">
        <f t="shared" si="122"/>
        <v>#REF!</v>
      </c>
      <c r="F143" s="6" t="str">
        <f t="shared" ref="F143:K143" si="146">'Lakota Raiders'!N17</f>
        <v>#REF!</v>
      </c>
      <c r="G143" s="6" t="str">
        <f t="shared" si="146"/>
        <v>#REF!</v>
      </c>
      <c r="H143" s="6" t="str">
        <f t="shared" si="146"/>
        <v>#REF!</v>
      </c>
      <c r="I143" s="6" t="str">
        <f t="shared" si="146"/>
        <v>#REF!</v>
      </c>
      <c r="J143" s="6" t="str">
        <f t="shared" si="146"/>
        <v>#REF!</v>
      </c>
      <c r="K143" s="6" t="str">
        <f t="shared" si="146"/>
        <v>#REF!</v>
      </c>
    </row>
    <row r="144">
      <c r="A144" s="6" t="str">
        <f>'Lakota Raiders'!M16</f>
        <v>#REF!</v>
      </c>
      <c r="E144" s="6" t="str">
        <f t="shared" si="122"/>
        <v>#REF!</v>
      </c>
      <c r="F144" s="6" t="str">
        <f t="shared" ref="F144:K144" si="147">'Lakota Raiders'!N16</f>
        <v>#REF!</v>
      </c>
      <c r="G144" s="6" t="str">
        <f t="shared" si="147"/>
        <v>#REF!</v>
      </c>
      <c r="H144" s="6" t="str">
        <f t="shared" si="147"/>
        <v>#REF!</v>
      </c>
      <c r="I144" s="6" t="str">
        <f t="shared" si="147"/>
        <v>#REF!</v>
      </c>
      <c r="J144" s="6" t="str">
        <f t="shared" si="147"/>
        <v>#REF!</v>
      </c>
      <c r="K144" s="6" t="str">
        <f t="shared" si="147"/>
        <v>#REF!</v>
      </c>
    </row>
    <row r="145">
      <c r="A145" s="6" t="str">
        <f>'Lakota Raiders'!M15</f>
        <v>#REF!</v>
      </c>
      <c r="E145" s="6" t="str">
        <f t="shared" si="122"/>
        <v>#REF!</v>
      </c>
      <c r="F145" s="6" t="str">
        <f t="shared" ref="F145:K145" si="148">'Lakota Raiders'!N15</f>
        <v>#REF!</v>
      </c>
      <c r="G145" s="6" t="str">
        <f t="shared" si="148"/>
        <v>#REF!</v>
      </c>
      <c r="H145" s="6" t="str">
        <f t="shared" si="148"/>
        <v>#REF!</v>
      </c>
      <c r="I145" s="6" t="str">
        <f t="shared" si="148"/>
        <v>#REF!</v>
      </c>
      <c r="J145" s="6" t="str">
        <f t="shared" si="148"/>
        <v>#REF!</v>
      </c>
      <c r="K145" s="6" t="str">
        <f t="shared" si="148"/>
        <v>#REF!</v>
      </c>
    </row>
    <row r="146">
      <c r="A146" s="6" t="str">
        <f>'Lakota Raiders'!M14</f>
        <v>#REF!</v>
      </c>
      <c r="E146" s="6" t="str">
        <f t="shared" si="122"/>
        <v>#REF!</v>
      </c>
      <c r="F146" s="6" t="str">
        <f t="shared" ref="F146:K146" si="149">'Lakota Raiders'!N14</f>
        <v>#REF!</v>
      </c>
      <c r="G146" s="6" t="str">
        <f t="shared" si="149"/>
        <v>#REF!</v>
      </c>
      <c r="H146" s="6" t="str">
        <f t="shared" si="149"/>
        <v>#REF!</v>
      </c>
      <c r="I146" s="6" t="str">
        <f t="shared" si="149"/>
        <v>#REF!</v>
      </c>
      <c r="J146" s="6" t="str">
        <f t="shared" si="149"/>
        <v>#REF!</v>
      </c>
      <c r="K146" s="6" t="str">
        <f t="shared" si="149"/>
        <v>#REF!</v>
      </c>
    </row>
    <row r="147">
      <c r="A147" s="6" t="str">
        <f>'Lakota Raiders'!M13</f>
        <v>#REF!</v>
      </c>
      <c r="E147" s="6" t="str">
        <f t="shared" si="122"/>
        <v>#REF!</v>
      </c>
      <c r="F147" s="6" t="str">
        <f t="shared" ref="F147:K147" si="150">'Lakota Raiders'!N13</f>
        <v>#REF!</v>
      </c>
      <c r="G147" s="6" t="str">
        <f t="shared" si="150"/>
        <v>#REF!</v>
      </c>
      <c r="H147" s="6" t="str">
        <f t="shared" si="150"/>
        <v>#REF!</v>
      </c>
      <c r="I147" s="6" t="str">
        <f t="shared" si="150"/>
        <v>#REF!</v>
      </c>
      <c r="J147" s="6" t="str">
        <f t="shared" si="150"/>
        <v>#REF!</v>
      </c>
      <c r="K147" s="6" t="str">
        <f t="shared" si="150"/>
        <v>#REF!</v>
      </c>
    </row>
    <row r="148">
      <c r="A148" s="6" t="str">
        <f>'Lakota Raiders'!M12</f>
        <v>#REF!</v>
      </c>
      <c r="E148" s="6" t="str">
        <f t="shared" si="122"/>
        <v>#REF!</v>
      </c>
      <c r="F148" s="6" t="str">
        <f t="shared" ref="F148:K148" si="151">'Lakota Raiders'!N12</f>
        <v>#REF!</v>
      </c>
      <c r="G148" s="6" t="str">
        <f t="shared" si="151"/>
        <v>#REF!</v>
      </c>
      <c r="H148" s="6" t="str">
        <f t="shared" si="151"/>
        <v>#REF!</v>
      </c>
      <c r="I148" s="6" t="str">
        <f t="shared" si="151"/>
        <v>#REF!</v>
      </c>
      <c r="J148" s="6" t="str">
        <f t="shared" si="151"/>
        <v>#REF!</v>
      </c>
      <c r="K148" s="6" t="str">
        <f t="shared" si="151"/>
        <v>#REF!</v>
      </c>
    </row>
    <row r="149">
      <c r="A149" s="6" t="str">
        <f>'Lakota Raiders'!M11</f>
        <v>#REF!</v>
      </c>
      <c r="E149" s="6" t="str">
        <f t="shared" si="122"/>
        <v>#REF!</v>
      </c>
      <c r="F149" s="6" t="str">
        <f t="shared" ref="F149:K149" si="152">'Lakota Raiders'!N11</f>
        <v>#REF!</v>
      </c>
      <c r="G149" s="6" t="str">
        <f t="shared" si="152"/>
        <v>#REF!</v>
      </c>
      <c r="H149" s="6" t="str">
        <f t="shared" si="152"/>
        <v>#REF!</v>
      </c>
      <c r="I149" s="6" t="str">
        <f t="shared" si="152"/>
        <v>#REF!</v>
      </c>
      <c r="J149" s="6" t="str">
        <f t="shared" si="152"/>
        <v>#REF!</v>
      </c>
      <c r="K149" s="6" t="str">
        <f t="shared" si="152"/>
        <v>#REF!</v>
      </c>
    </row>
    <row r="150">
      <c r="A150" s="6" t="str">
        <f>'Lakota Raiders'!M10</f>
        <v>#REF!</v>
      </c>
      <c r="E150" s="6" t="str">
        <f t="shared" si="122"/>
        <v>#REF!</v>
      </c>
      <c r="F150" s="6" t="str">
        <f t="shared" ref="F150:K150" si="153">'Lakota Raiders'!N10</f>
        <v>#REF!</v>
      </c>
      <c r="G150" s="6" t="str">
        <f t="shared" si="153"/>
        <v>#REF!</v>
      </c>
      <c r="H150" s="6" t="str">
        <f t="shared" si="153"/>
        <v>#REF!</v>
      </c>
      <c r="I150" s="6" t="str">
        <f t="shared" si="153"/>
        <v>#REF!</v>
      </c>
      <c r="J150" s="6" t="str">
        <f t="shared" si="153"/>
        <v>#REF!</v>
      </c>
      <c r="K150" s="6" t="str">
        <f t="shared" si="153"/>
        <v>#REF!</v>
      </c>
    </row>
    <row r="151">
      <c r="A151" s="6" t="str">
        <f>'Lakota Raiders'!M9</f>
        <v>#REF!</v>
      </c>
      <c r="E151" s="6" t="str">
        <f t="shared" si="122"/>
        <v>#REF!</v>
      </c>
      <c r="F151" s="6" t="str">
        <f t="shared" ref="F151:K151" si="154">'Lakota Raiders'!N9</f>
        <v>#REF!</v>
      </c>
      <c r="G151" s="6" t="str">
        <f t="shared" si="154"/>
        <v>#REF!</v>
      </c>
      <c r="H151" s="6" t="str">
        <f t="shared" si="154"/>
        <v>#REF!</v>
      </c>
      <c r="I151" s="6" t="str">
        <f t="shared" si="154"/>
        <v>#REF!</v>
      </c>
      <c r="J151" s="6" t="str">
        <f t="shared" si="154"/>
        <v>#REF!</v>
      </c>
      <c r="K151" s="6" t="str">
        <f t="shared" si="154"/>
        <v>#REF!</v>
      </c>
    </row>
    <row r="152">
      <c r="A152" s="6" t="str">
        <f>'Lakota Raiders'!M8</f>
        <v>#REF!</v>
      </c>
      <c r="E152" s="6" t="str">
        <f t="shared" si="122"/>
        <v>#REF!</v>
      </c>
      <c r="F152" s="6" t="str">
        <f t="shared" ref="F152:K152" si="155">'Lakota Raiders'!N8</f>
        <v>#REF!</v>
      </c>
      <c r="G152" s="6" t="str">
        <f t="shared" si="155"/>
        <v>#REF!</v>
      </c>
      <c r="H152" s="6" t="str">
        <f t="shared" si="155"/>
        <v>#REF!</v>
      </c>
      <c r="I152" s="6" t="str">
        <f t="shared" si="155"/>
        <v>#REF!</v>
      </c>
      <c r="J152" s="6" t="str">
        <f t="shared" si="155"/>
        <v>#REF!</v>
      </c>
      <c r="K152" s="6" t="str">
        <f t="shared" si="155"/>
        <v>#REF!</v>
      </c>
    </row>
    <row r="153">
      <c r="A153" s="6" t="str">
        <f>'Lakota Raiders'!M7</f>
        <v>#REF!</v>
      </c>
      <c r="E153" s="6" t="str">
        <f t="shared" si="122"/>
        <v>#REF!</v>
      </c>
      <c r="F153" s="6" t="str">
        <f t="shared" ref="F153:K153" si="156">'Lakota Raiders'!N7</f>
        <v>#REF!</v>
      </c>
      <c r="G153" s="6" t="str">
        <f t="shared" si="156"/>
        <v>#REF!</v>
      </c>
      <c r="H153" s="6" t="str">
        <f t="shared" si="156"/>
        <v>#REF!</v>
      </c>
      <c r="I153" s="6" t="str">
        <f t="shared" si="156"/>
        <v>#REF!</v>
      </c>
      <c r="J153" s="6" t="str">
        <f t="shared" si="156"/>
        <v>#REF!</v>
      </c>
      <c r="K153" s="6" t="str">
        <f t="shared" si="156"/>
        <v>#REF!</v>
      </c>
    </row>
    <row r="154">
      <c r="A154" s="6" t="str">
        <f>'Lakota Raiders'!M6</f>
        <v>#REF!</v>
      </c>
      <c r="E154" s="6" t="str">
        <f t="shared" si="122"/>
        <v>#REF!</v>
      </c>
      <c r="F154" s="6" t="str">
        <f t="shared" ref="F154:K154" si="157">'Lakota Raiders'!N6</f>
        <v>#REF!</v>
      </c>
      <c r="G154" s="6" t="str">
        <f t="shared" si="157"/>
        <v>#REF!</v>
      </c>
      <c r="H154" s="6" t="str">
        <f t="shared" si="157"/>
        <v>#REF!</v>
      </c>
      <c r="I154" s="6" t="str">
        <f t="shared" si="157"/>
        <v>#REF!</v>
      </c>
      <c r="J154" s="6" t="str">
        <f t="shared" si="157"/>
        <v>#REF!</v>
      </c>
      <c r="K154" s="6" t="str">
        <f t="shared" si="157"/>
        <v>#REF!</v>
      </c>
    </row>
    <row r="155">
      <c r="A155" s="6" t="str">
        <f>'Lakota Raiders'!M5</f>
        <v>#REF!</v>
      </c>
      <c r="E155" s="6" t="str">
        <f t="shared" si="122"/>
        <v>#REF!</v>
      </c>
      <c r="F155" s="6" t="str">
        <f t="shared" ref="F155:K155" si="158">'Lakota Raiders'!N5</f>
        <v>#REF!</v>
      </c>
      <c r="G155" s="6" t="str">
        <f t="shared" si="158"/>
        <v>#REF!</v>
      </c>
      <c r="H155" s="6" t="str">
        <f t="shared" si="158"/>
        <v>#REF!</v>
      </c>
      <c r="I155" s="6" t="str">
        <f t="shared" si="158"/>
        <v>#REF!</v>
      </c>
      <c r="J155" s="6" t="str">
        <f t="shared" si="158"/>
        <v>#REF!</v>
      </c>
      <c r="K155" s="6" t="str">
        <f t="shared" si="158"/>
        <v>#REF!</v>
      </c>
    </row>
    <row r="156">
      <c r="A156" s="6" t="str">
        <f>'Lakota Raiders'!M4</f>
        <v>#REF!</v>
      </c>
      <c r="E156" s="6" t="str">
        <f t="shared" si="122"/>
        <v>#REF!</v>
      </c>
      <c r="F156" s="6" t="str">
        <f t="shared" ref="F156:K156" si="159">'Lakota Raiders'!N4</f>
        <v>#REF!</v>
      </c>
      <c r="G156" s="6" t="str">
        <f t="shared" si="159"/>
        <v>#REF!</v>
      </c>
      <c r="H156" s="6" t="str">
        <f t="shared" si="159"/>
        <v>#REF!</v>
      </c>
      <c r="I156" s="6" t="str">
        <f t="shared" si="159"/>
        <v>#REF!</v>
      </c>
      <c r="J156" s="6" t="str">
        <f t="shared" si="159"/>
        <v>#REF!</v>
      </c>
      <c r="K156" s="6" t="str">
        <f t="shared" si="159"/>
        <v>#REF!</v>
      </c>
    </row>
    <row r="157">
      <c r="A157" s="6" t="str">
        <f>'Lakota Raiders'!M3</f>
        <v>#REF!</v>
      </c>
      <c r="E157" s="6" t="str">
        <f t="shared" si="122"/>
        <v>#REF!</v>
      </c>
      <c r="F157" s="6" t="str">
        <f t="shared" ref="F157:K157" si="160">'Lakota Raiders'!N3</f>
        <v>#REF!</v>
      </c>
      <c r="G157" s="6" t="str">
        <f t="shared" si="160"/>
        <v>#REF!</v>
      </c>
      <c r="H157" s="6" t="str">
        <f t="shared" si="160"/>
        <v>#REF!</v>
      </c>
      <c r="I157" s="6" t="str">
        <f t="shared" si="160"/>
        <v>#REF!</v>
      </c>
      <c r="J157" s="6" t="str">
        <f t="shared" si="160"/>
        <v>#REF!</v>
      </c>
      <c r="K157" s="6" t="str">
        <f t="shared" si="160"/>
        <v>#REF!</v>
      </c>
    </row>
    <row r="158">
      <c r="A158" s="6" t="str">
        <f>'Margaretta Polar Bears'!M41</f>
        <v>#REF!</v>
      </c>
      <c r="E158" s="6" t="str">
        <f t="shared" ref="E158:E196" si="162">LEFT('Margaretta Polar Bears'!A$1,3)</f>
        <v>#REF!</v>
      </c>
      <c r="F158" s="6" t="str">
        <f t="shared" ref="F158:K158" si="161">'Margaretta Polar Bears'!N41</f>
        <v>#REF!</v>
      </c>
      <c r="G158" s="6" t="str">
        <f t="shared" si="161"/>
        <v>#REF!</v>
      </c>
      <c r="H158" s="6" t="str">
        <f t="shared" si="161"/>
        <v>#REF!</v>
      </c>
      <c r="I158" s="6" t="str">
        <f t="shared" si="161"/>
        <v>#REF!</v>
      </c>
      <c r="J158" s="6" t="str">
        <f t="shared" si="161"/>
        <v>#REF!</v>
      </c>
      <c r="K158" s="6" t="str">
        <f t="shared" si="161"/>
        <v>#REF!</v>
      </c>
    </row>
    <row r="159">
      <c r="A159" s="6" t="str">
        <f>'Margaretta Polar Bears'!M40</f>
        <v>#REF!</v>
      </c>
      <c r="E159" s="6" t="str">
        <f t="shared" si="162"/>
        <v>#REF!</v>
      </c>
      <c r="F159" s="6" t="str">
        <f t="shared" ref="F159:K159" si="163">'Margaretta Polar Bears'!N40</f>
        <v>#REF!</v>
      </c>
      <c r="G159" s="6" t="str">
        <f t="shared" si="163"/>
        <v>#REF!</v>
      </c>
      <c r="H159" s="6" t="str">
        <f t="shared" si="163"/>
        <v>#REF!</v>
      </c>
      <c r="I159" s="6" t="str">
        <f t="shared" si="163"/>
        <v>#REF!</v>
      </c>
      <c r="J159" s="6" t="str">
        <f t="shared" si="163"/>
        <v>#REF!</v>
      </c>
      <c r="K159" s="6" t="str">
        <f t="shared" si="163"/>
        <v>#REF!</v>
      </c>
    </row>
    <row r="160">
      <c r="A160" s="6" t="str">
        <f>'Margaretta Polar Bears'!M39</f>
        <v>#REF!</v>
      </c>
      <c r="E160" s="6" t="str">
        <f t="shared" si="162"/>
        <v>#REF!</v>
      </c>
      <c r="F160" s="6" t="str">
        <f t="shared" ref="F160:K160" si="164">'Margaretta Polar Bears'!N39</f>
        <v>#REF!</v>
      </c>
      <c r="G160" s="6" t="str">
        <f t="shared" si="164"/>
        <v>#REF!</v>
      </c>
      <c r="H160" s="6" t="str">
        <f t="shared" si="164"/>
        <v>#REF!</v>
      </c>
      <c r="I160" s="6" t="str">
        <f t="shared" si="164"/>
        <v>#REF!</v>
      </c>
      <c r="J160" s="6" t="str">
        <f t="shared" si="164"/>
        <v>#REF!</v>
      </c>
      <c r="K160" s="6" t="str">
        <f t="shared" si="164"/>
        <v>#REF!</v>
      </c>
    </row>
    <row r="161">
      <c r="A161" s="6" t="str">
        <f>'Margaretta Polar Bears'!M38</f>
        <v>#REF!</v>
      </c>
      <c r="E161" s="6" t="str">
        <f t="shared" si="162"/>
        <v>#REF!</v>
      </c>
      <c r="F161" s="6" t="str">
        <f t="shared" ref="F161:K161" si="165">'Margaretta Polar Bears'!N38</f>
        <v>#REF!</v>
      </c>
      <c r="G161" s="6" t="str">
        <f t="shared" si="165"/>
        <v>#REF!</v>
      </c>
      <c r="H161" s="6" t="str">
        <f t="shared" si="165"/>
        <v>#REF!</v>
      </c>
      <c r="I161" s="6" t="str">
        <f t="shared" si="165"/>
        <v>#REF!</v>
      </c>
      <c r="J161" s="6" t="str">
        <f t="shared" si="165"/>
        <v>#REF!</v>
      </c>
      <c r="K161" s="6" t="str">
        <f t="shared" si="165"/>
        <v>#REF!</v>
      </c>
    </row>
    <row r="162">
      <c r="A162" s="6" t="str">
        <f>'Margaretta Polar Bears'!M37</f>
        <v>#REF!</v>
      </c>
      <c r="E162" s="6" t="str">
        <f t="shared" si="162"/>
        <v>#REF!</v>
      </c>
      <c r="F162" s="6" t="str">
        <f t="shared" ref="F162:K162" si="166">'Margaretta Polar Bears'!N37</f>
        <v>#REF!</v>
      </c>
      <c r="G162" s="6" t="str">
        <f t="shared" si="166"/>
        <v>#REF!</v>
      </c>
      <c r="H162" s="6" t="str">
        <f t="shared" si="166"/>
        <v>#REF!</v>
      </c>
      <c r="I162" s="6" t="str">
        <f t="shared" si="166"/>
        <v>#REF!</v>
      </c>
      <c r="J162" s="6" t="str">
        <f t="shared" si="166"/>
        <v>#REF!</v>
      </c>
      <c r="K162" s="6" t="str">
        <f t="shared" si="166"/>
        <v>#REF!</v>
      </c>
    </row>
    <row r="163">
      <c r="A163" s="6" t="str">
        <f>'Margaretta Polar Bears'!M36</f>
        <v>#REF!</v>
      </c>
      <c r="E163" s="6" t="str">
        <f t="shared" si="162"/>
        <v>#REF!</v>
      </c>
      <c r="F163" s="6" t="str">
        <f t="shared" ref="F163:K163" si="167">'Margaretta Polar Bears'!N36</f>
        <v>#REF!</v>
      </c>
      <c r="G163" s="6" t="str">
        <f t="shared" si="167"/>
        <v>#REF!</v>
      </c>
      <c r="H163" s="6" t="str">
        <f t="shared" si="167"/>
        <v>#REF!</v>
      </c>
      <c r="I163" s="6" t="str">
        <f t="shared" si="167"/>
        <v>#REF!</v>
      </c>
      <c r="J163" s="6" t="str">
        <f t="shared" si="167"/>
        <v>#REF!</v>
      </c>
      <c r="K163" s="6" t="str">
        <f t="shared" si="167"/>
        <v>#REF!</v>
      </c>
    </row>
    <row r="164">
      <c r="A164" s="6" t="str">
        <f>'Margaretta Polar Bears'!M35</f>
        <v>#REF!</v>
      </c>
      <c r="E164" s="6" t="str">
        <f t="shared" si="162"/>
        <v>#REF!</v>
      </c>
      <c r="F164" s="6" t="str">
        <f t="shared" ref="F164:K164" si="168">'Margaretta Polar Bears'!N35</f>
        <v>#REF!</v>
      </c>
      <c r="G164" s="6" t="str">
        <f t="shared" si="168"/>
        <v>#REF!</v>
      </c>
      <c r="H164" s="6" t="str">
        <f t="shared" si="168"/>
        <v>#REF!</v>
      </c>
      <c r="I164" s="6" t="str">
        <f t="shared" si="168"/>
        <v>#REF!</v>
      </c>
      <c r="J164" s="6" t="str">
        <f t="shared" si="168"/>
        <v>#REF!</v>
      </c>
      <c r="K164" s="6" t="str">
        <f t="shared" si="168"/>
        <v>#REF!</v>
      </c>
    </row>
    <row r="165">
      <c r="A165" s="6" t="str">
        <f>'Margaretta Polar Bears'!M34</f>
        <v>#REF!</v>
      </c>
      <c r="E165" s="6" t="str">
        <f t="shared" si="162"/>
        <v>#REF!</v>
      </c>
      <c r="F165" s="6" t="str">
        <f t="shared" ref="F165:K165" si="169">'Margaretta Polar Bears'!N34</f>
        <v>#REF!</v>
      </c>
      <c r="G165" s="6" t="str">
        <f t="shared" si="169"/>
        <v>#REF!</v>
      </c>
      <c r="H165" s="6" t="str">
        <f t="shared" si="169"/>
        <v>#REF!</v>
      </c>
      <c r="I165" s="6" t="str">
        <f t="shared" si="169"/>
        <v>#REF!</v>
      </c>
      <c r="J165" s="6" t="str">
        <f t="shared" si="169"/>
        <v>#REF!</v>
      </c>
      <c r="K165" s="6" t="str">
        <f t="shared" si="169"/>
        <v>#REF!</v>
      </c>
    </row>
    <row r="166">
      <c r="A166" s="6" t="str">
        <f>'Margaretta Polar Bears'!M33</f>
        <v>#REF!</v>
      </c>
      <c r="E166" s="6" t="str">
        <f t="shared" si="162"/>
        <v>#REF!</v>
      </c>
      <c r="F166" s="6" t="str">
        <f t="shared" ref="F166:K166" si="170">'Margaretta Polar Bears'!N33</f>
        <v>#REF!</v>
      </c>
      <c r="G166" s="6" t="str">
        <f t="shared" si="170"/>
        <v>#REF!</v>
      </c>
      <c r="H166" s="6" t="str">
        <f t="shared" si="170"/>
        <v>#REF!</v>
      </c>
      <c r="I166" s="6" t="str">
        <f t="shared" si="170"/>
        <v>#REF!</v>
      </c>
      <c r="J166" s="6" t="str">
        <f t="shared" si="170"/>
        <v>#REF!</v>
      </c>
      <c r="K166" s="6" t="str">
        <f t="shared" si="170"/>
        <v>#REF!</v>
      </c>
    </row>
    <row r="167">
      <c r="A167" s="6" t="str">
        <f>'Margaretta Polar Bears'!M32</f>
        <v>#REF!</v>
      </c>
      <c r="E167" s="6" t="str">
        <f t="shared" si="162"/>
        <v>#REF!</v>
      </c>
      <c r="F167" s="6" t="str">
        <f t="shared" ref="F167:K167" si="171">'Margaretta Polar Bears'!N32</f>
        <v>#REF!</v>
      </c>
      <c r="G167" s="6" t="str">
        <f t="shared" si="171"/>
        <v>#REF!</v>
      </c>
      <c r="H167" s="6" t="str">
        <f t="shared" si="171"/>
        <v>#REF!</v>
      </c>
      <c r="I167" s="6" t="str">
        <f t="shared" si="171"/>
        <v>#REF!</v>
      </c>
      <c r="J167" s="6" t="str">
        <f t="shared" si="171"/>
        <v>#REF!</v>
      </c>
      <c r="K167" s="6" t="str">
        <f t="shared" si="171"/>
        <v>#REF!</v>
      </c>
    </row>
    <row r="168">
      <c r="A168" s="6" t="str">
        <f>'Margaretta Polar Bears'!M31</f>
        <v>#REF!</v>
      </c>
      <c r="E168" s="6" t="str">
        <f t="shared" si="162"/>
        <v>#REF!</v>
      </c>
      <c r="F168" s="6" t="str">
        <f t="shared" ref="F168:K168" si="172">'Margaretta Polar Bears'!N31</f>
        <v>#REF!</v>
      </c>
      <c r="G168" s="6" t="str">
        <f t="shared" si="172"/>
        <v>#REF!</v>
      </c>
      <c r="H168" s="6" t="str">
        <f t="shared" si="172"/>
        <v>#REF!</v>
      </c>
      <c r="I168" s="6" t="str">
        <f t="shared" si="172"/>
        <v>#REF!</v>
      </c>
      <c r="J168" s="6" t="str">
        <f t="shared" si="172"/>
        <v>#REF!</v>
      </c>
      <c r="K168" s="6" t="str">
        <f t="shared" si="172"/>
        <v>#REF!</v>
      </c>
    </row>
    <row r="169">
      <c r="A169" s="6" t="str">
        <f>'Margaretta Polar Bears'!M30</f>
        <v>#REF!</v>
      </c>
      <c r="E169" s="6" t="str">
        <f t="shared" si="162"/>
        <v>#REF!</v>
      </c>
      <c r="F169" s="6" t="str">
        <f t="shared" ref="F169:K169" si="173">'Margaretta Polar Bears'!N30</f>
        <v>#REF!</v>
      </c>
      <c r="G169" s="6" t="str">
        <f t="shared" si="173"/>
        <v>#REF!</v>
      </c>
      <c r="H169" s="6" t="str">
        <f t="shared" si="173"/>
        <v>#REF!</v>
      </c>
      <c r="I169" s="6" t="str">
        <f t="shared" si="173"/>
        <v>#REF!</v>
      </c>
      <c r="J169" s="6" t="str">
        <f t="shared" si="173"/>
        <v>#REF!</v>
      </c>
      <c r="K169" s="6" t="str">
        <f t="shared" si="173"/>
        <v>#REF!</v>
      </c>
    </row>
    <row r="170">
      <c r="A170" s="6" t="str">
        <f>'Margaretta Polar Bears'!M29</f>
        <v>#REF!</v>
      </c>
      <c r="E170" s="6" t="str">
        <f t="shared" si="162"/>
        <v>#REF!</v>
      </c>
      <c r="F170" s="6" t="str">
        <f t="shared" ref="F170:K170" si="174">'Margaretta Polar Bears'!N29</f>
        <v>#REF!</v>
      </c>
      <c r="G170" s="6" t="str">
        <f t="shared" si="174"/>
        <v>#REF!</v>
      </c>
      <c r="H170" s="6" t="str">
        <f t="shared" si="174"/>
        <v>#REF!</v>
      </c>
      <c r="I170" s="6" t="str">
        <f t="shared" si="174"/>
        <v>#REF!</v>
      </c>
      <c r="J170" s="6" t="str">
        <f t="shared" si="174"/>
        <v>#REF!</v>
      </c>
      <c r="K170" s="6" t="str">
        <f t="shared" si="174"/>
        <v>#REF!</v>
      </c>
    </row>
    <row r="171">
      <c r="A171" s="6" t="str">
        <f>'Margaretta Polar Bears'!M28</f>
        <v>#REF!</v>
      </c>
      <c r="E171" s="6" t="str">
        <f t="shared" si="162"/>
        <v>#REF!</v>
      </c>
      <c r="F171" s="6" t="str">
        <f t="shared" ref="F171:K171" si="175">'Margaretta Polar Bears'!N28</f>
        <v>#REF!</v>
      </c>
      <c r="G171" s="6" t="str">
        <f t="shared" si="175"/>
        <v>#REF!</v>
      </c>
      <c r="H171" s="6" t="str">
        <f t="shared" si="175"/>
        <v>#REF!</v>
      </c>
      <c r="I171" s="6" t="str">
        <f t="shared" si="175"/>
        <v>#REF!</v>
      </c>
      <c r="J171" s="6" t="str">
        <f t="shared" si="175"/>
        <v>#REF!</v>
      </c>
      <c r="K171" s="6" t="str">
        <f t="shared" si="175"/>
        <v>#REF!</v>
      </c>
    </row>
    <row r="172">
      <c r="A172" s="6" t="str">
        <f>'Margaretta Polar Bears'!M27</f>
        <v>#REF!</v>
      </c>
      <c r="E172" s="6" t="str">
        <f t="shared" si="162"/>
        <v>#REF!</v>
      </c>
      <c r="F172" s="6" t="str">
        <f t="shared" ref="F172:K172" si="176">'Margaretta Polar Bears'!N27</f>
        <v>#REF!</v>
      </c>
      <c r="G172" s="6" t="str">
        <f t="shared" si="176"/>
        <v>#REF!</v>
      </c>
      <c r="H172" s="6" t="str">
        <f t="shared" si="176"/>
        <v>#REF!</v>
      </c>
      <c r="I172" s="6" t="str">
        <f t="shared" si="176"/>
        <v>#REF!</v>
      </c>
      <c r="J172" s="6" t="str">
        <f t="shared" si="176"/>
        <v>#REF!</v>
      </c>
      <c r="K172" s="6" t="str">
        <f t="shared" si="176"/>
        <v>#REF!</v>
      </c>
    </row>
    <row r="173">
      <c r="A173" s="6" t="str">
        <f>'Margaretta Polar Bears'!M26</f>
        <v>#REF!</v>
      </c>
      <c r="E173" s="6" t="str">
        <f t="shared" si="162"/>
        <v>#REF!</v>
      </c>
      <c r="F173" s="6" t="str">
        <f t="shared" ref="F173:K173" si="177">'Margaretta Polar Bears'!N26</f>
        <v>#REF!</v>
      </c>
      <c r="G173" s="6" t="str">
        <f t="shared" si="177"/>
        <v>#REF!</v>
      </c>
      <c r="H173" s="6" t="str">
        <f t="shared" si="177"/>
        <v>#REF!</v>
      </c>
      <c r="I173" s="6" t="str">
        <f t="shared" si="177"/>
        <v>#REF!</v>
      </c>
      <c r="J173" s="6" t="str">
        <f t="shared" si="177"/>
        <v>#REF!</v>
      </c>
      <c r="K173" s="6" t="str">
        <f t="shared" si="177"/>
        <v>#REF!</v>
      </c>
    </row>
    <row r="174">
      <c r="A174" s="6" t="str">
        <f>'Margaretta Polar Bears'!M25</f>
        <v>#REF!</v>
      </c>
      <c r="E174" s="6" t="str">
        <f t="shared" si="162"/>
        <v>#REF!</v>
      </c>
      <c r="F174" s="6" t="str">
        <f t="shared" ref="F174:K174" si="178">'Margaretta Polar Bears'!N25</f>
        <v>#REF!</v>
      </c>
      <c r="G174" s="6" t="str">
        <f t="shared" si="178"/>
        <v>#REF!</v>
      </c>
      <c r="H174" s="6" t="str">
        <f t="shared" si="178"/>
        <v>#REF!</v>
      </c>
      <c r="I174" s="6" t="str">
        <f t="shared" si="178"/>
        <v>#REF!</v>
      </c>
      <c r="J174" s="6" t="str">
        <f t="shared" si="178"/>
        <v>#REF!</v>
      </c>
      <c r="K174" s="6" t="str">
        <f t="shared" si="178"/>
        <v>#REF!</v>
      </c>
    </row>
    <row r="175">
      <c r="A175" s="6" t="str">
        <f>'Margaretta Polar Bears'!M24</f>
        <v>#REF!</v>
      </c>
      <c r="E175" s="6" t="str">
        <f t="shared" si="162"/>
        <v>#REF!</v>
      </c>
      <c r="F175" s="6" t="str">
        <f t="shared" ref="F175:K175" si="179">'Margaretta Polar Bears'!N24</f>
        <v>#REF!</v>
      </c>
      <c r="G175" s="6" t="str">
        <f t="shared" si="179"/>
        <v>#REF!</v>
      </c>
      <c r="H175" s="6" t="str">
        <f t="shared" si="179"/>
        <v>#REF!</v>
      </c>
      <c r="I175" s="6" t="str">
        <f t="shared" si="179"/>
        <v>#REF!</v>
      </c>
      <c r="J175" s="6" t="str">
        <f t="shared" si="179"/>
        <v>#REF!</v>
      </c>
      <c r="K175" s="6" t="str">
        <f t="shared" si="179"/>
        <v>#REF!</v>
      </c>
    </row>
    <row r="176">
      <c r="A176" s="6" t="str">
        <f>'Margaretta Polar Bears'!M23</f>
        <v>#REF!</v>
      </c>
      <c r="E176" s="6" t="str">
        <f t="shared" si="162"/>
        <v>#REF!</v>
      </c>
      <c r="F176" s="6" t="str">
        <f t="shared" ref="F176:K176" si="180">'Margaretta Polar Bears'!N23</f>
        <v>#REF!</v>
      </c>
      <c r="G176" s="6" t="str">
        <f t="shared" si="180"/>
        <v>#REF!</v>
      </c>
      <c r="H176" s="6" t="str">
        <f t="shared" si="180"/>
        <v>#REF!</v>
      </c>
      <c r="I176" s="6" t="str">
        <f t="shared" si="180"/>
        <v>#REF!</v>
      </c>
      <c r="J176" s="6" t="str">
        <f t="shared" si="180"/>
        <v>#REF!</v>
      </c>
      <c r="K176" s="6" t="str">
        <f t="shared" si="180"/>
        <v>#REF!</v>
      </c>
    </row>
    <row r="177">
      <c r="A177" s="6" t="str">
        <f>'Margaretta Polar Bears'!M22</f>
        <v>#REF!</v>
      </c>
      <c r="E177" s="6" t="str">
        <f t="shared" si="162"/>
        <v>#REF!</v>
      </c>
      <c r="F177" s="6" t="str">
        <f t="shared" ref="F177:K177" si="181">'Margaretta Polar Bears'!N22</f>
        <v>#REF!</v>
      </c>
      <c r="G177" s="6" t="str">
        <f t="shared" si="181"/>
        <v>#REF!</v>
      </c>
      <c r="H177" s="6" t="str">
        <f t="shared" si="181"/>
        <v>#REF!</v>
      </c>
      <c r="I177" s="6" t="str">
        <f t="shared" si="181"/>
        <v>#REF!</v>
      </c>
      <c r="J177" s="6" t="str">
        <f t="shared" si="181"/>
        <v>#REF!</v>
      </c>
      <c r="K177" s="6" t="str">
        <f t="shared" si="181"/>
        <v>#REF!</v>
      </c>
    </row>
    <row r="178">
      <c r="A178" s="6" t="str">
        <f>'Margaretta Polar Bears'!M21</f>
        <v>#REF!</v>
      </c>
      <c r="E178" s="6" t="str">
        <f t="shared" si="162"/>
        <v>#REF!</v>
      </c>
      <c r="F178" s="6" t="str">
        <f t="shared" ref="F178:K178" si="182">'Margaretta Polar Bears'!N21</f>
        <v>#REF!</v>
      </c>
      <c r="G178" s="6" t="str">
        <f t="shared" si="182"/>
        <v>#REF!</v>
      </c>
      <c r="H178" s="6" t="str">
        <f t="shared" si="182"/>
        <v>#REF!</v>
      </c>
      <c r="I178" s="6" t="str">
        <f t="shared" si="182"/>
        <v>#REF!</v>
      </c>
      <c r="J178" s="6" t="str">
        <f t="shared" si="182"/>
        <v>#REF!</v>
      </c>
      <c r="K178" s="6" t="str">
        <f t="shared" si="182"/>
        <v>#REF!</v>
      </c>
    </row>
    <row r="179">
      <c r="A179" s="6" t="str">
        <f>'Margaretta Polar Bears'!M20</f>
        <v>#REF!</v>
      </c>
      <c r="E179" s="6" t="str">
        <f t="shared" si="162"/>
        <v>#REF!</v>
      </c>
      <c r="F179" s="6" t="str">
        <f t="shared" ref="F179:K179" si="183">'Margaretta Polar Bears'!N20</f>
        <v>#REF!</v>
      </c>
      <c r="G179" s="6" t="str">
        <f t="shared" si="183"/>
        <v>#REF!</v>
      </c>
      <c r="H179" s="6" t="str">
        <f t="shared" si="183"/>
        <v>#REF!</v>
      </c>
      <c r="I179" s="6" t="str">
        <f t="shared" si="183"/>
        <v>#REF!</v>
      </c>
      <c r="J179" s="6" t="str">
        <f t="shared" si="183"/>
        <v>#REF!</v>
      </c>
      <c r="K179" s="6" t="str">
        <f t="shared" si="183"/>
        <v>#REF!</v>
      </c>
    </row>
    <row r="180">
      <c r="A180" s="6" t="str">
        <f>'Margaretta Polar Bears'!M19</f>
        <v>#REF!</v>
      </c>
      <c r="E180" s="6" t="str">
        <f t="shared" si="162"/>
        <v>#REF!</v>
      </c>
      <c r="F180" s="6" t="str">
        <f t="shared" ref="F180:K180" si="184">'Margaretta Polar Bears'!N19</f>
        <v>#REF!</v>
      </c>
      <c r="G180" s="6" t="str">
        <f t="shared" si="184"/>
        <v>#REF!</v>
      </c>
      <c r="H180" s="6" t="str">
        <f t="shared" si="184"/>
        <v>#REF!</v>
      </c>
      <c r="I180" s="6" t="str">
        <f t="shared" si="184"/>
        <v>#REF!</v>
      </c>
      <c r="J180" s="6" t="str">
        <f t="shared" si="184"/>
        <v>#REF!</v>
      </c>
      <c r="K180" s="6" t="str">
        <f t="shared" si="184"/>
        <v>#REF!</v>
      </c>
    </row>
    <row r="181">
      <c r="A181" s="6" t="str">
        <f>'Margaretta Polar Bears'!M18</f>
        <v>#REF!</v>
      </c>
      <c r="E181" s="6" t="str">
        <f t="shared" si="162"/>
        <v>#REF!</v>
      </c>
      <c r="F181" s="6" t="str">
        <f t="shared" ref="F181:K181" si="185">'Margaretta Polar Bears'!N18</f>
        <v>#REF!</v>
      </c>
      <c r="G181" s="6" t="str">
        <f t="shared" si="185"/>
        <v>#REF!</v>
      </c>
      <c r="H181" s="6" t="str">
        <f t="shared" si="185"/>
        <v>#REF!</v>
      </c>
      <c r="I181" s="6" t="str">
        <f t="shared" si="185"/>
        <v>#REF!</v>
      </c>
      <c r="J181" s="6" t="str">
        <f t="shared" si="185"/>
        <v>#REF!</v>
      </c>
      <c r="K181" s="6" t="str">
        <f t="shared" si="185"/>
        <v>#REF!</v>
      </c>
    </row>
    <row r="182">
      <c r="A182" s="6" t="str">
        <f>'Margaretta Polar Bears'!M17</f>
        <v>#REF!</v>
      </c>
      <c r="E182" s="6" t="str">
        <f t="shared" si="162"/>
        <v>#REF!</v>
      </c>
      <c r="F182" s="6" t="str">
        <f t="shared" ref="F182:K182" si="186">'Margaretta Polar Bears'!N17</f>
        <v>#REF!</v>
      </c>
      <c r="G182" s="6" t="str">
        <f t="shared" si="186"/>
        <v>#REF!</v>
      </c>
      <c r="H182" s="6" t="str">
        <f t="shared" si="186"/>
        <v>#REF!</v>
      </c>
      <c r="I182" s="6" t="str">
        <f t="shared" si="186"/>
        <v>#REF!</v>
      </c>
      <c r="J182" s="6" t="str">
        <f t="shared" si="186"/>
        <v>#REF!</v>
      </c>
      <c r="K182" s="6" t="str">
        <f t="shared" si="186"/>
        <v>#REF!</v>
      </c>
    </row>
    <row r="183">
      <c r="A183" s="6" t="str">
        <f>'Margaretta Polar Bears'!M16</f>
        <v>#REF!</v>
      </c>
      <c r="E183" s="6" t="str">
        <f t="shared" si="162"/>
        <v>#REF!</v>
      </c>
      <c r="F183" s="6" t="str">
        <f t="shared" ref="F183:K183" si="187">'Margaretta Polar Bears'!N16</f>
        <v>#REF!</v>
      </c>
      <c r="G183" s="6" t="str">
        <f t="shared" si="187"/>
        <v>#REF!</v>
      </c>
      <c r="H183" s="6" t="str">
        <f t="shared" si="187"/>
        <v>#REF!</v>
      </c>
      <c r="I183" s="6" t="str">
        <f t="shared" si="187"/>
        <v>#REF!</v>
      </c>
      <c r="J183" s="6" t="str">
        <f t="shared" si="187"/>
        <v>#REF!</v>
      </c>
      <c r="K183" s="6" t="str">
        <f t="shared" si="187"/>
        <v>#REF!</v>
      </c>
    </row>
    <row r="184">
      <c r="A184" s="6" t="str">
        <f>'Margaretta Polar Bears'!M15</f>
        <v>#REF!</v>
      </c>
      <c r="E184" s="6" t="str">
        <f t="shared" si="162"/>
        <v>#REF!</v>
      </c>
      <c r="F184" s="6" t="str">
        <f t="shared" ref="F184:K184" si="188">'Margaretta Polar Bears'!N15</f>
        <v>#REF!</v>
      </c>
      <c r="G184" s="6" t="str">
        <f t="shared" si="188"/>
        <v>#REF!</v>
      </c>
      <c r="H184" s="6" t="str">
        <f t="shared" si="188"/>
        <v>#REF!</v>
      </c>
      <c r="I184" s="6" t="str">
        <f t="shared" si="188"/>
        <v>#REF!</v>
      </c>
      <c r="J184" s="6" t="str">
        <f t="shared" si="188"/>
        <v>#REF!</v>
      </c>
      <c r="K184" s="6" t="str">
        <f t="shared" si="188"/>
        <v>#REF!</v>
      </c>
    </row>
    <row r="185">
      <c r="A185" s="6" t="str">
        <f>'Margaretta Polar Bears'!M14</f>
        <v>#REF!</v>
      </c>
      <c r="E185" s="6" t="str">
        <f t="shared" si="162"/>
        <v>#REF!</v>
      </c>
      <c r="F185" s="6" t="str">
        <f t="shared" ref="F185:K185" si="189">'Margaretta Polar Bears'!N14</f>
        <v>#REF!</v>
      </c>
      <c r="G185" s="6" t="str">
        <f t="shared" si="189"/>
        <v>#REF!</v>
      </c>
      <c r="H185" s="6" t="str">
        <f t="shared" si="189"/>
        <v>#REF!</v>
      </c>
      <c r="I185" s="6" t="str">
        <f t="shared" si="189"/>
        <v>#REF!</v>
      </c>
      <c r="J185" s="6" t="str">
        <f t="shared" si="189"/>
        <v>#REF!</v>
      </c>
      <c r="K185" s="6" t="str">
        <f t="shared" si="189"/>
        <v>#REF!</v>
      </c>
    </row>
    <row r="186">
      <c r="A186" s="6" t="str">
        <f>'Margaretta Polar Bears'!M13</f>
        <v>#REF!</v>
      </c>
      <c r="E186" s="6" t="str">
        <f t="shared" si="162"/>
        <v>#REF!</v>
      </c>
      <c r="F186" s="6" t="str">
        <f t="shared" ref="F186:K186" si="190">'Margaretta Polar Bears'!N13</f>
        <v>#REF!</v>
      </c>
      <c r="G186" s="6" t="str">
        <f t="shared" si="190"/>
        <v>#REF!</v>
      </c>
      <c r="H186" s="6" t="str">
        <f t="shared" si="190"/>
        <v>#REF!</v>
      </c>
      <c r="I186" s="6" t="str">
        <f t="shared" si="190"/>
        <v>#REF!</v>
      </c>
      <c r="J186" s="6" t="str">
        <f t="shared" si="190"/>
        <v>#REF!</v>
      </c>
      <c r="K186" s="6" t="str">
        <f t="shared" si="190"/>
        <v>#REF!</v>
      </c>
    </row>
    <row r="187">
      <c r="A187" s="6" t="str">
        <f>'Margaretta Polar Bears'!M12</f>
        <v>#REF!</v>
      </c>
      <c r="E187" s="6" t="str">
        <f t="shared" si="162"/>
        <v>#REF!</v>
      </c>
      <c r="F187" s="6" t="str">
        <f t="shared" ref="F187:K187" si="191">'Margaretta Polar Bears'!N12</f>
        <v>#REF!</v>
      </c>
      <c r="G187" s="6" t="str">
        <f t="shared" si="191"/>
        <v>#REF!</v>
      </c>
      <c r="H187" s="6" t="str">
        <f t="shared" si="191"/>
        <v>#REF!</v>
      </c>
      <c r="I187" s="6" t="str">
        <f t="shared" si="191"/>
        <v>#REF!</v>
      </c>
      <c r="J187" s="6" t="str">
        <f t="shared" si="191"/>
        <v>#REF!</v>
      </c>
      <c r="K187" s="6" t="str">
        <f t="shared" si="191"/>
        <v>#REF!</v>
      </c>
    </row>
    <row r="188">
      <c r="A188" s="6" t="str">
        <f>'Margaretta Polar Bears'!M11</f>
        <v>#REF!</v>
      </c>
      <c r="E188" s="6" t="str">
        <f t="shared" si="162"/>
        <v>#REF!</v>
      </c>
      <c r="F188" s="6" t="str">
        <f t="shared" ref="F188:K188" si="192">'Margaretta Polar Bears'!N11</f>
        <v>#REF!</v>
      </c>
      <c r="G188" s="6" t="str">
        <f t="shared" si="192"/>
        <v>#REF!</v>
      </c>
      <c r="H188" s="6" t="str">
        <f t="shared" si="192"/>
        <v>#REF!</v>
      </c>
      <c r="I188" s="6" t="str">
        <f t="shared" si="192"/>
        <v>#REF!</v>
      </c>
      <c r="J188" s="6" t="str">
        <f t="shared" si="192"/>
        <v>#REF!</v>
      </c>
      <c r="K188" s="6" t="str">
        <f t="shared" si="192"/>
        <v>#REF!</v>
      </c>
    </row>
    <row r="189">
      <c r="A189" s="6" t="str">
        <f>'Margaretta Polar Bears'!M10</f>
        <v>#REF!</v>
      </c>
      <c r="E189" s="6" t="str">
        <f t="shared" si="162"/>
        <v>#REF!</v>
      </c>
      <c r="F189" s="6" t="str">
        <f t="shared" ref="F189:K189" si="193">'Margaretta Polar Bears'!N10</f>
        <v>#REF!</v>
      </c>
      <c r="G189" s="6" t="str">
        <f t="shared" si="193"/>
        <v>#REF!</v>
      </c>
      <c r="H189" s="6" t="str">
        <f t="shared" si="193"/>
        <v>#REF!</v>
      </c>
      <c r="I189" s="6" t="str">
        <f t="shared" si="193"/>
        <v>#REF!</v>
      </c>
      <c r="J189" s="6" t="str">
        <f t="shared" si="193"/>
        <v>#REF!</v>
      </c>
      <c r="K189" s="6" t="str">
        <f t="shared" si="193"/>
        <v>#REF!</v>
      </c>
    </row>
    <row r="190">
      <c r="A190" s="6" t="str">
        <f>'Margaretta Polar Bears'!M9</f>
        <v>#REF!</v>
      </c>
      <c r="E190" s="6" t="str">
        <f t="shared" si="162"/>
        <v>#REF!</v>
      </c>
      <c r="F190" s="6" t="str">
        <f t="shared" ref="F190:K190" si="194">'Margaretta Polar Bears'!N9</f>
        <v>#REF!</v>
      </c>
      <c r="G190" s="6" t="str">
        <f t="shared" si="194"/>
        <v>#REF!</v>
      </c>
      <c r="H190" s="6" t="str">
        <f t="shared" si="194"/>
        <v>#REF!</v>
      </c>
      <c r="I190" s="6" t="str">
        <f t="shared" si="194"/>
        <v>#REF!</v>
      </c>
      <c r="J190" s="6" t="str">
        <f t="shared" si="194"/>
        <v>#REF!</v>
      </c>
      <c r="K190" s="6" t="str">
        <f t="shared" si="194"/>
        <v>#REF!</v>
      </c>
    </row>
    <row r="191">
      <c r="A191" s="6" t="str">
        <f>'Margaretta Polar Bears'!M8</f>
        <v>#REF!</v>
      </c>
      <c r="E191" s="6" t="str">
        <f t="shared" si="162"/>
        <v>#REF!</v>
      </c>
      <c r="F191" s="6" t="str">
        <f t="shared" ref="F191:K191" si="195">'Margaretta Polar Bears'!N8</f>
        <v>#REF!</v>
      </c>
      <c r="G191" s="6" t="str">
        <f t="shared" si="195"/>
        <v>#REF!</v>
      </c>
      <c r="H191" s="6" t="str">
        <f t="shared" si="195"/>
        <v>#REF!</v>
      </c>
      <c r="I191" s="6" t="str">
        <f t="shared" si="195"/>
        <v>#REF!</v>
      </c>
      <c r="J191" s="6" t="str">
        <f t="shared" si="195"/>
        <v>#REF!</v>
      </c>
      <c r="K191" s="6" t="str">
        <f t="shared" si="195"/>
        <v>#REF!</v>
      </c>
    </row>
    <row r="192">
      <c r="A192" s="6" t="str">
        <f>'Margaretta Polar Bears'!M7</f>
        <v>#REF!</v>
      </c>
      <c r="E192" s="6" t="str">
        <f t="shared" si="162"/>
        <v>#REF!</v>
      </c>
      <c r="F192" s="6" t="str">
        <f t="shared" ref="F192:K192" si="196">'Margaretta Polar Bears'!N7</f>
        <v>#REF!</v>
      </c>
      <c r="G192" s="6" t="str">
        <f t="shared" si="196"/>
        <v>#REF!</v>
      </c>
      <c r="H192" s="6" t="str">
        <f t="shared" si="196"/>
        <v>#REF!</v>
      </c>
      <c r="I192" s="6" t="str">
        <f t="shared" si="196"/>
        <v>#REF!</v>
      </c>
      <c r="J192" s="6" t="str">
        <f t="shared" si="196"/>
        <v>#REF!</v>
      </c>
      <c r="K192" s="6" t="str">
        <f t="shared" si="196"/>
        <v>#REF!</v>
      </c>
    </row>
    <row r="193">
      <c r="A193" s="6" t="str">
        <f>'Margaretta Polar Bears'!M6</f>
        <v>#REF!</v>
      </c>
      <c r="E193" s="6" t="str">
        <f t="shared" si="162"/>
        <v>#REF!</v>
      </c>
      <c r="F193" s="6" t="str">
        <f t="shared" ref="F193:K193" si="197">'Margaretta Polar Bears'!N6</f>
        <v>#REF!</v>
      </c>
      <c r="G193" s="6" t="str">
        <f t="shared" si="197"/>
        <v>#REF!</v>
      </c>
      <c r="H193" s="6" t="str">
        <f t="shared" si="197"/>
        <v>#REF!</v>
      </c>
      <c r="I193" s="6" t="str">
        <f t="shared" si="197"/>
        <v>#REF!</v>
      </c>
      <c r="J193" s="6" t="str">
        <f t="shared" si="197"/>
        <v>#REF!</v>
      </c>
      <c r="K193" s="6" t="str">
        <f t="shared" si="197"/>
        <v>#REF!</v>
      </c>
    </row>
    <row r="194">
      <c r="A194" s="6" t="str">
        <f>'Margaretta Polar Bears'!M5</f>
        <v>#REF!</v>
      </c>
      <c r="E194" s="6" t="str">
        <f t="shared" si="162"/>
        <v>#REF!</v>
      </c>
      <c r="F194" s="6" t="str">
        <f t="shared" ref="F194:K194" si="198">'Margaretta Polar Bears'!N5</f>
        <v>#REF!</v>
      </c>
      <c r="G194" s="6" t="str">
        <f t="shared" si="198"/>
        <v>#REF!</v>
      </c>
      <c r="H194" s="6" t="str">
        <f t="shared" si="198"/>
        <v>#REF!</v>
      </c>
      <c r="I194" s="6" t="str">
        <f t="shared" si="198"/>
        <v>#REF!</v>
      </c>
      <c r="J194" s="6" t="str">
        <f t="shared" si="198"/>
        <v>#REF!</v>
      </c>
      <c r="K194" s="6" t="str">
        <f t="shared" si="198"/>
        <v>#REF!</v>
      </c>
    </row>
    <row r="195">
      <c r="A195" s="6" t="str">
        <f>'Margaretta Polar Bears'!M4</f>
        <v>#REF!</v>
      </c>
      <c r="E195" s="6" t="str">
        <f t="shared" si="162"/>
        <v>#REF!</v>
      </c>
      <c r="F195" s="6" t="str">
        <f t="shared" ref="F195:K195" si="199">'Margaretta Polar Bears'!N4</f>
        <v>#REF!</v>
      </c>
      <c r="G195" s="6" t="str">
        <f t="shared" si="199"/>
        <v>#REF!</v>
      </c>
      <c r="H195" s="6" t="str">
        <f t="shared" si="199"/>
        <v>#REF!</v>
      </c>
      <c r="I195" s="6" t="str">
        <f t="shared" si="199"/>
        <v>#REF!</v>
      </c>
      <c r="J195" s="6" t="str">
        <f t="shared" si="199"/>
        <v>#REF!</v>
      </c>
      <c r="K195" s="6" t="str">
        <f t="shared" si="199"/>
        <v>#REF!</v>
      </c>
    </row>
    <row r="196">
      <c r="A196" s="6" t="str">
        <f>'Margaretta Polar Bears'!M3</f>
        <v>#REF!</v>
      </c>
      <c r="E196" s="6" t="str">
        <f t="shared" si="162"/>
        <v>#REF!</v>
      </c>
      <c r="F196" s="6" t="str">
        <f t="shared" ref="F196:K196" si="200">'Margaretta Polar Bears'!N3</f>
        <v>#REF!</v>
      </c>
      <c r="G196" s="6" t="str">
        <f t="shared" si="200"/>
        <v>#REF!</v>
      </c>
      <c r="H196" s="6" t="str">
        <f t="shared" si="200"/>
        <v>#REF!</v>
      </c>
      <c r="I196" s="6" t="str">
        <f t="shared" si="200"/>
        <v>#REF!</v>
      </c>
      <c r="J196" s="6" t="str">
        <f t="shared" si="200"/>
        <v>#REF!</v>
      </c>
      <c r="K196" s="6" t="str">
        <f t="shared" si="200"/>
        <v>#REF!</v>
      </c>
    </row>
    <row r="197">
      <c r="A197" s="8" t="str">
        <f>'Willard Flashes'!M41</f>
        <v>#REF!</v>
      </c>
      <c r="B197" s="8"/>
      <c r="C197" s="8"/>
      <c r="D197" s="8"/>
      <c r="E197" s="8" t="str">
        <f t="shared" ref="E197:E235" si="202">LEFT('Willard Flashes'!A$1,3)</f>
        <v>#REF!</v>
      </c>
      <c r="F197" s="8" t="str">
        <f t="shared" ref="F197:K197" si="201">'Willard Flashes'!N41</f>
        <v>#REF!</v>
      </c>
      <c r="G197" s="9" t="str">
        <f t="shared" si="201"/>
        <v>#REF!</v>
      </c>
      <c r="H197" s="9" t="str">
        <f t="shared" si="201"/>
        <v>#REF!</v>
      </c>
      <c r="I197" s="9" t="str">
        <f t="shared" si="201"/>
        <v>#REF!</v>
      </c>
      <c r="J197" s="9" t="str">
        <f t="shared" si="201"/>
        <v>#REF!</v>
      </c>
      <c r="K197" s="9" t="str">
        <f t="shared" si="201"/>
        <v>#REF!</v>
      </c>
    </row>
    <row r="198">
      <c r="A198" s="8" t="str">
        <f>'Willard Flashes'!M40</f>
        <v>#REF!</v>
      </c>
      <c r="B198" s="8"/>
      <c r="C198" s="8"/>
      <c r="D198" s="8"/>
      <c r="E198" s="8" t="str">
        <f t="shared" si="202"/>
        <v>#REF!</v>
      </c>
      <c r="F198" s="8" t="str">
        <f t="shared" ref="F198:K198" si="203">'Willard Flashes'!N40</f>
        <v>#REF!</v>
      </c>
      <c r="G198" s="9" t="str">
        <f t="shared" si="203"/>
        <v>#REF!</v>
      </c>
      <c r="H198" s="9" t="str">
        <f t="shared" si="203"/>
        <v>#REF!</v>
      </c>
      <c r="I198" s="9" t="str">
        <f t="shared" si="203"/>
        <v>#REF!</v>
      </c>
      <c r="J198" s="9" t="str">
        <f t="shared" si="203"/>
        <v>#REF!</v>
      </c>
      <c r="K198" s="9" t="str">
        <f t="shared" si="203"/>
        <v>#REF!</v>
      </c>
    </row>
    <row r="199">
      <c r="A199" s="8" t="str">
        <f>'Willard Flashes'!M39</f>
        <v>#REF!</v>
      </c>
      <c r="B199" s="8"/>
      <c r="C199" s="8"/>
      <c r="D199" s="8"/>
      <c r="E199" s="8" t="str">
        <f t="shared" si="202"/>
        <v>#REF!</v>
      </c>
      <c r="F199" s="8" t="str">
        <f t="shared" ref="F199:K199" si="204">'Willard Flashes'!N39</f>
        <v>#REF!</v>
      </c>
      <c r="G199" s="9" t="str">
        <f t="shared" si="204"/>
        <v>#REF!</v>
      </c>
      <c r="H199" s="9" t="str">
        <f t="shared" si="204"/>
        <v>#REF!</v>
      </c>
      <c r="I199" s="9" t="str">
        <f t="shared" si="204"/>
        <v>#REF!</v>
      </c>
      <c r="J199" s="9" t="str">
        <f t="shared" si="204"/>
        <v>#REF!</v>
      </c>
      <c r="K199" s="9" t="str">
        <f t="shared" si="204"/>
        <v>#REF!</v>
      </c>
    </row>
    <row r="200">
      <c r="A200" s="8" t="str">
        <f>'Willard Flashes'!M38</f>
        <v>#REF!</v>
      </c>
      <c r="B200" s="8"/>
      <c r="C200" s="8"/>
      <c r="D200" s="8"/>
      <c r="E200" s="8" t="str">
        <f t="shared" si="202"/>
        <v>#REF!</v>
      </c>
      <c r="F200" s="8" t="str">
        <f t="shared" ref="F200:K200" si="205">'Willard Flashes'!N38</f>
        <v>#REF!</v>
      </c>
      <c r="G200" s="9" t="str">
        <f t="shared" si="205"/>
        <v>#REF!</v>
      </c>
      <c r="H200" s="9" t="str">
        <f t="shared" si="205"/>
        <v>#REF!</v>
      </c>
      <c r="I200" s="9" t="str">
        <f t="shared" si="205"/>
        <v>#REF!</v>
      </c>
      <c r="J200" s="9" t="str">
        <f t="shared" si="205"/>
        <v>#REF!</v>
      </c>
      <c r="K200" s="9" t="str">
        <f t="shared" si="205"/>
        <v>#REF!</v>
      </c>
    </row>
    <row r="201">
      <c r="A201" s="8" t="str">
        <f>'Willard Flashes'!M37</f>
        <v>#REF!</v>
      </c>
      <c r="B201" s="8"/>
      <c r="C201" s="8"/>
      <c r="D201" s="8"/>
      <c r="E201" s="8" t="str">
        <f t="shared" si="202"/>
        <v>#REF!</v>
      </c>
      <c r="F201" s="8" t="str">
        <f t="shared" ref="F201:K201" si="206">'Willard Flashes'!N37</f>
        <v>#REF!</v>
      </c>
      <c r="G201" s="9" t="str">
        <f t="shared" si="206"/>
        <v>#REF!</v>
      </c>
      <c r="H201" s="9" t="str">
        <f t="shared" si="206"/>
        <v>#REF!</v>
      </c>
      <c r="I201" s="9" t="str">
        <f t="shared" si="206"/>
        <v>#REF!</v>
      </c>
      <c r="J201" s="9" t="str">
        <f t="shared" si="206"/>
        <v>#REF!</v>
      </c>
      <c r="K201" s="9" t="str">
        <f t="shared" si="206"/>
        <v>#REF!</v>
      </c>
    </row>
    <row r="202">
      <c r="A202" s="8" t="str">
        <f>'Willard Flashes'!M36</f>
        <v>#REF!</v>
      </c>
      <c r="B202" s="8"/>
      <c r="C202" s="8"/>
      <c r="D202" s="8"/>
      <c r="E202" s="8" t="str">
        <f t="shared" si="202"/>
        <v>#REF!</v>
      </c>
      <c r="F202" s="8" t="str">
        <f t="shared" ref="F202:K202" si="207">'Willard Flashes'!N36</f>
        <v>#REF!</v>
      </c>
      <c r="G202" s="9" t="str">
        <f t="shared" si="207"/>
        <v>#REF!</v>
      </c>
      <c r="H202" s="9" t="str">
        <f t="shared" si="207"/>
        <v>#REF!</v>
      </c>
      <c r="I202" s="9" t="str">
        <f t="shared" si="207"/>
        <v>#REF!</v>
      </c>
      <c r="J202" s="9" t="str">
        <f t="shared" si="207"/>
        <v>#REF!</v>
      </c>
      <c r="K202" s="9" t="str">
        <f t="shared" si="207"/>
        <v>#REF!</v>
      </c>
    </row>
    <row r="203">
      <c r="A203" s="8" t="str">
        <f>'Willard Flashes'!M35</f>
        <v>#REF!</v>
      </c>
      <c r="B203" s="8"/>
      <c r="C203" s="8"/>
      <c r="D203" s="8"/>
      <c r="E203" s="8" t="str">
        <f t="shared" si="202"/>
        <v>#REF!</v>
      </c>
      <c r="F203" s="8" t="str">
        <f t="shared" ref="F203:K203" si="208">'Willard Flashes'!N35</f>
        <v>#REF!</v>
      </c>
      <c r="G203" s="9" t="str">
        <f t="shared" si="208"/>
        <v>#REF!</v>
      </c>
      <c r="H203" s="9" t="str">
        <f t="shared" si="208"/>
        <v>#REF!</v>
      </c>
      <c r="I203" s="9" t="str">
        <f t="shared" si="208"/>
        <v>#REF!</v>
      </c>
      <c r="J203" s="9" t="str">
        <f t="shared" si="208"/>
        <v>#REF!</v>
      </c>
      <c r="K203" s="9" t="str">
        <f t="shared" si="208"/>
        <v>#REF!</v>
      </c>
    </row>
    <row r="204">
      <c r="A204" s="8" t="str">
        <f>'Willard Flashes'!M34</f>
        <v>#REF!</v>
      </c>
      <c r="B204" s="8"/>
      <c r="C204" s="8"/>
      <c r="D204" s="8"/>
      <c r="E204" s="8" t="str">
        <f t="shared" si="202"/>
        <v>#REF!</v>
      </c>
      <c r="F204" s="8" t="str">
        <f t="shared" ref="F204:K204" si="209">'Willard Flashes'!N34</f>
        <v>#REF!</v>
      </c>
      <c r="G204" s="9" t="str">
        <f t="shared" si="209"/>
        <v>#REF!</v>
      </c>
      <c r="H204" s="9" t="str">
        <f t="shared" si="209"/>
        <v>#REF!</v>
      </c>
      <c r="I204" s="9" t="str">
        <f t="shared" si="209"/>
        <v>#REF!</v>
      </c>
      <c r="J204" s="9" t="str">
        <f t="shared" si="209"/>
        <v>#REF!</v>
      </c>
      <c r="K204" s="9" t="str">
        <f t="shared" si="209"/>
        <v>#REF!</v>
      </c>
    </row>
    <row r="205">
      <c r="A205" s="8" t="str">
        <f>'Willard Flashes'!M33</f>
        <v>#REF!</v>
      </c>
      <c r="B205" s="8"/>
      <c r="C205" s="8"/>
      <c r="D205" s="8"/>
      <c r="E205" s="8" t="str">
        <f t="shared" si="202"/>
        <v>#REF!</v>
      </c>
      <c r="F205" s="8" t="str">
        <f t="shared" ref="F205:K205" si="210">'Willard Flashes'!N33</f>
        <v>#REF!</v>
      </c>
      <c r="G205" s="9" t="str">
        <f t="shared" si="210"/>
        <v>#REF!</v>
      </c>
      <c r="H205" s="9" t="str">
        <f t="shared" si="210"/>
        <v>#REF!</v>
      </c>
      <c r="I205" s="9" t="str">
        <f t="shared" si="210"/>
        <v>#REF!</v>
      </c>
      <c r="J205" s="9" t="str">
        <f t="shared" si="210"/>
        <v>#REF!</v>
      </c>
      <c r="K205" s="9" t="str">
        <f t="shared" si="210"/>
        <v>#REF!</v>
      </c>
    </row>
    <row r="206">
      <c r="A206" s="8" t="str">
        <f>'Willard Flashes'!M32</f>
        <v>#REF!</v>
      </c>
      <c r="B206" s="8"/>
      <c r="C206" s="8"/>
      <c r="D206" s="8"/>
      <c r="E206" s="8" t="str">
        <f t="shared" si="202"/>
        <v>#REF!</v>
      </c>
      <c r="F206" s="8" t="str">
        <f t="shared" ref="F206:K206" si="211">'Willard Flashes'!N32</f>
        <v>#REF!</v>
      </c>
      <c r="G206" s="9" t="str">
        <f t="shared" si="211"/>
        <v>#REF!</v>
      </c>
      <c r="H206" s="9" t="str">
        <f t="shared" si="211"/>
        <v>#REF!</v>
      </c>
      <c r="I206" s="9" t="str">
        <f t="shared" si="211"/>
        <v>#REF!</v>
      </c>
      <c r="J206" s="9" t="str">
        <f t="shared" si="211"/>
        <v>#REF!</v>
      </c>
      <c r="K206" s="9" t="str">
        <f t="shared" si="211"/>
        <v>#REF!</v>
      </c>
    </row>
    <row r="207">
      <c r="A207" s="8" t="str">
        <f>'Willard Flashes'!M31</f>
        <v>#REF!</v>
      </c>
      <c r="B207" s="8"/>
      <c r="C207" s="8"/>
      <c r="D207" s="8"/>
      <c r="E207" s="8" t="str">
        <f t="shared" si="202"/>
        <v>#REF!</v>
      </c>
      <c r="F207" s="8" t="str">
        <f t="shared" ref="F207:K207" si="212">'Willard Flashes'!N31</f>
        <v>#REF!</v>
      </c>
      <c r="G207" s="9" t="str">
        <f t="shared" si="212"/>
        <v>#REF!</v>
      </c>
      <c r="H207" s="9" t="str">
        <f t="shared" si="212"/>
        <v>#REF!</v>
      </c>
      <c r="I207" s="9" t="str">
        <f t="shared" si="212"/>
        <v>#REF!</v>
      </c>
      <c r="J207" s="9" t="str">
        <f t="shared" si="212"/>
        <v>#REF!</v>
      </c>
      <c r="K207" s="9" t="str">
        <f t="shared" si="212"/>
        <v>#REF!</v>
      </c>
    </row>
    <row r="208">
      <c r="A208" s="8" t="str">
        <f>'Willard Flashes'!M30</f>
        <v>#REF!</v>
      </c>
      <c r="B208" s="8"/>
      <c r="C208" s="8"/>
      <c r="D208" s="8"/>
      <c r="E208" s="8" t="str">
        <f t="shared" si="202"/>
        <v>#REF!</v>
      </c>
      <c r="F208" s="8" t="str">
        <f t="shared" ref="F208:K208" si="213">'Willard Flashes'!N30</f>
        <v>#REF!</v>
      </c>
      <c r="G208" s="9" t="str">
        <f t="shared" si="213"/>
        <v>#REF!</v>
      </c>
      <c r="H208" s="9" t="str">
        <f t="shared" si="213"/>
        <v>#REF!</v>
      </c>
      <c r="I208" s="9" t="str">
        <f t="shared" si="213"/>
        <v>#REF!</v>
      </c>
      <c r="J208" s="9" t="str">
        <f t="shared" si="213"/>
        <v>#REF!</v>
      </c>
      <c r="K208" s="9" t="str">
        <f t="shared" si="213"/>
        <v>#REF!</v>
      </c>
    </row>
    <row r="209">
      <c r="A209" s="8" t="str">
        <f>'Willard Flashes'!M29</f>
        <v>#REF!</v>
      </c>
      <c r="B209" s="8"/>
      <c r="C209" s="8"/>
      <c r="D209" s="8"/>
      <c r="E209" s="8" t="str">
        <f t="shared" si="202"/>
        <v>#REF!</v>
      </c>
      <c r="F209" s="8" t="str">
        <f t="shared" ref="F209:K209" si="214">'Willard Flashes'!N29</f>
        <v>#REF!</v>
      </c>
      <c r="G209" s="9" t="str">
        <f t="shared" si="214"/>
        <v>#REF!</v>
      </c>
      <c r="H209" s="9" t="str">
        <f t="shared" si="214"/>
        <v>#REF!</v>
      </c>
      <c r="I209" s="9" t="str">
        <f t="shared" si="214"/>
        <v>#REF!</v>
      </c>
      <c r="J209" s="9" t="str">
        <f t="shared" si="214"/>
        <v>#REF!</v>
      </c>
      <c r="K209" s="9" t="str">
        <f t="shared" si="214"/>
        <v>#REF!</v>
      </c>
    </row>
    <row r="210">
      <c r="A210" s="8" t="str">
        <f>'Willard Flashes'!M28</f>
        <v>#REF!</v>
      </c>
      <c r="B210" s="8"/>
      <c r="C210" s="8"/>
      <c r="D210" s="8"/>
      <c r="E210" s="8" t="str">
        <f t="shared" si="202"/>
        <v>#REF!</v>
      </c>
      <c r="F210" s="8" t="str">
        <f t="shared" ref="F210:K210" si="215">'Willard Flashes'!N28</f>
        <v>#REF!</v>
      </c>
      <c r="G210" s="9" t="str">
        <f t="shared" si="215"/>
        <v>#REF!</v>
      </c>
      <c r="H210" s="9" t="str">
        <f t="shared" si="215"/>
        <v>#REF!</v>
      </c>
      <c r="I210" s="9" t="str">
        <f t="shared" si="215"/>
        <v>#REF!</v>
      </c>
      <c r="J210" s="9" t="str">
        <f t="shared" si="215"/>
        <v>#REF!</v>
      </c>
      <c r="K210" s="9" t="str">
        <f t="shared" si="215"/>
        <v>#REF!</v>
      </c>
    </row>
    <row r="211">
      <c r="A211" s="8" t="str">
        <f>'Willard Flashes'!M27</f>
        <v>#REF!</v>
      </c>
      <c r="B211" s="8"/>
      <c r="C211" s="8"/>
      <c r="D211" s="8"/>
      <c r="E211" s="8" t="str">
        <f t="shared" si="202"/>
        <v>#REF!</v>
      </c>
      <c r="F211" s="8" t="str">
        <f t="shared" ref="F211:K211" si="216">'Willard Flashes'!N27</f>
        <v>#REF!</v>
      </c>
      <c r="G211" s="9" t="str">
        <f t="shared" si="216"/>
        <v>#REF!</v>
      </c>
      <c r="H211" s="9" t="str">
        <f t="shared" si="216"/>
        <v>#REF!</v>
      </c>
      <c r="I211" s="9" t="str">
        <f t="shared" si="216"/>
        <v>#REF!</v>
      </c>
      <c r="J211" s="9" t="str">
        <f t="shared" si="216"/>
        <v>#REF!</v>
      </c>
      <c r="K211" s="9" t="str">
        <f t="shared" si="216"/>
        <v>#REF!</v>
      </c>
    </row>
    <row r="212">
      <c r="A212" s="8" t="str">
        <f>'Willard Flashes'!M26</f>
        <v>#REF!</v>
      </c>
      <c r="B212" s="8"/>
      <c r="C212" s="8"/>
      <c r="D212" s="8"/>
      <c r="E212" s="8" t="str">
        <f t="shared" si="202"/>
        <v>#REF!</v>
      </c>
      <c r="F212" s="8" t="str">
        <f t="shared" ref="F212:K212" si="217">'Willard Flashes'!N26</f>
        <v>#REF!</v>
      </c>
      <c r="G212" s="9" t="str">
        <f t="shared" si="217"/>
        <v>#REF!</v>
      </c>
      <c r="H212" s="9" t="str">
        <f t="shared" si="217"/>
        <v>#REF!</v>
      </c>
      <c r="I212" s="9" t="str">
        <f t="shared" si="217"/>
        <v>#REF!</v>
      </c>
      <c r="J212" s="9" t="str">
        <f t="shared" si="217"/>
        <v>#REF!</v>
      </c>
      <c r="K212" s="9" t="str">
        <f t="shared" si="217"/>
        <v>#REF!</v>
      </c>
    </row>
    <row r="213">
      <c r="A213" s="8" t="str">
        <f>'Willard Flashes'!M25</f>
        <v>#REF!</v>
      </c>
      <c r="B213" s="8"/>
      <c r="C213" s="8"/>
      <c r="D213" s="8"/>
      <c r="E213" s="8" t="str">
        <f t="shared" si="202"/>
        <v>#REF!</v>
      </c>
      <c r="F213" s="8" t="str">
        <f t="shared" ref="F213:K213" si="218">'Willard Flashes'!N25</f>
        <v>#REF!</v>
      </c>
      <c r="G213" s="9" t="str">
        <f t="shared" si="218"/>
        <v>#REF!</v>
      </c>
      <c r="H213" s="9" t="str">
        <f t="shared" si="218"/>
        <v>#REF!</v>
      </c>
      <c r="I213" s="9" t="str">
        <f t="shared" si="218"/>
        <v>#REF!</v>
      </c>
      <c r="J213" s="9" t="str">
        <f t="shared" si="218"/>
        <v>#REF!</v>
      </c>
      <c r="K213" s="9" t="str">
        <f t="shared" si="218"/>
        <v>#REF!</v>
      </c>
    </row>
    <row r="214">
      <c r="A214" s="8" t="str">
        <f>'Willard Flashes'!M24</f>
        <v>#REF!</v>
      </c>
      <c r="B214" s="8"/>
      <c r="C214" s="8"/>
      <c r="D214" s="8"/>
      <c r="E214" s="8" t="str">
        <f t="shared" si="202"/>
        <v>#REF!</v>
      </c>
      <c r="F214" s="8" t="str">
        <f t="shared" ref="F214:K214" si="219">'Willard Flashes'!N24</f>
        <v>#REF!</v>
      </c>
      <c r="G214" s="9" t="str">
        <f t="shared" si="219"/>
        <v>#REF!</v>
      </c>
      <c r="H214" s="9" t="str">
        <f t="shared" si="219"/>
        <v>#REF!</v>
      </c>
      <c r="I214" s="9" t="str">
        <f t="shared" si="219"/>
        <v>#REF!</v>
      </c>
      <c r="J214" s="9" t="str">
        <f t="shared" si="219"/>
        <v>#REF!</v>
      </c>
      <c r="K214" s="9" t="str">
        <f t="shared" si="219"/>
        <v>#REF!</v>
      </c>
    </row>
    <row r="215">
      <c r="A215" s="8" t="str">
        <f>'Willard Flashes'!M23</f>
        <v>#REF!</v>
      </c>
      <c r="B215" s="8"/>
      <c r="C215" s="8"/>
      <c r="D215" s="8"/>
      <c r="E215" s="8" t="str">
        <f t="shared" si="202"/>
        <v>#REF!</v>
      </c>
      <c r="F215" s="8" t="str">
        <f t="shared" ref="F215:K215" si="220">'Willard Flashes'!N23</f>
        <v>#REF!</v>
      </c>
      <c r="G215" s="9" t="str">
        <f t="shared" si="220"/>
        <v>#REF!</v>
      </c>
      <c r="H215" s="9" t="str">
        <f t="shared" si="220"/>
        <v>#REF!</v>
      </c>
      <c r="I215" s="9" t="str">
        <f t="shared" si="220"/>
        <v>#REF!</v>
      </c>
      <c r="J215" s="9" t="str">
        <f t="shared" si="220"/>
        <v>#REF!</v>
      </c>
      <c r="K215" s="9" t="str">
        <f t="shared" si="220"/>
        <v>#REF!</v>
      </c>
    </row>
    <row r="216">
      <c r="A216" s="8" t="str">
        <f>'Willard Flashes'!M22</f>
        <v>#REF!</v>
      </c>
      <c r="B216" s="8"/>
      <c r="C216" s="8"/>
      <c r="D216" s="8"/>
      <c r="E216" s="8" t="str">
        <f t="shared" si="202"/>
        <v>#REF!</v>
      </c>
      <c r="F216" s="8" t="str">
        <f t="shared" ref="F216:K216" si="221">'Willard Flashes'!N22</f>
        <v>#REF!</v>
      </c>
      <c r="G216" s="9" t="str">
        <f t="shared" si="221"/>
        <v>#REF!</v>
      </c>
      <c r="H216" s="9" t="str">
        <f t="shared" si="221"/>
        <v>#REF!</v>
      </c>
      <c r="I216" s="9" t="str">
        <f t="shared" si="221"/>
        <v>#REF!</v>
      </c>
      <c r="J216" s="9" t="str">
        <f t="shared" si="221"/>
        <v>#REF!</v>
      </c>
      <c r="K216" s="9" t="str">
        <f t="shared" si="221"/>
        <v>#REF!</v>
      </c>
    </row>
    <row r="217">
      <c r="A217" s="8" t="str">
        <f>'Willard Flashes'!M21</f>
        <v>#REF!</v>
      </c>
      <c r="B217" s="8"/>
      <c r="C217" s="8"/>
      <c r="D217" s="8"/>
      <c r="E217" s="8" t="str">
        <f t="shared" si="202"/>
        <v>#REF!</v>
      </c>
      <c r="F217" s="8" t="str">
        <f t="shared" ref="F217:K217" si="222">'Willard Flashes'!N21</f>
        <v>#REF!</v>
      </c>
      <c r="G217" s="9" t="str">
        <f t="shared" si="222"/>
        <v>#REF!</v>
      </c>
      <c r="H217" s="9" t="str">
        <f t="shared" si="222"/>
        <v>#REF!</v>
      </c>
      <c r="I217" s="9" t="str">
        <f t="shared" si="222"/>
        <v>#REF!</v>
      </c>
      <c r="J217" s="9" t="str">
        <f t="shared" si="222"/>
        <v>#REF!</v>
      </c>
      <c r="K217" s="9" t="str">
        <f t="shared" si="222"/>
        <v>#REF!</v>
      </c>
    </row>
    <row r="218">
      <c r="A218" s="8" t="str">
        <f>'Willard Flashes'!M20</f>
        <v>#REF!</v>
      </c>
      <c r="B218" s="8"/>
      <c r="C218" s="8"/>
      <c r="D218" s="8"/>
      <c r="E218" s="8" t="str">
        <f t="shared" si="202"/>
        <v>#REF!</v>
      </c>
      <c r="F218" s="8" t="str">
        <f t="shared" ref="F218:K218" si="223">'Willard Flashes'!N20</f>
        <v>#REF!</v>
      </c>
      <c r="G218" s="9" t="str">
        <f t="shared" si="223"/>
        <v>#REF!</v>
      </c>
      <c r="H218" s="9" t="str">
        <f t="shared" si="223"/>
        <v>#REF!</v>
      </c>
      <c r="I218" s="9" t="str">
        <f t="shared" si="223"/>
        <v>#REF!</v>
      </c>
      <c r="J218" s="9" t="str">
        <f t="shared" si="223"/>
        <v>#REF!</v>
      </c>
      <c r="K218" s="9" t="str">
        <f t="shared" si="223"/>
        <v>#REF!</v>
      </c>
    </row>
    <row r="219">
      <c r="A219" s="8" t="str">
        <f>'Willard Flashes'!M19</f>
        <v>#REF!</v>
      </c>
      <c r="B219" s="8"/>
      <c r="C219" s="8"/>
      <c r="D219" s="8"/>
      <c r="E219" s="8" t="str">
        <f t="shared" si="202"/>
        <v>#REF!</v>
      </c>
      <c r="F219" s="8" t="str">
        <f t="shared" ref="F219:K219" si="224">'Willard Flashes'!N19</f>
        <v>#REF!</v>
      </c>
      <c r="G219" s="9" t="str">
        <f t="shared" si="224"/>
        <v>#REF!</v>
      </c>
      <c r="H219" s="9" t="str">
        <f t="shared" si="224"/>
        <v>#REF!</v>
      </c>
      <c r="I219" s="9" t="str">
        <f t="shared" si="224"/>
        <v>#REF!</v>
      </c>
      <c r="J219" s="9" t="str">
        <f t="shared" si="224"/>
        <v>#REF!</v>
      </c>
      <c r="K219" s="9" t="str">
        <f t="shared" si="224"/>
        <v>#REF!</v>
      </c>
    </row>
    <row r="220">
      <c r="A220" s="8" t="str">
        <f>'Willard Flashes'!M18</f>
        <v>#REF!</v>
      </c>
      <c r="B220" s="8"/>
      <c r="C220" s="8"/>
      <c r="D220" s="8"/>
      <c r="E220" s="8" t="str">
        <f t="shared" si="202"/>
        <v>#REF!</v>
      </c>
      <c r="F220" s="8" t="str">
        <f t="shared" ref="F220:K220" si="225">'Willard Flashes'!N18</f>
        <v>#REF!</v>
      </c>
      <c r="G220" s="9" t="str">
        <f t="shared" si="225"/>
        <v>#REF!</v>
      </c>
      <c r="H220" s="9" t="str">
        <f t="shared" si="225"/>
        <v>#REF!</v>
      </c>
      <c r="I220" s="9" t="str">
        <f t="shared" si="225"/>
        <v>#REF!</v>
      </c>
      <c r="J220" s="9" t="str">
        <f t="shared" si="225"/>
        <v>#REF!</v>
      </c>
      <c r="K220" s="9" t="str">
        <f t="shared" si="225"/>
        <v>#REF!</v>
      </c>
    </row>
    <row r="221">
      <c r="A221" s="8" t="str">
        <f>'Willard Flashes'!M17</f>
        <v>#REF!</v>
      </c>
      <c r="B221" s="8"/>
      <c r="C221" s="8"/>
      <c r="D221" s="8"/>
      <c r="E221" s="8" t="str">
        <f t="shared" si="202"/>
        <v>#REF!</v>
      </c>
      <c r="F221" s="8" t="str">
        <f t="shared" ref="F221:K221" si="226">'Willard Flashes'!N17</f>
        <v>#REF!</v>
      </c>
      <c r="G221" s="9" t="str">
        <f t="shared" si="226"/>
        <v>#REF!</v>
      </c>
      <c r="H221" s="9" t="str">
        <f t="shared" si="226"/>
        <v>#REF!</v>
      </c>
      <c r="I221" s="9" t="str">
        <f t="shared" si="226"/>
        <v>#REF!</v>
      </c>
      <c r="J221" s="9" t="str">
        <f t="shared" si="226"/>
        <v>#REF!</v>
      </c>
      <c r="K221" s="9" t="str">
        <f t="shared" si="226"/>
        <v>#REF!</v>
      </c>
    </row>
    <row r="222">
      <c r="A222" s="8" t="str">
        <f>'Willard Flashes'!M16</f>
        <v>#REF!</v>
      </c>
      <c r="B222" s="8"/>
      <c r="C222" s="8"/>
      <c r="D222" s="8"/>
      <c r="E222" s="8" t="str">
        <f t="shared" si="202"/>
        <v>#REF!</v>
      </c>
      <c r="F222" s="8" t="str">
        <f t="shared" ref="F222:K222" si="227">'Willard Flashes'!N16</f>
        <v>#REF!</v>
      </c>
      <c r="G222" s="9" t="str">
        <f t="shared" si="227"/>
        <v>#REF!</v>
      </c>
      <c r="H222" s="9" t="str">
        <f t="shared" si="227"/>
        <v>#REF!</v>
      </c>
      <c r="I222" s="9" t="str">
        <f t="shared" si="227"/>
        <v>#REF!</v>
      </c>
      <c r="J222" s="9" t="str">
        <f t="shared" si="227"/>
        <v>#REF!</v>
      </c>
      <c r="K222" s="9" t="str">
        <f t="shared" si="227"/>
        <v>#REF!</v>
      </c>
    </row>
    <row r="223">
      <c r="A223" s="8" t="str">
        <f>'Willard Flashes'!M15</f>
        <v>#REF!</v>
      </c>
      <c r="B223" s="8"/>
      <c r="C223" s="8"/>
      <c r="D223" s="8"/>
      <c r="E223" s="8" t="str">
        <f t="shared" si="202"/>
        <v>#REF!</v>
      </c>
      <c r="F223" s="8" t="str">
        <f t="shared" ref="F223:K223" si="228">'Willard Flashes'!N15</f>
        <v>#REF!</v>
      </c>
      <c r="G223" s="9" t="str">
        <f t="shared" si="228"/>
        <v>#REF!</v>
      </c>
      <c r="H223" s="9" t="str">
        <f t="shared" si="228"/>
        <v>#REF!</v>
      </c>
      <c r="I223" s="9" t="str">
        <f t="shared" si="228"/>
        <v>#REF!</v>
      </c>
      <c r="J223" s="9" t="str">
        <f t="shared" si="228"/>
        <v>#REF!</v>
      </c>
      <c r="K223" s="9" t="str">
        <f t="shared" si="228"/>
        <v>#REF!</v>
      </c>
    </row>
    <row r="224">
      <c r="A224" s="8" t="str">
        <f>'Willard Flashes'!M14</f>
        <v>#REF!</v>
      </c>
      <c r="B224" s="8"/>
      <c r="C224" s="8"/>
      <c r="D224" s="8"/>
      <c r="E224" s="8" t="str">
        <f t="shared" si="202"/>
        <v>#REF!</v>
      </c>
      <c r="F224" s="8" t="str">
        <f t="shared" ref="F224:K224" si="229">'Willard Flashes'!N14</f>
        <v>#REF!</v>
      </c>
      <c r="G224" s="9" t="str">
        <f t="shared" si="229"/>
        <v>#REF!</v>
      </c>
      <c r="H224" s="9" t="str">
        <f t="shared" si="229"/>
        <v>#REF!</v>
      </c>
      <c r="I224" s="9" t="str">
        <f t="shared" si="229"/>
        <v>#REF!</v>
      </c>
      <c r="J224" s="9" t="str">
        <f t="shared" si="229"/>
        <v>#REF!</v>
      </c>
      <c r="K224" s="9" t="str">
        <f t="shared" si="229"/>
        <v>#REF!</v>
      </c>
    </row>
    <row r="225">
      <c r="A225" s="8" t="str">
        <f>'Willard Flashes'!M13</f>
        <v>#REF!</v>
      </c>
      <c r="B225" s="8"/>
      <c r="C225" s="8"/>
      <c r="D225" s="8"/>
      <c r="E225" s="8" t="str">
        <f t="shared" si="202"/>
        <v>#REF!</v>
      </c>
      <c r="F225" s="8" t="str">
        <f t="shared" ref="F225:K225" si="230">'Willard Flashes'!N13</f>
        <v>#REF!</v>
      </c>
      <c r="G225" s="9" t="str">
        <f t="shared" si="230"/>
        <v>#REF!</v>
      </c>
      <c r="H225" s="9" t="str">
        <f t="shared" si="230"/>
        <v>#REF!</v>
      </c>
      <c r="I225" s="9" t="str">
        <f t="shared" si="230"/>
        <v>#REF!</v>
      </c>
      <c r="J225" s="9" t="str">
        <f t="shared" si="230"/>
        <v>#REF!</v>
      </c>
      <c r="K225" s="9" t="str">
        <f t="shared" si="230"/>
        <v>#REF!</v>
      </c>
    </row>
    <row r="226">
      <c r="A226" s="8" t="str">
        <f>'Willard Flashes'!M12</f>
        <v>#REF!</v>
      </c>
      <c r="B226" s="8"/>
      <c r="C226" s="8"/>
      <c r="D226" s="8"/>
      <c r="E226" s="8" t="str">
        <f t="shared" si="202"/>
        <v>#REF!</v>
      </c>
      <c r="F226" s="8" t="str">
        <f t="shared" ref="F226:K226" si="231">'Willard Flashes'!N12</f>
        <v>#REF!</v>
      </c>
      <c r="G226" s="9" t="str">
        <f t="shared" si="231"/>
        <v>#REF!</v>
      </c>
      <c r="H226" s="9" t="str">
        <f t="shared" si="231"/>
        <v>#REF!</v>
      </c>
      <c r="I226" s="9" t="str">
        <f t="shared" si="231"/>
        <v>#REF!</v>
      </c>
      <c r="J226" s="9" t="str">
        <f t="shared" si="231"/>
        <v>#REF!</v>
      </c>
      <c r="K226" s="9" t="str">
        <f t="shared" si="231"/>
        <v>#REF!</v>
      </c>
    </row>
    <row r="227">
      <c r="A227" s="8" t="str">
        <f>'Willard Flashes'!M11</f>
        <v>#REF!</v>
      </c>
      <c r="B227" s="8"/>
      <c r="C227" s="8"/>
      <c r="D227" s="8"/>
      <c r="E227" s="8" t="str">
        <f t="shared" si="202"/>
        <v>#REF!</v>
      </c>
      <c r="F227" s="8" t="str">
        <f t="shared" ref="F227:K227" si="232">'Willard Flashes'!N11</f>
        <v>#REF!</v>
      </c>
      <c r="G227" s="9" t="str">
        <f t="shared" si="232"/>
        <v>#REF!</v>
      </c>
      <c r="H227" s="9" t="str">
        <f t="shared" si="232"/>
        <v>#REF!</v>
      </c>
      <c r="I227" s="9" t="str">
        <f t="shared" si="232"/>
        <v>#REF!</v>
      </c>
      <c r="J227" s="9" t="str">
        <f t="shared" si="232"/>
        <v>#REF!</v>
      </c>
      <c r="K227" s="9" t="str">
        <f t="shared" si="232"/>
        <v>#REF!</v>
      </c>
    </row>
    <row r="228">
      <c r="A228" s="8" t="str">
        <f>'Willard Flashes'!M10</f>
        <v>#REF!</v>
      </c>
      <c r="B228" s="8"/>
      <c r="C228" s="8"/>
      <c r="D228" s="8"/>
      <c r="E228" s="8" t="str">
        <f t="shared" si="202"/>
        <v>#REF!</v>
      </c>
      <c r="F228" s="8" t="str">
        <f t="shared" ref="F228:K228" si="233">'Willard Flashes'!N10</f>
        <v>#REF!</v>
      </c>
      <c r="G228" s="9" t="str">
        <f t="shared" si="233"/>
        <v>#REF!</v>
      </c>
      <c r="H228" s="9" t="str">
        <f t="shared" si="233"/>
        <v>#REF!</v>
      </c>
      <c r="I228" s="9" t="str">
        <f t="shared" si="233"/>
        <v>#REF!</v>
      </c>
      <c r="J228" s="9" t="str">
        <f t="shared" si="233"/>
        <v>#REF!</v>
      </c>
      <c r="K228" s="9" t="str">
        <f t="shared" si="233"/>
        <v>#REF!</v>
      </c>
    </row>
    <row r="229">
      <c r="A229" s="8" t="str">
        <f>'Willard Flashes'!M9</f>
        <v>#REF!</v>
      </c>
      <c r="B229" s="8"/>
      <c r="C229" s="8"/>
      <c r="D229" s="8"/>
      <c r="E229" s="8" t="str">
        <f t="shared" si="202"/>
        <v>#REF!</v>
      </c>
      <c r="F229" s="8" t="str">
        <f t="shared" ref="F229:K229" si="234">'Willard Flashes'!N9</f>
        <v>#REF!</v>
      </c>
      <c r="G229" s="9" t="str">
        <f t="shared" si="234"/>
        <v>#REF!</v>
      </c>
      <c r="H229" s="9" t="str">
        <f t="shared" si="234"/>
        <v>#REF!</v>
      </c>
      <c r="I229" s="9" t="str">
        <f t="shared" si="234"/>
        <v>#REF!</v>
      </c>
      <c r="J229" s="9" t="str">
        <f t="shared" si="234"/>
        <v>#REF!</v>
      </c>
      <c r="K229" s="9" t="str">
        <f t="shared" si="234"/>
        <v>#REF!</v>
      </c>
    </row>
    <row r="230">
      <c r="A230" s="8" t="str">
        <f>'Willard Flashes'!M8</f>
        <v>#REF!</v>
      </c>
      <c r="B230" s="8"/>
      <c r="C230" s="8"/>
      <c r="D230" s="8"/>
      <c r="E230" s="8" t="str">
        <f t="shared" si="202"/>
        <v>#REF!</v>
      </c>
      <c r="F230" s="8" t="str">
        <f t="shared" ref="F230:K230" si="235">'Willard Flashes'!N8</f>
        <v>#REF!</v>
      </c>
      <c r="G230" s="9" t="str">
        <f t="shared" si="235"/>
        <v>#REF!</v>
      </c>
      <c r="H230" s="9" t="str">
        <f t="shared" si="235"/>
        <v>#REF!</v>
      </c>
      <c r="I230" s="9" t="str">
        <f t="shared" si="235"/>
        <v>#REF!</v>
      </c>
      <c r="J230" s="9" t="str">
        <f t="shared" si="235"/>
        <v>#REF!</v>
      </c>
      <c r="K230" s="9" t="str">
        <f t="shared" si="235"/>
        <v>#REF!</v>
      </c>
    </row>
    <row r="231">
      <c r="A231" s="8" t="str">
        <f>'Willard Flashes'!M7</f>
        <v>#REF!</v>
      </c>
      <c r="B231" s="8"/>
      <c r="C231" s="8"/>
      <c r="D231" s="8"/>
      <c r="E231" s="8" t="str">
        <f t="shared" si="202"/>
        <v>#REF!</v>
      </c>
      <c r="F231" s="8" t="str">
        <f t="shared" ref="F231:K231" si="236">'Willard Flashes'!N7</f>
        <v>#REF!</v>
      </c>
      <c r="G231" s="9" t="str">
        <f t="shared" si="236"/>
        <v>#REF!</v>
      </c>
      <c r="H231" s="9" t="str">
        <f t="shared" si="236"/>
        <v>#REF!</v>
      </c>
      <c r="I231" s="9" t="str">
        <f t="shared" si="236"/>
        <v>#REF!</v>
      </c>
      <c r="J231" s="9" t="str">
        <f t="shared" si="236"/>
        <v>#REF!</v>
      </c>
      <c r="K231" s="9" t="str">
        <f t="shared" si="236"/>
        <v>#REF!</v>
      </c>
    </row>
    <row r="232">
      <c r="A232" s="8" t="str">
        <f>'Willard Flashes'!M6</f>
        <v>#REF!</v>
      </c>
      <c r="B232" s="8"/>
      <c r="C232" s="8"/>
      <c r="D232" s="8"/>
      <c r="E232" s="8" t="str">
        <f t="shared" si="202"/>
        <v>#REF!</v>
      </c>
      <c r="F232" s="8" t="str">
        <f t="shared" ref="F232:K232" si="237">'Willard Flashes'!N6</f>
        <v>#REF!</v>
      </c>
      <c r="G232" s="9" t="str">
        <f t="shared" si="237"/>
        <v>#REF!</v>
      </c>
      <c r="H232" s="9" t="str">
        <f t="shared" si="237"/>
        <v>#REF!</v>
      </c>
      <c r="I232" s="9" t="str">
        <f t="shared" si="237"/>
        <v>#REF!</v>
      </c>
      <c r="J232" s="9" t="str">
        <f t="shared" si="237"/>
        <v>#REF!</v>
      </c>
      <c r="K232" s="9" t="str">
        <f t="shared" si="237"/>
        <v>#REF!</v>
      </c>
    </row>
    <row r="233">
      <c r="A233" s="8" t="str">
        <f>'Willard Flashes'!M5</f>
        <v>#REF!</v>
      </c>
      <c r="B233" s="8"/>
      <c r="C233" s="8"/>
      <c r="D233" s="8"/>
      <c r="E233" s="8" t="str">
        <f t="shared" si="202"/>
        <v>#REF!</v>
      </c>
      <c r="F233" s="8" t="str">
        <f t="shared" ref="F233:K233" si="238">'Willard Flashes'!N5</f>
        <v>#REF!</v>
      </c>
      <c r="G233" s="9" t="str">
        <f t="shared" si="238"/>
        <v>#REF!</v>
      </c>
      <c r="H233" s="9" t="str">
        <f t="shared" si="238"/>
        <v>#REF!</v>
      </c>
      <c r="I233" s="9" t="str">
        <f t="shared" si="238"/>
        <v>#REF!</v>
      </c>
      <c r="J233" s="9" t="str">
        <f t="shared" si="238"/>
        <v>#REF!</v>
      </c>
      <c r="K233" s="9" t="str">
        <f t="shared" si="238"/>
        <v>#REF!</v>
      </c>
    </row>
    <row r="234">
      <c r="A234" s="8" t="str">
        <f>'Willard Flashes'!M4</f>
        <v>#REF!</v>
      </c>
      <c r="B234" s="8"/>
      <c r="C234" s="8"/>
      <c r="D234" s="8"/>
      <c r="E234" s="8" t="str">
        <f t="shared" si="202"/>
        <v>#REF!</v>
      </c>
      <c r="F234" s="8" t="str">
        <f t="shared" ref="F234:K234" si="239">'Willard Flashes'!N4</f>
        <v>#REF!</v>
      </c>
      <c r="G234" s="9" t="str">
        <f t="shared" si="239"/>
        <v>#REF!</v>
      </c>
      <c r="H234" s="9" t="str">
        <f t="shared" si="239"/>
        <v>#REF!</v>
      </c>
      <c r="I234" s="9" t="str">
        <f t="shared" si="239"/>
        <v>#REF!</v>
      </c>
      <c r="J234" s="9" t="str">
        <f t="shared" si="239"/>
        <v>#REF!</v>
      </c>
      <c r="K234" s="9" t="str">
        <f t="shared" si="239"/>
        <v>#REF!</v>
      </c>
    </row>
    <row r="235">
      <c r="A235" s="8" t="str">
        <f>'Willard Flashes'!M3</f>
        <v>#REF!</v>
      </c>
      <c r="B235" s="8"/>
      <c r="C235" s="8"/>
      <c r="D235" s="8"/>
      <c r="E235" s="8" t="str">
        <f t="shared" si="202"/>
        <v>#REF!</v>
      </c>
      <c r="F235" s="8" t="str">
        <f t="shared" ref="F235:K235" si="240">'Willard Flashes'!N3</f>
        <v>#REF!</v>
      </c>
      <c r="G235" s="9" t="str">
        <f t="shared" si="240"/>
        <v>#REF!</v>
      </c>
      <c r="H235" s="9" t="str">
        <f t="shared" si="240"/>
        <v>#REF!</v>
      </c>
      <c r="I235" s="9" t="str">
        <f t="shared" si="240"/>
        <v>#REF!</v>
      </c>
      <c r="J235" s="9" t="str">
        <f t="shared" si="240"/>
        <v>#REF!</v>
      </c>
      <c r="K235" s="9" t="str">
        <f t="shared" si="240"/>
        <v>#REF!</v>
      </c>
    </row>
    <row r="236">
      <c r="A236" s="8" t="str">
        <f>'Hopewell-Loudon Chieftains'!M41</f>
        <v>#REF!</v>
      </c>
      <c r="B236" s="8"/>
      <c r="C236" s="8"/>
      <c r="D236" s="8"/>
      <c r="E236" s="8" t="str">
        <f t="shared" ref="E236:E274" si="242">LEFT('Hopewell-Loudon Chieftains'!A$1,3)</f>
        <v>#REF!</v>
      </c>
      <c r="F236" s="8" t="str">
        <f t="shared" ref="F236:K236" si="241">'Hopewell-Loudon Chieftains'!N41</f>
        <v>#REF!</v>
      </c>
      <c r="G236" s="9" t="str">
        <f t="shared" si="241"/>
        <v>#REF!</v>
      </c>
      <c r="H236" s="9" t="str">
        <f t="shared" si="241"/>
        <v>#REF!</v>
      </c>
      <c r="I236" s="9" t="str">
        <f t="shared" si="241"/>
        <v>#REF!</v>
      </c>
      <c r="J236" s="9" t="str">
        <f t="shared" si="241"/>
        <v>#REF!</v>
      </c>
      <c r="K236" s="9" t="str">
        <f t="shared" si="241"/>
        <v>#REF!</v>
      </c>
    </row>
    <row r="237">
      <c r="A237" s="8" t="str">
        <f>'Hopewell-Loudon Chieftains'!M40</f>
        <v>#REF!</v>
      </c>
      <c r="B237" s="8"/>
      <c r="C237" s="8"/>
      <c r="D237" s="8"/>
      <c r="E237" s="8" t="str">
        <f t="shared" si="242"/>
        <v>#REF!</v>
      </c>
      <c r="F237" s="8" t="str">
        <f t="shared" ref="F237:K237" si="243">'Hopewell-Loudon Chieftains'!N40</f>
        <v>#REF!</v>
      </c>
      <c r="G237" s="9" t="str">
        <f t="shared" si="243"/>
        <v>#REF!</v>
      </c>
      <c r="H237" s="9" t="str">
        <f t="shared" si="243"/>
        <v>#REF!</v>
      </c>
      <c r="I237" s="9" t="str">
        <f t="shared" si="243"/>
        <v>#REF!</v>
      </c>
      <c r="J237" s="9" t="str">
        <f t="shared" si="243"/>
        <v>#REF!</v>
      </c>
      <c r="K237" s="9" t="str">
        <f t="shared" si="243"/>
        <v>#REF!</v>
      </c>
    </row>
    <row r="238">
      <c r="A238" s="8" t="str">
        <f>'Hopewell-Loudon Chieftains'!M39</f>
        <v>#REF!</v>
      </c>
      <c r="B238" s="8"/>
      <c r="C238" s="8"/>
      <c r="D238" s="8"/>
      <c r="E238" s="8" t="str">
        <f t="shared" si="242"/>
        <v>#REF!</v>
      </c>
      <c r="F238" s="8" t="str">
        <f t="shared" ref="F238:K238" si="244">'Hopewell-Loudon Chieftains'!N39</f>
        <v>#REF!</v>
      </c>
      <c r="G238" s="9" t="str">
        <f t="shared" si="244"/>
        <v>#REF!</v>
      </c>
      <c r="H238" s="9" t="str">
        <f t="shared" si="244"/>
        <v>#REF!</v>
      </c>
      <c r="I238" s="9" t="str">
        <f t="shared" si="244"/>
        <v>#REF!</v>
      </c>
      <c r="J238" s="9" t="str">
        <f t="shared" si="244"/>
        <v>#REF!</v>
      </c>
      <c r="K238" s="9" t="str">
        <f t="shared" si="244"/>
        <v>#REF!</v>
      </c>
    </row>
    <row r="239">
      <c r="A239" s="8" t="str">
        <f>'Hopewell-Loudon Chieftains'!M38</f>
        <v>#REF!</v>
      </c>
      <c r="B239" s="8"/>
      <c r="C239" s="8"/>
      <c r="D239" s="8"/>
      <c r="E239" s="8" t="str">
        <f t="shared" si="242"/>
        <v>#REF!</v>
      </c>
      <c r="F239" s="8" t="str">
        <f t="shared" ref="F239:K239" si="245">'Hopewell-Loudon Chieftains'!N38</f>
        <v>#REF!</v>
      </c>
      <c r="G239" s="9" t="str">
        <f t="shared" si="245"/>
        <v>#REF!</v>
      </c>
      <c r="H239" s="9" t="str">
        <f t="shared" si="245"/>
        <v>#REF!</v>
      </c>
      <c r="I239" s="9" t="str">
        <f t="shared" si="245"/>
        <v>#REF!</v>
      </c>
      <c r="J239" s="9" t="str">
        <f t="shared" si="245"/>
        <v>#REF!</v>
      </c>
      <c r="K239" s="9" t="str">
        <f t="shared" si="245"/>
        <v>#REF!</v>
      </c>
    </row>
    <row r="240">
      <c r="A240" s="8" t="str">
        <f>'Hopewell-Loudon Chieftains'!M37</f>
        <v>#REF!</v>
      </c>
      <c r="B240" s="8"/>
      <c r="C240" s="8"/>
      <c r="D240" s="8"/>
      <c r="E240" s="8" t="str">
        <f t="shared" si="242"/>
        <v>#REF!</v>
      </c>
      <c r="F240" s="8" t="str">
        <f t="shared" ref="F240:K240" si="246">'Hopewell-Loudon Chieftains'!N37</f>
        <v>#REF!</v>
      </c>
      <c r="G240" s="9" t="str">
        <f t="shared" si="246"/>
        <v>#REF!</v>
      </c>
      <c r="H240" s="9" t="str">
        <f t="shared" si="246"/>
        <v>#REF!</v>
      </c>
      <c r="I240" s="9" t="str">
        <f t="shared" si="246"/>
        <v>#REF!</v>
      </c>
      <c r="J240" s="9" t="str">
        <f t="shared" si="246"/>
        <v>#REF!</v>
      </c>
      <c r="K240" s="9" t="str">
        <f t="shared" si="246"/>
        <v>#REF!</v>
      </c>
    </row>
    <row r="241">
      <c r="A241" s="8" t="str">
        <f>'Hopewell-Loudon Chieftains'!M36</f>
        <v>#REF!</v>
      </c>
      <c r="B241" s="8"/>
      <c r="C241" s="8"/>
      <c r="D241" s="8"/>
      <c r="E241" s="8" t="str">
        <f t="shared" si="242"/>
        <v>#REF!</v>
      </c>
      <c r="F241" s="8" t="str">
        <f t="shared" ref="F241:K241" si="247">'Hopewell-Loudon Chieftains'!N36</f>
        <v>#REF!</v>
      </c>
      <c r="G241" s="9" t="str">
        <f t="shared" si="247"/>
        <v>#REF!</v>
      </c>
      <c r="H241" s="9" t="str">
        <f t="shared" si="247"/>
        <v>#REF!</v>
      </c>
      <c r="I241" s="9" t="str">
        <f t="shared" si="247"/>
        <v>#REF!</v>
      </c>
      <c r="J241" s="9" t="str">
        <f t="shared" si="247"/>
        <v>#REF!</v>
      </c>
      <c r="K241" s="9" t="str">
        <f t="shared" si="247"/>
        <v>#REF!</v>
      </c>
    </row>
    <row r="242">
      <c r="A242" s="8" t="str">
        <f>'Hopewell-Loudon Chieftains'!M35</f>
        <v>#REF!</v>
      </c>
      <c r="B242" s="8"/>
      <c r="C242" s="8"/>
      <c r="D242" s="8"/>
      <c r="E242" s="8" t="str">
        <f t="shared" si="242"/>
        <v>#REF!</v>
      </c>
      <c r="F242" s="8" t="str">
        <f t="shared" ref="F242:K242" si="248">'Hopewell-Loudon Chieftains'!N35</f>
        <v>#REF!</v>
      </c>
      <c r="G242" s="9" t="str">
        <f t="shared" si="248"/>
        <v>#REF!</v>
      </c>
      <c r="H242" s="9" t="str">
        <f t="shared" si="248"/>
        <v>#REF!</v>
      </c>
      <c r="I242" s="9" t="str">
        <f t="shared" si="248"/>
        <v>#REF!</v>
      </c>
      <c r="J242" s="9" t="str">
        <f t="shared" si="248"/>
        <v>#REF!</v>
      </c>
      <c r="K242" s="9" t="str">
        <f t="shared" si="248"/>
        <v>#REF!</v>
      </c>
    </row>
    <row r="243">
      <c r="A243" s="8" t="str">
        <f>'Hopewell-Loudon Chieftains'!M34</f>
        <v>#REF!</v>
      </c>
      <c r="B243" s="8"/>
      <c r="C243" s="8"/>
      <c r="D243" s="8"/>
      <c r="E243" s="8" t="str">
        <f t="shared" si="242"/>
        <v>#REF!</v>
      </c>
      <c r="F243" s="8" t="str">
        <f t="shared" ref="F243:K243" si="249">'Hopewell-Loudon Chieftains'!N34</f>
        <v>#REF!</v>
      </c>
      <c r="G243" s="9" t="str">
        <f t="shared" si="249"/>
        <v>#REF!</v>
      </c>
      <c r="H243" s="9" t="str">
        <f t="shared" si="249"/>
        <v>#REF!</v>
      </c>
      <c r="I243" s="9" t="str">
        <f t="shared" si="249"/>
        <v>#REF!</v>
      </c>
      <c r="J243" s="9" t="str">
        <f t="shared" si="249"/>
        <v>#REF!</v>
      </c>
      <c r="K243" s="9" t="str">
        <f t="shared" si="249"/>
        <v>#REF!</v>
      </c>
    </row>
    <row r="244">
      <c r="A244" s="8" t="str">
        <f>'Hopewell-Loudon Chieftains'!M33</f>
        <v>#REF!</v>
      </c>
      <c r="B244" s="8"/>
      <c r="C244" s="8"/>
      <c r="D244" s="8"/>
      <c r="E244" s="8" t="str">
        <f t="shared" si="242"/>
        <v>#REF!</v>
      </c>
      <c r="F244" s="8" t="str">
        <f t="shared" ref="F244:K244" si="250">'Hopewell-Loudon Chieftains'!N33</f>
        <v>#REF!</v>
      </c>
      <c r="G244" s="9" t="str">
        <f t="shared" si="250"/>
        <v>#REF!</v>
      </c>
      <c r="H244" s="9" t="str">
        <f t="shared" si="250"/>
        <v>#REF!</v>
      </c>
      <c r="I244" s="9" t="str">
        <f t="shared" si="250"/>
        <v>#REF!</v>
      </c>
      <c r="J244" s="9" t="str">
        <f t="shared" si="250"/>
        <v>#REF!</v>
      </c>
      <c r="K244" s="9" t="str">
        <f t="shared" si="250"/>
        <v>#REF!</v>
      </c>
    </row>
    <row r="245">
      <c r="A245" s="8" t="str">
        <f>'Hopewell-Loudon Chieftains'!M32</f>
        <v>#REF!</v>
      </c>
      <c r="B245" s="8"/>
      <c r="C245" s="8"/>
      <c r="D245" s="8"/>
      <c r="E245" s="8" t="str">
        <f t="shared" si="242"/>
        <v>#REF!</v>
      </c>
      <c r="F245" s="8" t="str">
        <f t="shared" ref="F245:K245" si="251">'Hopewell-Loudon Chieftains'!N32</f>
        <v>#REF!</v>
      </c>
      <c r="G245" s="9" t="str">
        <f t="shared" si="251"/>
        <v>#REF!</v>
      </c>
      <c r="H245" s="9" t="str">
        <f t="shared" si="251"/>
        <v>#REF!</v>
      </c>
      <c r="I245" s="9" t="str">
        <f t="shared" si="251"/>
        <v>#REF!</v>
      </c>
      <c r="J245" s="9" t="str">
        <f t="shared" si="251"/>
        <v>#REF!</v>
      </c>
      <c r="K245" s="9" t="str">
        <f t="shared" si="251"/>
        <v>#REF!</v>
      </c>
    </row>
    <row r="246">
      <c r="A246" s="8" t="str">
        <f>'Hopewell-Loudon Chieftains'!M31</f>
        <v>#REF!</v>
      </c>
      <c r="B246" s="8"/>
      <c r="C246" s="8"/>
      <c r="D246" s="8"/>
      <c r="E246" s="8" t="str">
        <f t="shared" si="242"/>
        <v>#REF!</v>
      </c>
      <c r="F246" s="8" t="str">
        <f t="shared" ref="F246:K246" si="252">'Hopewell-Loudon Chieftains'!N31</f>
        <v>#REF!</v>
      </c>
      <c r="G246" s="9" t="str">
        <f t="shared" si="252"/>
        <v>#REF!</v>
      </c>
      <c r="H246" s="9" t="str">
        <f t="shared" si="252"/>
        <v>#REF!</v>
      </c>
      <c r="I246" s="9" t="str">
        <f t="shared" si="252"/>
        <v>#REF!</v>
      </c>
      <c r="J246" s="9" t="str">
        <f t="shared" si="252"/>
        <v>#REF!</v>
      </c>
      <c r="K246" s="9" t="str">
        <f t="shared" si="252"/>
        <v>#REF!</v>
      </c>
    </row>
    <row r="247">
      <c r="A247" s="8" t="str">
        <f>'Hopewell-Loudon Chieftains'!M30</f>
        <v>#REF!</v>
      </c>
      <c r="B247" s="8"/>
      <c r="C247" s="8"/>
      <c r="D247" s="8"/>
      <c r="E247" s="8" t="str">
        <f t="shared" si="242"/>
        <v>#REF!</v>
      </c>
      <c r="F247" s="8" t="str">
        <f t="shared" ref="F247:K247" si="253">'Hopewell-Loudon Chieftains'!N30</f>
        <v>#REF!</v>
      </c>
      <c r="G247" s="9" t="str">
        <f t="shared" si="253"/>
        <v>#REF!</v>
      </c>
      <c r="H247" s="9" t="str">
        <f t="shared" si="253"/>
        <v>#REF!</v>
      </c>
      <c r="I247" s="9" t="str">
        <f t="shared" si="253"/>
        <v>#REF!</v>
      </c>
      <c r="J247" s="9" t="str">
        <f t="shared" si="253"/>
        <v>#REF!</v>
      </c>
      <c r="K247" s="9" t="str">
        <f t="shared" si="253"/>
        <v>#REF!</v>
      </c>
    </row>
    <row r="248">
      <c r="A248" s="8" t="str">
        <f>'Hopewell-Loudon Chieftains'!M29</f>
        <v>#REF!</v>
      </c>
      <c r="B248" s="8"/>
      <c r="C248" s="8"/>
      <c r="D248" s="8"/>
      <c r="E248" s="8" t="str">
        <f t="shared" si="242"/>
        <v>#REF!</v>
      </c>
      <c r="F248" s="8" t="str">
        <f t="shared" ref="F248:K248" si="254">'Hopewell-Loudon Chieftains'!N29</f>
        <v>#REF!</v>
      </c>
      <c r="G248" s="9" t="str">
        <f t="shared" si="254"/>
        <v>#REF!</v>
      </c>
      <c r="H248" s="9" t="str">
        <f t="shared" si="254"/>
        <v>#REF!</v>
      </c>
      <c r="I248" s="9" t="str">
        <f t="shared" si="254"/>
        <v>#REF!</v>
      </c>
      <c r="J248" s="9" t="str">
        <f t="shared" si="254"/>
        <v>#REF!</v>
      </c>
      <c r="K248" s="9" t="str">
        <f t="shared" si="254"/>
        <v>#REF!</v>
      </c>
    </row>
    <row r="249">
      <c r="A249" s="8" t="str">
        <f>'Hopewell-Loudon Chieftains'!M28</f>
        <v>#REF!</v>
      </c>
      <c r="B249" s="8"/>
      <c r="C249" s="8"/>
      <c r="D249" s="8"/>
      <c r="E249" s="8" t="str">
        <f t="shared" si="242"/>
        <v>#REF!</v>
      </c>
      <c r="F249" s="8" t="str">
        <f t="shared" ref="F249:K249" si="255">'Hopewell-Loudon Chieftains'!N28</f>
        <v>#REF!</v>
      </c>
      <c r="G249" s="9" t="str">
        <f t="shared" si="255"/>
        <v>#REF!</v>
      </c>
      <c r="H249" s="9" t="str">
        <f t="shared" si="255"/>
        <v>#REF!</v>
      </c>
      <c r="I249" s="9" t="str">
        <f t="shared" si="255"/>
        <v>#REF!</v>
      </c>
      <c r="J249" s="9" t="str">
        <f t="shared" si="255"/>
        <v>#REF!</v>
      </c>
      <c r="K249" s="9" t="str">
        <f t="shared" si="255"/>
        <v>#REF!</v>
      </c>
    </row>
    <row r="250">
      <c r="A250" s="8" t="str">
        <f>'Hopewell-Loudon Chieftains'!M27</f>
        <v>#REF!</v>
      </c>
      <c r="B250" s="8"/>
      <c r="C250" s="8"/>
      <c r="D250" s="8"/>
      <c r="E250" s="8" t="str">
        <f t="shared" si="242"/>
        <v>#REF!</v>
      </c>
      <c r="F250" s="8" t="str">
        <f t="shared" ref="F250:K250" si="256">'Hopewell-Loudon Chieftains'!N27</f>
        <v>#REF!</v>
      </c>
      <c r="G250" s="9" t="str">
        <f t="shared" si="256"/>
        <v>#REF!</v>
      </c>
      <c r="H250" s="9" t="str">
        <f t="shared" si="256"/>
        <v>#REF!</v>
      </c>
      <c r="I250" s="9" t="str">
        <f t="shared" si="256"/>
        <v>#REF!</v>
      </c>
      <c r="J250" s="9" t="str">
        <f t="shared" si="256"/>
        <v>#REF!</v>
      </c>
      <c r="K250" s="9" t="str">
        <f t="shared" si="256"/>
        <v>#REF!</v>
      </c>
    </row>
    <row r="251">
      <c r="A251" s="8" t="str">
        <f>'Hopewell-Loudon Chieftains'!M26</f>
        <v>#REF!</v>
      </c>
      <c r="B251" s="8"/>
      <c r="C251" s="8"/>
      <c r="D251" s="8"/>
      <c r="E251" s="8" t="str">
        <f t="shared" si="242"/>
        <v>#REF!</v>
      </c>
      <c r="F251" s="8" t="str">
        <f t="shared" ref="F251:K251" si="257">'Hopewell-Loudon Chieftains'!N26</f>
        <v>#REF!</v>
      </c>
      <c r="G251" s="9" t="str">
        <f t="shared" si="257"/>
        <v>#REF!</v>
      </c>
      <c r="H251" s="9" t="str">
        <f t="shared" si="257"/>
        <v>#REF!</v>
      </c>
      <c r="I251" s="9" t="str">
        <f t="shared" si="257"/>
        <v>#REF!</v>
      </c>
      <c r="J251" s="9" t="str">
        <f t="shared" si="257"/>
        <v>#REF!</v>
      </c>
      <c r="K251" s="9" t="str">
        <f t="shared" si="257"/>
        <v>#REF!</v>
      </c>
    </row>
    <row r="252">
      <c r="A252" s="8" t="str">
        <f>'Hopewell-Loudon Chieftains'!M25</f>
        <v>#REF!</v>
      </c>
      <c r="B252" s="8"/>
      <c r="C252" s="8"/>
      <c r="D252" s="8"/>
      <c r="E252" s="8" t="str">
        <f t="shared" si="242"/>
        <v>#REF!</v>
      </c>
      <c r="F252" s="8" t="str">
        <f t="shared" ref="F252:K252" si="258">'Hopewell-Loudon Chieftains'!N25</f>
        <v>#REF!</v>
      </c>
      <c r="G252" s="9" t="str">
        <f t="shared" si="258"/>
        <v>#REF!</v>
      </c>
      <c r="H252" s="9" t="str">
        <f t="shared" si="258"/>
        <v>#REF!</v>
      </c>
      <c r="I252" s="9" t="str">
        <f t="shared" si="258"/>
        <v>#REF!</v>
      </c>
      <c r="J252" s="9" t="str">
        <f t="shared" si="258"/>
        <v>#REF!</v>
      </c>
      <c r="K252" s="9" t="str">
        <f t="shared" si="258"/>
        <v>#REF!</v>
      </c>
    </row>
    <row r="253">
      <c r="A253" s="8" t="str">
        <f>'Hopewell-Loudon Chieftains'!M24</f>
        <v>#REF!</v>
      </c>
      <c r="B253" s="8"/>
      <c r="C253" s="8"/>
      <c r="D253" s="8"/>
      <c r="E253" s="8" t="str">
        <f t="shared" si="242"/>
        <v>#REF!</v>
      </c>
      <c r="F253" s="8" t="str">
        <f t="shared" ref="F253:K253" si="259">'Hopewell-Loudon Chieftains'!N24</f>
        <v>#REF!</v>
      </c>
      <c r="G253" s="9" t="str">
        <f t="shared" si="259"/>
        <v>#REF!</v>
      </c>
      <c r="H253" s="9" t="str">
        <f t="shared" si="259"/>
        <v>#REF!</v>
      </c>
      <c r="I253" s="9" t="str">
        <f t="shared" si="259"/>
        <v>#REF!</v>
      </c>
      <c r="J253" s="9" t="str">
        <f t="shared" si="259"/>
        <v>#REF!</v>
      </c>
      <c r="K253" s="9" t="str">
        <f t="shared" si="259"/>
        <v>#REF!</v>
      </c>
    </row>
    <row r="254">
      <c r="A254" s="8" t="str">
        <f>'Hopewell-Loudon Chieftains'!M23</f>
        <v>#REF!</v>
      </c>
      <c r="B254" s="8"/>
      <c r="C254" s="8"/>
      <c r="D254" s="8"/>
      <c r="E254" s="8" t="str">
        <f t="shared" si="242"/>
        <v>#REF!</v>
      </c>
      <c r="F254" s="8" t="str">
        <f t="shared" ref="F254:K254" si="260">'Hopewell-Loudon Chieftains'!N23</f>
        <v>#REF!</v>
      </c>
      <c r="G254" s="9" t="str">
        <f t="shared" si="260"/>
        <v>#REF!</v>
      </c>
      <c r="H254" s="9" t="str">
        <f t="shared" si="260"/>
        <v>#REF!</v>
      </c>
      <c r="I254" s="9" t="str">
        <f t="shared" si="260"/>
        <v>#REF!</v>
      </c>
      <c r="J254" s="9" t="str">
        <f t="shared" si="260"/>
        <v>#REF!</v>
      </c>
      <c r="K254" s="9" t="str">
        <f t="shared" si="260"/>
        <v>#REF!</v>
      </c>
    </row>
    <row r="255">
      <c r="A255" s="8" t="str">
        <f>'Hopewell-Loudon Chieftains'!M22</f>
        <v>#REF!</v>
      </c>
      <c r="B255" s="8"/>
      <c r="C255" s="8"/>
      <c r="D255" s="8"/>
      <c r="E255" s="8" t="str">
        <f t="shared" si="242"/>
        <v>#REF!</v>
      </c>
      <c r="F255" s="8" t="str">
        <f t="shared" ref="F255:K255" si="261">'Hopewell-Loudon Chieftains'!N22</f>
        <v>#REF!</v>
      </c>
      <c r="G255" s="9" t="str">
        <f t="shared" si="261"/>
        <v>#REF!</v>
      </c>
      <c r="H255" s="9" t="str">
        <f t="shared" si="261"/>
        <v>#REF!</v>
      </c>
      <c r="I255" s="9" t="str">
        <f t="shared" si="261"/>
        <v>#REF!</v>
      </c>
      <c r="J255" s="9" t="str">
        <f t="shared" si="261"/>
        <v>#REF!</v>
      </c>
      <c r="K255" s="9" t="str">
        <f t="shared" si="261"/>
        <v>#REF!</v>
      </c>
    </row>
    <row r="256">
      <c r="A256" s="8" t="str">
        <f>'Hopewell-Loudon Chieftains'!M21</f>
        <v>#REF!</v>
      </c>
      <c r="B256" s="8"/>
      <c r="C256" s="8"/>
      <c r="D256" s="8"/>
      <c r="E256" s="8" t="str">
        <f t="shared" si="242"/>
        <v>#REF!</v>
      </c>
      <c r="F256" s="8" t="str">
        <f t="shared" ref="F256:K256" si="262">'Hopewell-Loudon Chieftains'!N21</f>
        <v>#REF!</v>
      </c>
      <c r="G256" s="9" t="str">
        <f t="shared" si="262"/>
        <v>#REF!</v>
      </c>
      <c r="H256" s="9" t="str">
        <f t="shared" si="262"/>
        <v>#REF!</v>
      </c>
      <c r="I256" s="9" t="str">
        <f t="shared" si="262"/>
        <v>#REF!</v>
      </c>
      <c r="J256" s="9" t="str">
        <f t="shared" si="262"/>
        <v>#REF!</v>
      </c>
      <c r="K256" s="9" t="str">
        <f t="shared" si="262"/>
        <v>#REF!</v>
      </c>
    </row>
    <row r="257">
      <c r="A257" s="8" t="str">
        <f>'Hopewell-Loudon Chieftains'!M20</f>
        <v>#REF!</v>
      </c>
      <c r="B257" s="8"/>
      <c r="C257" s="8"/>
      <c r="D257" s="8"/>
      <c r="E257" s="8" t="str">
        <f t="shared" si="242"/>
        <v>#REF!</v>
      </c>
      <c r="F257" s="8" t="str">
        <f t="shared" ref="F257:K257" si="263">'Hopewell-Loudon Chieftains'!N20</f>
        <v>#REF!</v>
      </c>
      <c r="G257" s="9" t="str">
        <f t="shared" si="263"/>
        <v>#REF!</v>
      </c>
      <c r="H257" s="9" t="str">
        <f t="shared" si="263"/>
        <v>#REF!</v>
      </c>
      <c r="I257" s="9" t="str">
        <f t="shared" si="263"/>
        <v>#REF!</v>
      </c>
      <c r="J257" s="9" t="str">
        <f t="shared" si="263"/>
        <v>#REF!</v>
      </c>
      <c r="K257" s="9" t="str">
        <f t="shared" si="263"/>
        <v>#REF!</v>
      </c>
    </row>
    <row r="258">
      <c r="A258" s="8" t="str">
        <f>'Hopewell-Loudon Chieftains'!M19</f>
        <v>#REF!</v>
      </c>
      <c r="B258" s="8"/>
      <c r="C258" s="8"/>
      <c r="D258" s="8"/>
      <c r="E258" s="8" t="str">
        <f t="shared" si="242"/>
        <v>#REF!</v>
      </c>
      <c r="F258" s="8" t="str">
        <f t="shared" ref="F258:K258" si="264">'Hopewell-Loudon Chieftains'!N19</f>
        <v>#REF!</v>
      </c>
      <c r="G258" s="9" t="str">
        <f t="shared" si="264"/>
        <v>#REF!</v>
      </c>
      <c r="H258" s="9" t="str">
        <f t="shared" si="264"/>
        <v>#REF!</v>
      </c>
      <c r="I258" s="9" t="str">
        <f t="shared" si="264"/>
        <v>#REF!</v>
      </c>
      <c r="J258" s="9" t="str">
        <f t="shared" si="264"/>
        <v>#REF!</v>
      </c>
      <c r="K258" s="9" t="str">
        <f t="shared" si="264"/>
        <v>#REF!</v>
      </c>
    </row>
    <row r="259">
      <c r="A259" s="8" t="str">
        <f>'Hopewell-Loudon Chieftains'!M18</f>
        <v>#REF!</v>
      </c>
      <c r="B259" s="8"/>
      <c r="C259" s="8"/>
      <c r="D259" s="8"/>
      <c r="E259" s="8" t="str">
        <f t="shared" si="242"/>
        <v>#REF!</v>
      </c>
      <c r="F259" s="8" t="str">
        <f t="shared" ref="F259:K259" si="265">'Hopewell-Loudon Chieftains'!N18</f>
        <v>#REF!</v>
      </c>
      <c r="G259" s="9" t="str">
        <f t="shared" si="265"/>
        <v>#REF!</v>
      </c>
      <c r="H259" s="9" t="str">
        <f t="shared" si="265"/>
        <v>#REF!</v>
      </c>
      <c r="I259" s="9" t="str">
        <f t="shared" si="265"/>
        <v>#REF!</v>
      </c>
      <c r="J259" s="9" t="str">
        <f t="shared" si="265"/>
        <v>#REF!</v>
      </c>
      <c r="K259" s="9" t="str">
        <f t="shared" si="265"/>
        <v>#REF!</v>
      </c>
    </row>
    <row r="260">
      <c r="A260" s="8" t="str">
        <f>'Hopewell-Loudon Chieftains'!M17</f>
        <v>#REF!</v>
      </c>
      <c r="B260" s="8"/>
      <c r="C260" s="8"/>
      <c r="D260" s="8"/>
      <c r="E260" s="8" t="str">
        <f t="shared" si="242"/>
        <v>#REF!</v>
      </c>
      <c r="F260" s="8" t="str">
        <f t="shared" ref="F260:K260" si="266">'Hopewell-Loudon Chieftains'!N17</f>
        <v>#REF!</v>
      </c>
      <c r="G260" s="9" t="str">
        <f t="shared" si="266"/>
        <v>#REF!</v>
      </c>
      <c r="H260" s="9" t="str">
        <f t="shared" si="266"/>
        <v>#REF!</v>
      </c>
      <c r="I260" s="9" t="str">
        <f t="shared" si="266"/>
        <v>#REF!</v>
      </c>
      <c r="J260" s="9" t="str">
        <f t="shared" si="266"/>
        <v>#REF!</v>
      </c>
      <c r="K260" s="9" t="str">
        <f t="shared" si="266"/>
        <v>#REF!</v>
      </c>
    </row>
    <row r="261">
      <c r="A261" s="8" t="str">
        <f>'Hopewell-Loudon Chieftains'!M16</f>
        <v>#REF!</v>
      </c>
      <c r="B261" s="8"/>
      <c r="C261" s="8"/>
      <c r="D261" s="8"/>
      <c r="E261" s="8" t="str">
        <f t="shared" si="242"/>
        <v>#REF!</v>
      </c>
      <c r="F261" s="8" t="str">
        <f t="shared" ref="F261:K261" si="267">'Hopewell-Loudon Chieftains'!N16</f>
        <v>#REF!</v>
      </c>
      <c r="G261" s="9" t="str">
        <f t="shared" si="267"/>
        <v>#REF!</v>
      </c>
      <c r="H261" s="9" t="str">
        <f t="shared" si="267"/>
        <v>#REF!</v>
      </c>
      <c r="I261" s="9" t="str">
        <f t="shared" si="267"/>
        <v>#REF!</v>
      </c>
      <c r="J261" s="9" t="str">
        <f t="shared" si="267"/>
        <v>#REF!</v>
      </c>
      <c r="K261" s="9" t="str">
        <f t="shared" si="267"/>
        <v>#REF!</v>
      </c>
    </row>
    <row r="262">
      <c r="A262" s="8" t="str">
        <f>'Hopewell-Loudon Chieftains'!M15</f>
        <v>#REF!</v>
      </c>
      <c r="B262" s="8"/>
      <c r="C262" s="8"/>
      <c r="D262" s="8"/>
      <c r="E262" s="8" t="str">
        <f t="shared" si="242"/>
        <v>#REF!</v>
      </c>
      <c r="F262" s="8" t="str">
        <f t="shared" ref="F262:K262" si="268">'Hopewell-Loudon Chieftains'!N15</f>
        <v>#REF!</v>
      </c>
      <c r="G262" s="9" t="str">
        <f t="shared" si="268"/>
        <v>#REF!</v>
      </c>
      <c r="H262" s="9" t="str">
        <f t="shared" si="268"/>
        <v>#REF!</v>
      </c>
      <c r="I262" s="9" t="str">
        <f t="shared" si="268"/>
        <v>#REF!</v>
      </c>
      <c r="J262" s="9" t="str">
        <f t="shared" si="268"/>
        <v>#REF!</v>
      </c>
      <c r="K262" s="9" t="str">
        <f t="shared" si="268"/>
        <v>#REF!</v>
      </c>
    </row>
    <row r="263">
      <c r="A263" s="8" t="str">
        <f>'Hopewell-Loudon Chieftains'!M14</f>
        <v>#REF!</v>
      </c>
      <c r="B263" s="8"/>
      <c r="C263" s="8"/>
      <c r="D263" s="8"/>
      <c r="E263" s="8" t="str">
        <f t="shared" si="242"/>
        <v>#REF!</v>
      </c>
      <c r="F263" s="8" t="str">
        <f t="shared" ref="F263:K263" si="269">'Hopewell-Loudon Chieftains'!N14</f>
        <v>#REF!</v>
      </c>
      <c r="G263" s="9" t="str">
        <f t="shared" si="269"/>
        <v>#REF!</v>
      </c>
      <c r="H263" s="9" t="str">
        <f t="shared" si="269"/>
        <v>#REF!</v>
      </c>
      <c r="I263" s="9" t="str">
        <f t="shared" si="269"/>
        <v>#REF!</v>
      </c>
      <c r="J263" s="9" t="str">
        <f t="shared" si="269"/>
        <v>#REF!</v>
      </c>
      <c r="K263" s="9" t="str">
        <f t="shared" si="269"/>
        <v>#REF!</v>
      </c>
    </row>
    <row r="264">
      <c r="A264" s="8" t="str">
        <f>'Hopewell-Loudon Chieftains'!M13</f>
        <v>#REF!</v>
      </c>
      <c r="B264" s="8"/>
      <c r="C264" s="8"/>
      <c r="D264" s="8"/>
      <c r="E264" s="8" t="str">
        <f t="shared" si="242"/>
        <v>#REF!</v>
      </c>
      <c r="F264" s="8" t="str">
        <f t="shared" ref="F264:K264" si="270">'Hopewell-Loudon Chieftains'!N13</f>
        <v>#REF!</v>
      </c>
      <c r="G264" s="9" t="str">
        <f t="shared" si="270"/>
        <v>#REF!</v>
      </c>
      <c r="H264" s="9" t="str">
        <f t="shared" si="270"/>
        <v>#REF!</v>
      </c>
      <c r="I264" s="9" t="str">
        <f t="shared" si="270"/>
        <v>#REF!</v>
      </c>
      <c r="J264" s="9" t="str">
        <f t="shared" si="270"/>
        <v>#REF!</v>
      </c>
      <c r="K264" s="9" t="str">
        <f t="shared" si="270"/>
        <v>#REF!</v>
      </c>
    </row>
    <row r="265">
      <c r="A265" s="8" t="str">
        <f>'Hopewell-Loudon Chieftains'!M12</f>
        <v>#REF!</v>
      </c>
      <c r="B265" s="8"/>
      <c r="C265" s="8"/>
      <c r="D265" s="8"/>
      <c r="E265" s="8" t="str">
        <f t="shared" si="242"/>
        <v>#REF!</v>
      </c>
      <c r="F265" s="8" t="str">
        <f t="shared" ref="F265:K265" si="271">'Hopewell-Loudon Chieftains'!N12</f>
        <v>#REF!</v>
      </c>
      <c r="G265" s="9" t="str">
        <f t="shared" si="271"/>
        <v>#REF!</v>
      </c>
      <c r="H265" s="9" t="str">
        <f t="shared" si="271"/>
        <v>#REF!</v>
      </c>
      <c r="I265" s="9" t="str">
        <f t="shared" si="271"/>
        <v>#REF!</v>
      </c>
      <c r="J265" s="9" t="str">
        <f t="shared" si="271"/>
        <v>#REF!</v>
      </c>
      <c r="K265" s="9" t="str">
        <f t="shared" si="271"/>
        <v>#REF!</v>
      </c>
    </row>
    <row r="266">
      <c r="A266" s="8" t="str">
        <f>'Hopewell-Loudon Chieftains'!M11</f>
        <v>#REF!</v>
      </c>
      <c r="B266" s="8"/>
      <c r="C266" s="8"/>
      <c r="D266" s="8"/>
      <c r="E266" s="8" t="str">
        <f t="shared" si="242"/>
        <v>#REF!</v>
      </c>
      <c r="F266" s="8" t="str">
        <f t="shared" ref="F266:K266" si="272">'Hopewell-Loudon Chieftains'!N11</f>
        <v>#REF!</v>
      </c>
      <c r="G266" s="9" t="str">
        <f t="shared" si="272"/>
        <v>#REF!</v>
      </c>
      <c r="H266" s="9" t="str">
        <f t="shared" si="272"/>
        <v>#REF!</v>
      </c>
      <c r="I266" s="9" t="str">
        <f t="shared" si="272"/>
        <v>#REF!</v>
      </c>
      <c r="J266" s="9" t="str">
        <f t="shared" si="272"/>
        <v>#REF!</v>
      </c>
      <c r="K266" s="9" t="str">
        <f t="shared" si="272"/>
        <v>#REF!</v>
      </c>
    </row>
    <row r="267">
      <c r="A267" s="8" t="str">
        <f>'Hopewell-Loudon Chieftains'!M10</f>
        <v>#REF!</v>
      </c>
      <c r="B267" s="8"/>
      <c r="C267" s="8"/>
      <c r="D267" s="8"/>
      <c r="E267" s="8" t="str">
        <f t="shared" si="242"/>
        <v>#REF!</v>
      </c>
      <c r="F267" s="8" t="str">
        <f t="shared" ref="F267:K267" si="273">'Hopewell-Loudon Chieftains'!N10</f>
        <v>#REF!</v>
      </c>
      <c r="G267" s="9" t="str">
        <f t="shared" si="273"/>
        <v>#REF!</v>
      </c>
      <c r="H267" s="9" t="str">
        <f t="shared" si="273"/>
        <v>#REF!</v>
      </c>
      <c r="I267" s="9" t="str">
        <f t="shared" si="273"/>
        <v>#REF!</v>
      </c>
      <c r="J267" s="9" t="str">
        <f t="shared" si="273"/>
        <v>#REF!</v>
      </c>
      <c r="K267" s="9" t="str">
        <f t="shared" si="273"/>
        <v>#REF!</v>
      </c>
    </row>
    <row r="268">
      <c r="A268" s="8" t="str">
        <f>'Hopewell-Loudon Chieftains'!M9</f>
        <v>#REF!</v>
      </c>
      <c r="B268" s="8"/>
      <c r="C268" s="8"/>
      <c r="D268" s="8"/>
      <c r="E268" s="8" t="str">
        <f t="shared" si="242"/>
        <v>#REF!</v>
      </c>
      <c r="F268" s="8" t="str">
        <f t="shared" ref="F268:K268" si="274">'Hopewell-Loudon Chieftains'!N9</f>
        <v>#REF!</v>
      </c>
      <c r="G268" s="9" t="str">
        <f t="shared" si="274"/>
        <v>#REF!</v>
      </c>
      <c r="H268" s="9" t="str">
        <f t="shared" si="274"/>
        <v>#REF!</v>
      </c>
      <c r="I268" s="9" t="str">
        <f t="shared" si="274"/>
        <v>#REF!</v>
      </c>
      <c r="J268" s="9" t="str">
        <f t="shared" si="274"/>
        <v>#REF!</v>
      </c>
      <c r="K268" s="9" t="str">
        <f t="shared" si="274"/>
        <v>#REF!</v>
      </c>
    </row>
    <row r="269">
      <c r="A269" s="8" t="str">
        <f>'Hopewell-Loudon Chieftains'!M8</f>
        <v>#REF!</v>
      </c>
      <c r="B269" s="8"/>
      <c r="C269" s="8"/>
      <c r="D269" s="8"/>
      <c r="E269" s="8" t="str">
        <f t="shared" si="242"/>
        <v>#REF!</v>
      </c>
      <c r="F269" s="8" t="str">
        <f t="shared" ref="F269:K269" si="275">'Hopewell-Loudon Chieftains'!N8</f>
        <v>#REF!</v>
      </c>
      <c r="G269" s="9" t="str">
        <f t="shared" si="275"/>
        <v>#REF!</v>
      </c>
      <c r="H269" s="9" t="str">
        <f t="shared" si="275"/>
        <v>#REF!</v>
      </c>
      <c r="I269" s="9" t="str">
        <f t="shared" si="275"/>
        <v>#REF!</v>
      </c>
      <c r="J269" s="9" t="str">
        <f t="shared" si="275"/>
        <v>#REF!</v>
      </c>
      <c r="K269" s="9" t="str">
        <f t="shared" si="275"/>
        <v>#REF!</v>
      </c>
    </row>
    <row r="270">
      <c r="A270" s="8" t="str">
        <f>'Hopewell-Loudon Chieftains'!M7</f>
        <v>#REF!</v>
      </c>
      <c r="B270" s="8"/>
      <c r="C270" s="8"/>
      <c r="D270" s="8"/>
      <c r="E270" s="8" t="str">
        <f t="shared" si="242"/>
        <v>#REF!</v>
      </c>
      <c r="F270" s="8" t="str">
        <f t="shared" ref="F270:K270" si="276">'Hopewell-Loudon Chieftains'!N7</f>
        <v>#REF!</v>
      </c>
      <c r="G270" s="9" t="str">
        <f t="shared" si="276"/>
        <v>#REF!</v>
      </c>
      <c r="H270" s="9" t="str">
        <f t="shared" si="276"/>
        <v>#REF!</v>
      </c>
      <c r="I270" s="9" t="str">
        <f t="shared" si="276"/>
        <v>#REF!</v>
      </c>
      <c r="J270" s="9" t="str">
        <f t="shared" si="276"/>
        <v>#REF!</v>
      </c>
      <c r="K270" s="9" t="str">
        <f t="shared" si="276"/>
        <v>#REF!</v>
      </c>
    </row>
    <row r="271">
      <c r="A271" s="8" t="str">
        <f>'Hopewell-Loudon Chieftains'!M6</f>
        <v>#REF!</v>
      </c>
      <c r="B271" s="8"/>
      <c r="C271" s="8"/>
      <c r="D271" s="8"/>
      <c r="E271" s="8" t="str">
        <f t="shared" si="242"/>
        <v>#REF!</v>
      </c>
      <c r="F271" s="8" t="str">
        <f t="shared" ref="F271:K271" si="277">'Hopewell-Loudon Chieftains'!N6</f>
        <v>#REF!</v>
      </c>
      <c r="G271" s="9" t="str">
        <f t="shared" si="277"/>
        <v>#REF!</v>
      </c>
      <c r="H271" s="9" t="str">
        <f t="shared" si="277"/>
        <v>#REF!</v>
      </c>
      <c r="I271" s="9" t="str">
        <f t="shared" si="277"/>
        <v>#REF!</v>
      </c>
      <c r="J271" s="9" t="str">
        <f t="shared" si="277"/>
        <v>#REF!</v>
      </c>
      <c r="K271" s="9" t="str">
        <f t="shared" si="277"/>
        <v>#REF!</v>
      </c>
    </row>
    <row r="272">
      <c r="A272" s="8" t="str">
        <f>'Hopewell-Loudon Chieftains'!M5</f>
        <v>#REF!</v>
      </c>
      <c r="B272" s="8"/>
      <c r="C272" s="8"/>
      <c r="D272" s="8"/>
      <c r="E272" s="8" t="str">
        <f t="shared" si="242"/>
        <v>#REF!</v>
      </c>
      <c r="F272" s="8" t="str">
        <f t="shared" ref="F272:K272" si="278">'Hopewell-Loudon Chieftains'!N5</f>
        <v>#REF!</v>
      </c>
      <c r="G272" s="9" t="str">
        <f t="shared" si="278"/>
        <v>#REF!</v>
      </c>
      <c r="H272" s="9" t="str">
        <f t="shared" si="278"/>
        <v>#REF!</v>
      </c>
      <c r="I272" s="9" t="str">
        <f t="shared" si="278"/>
        <v>#REF!</v>
      </c>
      <c r="J272" s="9" t="str">
        <f t="shared" si="278"/>
        <v>#REF!</v>
      </c>
      <c r="K272" s="9" t="str">
        <f t="shared" si="278"/>
        <v>#REF!</v>
      </c>
    </row>
    <row r="273">
      <c r="A273" s="8" t="str">
        <f>'Hopewell-Loudon Chieftains'!M4</f>
        <v>#REF!</v>
      </c>
      <c r="B273" s="8"/>
      <c r="C273" s="8"/>
      <c r="D273" s="8"/>
      <c r="E273" s="8" t="str">
        <f t="shared" si="242"/>
        <v>#REF!</v>
      </c>
      <c r="F273" s="8" t="str">
        <f t="shared" ref="F273:K273" si="279">'Hopewell-Loudon Chieftains'!N4</f>
        <v>#REF!</v>
      </c>
      <c r="G273" s="9" t="str">
        <f t="shared" si="279"/>
        <v>#REF!</v>
      </c>
      <c r="H273" s="9" t="str">
        <f t="shared" si="279"/>
        <v>#REF!</v>
      </c>
      <c r="I273" s="9" t="str">
        <f t="shared" si="279"/>
        <v>#REF!</v>
      </c>
      <c r="J273" s="9" t="str">
        <f t="shared" si="279"/>
        <v>#REF!</v>
      </c>
      <c r="K273" s="9" t="str">
        <f t="shared" si="279"/>
        <v>#REF!</v>
      </c>
    </row>
    <row r="274">
      <c r="A274" s="8" t="str">
        <f>'Hopewell-Loudon Chieftains'!M3</f>
        <v>#REF!</v>
      </c>
      <c r="B274" s="8"/>
      <c r="C274" s="8"/>
      <c r="D274" s="8"/>
      <c r="E274" s="8" t="str">
        <f t="shared" si="242"/>
        <v>#REF!</v>
      </c>
      <c r="F274" s="8" t="str">
        <f t="shared" ref="F274:K274" si="280">'Hopewell-Loudon Chieftains'!N3</f>
        <v>#REF!</v>
      </c>
      <c r="G274" s="9" t="str">
        <f t="shared" si="280"/>
        <v>#REF!</v>
      </c>
      <c r="H274" s="9" t="str">
        <f t="shared" si="280"/>
        <v>#REF!</v>
      </c>
      <c r="I274" s="9" t="str">
        <f t="shared" si="280"/>
        <v>#REF!</v>
      </c>
      <c r="J274" s="9" t="str">
        <f t="shared" si="280"/>
        <v>#REF!</v>
      </c>
      <c r="K274" s="9" t="str">
        <f t="shared" si="280"/>
        <v>#REF!</v>
      </c>
    </row>
    <row r="275">
      <c r="A275" s="6" t="str">
        <f>'SJCC Crimson Streaks'!M41</f>
        <v>#REF!</v>
      </c>
      <c r="E275" s="6" t="str">
        <f t="shared" ref="E275:E313" si="282">LEFT('SJCC Crimson Streaks'!A$1,3)</f>
        <v>#REF!</v>
      </c>
      <c r="F275" s="6" t="str">
        <f t="shared" ref="F275:K275" si="281">'SJCC Crimson Streaks'!N41</f>
        <v>#REF!</v>
      </c>
      <c r="G275" s="6" t="str">
        <f t="shared" si="281"/>
        <v>#REF!</v>
      </c>
      <c r="H275" s="6" t="str">
        <f t="shared" si="281"/>
        <v>#REF!</v>
      </c>
      <c r="I275" s="6" t="str">
        <f t="shared" si="281"/>
        <v>#REF!</v>
      </c>
      <c r="J275" s="6" t="str">
        <f t="shared" si="281"/>
        <v>#REF!</v>
      </c>
      <c r="K275" s="6" t="str">
        <f t="shared" si="281"/>
        <v>#REF!</v>
      </c>
    </row>
    <row r="276">
      <c r="A276" s="6" t="str">
        <f>'SJCC Crimson Streaks'!M40</f>
        <v>#REF!</v>
      </c>
      <c r="E276" s="6" t="str">
        <f t="shared" si="282"/>
        <v>#REF!</v>
      </c>
      <c r="F276" s="6" t="str">
        <f t="shared" ref="F276:K276" si="283">'SJCC Crimson Streaks'!N40</f>
        <v>#REF!</v>
      </c>
      <c r="G276" s="6" t="str">
        <f t="shared" si="283"/>
        <v>#REF!</v>
      </c>
      <c r="H276" s="6" t="str">
        <f t="shared" si="283"/>
        <v>#REF!</v>
      </c>
      <c r="I276" s="6" t="str">
        <f t="shared" si="283"/>
        <v>#REF!</v>
      </c>
      <c r="J276" s="6" t="str">
        <f t="shared" si="283"/>
        <v>#REF!</v>
      </c>
      <c r="K276" s="6" t="str">
        <f t="shared" si="283"/>
        <v>#REF!</v>
      </c>
    </row>
    <row r="277">
      <c r="A277" s="6" t="str">
        <f>'SJCC Crimson Streaks'!M39</f>
        <v>#REF!</v>
      </c>
      <c r="E277" s="6" t="str">
        <f t="shared" si="282"/>
        <v>#REF!</v>
      </c>
      <c r="F277" s="6" t="str">
        <f t="shared" ref="F277:K277" si="284">'SJCC Crimson Streaks'!N39</f>
        <v>#REF!</v>
      </c>
      <c r="G277" s="6" t="str">
        <f t="shared" si="284"/>
        <v>#REF!</v>
      </c>
      <c r="H277" s="6" t="str">
        <f t="shared" si="284"/>
        <v>#REF!</v>
      </c>
      <c r="I277" s="6" t="str">
        <f t="shared" si="284"/>
        <v>#REF!</v>
      </c>
      <c r="J277" s="6" t="str">
        <f t="shared" si="284"/>
        <v>#REF!</v>
      </c>
      <c r="K277" s="6" t="str">
        <f t="shared" si="284"/>
        <v>#REF!</v>
      </c>
    </row>
    <row r="278">
      <c r="A278" s="6" t="str">
        <f>'SJCC Crimson Streaks'!M38</f>
        <v>#REF!</v>
      </c>
      <c r="E278" s="6" t="str">
        <f t="shared" si="282"/>
        <v>#REF!</v>
      </c>
      <c r="F278" s="6" t="str">
        <f t="shared" ref="F278:K278" si="285">'SJCC Crimson Streaks'!N38</f>
        <v>#REF!</v>
      </c>
      <c r="G278" s="6" t="str">
        <f t="shared" si="285"/>
        <v>#REF!</v>
      </c>
      <c r="H278" s="6" t="str">
        <f t="shared" si="285"/>
        <v>#REF!</v>
      </c>
      <c r="I278" s="6" t="str">
        <f t="shared" si="285"/>
        <v>#REF!</v>
      </c>
      <c r="J278" s="6" t="str">
        <f t="shared" si="285"/>
        <v>#REF!</v>
      </c>
      <c r="K278" s="6" t="str">
        <f t="shared" si="285"/>
        <v>#REF!</v>
      </c>
    </row>
    <row r="279">
      <c r="A279" s="6" t="str">
        <f>'SJCC Crimson Streaks'!M37</f>
        <v>#REF!</v>
      </c>
      <c r="E279" s="6" t="str">
        <f t="shared" si="282"/>
        <v>#REF!</v>
      </c>
      <c r="F279" s="6" t="str">
        <f t="shared" ref="F279:K279" si="286">'SJCC Crimson Streaks'!N37</f>
        <v>#REF!</v>
      </c>
      <c r="G279" s="6" t="str">
        <f t="shared" si="286"/>
        <v>#REF!</v>
      </c>
      <c r="H279" s="6" t="str">
        <f t="shared" si="286"/>
        <v>#REF!</v>
      </c>
      <c r="I279" s="6" t="str">
        <f t="shared" si="286"/>
        <v>#REF!</v>
      </c>
      <c r="J279" s="6" t="str">
        <f t="shared" si="286"/>
        <v>#REF!</v>
      </c>
      <c r="K279" s="6" t="str">
        <f t="shared" si="286"/>
        <v>#REF!</v>
      </c>
    </row>
    <row r="280">
      <c r="A280" s="6" t="str">
        <f>'SJCC Crimson Streaks'!M36</f>
        <v>#REF!</v>
      </c>
      <c r="E280" s="6" t="str">
        <f t="shared" si="282"/>
        <v>#REF!</v>
      </c>
      <c r="F280" s="6" t="str">
        <f t="shared" ref="F280:K280" si="287">'SJCC Crimson Streaks'!N36</f>
        <v>#REF!</v>
      </c>
      <c r="G280" s="6" t="str">
        <f t="shared" si="287"/>
        <v>#REF!</v>
      </c>
      <c r="H280" s="6" t="str">
        <f t="shared" si="287"/>
        <v>#REF!</v>
      </c>
      <c r="I280" s="6" t="str">
        <f t="shared" si="287"/>
        <v>#REF!</v>
      </c>
      <c r="J280" s="6" t="str">
        <f t="shared" si="287"/>
        <v>#REF!</v>
      </c>
      <c r="K280" s="6" t="str">
        <f t="shared" si="287"/>
        <v>#REF!</v>
      </c>
    </row>
    <row r="281">
      <c r="A281" s="6" t="str">
        <f>'SJCC Crimson Streaks'!M35</f>
        <v>#REF!</v>
      </c>
      <c r="E281" s="6" t="str">
        <f t="shared" si="282"/>
        <v>#REF!</v>
      </c>
      <c r="F281" s="6" t="str">
        <f t="shared" ref="F281:K281" si="288">'SJCC Crimson Streaks'!N35</f>
        <v>#REF!</v>
      </c>
      <c r="G281" s="6" t="str">
        <f t="shared" si="288"/>
        <v>#REF!</v>
      </c>
      <c r="H281" s="6" t="str">
        <f t="shared" si="288"/>
        <v>#REF!</v>
      </c>
      <c r="I281" s="6" t="str">
        <f t="shared" si="288"/>
        <v>#REF!</v>
      </c>
      <c r="J281" s="6" t="str">
        <f t="shared" si="288"/>
        <v>#REF!</v>
      </c>
      <c r="K281" s="6" t="str">
        <f t="shared" si="288"/>
        <v>#REF!</v>
      </c>
    </row>
    <row r="282">
      <c r="A282" s="6" t="str">
        <f>'SJCC Crimson Streaks'!M34</f>
        <v>#REF!</v>
      </c>
      <c r="E282" s="6" t="str">
        <f t="shared" si="282"/>
        <v>#REF!</v>
      </c>
      <c r="F282" s="6" t="str">
        <f t="shared" ref="F282:K282" si="289">'SJCC Crimson Streaks'!N34</f>
        <v>#REF!</v>
      </c>
      <c r="G282" s="6" t="str">
        <f t="shared" si="289"/>
        <v>#REF!</v>
      </c>
      <c r="H282" s="6" t="str">
        <f t="shared" si="289"/>
        <v>#REF!</v>
      </c>
      <c r="I282" s="6" t="str">
        <f t="shared" si="289"/>
        <v>#REF!</v>
      </c>
      <c r="J282" s="6" t="str">
        <f t="shared" si="289"/>
        <v>#REF!</v>
      </c>
      <c r="K282" s="6" t="str">
        <f t="shared" si="289"/>
        <v>#REF!</v>
      </c>
    </row>
    <row r="283">
      <c r="A283" s="6" t="str">
        <f>'SJCC Crimson Streaks'!M33</f>
        <v>#REF!</v>
      </c>
      <c r="E283" s="6" t="str">
        <f t="shared" si="282"/>
        <v>#REF!</v>
      </c>
      <c r="F283" s="6" t="str">
        <f t="shared" ref="F283:K283" si="290">'SJCC Crimson Streaks'!N33</f>
        <v>#REF!</v>
      </c>
      <c r="G283" s="6" t="str">
        <f t="shared" si="290"/>
        <v>#REF!</v>
      </c>
      <c r="H283" s="6" t="str">
        <f t="shared" si="290"/>
        <v>#REF!</v>
      </c>
      <c r="I283" s="6" t="str">
        <f t="shared" si="290"/>
        <v>#REF!</v>
      </c>
      <c r="J283" s="6" t="str">
        <f t="shared" si="290"/>
        <v>#REF!</v>
      </c>
      <c r="K283" s="6" t="str">
        <f t="shared" si="290"/>
        <v>#REF!</v>
      </c>
    </row>
    <row r="284">
      <c r="A284" s="6" t="str">
        <f>'SJCC Crimson Streaks'!M32</f>
        <v>#REF!</v>
      </c>
      <c r="E284" s="6" t="str">
        <f t="shared" si="282"/>
        <v>#REF!</v>
      </c>
      <c r="F284" s="6" t="str">
        <f t="shared" ref="F284:K284" si="291">'SJCC Crimson Streaks'!N32</f>
        <v>#REF!</v>
      </c>
      <c r="G284" s="6" t="str">
        <f t="shared" si="291"/>
        <v>#REF!</v>
      </c>
      <c r="H284" s="6" t="str">
        <f t="shared" si="291"/>
        <v>#REF!</v>
      </c>
      <c r="I284" s="6" t="str">
        <f t="shared" si="291"/>
        <v>#REF!</v>
      </c>
      <c r="J284" s="6" t="str">
        <f t="shared" si="291"/>
        <v>#REF!</v>
      </c>
      <c r="K284" s="6" t="str">
        <f t="shared" si="291"/>
        <v>#REF!</v>
      </c>
    </row>
    <row r="285">
      <c r="A285" s="6" t="str">
        <f>'SJCC Crimson Streaks'!M31</f>
        <v>#REF!</v>
      </c>
      <c r="E285" s="6" t="str">
        <f t="shared" si="282"/>
        <v>#REF!</v>
      </c>
      <c r="F285" s="6" t="str">
        <f t="shared" ref="F285:K285" si="292">'SJCC Crimson Streaks'!N31</f>
        <v>#REF!</v>
      </c>
      <c r="G285" s="6" t="str">
        <f t="shared" si="292"/>
        <v>#REF!</v>
      </c>
      <c r="H285" s="6" t="str">
        <f t="shared" si="292"/>
        <v>#REF!</v>
      </c>
      <c r="I285" s="6" t="str">
        <f t="shared" si="292"/>
        <v>#REF!</v>
      </c>
      <c r="J285" s="6" t="str">
        <f t="shared" si="292"/>
        <v>#REF!</v>
      </c>
      <c r="K285" s="6" t="str">
        <f t="shared" si="292"/>
        <v>#REF!</v>
      </c>
    </row>
    <row r="286">
      <c r="A286" s="6" t="str">
        <f>'SJCC Crimson Streaks'!M30</f>
        <v>#REF!</v>
      </c>
      <c r="E286" s="6" t="str">
        <f t="shared" si="282"/>
        <v>#REF!</v>
      </c>
      <c r="F286" s="6" t="str">
        <f t="shared" ref="F286:K286" si="293">'SJCC Crimson Streaks'!N30</f>
        <v>#REF!</v>
      </c>
      <c r="G286" s="6" t="str">
        <f t="shared" si="293"/>
        <v>#REF!</v>
      </c>
      <c r="H286" s="6" t="str">
        <f t="shared" si="293"/>
        <v>#REF!</v>
      </c>
      <c r="I286" s="6" t="str">
        <f t="shared" si="293"/>
        <v>#REF!</v>
      </c>
      <c r="J286" s="6" t="str">
        <f t="shared" si="293"/>
        <v>#REF!</v>
      </c>
      <c r="K286" s="6" t="str">
        <f t="shared" si="293"/>
        <v>#REF!</v>
      </c>
    </row>
    <row r="287">
      <c r="A287" s="6" t="str">
        <f>'SJCC Crimson Streaks'!M29</f>
        <v>#REF!</v>
      </c>
      <c r="E287" s="6" t="str">
        <f t="shared" si="282"/>
        <v>#REF!</v>
      </c>
      <c r="F287" s="6" t="str">
        <f t="shared" ref="F287:K287" si="294">'SJCC Crimson Streaks'!N29</f>
        <v>#REF!</v>
      </c>
      <c r="G287" s="6" t="str">
        <f t="shared" si="294"/>
        <v>#REF!</v>
      </c>
      <c r="H287" s="6" t="str">
        <f t="shared" si="294"/>
        <v>#REF!</v>
      </c>
      <c r="I287" s="6" t="str">
        <f t="shared" si="294"/>
        <v>#REF!</v>
      </c>
      <c r="J287" s="6" t="str">
        <f t="shared" si="294"/>
        <v>#REF!</v>
      </c>
      <c r="K287" s="6" t="str">
        <f t="shared" si="294"/>
        <v>#REF!</v>
      </c>
    </row>
    <row r="288">
      <c r="A288" s="6" t="str">
        <f>'SJCC Crimson Streaks'!M28</f>
        <v>#REF!</v>
      </c>
      <c r="E288" s="6" t="str">
        <f t="shared" si="282"/>
        <v>#REF!</v>
      </c>
      <c r="F288" s="6" t="str">
        <f t="shared" ref="F288:K288" si="295">'SJCC Crimson Streaks'!N28</f>
        <v>#REF!</v>
      </c>
      <c r="G288" s="6" t="str">
        <f t="shared" si="295"/>
        <v>#REF!</v>
      </c>
      <c r="H288" s="6" t="str">
        <f t="shared" si="295"/>
        <v>#REF!</v>
      </c>
      <c r="I288" s="6" t="str">
        <f t="shared" si="295"/>
        <v>#REF!</v>
      </c>
      <c r="J288" s="6" t="str">
        <f t="shared" si="295"/>
        <v>#REF!</v>
      </c>
      <c r="K288" s="6" t="str">
        <f t="shared" si="295"/>
        <v>#REF!</v>
      </c>
    </row>
    <row r="289">
      <c r="A289" s="6" t="str">
        <f>'SJCC Crimson Streaks'!M27</f>
        <v>#REF!</v>
      </c>
      <c r="E289" s="6" t="str">
        <f t="shared" si="282"/>
        <v>#REF!</v>
      </c>
      <c r="F289" s="6" t="str">
        <f t="shared" ref="F289:K289" si="296">'SJCC Crimson Streaks'!N27</f>
        <v>#REF!</v>
      </c>
      <c r="G289" s="6" t="str">
        <f t="shared" si="296"/>
        <v>#REF!</v>
      </c>
      <c r="H289" s="6" t="str">
        <f t="shared" si="296"/>
        <v>#REF!</v>
      </c>
      <c r="I289" s="6" t="str">
        <f t="shared" si="296"/>
        <v>#REF!</v>
      </c>
      <c r="J289" s="6" t="str">
        <f t="shared" si="296"/>
        <v>#REF!</v>
      </c>
      <c r="K289" s="6" t="str">
        <f t="shared" si="296"/>
        <v>#REF!</v>
      </c>
    </row>
    <row r="290">
      <c r="A290" s="6" t="str">
        <f>'SJCC Crimson Streaks'!M26</f>
        <v>#REF!</v>
      </c>
      <c r="E290" s="6" t="str">
        <f t="shared" si="282"/>
        <v>#REF!</v>
      </c>
      <c r="F290" s="6" t="str">
        <f t="shared" ref="F290:K290" si="297">'SJCC Crimson Streaks'!N26</f>
        <v>#REF!</v>
      </c>
      <c r="G290" s="6" t="str">
        <f t="shared" si="297"/>
        <v>#REF!</v>
      </c>
      <c r="H290" s="6" t="str">
        <f t="shared" si="297"/>
        <v>#REF!</v>
      </c>
      <c r="I290" s="6" t="str">
        <f t="shared" si="297"/>
        <v>#REF!</v>
      </c>
      <c r="J290" s="6" t="str">
        <f t="shared" si="297"/>
        <v>#REF!</v>
      </c>
      <c r="K290" s="6" t="str">
        <f t="shared" si="297"/>
        <v>#REF!</v>
      </c>
    </row>
    <row r="291">
      <c r="A291" s="6" t="str">
        <f>'SJCC Crimson Streaks'!M25</f>
        <v>#REF!</v>
      </c>
      <c r="E291" s="6" t="str">
        <f t="shared" si="282"/>
        <v>#REF!</v>
      </c>
      <c r="F291" s="6" t="str">
        <f t="shared" ref="F291:K291" si="298">'SJCC Crimson Streaks'!N25</f>
        <v>#REF!</v>
      </c>
      <c r="G291" s="6" t="str">
        <f t="shared" si="298"/>
        <v>#REF!</v>
      </c>
      <c r="H291" s="6" t="str">
        <f t="shared" si="298"/>
        <v>#REF!</v>
      </c>
      <c r="I291" s="6" t="str">
        <f t="shared" si="298"/>
        <v>#REF!</v>
      </c>
      <c r="J291" s="6" t="str">
        <f t="shared" si="298"/>
        <v>#REF!</v>
      </c>
      <c r="K291" s="6" t="str">
        <f t="shared" si="298"/>
        <v>#REF!</v>
      </c>
    </row>
    <row r="292">
      <c r="A292" s="6" t="str">
        <f>'SJCC Crimson Streaks'!M24</f>
        <v>#REF!</v>
      </c>
      <c r="E292" s="6" t="str">
        <f t="shared" si="282"/>
        <v>#REF!</v>
      </c>
      <c r="F292" s="6" t="str">
        <f t="shared" ref="F292:K292" si="299">'SJCC Crimson Streaks'!N24</f>
        <v>#REF!</v>
      </c>
      <c r="G292" s="6" t="str">
        <f t="shared" si="299"/>
        <v>#REF!</v>
      </c>
      <c r="H292" s="6" t="str">
        <f t="shared" si="299"/>
        <v>#REF!</v>
      </c>
      <c r="I292" s="6" t="str">
        <f t="shared" si="299"/>
        <v>#REF!</v>
      </c>
      <c r="J292" s="6" t="str">
        <f t="shared" si="299"/>
        <v>#REF!</v>
      </c>
      <c r="K292" s="6" t="str">
        <f t="shared" si="299"/>
        <v>#REF!</v>
      </c>
    </row>
    <row r="293">
      <c r="A293" s="6" t="str">
        <f>'SJCC Crimson Streaks'!M23</f>
        <v>#REF!</v>
      </c>
      <c r="E293" s="6" t="str">
        <f t="shared" si="282"/>
        <v>#REF!</v>
      </c>
      <c r="F293" s="6" t="str">
        <f t="shared" ref="F293:K293" si="300">'SJCC Crimson Streaks'!N23</f>
        <v>#REF!</v>
      </c>
      <c r="G293" s="6" t="str">
        <f t="shared" si="300"/>
        <v>#REF!</v>
      </c>
      <c r="H293" s="6" t="str">
        <f t="shared" si="300"/>
        <v>#REF!</v>
      </c>
      <c r="I293" s="6" t="str">
        <f t="shared" si="300"/>
        <v>#REF!</v>
      </c>
      <c r="J293" s="6" t="str">
        <f t="shared" si="300"/>
        <v>#REF!</v>
      </c>
      <c r="K293" s="6" t="str">
        <f t="shared" si="300"/>
        <v>#REF!</v>
      </c>
    </row>
    <row r="294">
      <c r="A294" s="6" t="str">
        <f>'SJCC Crimson Streaks'!M22</f>
        <v>#REF!</v>
      </c>
      <c r="E294" s="6" t="str">
        <f t="shared" si="282"/>
        <v>#REF!</v>
      </c>
      <c r="F294" s="6" t="str">
        <f t="shared" ref="F294:K294" si="301">'SJCC Crimson Streaks'!N22</f>
        <v>#REF!</v>
      </c>
      <c r="G294" s="6" t="str">
        <f t="shared" si="301"/>
        <v>#REF!</v>
      </c>
      <c r="H294" s="6" t="str">
        <f t="shared" si="301"/>
        <v>#REF!</v>
      </c>
      <c r="I294" s="6" t="str">
        <f t="shared" si="301"/>
        <v>#REF!</v>
      </c>
      <c r="J294" s="6" t="str">
        <f t="shared" si="301"/>
        <v>#REF!</v>
      </c>
      <c r="K294" s="6" t="str">
        <f t="shared" si="301"/>
        <v>#REF!</v>
      </c>
    </row>
    <row r="295">
      <c r="A295" s="6" t="str">
        <f>'SJCC Crimson Streaks'!M21</f>
        <v>#REF!</v>
      </c>
      <c r="E295" s="6" t="str">
        <f t="shared" si="282"/>
        <v>#REF!</v>
      </c>
      <c r="F295" s="6" t="str">
        <f t="shared" ref="F295:K295" si="302">'SJCC Crimson Streaks'!N21</f>
        <v>#REF!</v>
      </c>
      <c r="G295" s="6" t="str">
        <f t="shared" si="302"/>
        <v>#REF!</v>
      </c>
      <c r="H295" s="6" t="str">
        <f t="shared" si="302"/>
        <v>#REF!</v>
      </c>
      <c r="I295" s="6" t="str">
        <f t="shared" si="302"/>
        <v>#REF!</v>
      </c>
      <c r="J295" s="6" t="str">
        <f t="shared" si="302"/>
        <v>#REF!</v>
      </c>
      <c r="K295" s="6" t="str">
        <f t="shared" si="302"/>
        <v>#REF!</v>
      </c>
    </row>
    <row r="296">
      <c r="A296" s="6" t="str">
        <f>'SJCC Crimson Streaks'!M20</f>
        <v>#REF!</v>
      </c>
      <c r="E296" s="6" t="str">
        <f t="shared" si="282"/>
        <v>#REF!</v>
      </c>
      <c r="F296" s="6" t="str">
        <f t="shared" ref="F296:K296" si="303">'SJCC Crimson Streaks'!N20</f>
        <v>#REF!</v>
      </c>
      <c r="G296" s="6" t="str">
        <f t="shared" si="303"/>
        <v>#REF!</v>
      </c>
      <c r="H296" s="6" t="str">
        <f t="shared" si="303"/>
        <v>#REF!</v>
      </c>
      <c r="I296" s="6" t="str">
        <f t="shared" si="303"/>
        <v>#REF!</v>
      </c>
      <c r="J296" s="6" t="str">
        <f t="shared" si="303"/>
        <v>#REF!</v>
      </c>
      <c r="K296" s="6" t="str">
        <f t="shared" si="303"/>
        <v>#REF!</v>
      </c>
    </row>
    <row r="297">
      <c r="A297" s="6" t="str">
        <f>'SJCC Crimson Streaks'!M19</f>
        <v>#REF!</v>
      </c>
      <c r="E297" s="6" t="str">
        <f t="shared" si="282"/>
        <v>#REF!</v>
      </c>
      <c r="F297" s="6" t="str">
        <f t="shared" ref="F297:K297" si="304">'SJCC Crimson Streaks'!N19</f>
        <v>#REF!</v>
      </c>
      <c r="G297" s="6" t="str">
        <f t="shared" si="304"/>
        <v>#REF!</v>
      </c>
      <c r="H297" s="6" t="str">
        <f t="shared" si="304"/>
        <v>#REF!</v>
      </c>
      <c r="I297" s="6" t="str">
        <f t="shared" si="304"/>
        <v>#REF!</v>
      </c>
      <c r="J297" s="6" t="str">
        <f t="shared" si="304"/>
        <v>#REF!</v>
      </c>
      <c r="K297" s="6" t="str">
        <f t="shared" si="304"/>
        <v>#REF!</v>
      </c>
    </row>
    <row r="298">
      <c r="A298" s="6" t="str">
        <f>'SJCC Crimson Streaks'!M18</f>
        <v>#REF!</v>
      </c>
      <c r="E298" s="6" t="str">
        <f t="shared" si="282"/>
        <v>#REF!</v>
      </c>
      <c r="F298" s="6" t="str">
        <f t="shared" ref="F298:K298" si="305">'SJCC Crimson Streaks'!N18</f>
        <v>#REF!</v>
      </c>
      <c r="G298" s="6" t="str">
        <f t="shared" si="305"/>
        <v>#REF!</v>
      </c>
      <c r="H298" s="6" t="str">
        <f t="shared" si="305"/>
        <v>#REF!</v>
      </c>
      <c r="I298" s="6" t="str">
        <f t="shared" si="305"/>
        <v>#REF!</v>
      </c>
      <c r="J298" s="6" t="str">
        <f t="shared" si="305"/>
        <v>#REF!</v>
      </c>
      <c r="K298" s="6" t="str">
        <f t="shared" si="305"/>
        <v>#REF!</v>
      </c>
    </row>
    <row r="299">
      <c r="A299" s="6" t="str">
        <f>'SJCC Crimson Streaks'!M17</f>
        <v>#REF!</v>
      </c>
      <c r="E299" s="6" t="str">
        <f t="shared" si="282"/>
        <v>#REF!</v>
      </c>
      <c r="F299" s="6" t="str">
        <f t="shared" ref="F299:K299" si="306">'SJCC Crimson Streaks'!N17</f>
        <v>#REF!</v>
      </c>
      <c r="G299" s="6" t="str">
        <f t="shared" si="306"/>
        <v>#REF!</v>
      </c>
      <c r="H299" s="6" t="str">
        <f t="shared" si="306"/>
        <v>#REF!</v>
      </c>
      <c r="I299" s="6" t="str">
        <f t="shared" si="306"/>
        <v>#REF!</v>
      </c>
      <c r="J299" s="6" t="str">
        <f t="shared" si="306"/>
        <v>#REF!</v>
      </c>
      <c r="K299" s="6" t="str">
        <f t="shared" si="306"/>
        <v>#REF!</v>
      </c>
    </row>
    <row r="300">
      <c r="A300" s="6" t="str">
        <f>'SJCC Crimson Streaks'!M16</f>
        <v>#REF!</v>
      </c>
      <c r="E300" s="6" t="str">
        <f t="shared" si="282"/>
        <v>#REF!</v>
      </c>
      <c r="F300" s="6" t="str">
        <f t="shared" ref="F300:K300" si="307">'SJCC Crimson Streaks'!N16</f>
        <v>#REF!</v>
      </c>
      <c r="G300" s="6" t="str">
        <f t="shared" si="307"/>
        <v>#REF!</v>
      </c>
      <c r="H300" s="6" t="str">
        <f t="shared" si="307"/>
        <v>#REF!</v>
      </c>
      <c r="I300" s="6" t="str">
        <f t="shared" si="307"/>
        <v>#REF!</v>
      </c>
      <c r="J300" s="6" t="str">
        <f t="shared" si="307"/>
        <v>#REF!</v>
      </c>
      <c r="K300" s="6" t="str">
        <f t="shared" si="307"/>
        <v>#REF!</v>
      </c>
    </row>
    <row r="301">
      <c r="A301" s="6" t="str">
        <f>'SJCC Crimson Streaks'!M15</f>
        <v>#REF!</v>
      </c>
      <c r="E301" s="6" t="str">
        <f t="shared" si="282"/>
        <v>#REF!</v>
      </c>
      <c r="F301" s="6" t="str">
        <f t="shared" ref="F301:K301" si="308">'SJCC Crimson Streaks'!N15</f>
        <v>#REF!</v>
      </c>
      <c r="G301" s="6" t="str">
        <f t="shared" si="308"/>
        <v>#REF!</v>
      </c>
      <c r="H301" s="6" t="str">
        <f t="shared" si="308"/>
        <v>#REF!</v>
      </c>
      <c r="I301" s="6" t="str">
        <f t="shared" si="308"/>
        <v>#REF!</v>
      </c>
      <c r="J301" s="6" t="str">
        <f t="shared" si="308"/>
        <v>#REF!</v>
      </c>
      <c r="K301" s="6" t="str">
        <f t="shared" si="308"/>
        <v>#REF!</v>
      </c>
    </row>
    <row r="302">
      <c r="A302" s="6" t="str">
        <f>'SJCC Crimson Streaks'!M14</f>
        <v>#REF!</v>
      </c>
      <c r="E302" s="6" t="str">
        <f t="shared" si="282"/>
        <v>#REF!</v>
      </c>
      <c r="F302" s="6" t="str">
        <f t="shared" ref="F302:K302" si="309">'SJCC Crimson Streaks'!N14</f>
        <v>#REF!</v>
      </c>
      <c r="G302" s="6" t="str">
        <f t="shared" si="309"/>
        <v>#REF!</v>
      </c>
      <c r="H302" s="6" t="str">
        <f t="shared" si="309"/>
        <v>#REF!</v>
      </c>
      <c r="I302" s="6" t="str">
        <f t="shared" si="309"/>
        <v>#REF!</v>
      </c>
      <c r="J302" s="6" t="str">
        <f t="shared" si="309"/>
        <v>#REF!</v>
      </c>
      <c r="K302" s="6" t="str">
        <f t="shared" si="309"/>
        <v>#REF!</v>
      </c>
    </row>
    <row r="303">
      <c r="A303" s="6" t="str">
        <f>'SJCC Crimson Streaks'!M13</f>
        <v>#REF!</v>
      </c>
      <c r="E303" s="6" t="str">
        <f t="shared" si="282"/>
        <v>#REF!</v>
      </c>
      <c r="F303" s="6" t="str">
        <f t="shared" ref="F303:K303" si="310">'SJCC Crimson Streaks'!N13</f>
        <v>#REF!</v>
      </c>
      <c r="G303" s="6" t="str">
        <f t="shared" si="310"/>
        <v>#REF!</v>
      </c>
      <c r="H303" s="6" t="str">
        <f t="shared" si="310"/>
        <v>#REF!</v>
      </c>
      <c r="I303" s="6" t="str">
        <f t="shared" si="310"/>
        <v>#REF!</v>
      </c>
      <c r="J303" s="6" t="str">
        <f t="shared" si="310"/>
        <v>#REF!</v>
      </c>
      <c r="K303" s="6" t="str">
        <f t="shared" si="310"/>
        <v>#REF!</v>
      </c>
    </row>
    <row r="304">
      <c r="A304" s="6" t="str">
        <f>'SJCC Crimson Streaks'!M12</f>
        <v>#REF!</v>
      </c>
      <c r="E304" s="6" t="str">
        <f t="shared" si="282"/>
        <v>#REF!</v>
      </c>
      <c r="F304" s="6" t="str">
        <f t="shared" ref="F304:K304" si="311">'SJCC Crimson Streaks'!N12</f>
        <v>#REF!</v>
      </c>
      <c r="G304" s="6" t="str">
        <f t="shared" si="311"/>
        <v>#REF!</v>
      </c>
      <c r="H304" s="6" t="str">
        <f t="shared" si="311"/>
        <v>#REF!</v>
      </c>
      <c r="I304" s="6" t="str">
        <f t="shared" si="311"/>
        <v>#REF!</v>
      </c>
      <c r="J304" s="6" t="str">
        <f t="shared" si="311"/>
        <v>#REF!</v>
      </c>
      <c r="K304" s="6" t="str">
        <f t="shared" si="311"/>
        <v>#REF!</v>
      </c>
    </row>
    <row r="305">
      <c r="A305" s="6" t="str">
        <f>'SJCC Crimson Streaks'!M11</f>
        <v>#REF!</v>
      </c>
      <c r="E305" s="6" t="str">
        <f t="shared" si="282"/>
        <v>#REF!</v>
      </c>
      <c r="F305" s="6" t="str">
        <f t="shared" ref="F305:K305" si="312">'SJCC Crimson Streaks'!N11</f>
        <v>#REF!</v>
      </c>
      <c r="G305" s="6" t="str">
        <f t="shared" si="312"/>
        <v>#REF!</v>
      </c>
      <c r="H305" s="6" t="str">
        <f t="shared" si="312"/>
        <v>#REF!</v>
      </c>
      <c r="I305" s="6" t="str">
        <f t="shared" si="312"/>
        <v>#REF!</v>
      </c>
      <c r="J305" s="6" t="str">
        <f t="shared" si="312"/>
        <v>#REF!</v>
      </c>
      <c r="K305" s="6" t="str">
        <f t="shared" si="312"/>
        <v>#REF!</v>
      </c>
    </row>
    <row r="306">
      <c r="A306" s="6" t="str">
        <f>'SJCC Crimson Streaks'!M10</f>
        <v>#REF!</v>
      </c>
      <c r="E306" s="6" t="str">
        <f t="shared" si="282"/>
        <v>#REF!</v>
      </c>
      <c r="F306" s="6" t="str">
        <f t="shared" ref="F306:K306" si="313">'SJCC Crimson Streaks'!N10</f>
        <v>#REF!</v>
      </c>
      <c r="G306" s="6" t="str">
        <f t="shared" si="313"/>
        <v>#REF!</v>
      </c>
      <c r="H306" s="6" t="str">
        <f t="shared" si="313"/>
        <v>#REF!</v>
      </c>
      <c r="I306" s="6" t="str">
        <f t="shared" si="313"/>
        <v>#REF!</v>
      </c>
      <c r="J306" s="6" t="str">
        <f t="shared" si="313"/>
        <v>#REF!</v>
      </c>
      <c r="K306" s="6" t="str">
        <f t="shared" si="313"/>
        <v>#REF!</v>
      </c>
    </row>
    <row r="307">
      <c r="A307" s="6" t="str">
        <f>'SJCC Crimson Streaks'!M9</f>
        <v>#REF!</v>
      </c>
      <c r="E307" s="6" t="str">
        <f t="shared" si="282"/>
        <v>#REF!</v>
      </c>
      <c r="F307" s="6" t="str">
        <f t="shared" ref="F307:K307" si="314">'SJCC Crimson Streaks'!N9</f>
        <v>#REF!</v>
      </c>
      <c r="G307" s="6" t="str">
        <f t="shared" si="314"/>
        <v>#REF!</v>
      </c>
      <c r="H307" s="6" t="str">
        <f t="shared" si="314"/>
        <v>#REF!</v>
      </c>
      <c r="I307" s="6" t="str">
        <f t="shared" si="314"/>
        <v>#REF!</v>
      </c>
      <c r="J307" s="6" t="str">
        <f t="shared" si="314"/>
        <v>#REF!</v>
      </c>
      <c r="K307" s="6" t="str">
        <f t="shared" si="314"/>
        <v>#REF!</v>
      </c>
    </row>
    <row r="308">
      <c r="A308" s="6" t="str">
        <f>'SJCC Crimson Streaks'!M8</f>
        <v>#REF!</v>
      </c>
      <c r="E308" s="6" t="str">
        <f t="shared" si="282"/>
        <v>#REF!</v>
      </c>
      <c r="F308" s="6" t="str">
        <f t="shared" ref="F308:K308" si="315">'SJCC Crimson Streaks'!N8</f>
        <v>#REF!</v>
      </c>
      <c r="G308" s="6" t="str">
        <f t="shared" si="315"/>
        <v>#REF!</v>
      </c>
      <c r="H308" s="6" t="str">
        <f t="shared" si="315"/>
        <v>#REF!</v>
      </c>
      <c r="I308" s="6" t="str">
        <f t="shared" si="315"/>
        <v>#REF!</v>
      </c>
      <c r="J308" s="6" t="str">
        <f t="shared" si="315"/>
        <v>#REF!</v>
      </c>
      <c r="K308" s="6" t="str">
        <f t="shared" si="315"/>
        <v>#REF!</v>
      </c>
    </row>
    <row r="309">
      <c r="A309" s="6" t="str">
        <f>'SJCC Crimson Streaks'!M7</f>
        <v>#REF!</v>
      </c>
      <c r="E309" s="6" t="str">
        <f t="shared" si="282"/>
        <v>#REF!</v>
      </c>
      <c r="F309" s="6" t="str">
        <f t="shared" ref="F309:K309" si="316">'SJCC Crimson Streaks'!N7</f>
        <v>#REF!</v>
      </c>
      <c r="G309" s="6" t="str">
        <f t="shared" si="316"/>
        <v>#REF!</v>
      </c>
      <c r="H309" s="6" t="str">
        <f t="shared" si="316"/>
        <v>#REF!</v>
      </c>
      <c r="I309" s="6" t="str">
        <f t="shared" si="316"/>
        <v>#REF!</v>
      </c>
      <c r="J309" s="6" t="str">
        <f t="shared" si="316"/>
        <v>#REF!</v>
      </c>
      <c r="K309" s="6" t="str">
        <f t="shared" si="316"/>
        <v>#REF!</v>
      </c>
    </row>
    <row r="310">
      <c r="A310" s="6" t="str">
        <f>'SJCC Crimson Streaks'!M6</f>
        <v>#REF!</v>
      </c>
      <c r="E310" s="6" t="str">
        <f t="shared" si="282"/>
        <v>#REF!</v>
      </c>
      <c r="F310" s="6" t="str">
        <f t="shared" ref="F310:K310" si="317">'SJCC Crimson Streaks'!N6</f>
        <v>#REF!</v>
      </c>
      <c r="G310" s="6" t="str">
        <f t="shared" si="317"/>
        <v>#REF!</v>
      </c>
      <c r="H310" s="6" t="str">
        <f t="shared" si="317"/>
        <v>#REF!</v>
      </c>
      <c r="I310" s="6" t="str">
        <f t="shared" si="317"/>
        <v>#REF!</v>
      </c>
      <c r="J310" s="6" t="str">
        <f t="shared" si="317"/>
        <v>#REF!</v>
      </c>
      <c r="K310" s="6" t="str">
        <f t="shared" si="317"/>
        <v>#REF!</v>
      </c>
    </row>
    <row r="311">
      <c r="A311" s="6" t="str">
        <f>'SJCC Crimson Streaks'!M5</f>
        <v>#REF!</v>
      </c>
      <c r="E311" s="6" t="str">
        <f t="shared" si="282"/>
        <v>#REF!</v>
      </c>
      <c r="F311" s="6" t="str">
        <f t="shared" ref="F311:K311" si="318">'SJCC Crimson Streaks'!N5</f>
        <v>#REF!</v>
      </c>
      <c r="G311" s="6" t="str">
        <f t="shared" si="318"/>
        <v>#REF!</v>
      </c>
      <c r="H311" s="6" t="str">
        <f t="shared" si="318"/>
        <v>#REF!</v>
      </c>
      <c r="I311" s="6" t="str">
        <f t="shared" si="318"/>
        <v>#REF!</v>
      </c>
      <c r="J311" s="6" t="str">
        <f t="shared" si="318"/>
        <v>#REF!</v>
      </c>
      <c r="K311" s="6" t="str">
        <f t="shared" si="318"/>
        <v>#REF!</v>
      </c>
    </row>
    <row r="312">
      <c r="A312" s="6" t="str">
        <f>'SJCC Crimson Streaks'!M4</f>
        <v>#REF!</v>
      </c>
      <c r="E312" s="6" t="str">
        <f t="shared" si="282"/>
        <v>#REF!</v>
      </c>
      <c r="F312" s="6" t="str">
        <f t="shared" ref="F312:K312" si="319">'SJCC Crimson Streaks'!N4</f>
        <v>#REF!</v>
      </c>
      <c r="G312" s="6" t="str">
        <f t="shared" si="319"/>
        <v>#REF!</v>
      </c>
      <c r="H312" s="6" t="str">
        <f t="shared" si="319"/>
        <v>#REF!</v>
      </c>
      <c r="I312" s="6" t="str">
        <f t="shared" si="319"/>
        <v>#REF!</v>
      </c>
      <c r="J312" s="6" t="str">
        <f t="shared" si="319"/>
        <v>#REF!</v>
      </c>
      <c r="K312" s="6" t="str">
        <f t="shared" si="319"/>
        <v>#REF!</v>
      </c>
    </row>
    <row r="313">
      <c r="A313" s="6" t="str">
        <f>'SJCC Crimson Streaks'!M3</f>
        <v>#REF!</v>
      </c>
      <c r="E313" s="6" t="str">
        <f t="shared" si="282"/>
        <v>#REF!</v>
      </c>
      <c r="F313" s="6" t="str">
        <f t="shared" ref="F313:K313" si="320">'SJCC Crimson Streaks'!N3</f>
        <v>#REF!</v>
      </c>
      <c r="G313" s="6" t="str">
        <f t="shared" si="320"/>
        <v>#REF!</v>
      </c>
      <c r="H313" s="6" t="str">
        <f t="shared" si="320"/>
        <v>#REF!</v>
      </c>
      <c r="I313" s="6" t="str">
        <f t="shared" si="320"/>
        <v>#REF!</v>
      </c>
      <c r="J313" s="6" t="str">
        <f t="shared" si="320"/>
        <v>#REF!</v>
      </c>
      <c r="K313" s="6" t="str">
        <f t="shared" si="320"/>
        <v>#REF!</v>
      </c>
    </row>
  </sheetData>
  <mergeCells count="1">
    <mergeCell ref="A1:D1"/>
  </mergeCell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2"/>
      <c r="C1" s="2"/>
      <c r="D1" s="3"/>
      <c r="E1" s="4" t="s">
        <v>1</v>
      </c>
      <c r="F1" s="17" t="s">
        <v>17</v>
      </c>
      <c r="G1" s="17" t="s">
        <v>18</v>
      </c>
      <c r="H1" s="17" t="s">
        <v>19</v>
      </c>
      <c r="I1" s="18" t="s">
        <v>6</v>
      </c>
      <c r="J1" s="17" t="s">
        <v>20</v>
      </c>
      <c r="K1" s="17" t="s">
        <v>5</v>
      </c>
    </row>
    <row r="2">
      <c r="A2" s="13" t="str">
        <f t="array" ref="A2:L500">sort(Int!A2:L500,9,FALSE)</f>
        <v>#REF!</v>
      </c>
      <c r="E2" s="6" t="e">
        <v>#REF!</v>
      </c>
      <c r="F2" s="6" t="e">
        <v>#REF!</v>
      </c>
      <c r="G2" s="6" t="e">
        <v>#REF!</v>
      </c>
      <c r="H2" s="6" t="e">
        <v>#REF!</v>
      </c>
      <c r="I2" s="6" t="e">
        <v>#REF!</v>
      </c>
      <c r="J2" s="6" t="e">
        <v>#REF!</v>
      </c>
      <c r="K2" s="6" t="e">
        <v>#REF!</v>
      </c>
    </row>
    <row r="3">
      <c r="A3" s="6" t="e">
        <v>#REF!</v>
      </c>
      <c r="E3" s="6" t="e">
        <v>#REF!</v>
      </c>
      <c r="F3" s="6" t="e">
        <v>#REF!</v>
      </c>
      <c r="G3" s="6" t="e">
        <v>#REF!</v>
      </c>
      <c r="H3" s="6" t="e">
        <v>#REF!</v>
      </c>
      <c r="I3" s="6" t="e">
        <v>#REF!</v>
      </c>
      <c r="J3" s="6" t="e">
        <v>#REF!</v>
      </c>
      <c r="K3" s="6" t="e">
        <v>#REF!</v>
      </c>
    </row>
    <row r="4">
      <c r="A4" s="6" t="e">
        <v>#REF!</v>
      </c>
      <c r="E4" s="6" t="e">
        <v>#REF!</v>
      </c>
      <c r="F4" s="6" t="e">
        <v>#REF!</v>
      </c>
      <c r="G4" s="6" t="e">
        <v>#REF!</v>
      </c>
      <c r="H4" s="6" t="e">
        <v>#REF!</v>
      </c>
      <c r="I4" s="6" t="e">
        <v>#REF!</v>
      </c>
      <c r="J4" s="6" t="e">
        <v>#REF!</v>
      </c>
      <c r="K4" s="6" t="e">
        <v>#REF!</v>
      </c>
    </row>
    <row r="5">
      <c r="A5" s="6" t="e">
        <v>#REF!</v>
      </c>
      <c r="E5" s="6" t="e">
        <v>#REF!</v>
      </c>
      <c r="F5" s="6" t="e">
        <v>#REF!</v>
      </c>
      <c r="G5" s="6" t="e">
        <v>#REF!</v>
      </c>
      <c r="H5" s="6" t="e">
        <v>#REF!</v>
      </c>
      <c r="I5" s="6" t="e">
        <v>#REF!</v>
      </c>
      <c r="J5" s="6" t="e">
        <v>#REF!</v>
      </c>
      <c r="K5" s="6" t="e">
        <v>#REF!</v>
      </c>
    </row>
    <row r="6">
      <c r="A6" s="6" t="e">
        <v>#REF!</v>
      </c>
      <c r="E6" s="6" t="e">
        <v>#REF!</v>
      </c>
      <c r="F6" s="6" t="e">
        <v>#REF!</v>
      </c>
      <c r="G6" s="6" t="e">
        <v>#REF!</v>
      </c>
      <c r="H6" s="6" t="e">
        <v>#REF!</v>
      </c>
      <c r="I6" s="6" t="e">
        <v>#REF!</v>
      </c>
      <c r="J6" s="6" t="e">
        <v>#REF!</v>
      </c>
      <c r="K6" s="6" t="e">
        <v>#REF!</v>
      </c>
    </row>
    <row r="7">
      <c r="A7" s="6" t="e">
        <v>#REF!</v>
      </c>
      <c r="E7" s="6" t="e">
        <v>#REF!</v>
      </c>
      <c r="F7" s="6" t="e">
        <v>#REF!</v>
      </c>
      <c r="G7" s="6" t="e">
        <v>#REF!</v>
      </c>
      <c r="H7" s="6" t="e">
        <v>#REF!</v>
      </c>
      <c r="I7" s="6" t="e">
        <v>#REF!</v>
      </c>
      <c r="J7" s="6" t="e">
        <v>#REF!</v>
      </c>
      <c r="K7" s="6" t="e">
        <v>#REF!</v>
      </c>
    </row>
    <row r="8">
      <c r="A8" s="6" t="e">
        <v>#REF!</v>
      </c>
      <c r="E8" s="6" t="e">
        <v>#REF!</v>
      </c>
      <c r="F8" s="6" t="e">
        <v>#REF!</v>
      </c>
      <c r="G8" s="6" t="e">
        <v>#REF!</v>
      </c>
      <c r="H8" s="6" t="e">
        <v>#REF!</v>
      </c>
      <c r="I8" s="6" t="e">
        <v>#REF!</v>
      </c>
      <c r="J8" s="6" t="e">
        <v>#REF!</v>
      </c>
      <c r="K8" s="6" t="e">
        <v>#REF!</v>
      </c>
    </row>
    <row r="9">
      <c r="A9" s="6" t="e">
        <v>#REF!</v>
      </c>
      <c r="E9" s="6" t="e">
        <v>#REF!</v>
      </c>
      <c r="F9" s="6" t="e">
        <v>#REF!</v>
      </c>
      <c r="G9" s="6" t="e">
        <v>#REF!</v>
      </c>
      <c r="H9" s="6" t="e">
        <v>#REF!</v>
      </c>
      <c r="I9" s="6" t="e">
        <v>#REF!</v>
      </c>
      <c r="J9" s="6" t="e">
        <v>#REF!</v>
      </c>
      <c r="K9" s="6" t="e">
        <v>#REF!</v>
      </c>
    </row>
    <row r="10">
      <c r="A10" s="6" t="e">
        <v>#REF!</v>
      </c>
      <c r="E10" s="6" t="e">
        <v>#REF!</v>
      </c>
      <c r="F10" s="6" t="e">
        <v>#REF!</v>
      </c>
      <c r="G10" s="6" t="e">
        <v>#REF!</v>
      </c>
      <c r="H10" s="6" t="e">
        <v>#REF!</v>
      </c>
      <c r="I10" s="6" t="e">
        <v>#REF!</v>
      </c>
      <c r="J10" s="6" t="e">
        <v>#REF!</v>
      </c>
      <c r="K10" s="6" t="e">
        <v>#REF!</v>
      </c>
    </row>
    <row r="11">
      <c r="A11" s="6" t="e">
        <v>#REF!</v>
      </c>
      <c r="E11" s="6" t="e">
        <v>#REF!</v>
      </c>
      <c r="F11" s="6" t="e">
        <v>#REF!</v>
      </c>
      <c r="G11" s="6" t="e">
        <v>#REF!</v>
      </c>
      <c r="H11" s="6" t="e">
        <v>#REF!</v>
      </c>
      <c r="I11" s="6" t="e">
        <v>#REF!</v>
      </c>
      <c r="J11" s="6" t="e">
        <v>#REF!</v>
      </c>
      <c r="K11" s="6" t="e">
        <v>#REF!</v>
      </c>
    </row>
    <row r="12">
      <c r="A12" s="6" t="e">
        <v>#REF!</v>
      </c>
      <c r="E12" s="6" t="e">
        <v>#REF!</v>
      </c>
      <c r="F12" s="6" t="e">
        <v>#REF!</v>
      </c>
      <c r="G12" s="6" t="e">
        <v>#REF!</v>
      </c>
      <c r="H12" s="6" t="e">
        <v>#REF!</v>
      </c>
      <c r="I12" s="6" t="e">
        <v>#REF!</v>
      </c>
      <c r="J12" s="6" t="e">
        <v>#REF!</v>
      </c>
      <c r="K12" s="6" t="e">
        <v>#REF!</v>
      </c>
    </row>
    <row r="13">
      <c r="A13" s="6" t="e">
        <v>#REF!</v>
      </c>
      <c r="E13" s="6" t="e">
        <v>#REF!</v>
      </c>
      <c r="F13" s="6" t="e">
        <v>#REF!</v>
      </c>
      <c r="G13" s="6" t="e">
        <v>#REF!</v>
      </c>
      <c r="H13" s="6" t="e">
        <v>#REF!</v>
      </c>
      <c r="I13" s="6" t="e">
        <v>#REF!</v>
      </c>
      <c r="J13" s="6" t="e">
        <v>#REF!</v>
      </c>
      <c r="K13" s="6" t="e">
        <v>#REF!</v>
      </c>
    </row>
    <row r="14">
      <c r="A14" s="6" t="e">
        <v>#REF!</v>
      </c>
      <c r="E14" s="6" t="e">
        <v>#REF!</v>
      </c>
      <c r="F14" s="6" t="e">
        <v>#REF!</v>
      </c>
      <c r="G14" s="6" t="e">
        <v>#REF!</v>
      </c>
      <c r="H14" s="6" t="e">
        <v>#REF!</v>
      </c>
      <c r="I14" s="6" t="e">
        <v>#REF!</v>
      </c>
      <c r="J14" s="6" t="e">
        <v>#REF!</v>
      </c>
      <c r="K14" s="6" t="e">
        <v>#REF!</v>
      </c>
    </row>
    <row r="15">
      <c r="A15" s="6" t="e">
        <v>#REF!</v>
      </c>
      <c r="E15" s="6" t="e">
        <v>#REF!</v>
      </c>
      <c r="F15" s="6" t="e">
        <v>#REF!</v>
      </c>
      <c r="G15" s="6" t="e">
        <v>#REF!</v>
      </c>
      <c r="H15" s="6" t="e">
        <v>#REF!</v>
      </c>
      <c r="I15" s="6" t="e">
        <v>#REF!</v>
      </c>
      <c r="J15" s="6" t="e">
        <v>#REF!</v>
      </c>
      <c r="K15" s="6" t="e">
        <v>#REF!</v>
      </c>
    </row>
    <row r="16">
      <c r="A16" s="6" t="e">
        <v>#REF!</v>
      </c>
      <c r="E16" s="6" t="e">
        <v>#REF!</v>
      </c>
      <c r="F16" s="6" t="e">
        <v>#REF!</v>
      </c>
      <c r="G16" s="6" t="e">
        <v>#REF!</v>
      </c>
      <c r="H16" s="6" t="e">
        <v>#REF!</v>
      </c>
      <c r="I16" s="6" t="e">
        <v>#REF!</v>
      </c>
      <c r="J16" s="6" t="e">
        <v>#REF!</v>
      </c>
      <c r="K16" s="6" t="e">
        <v>#REF!</v>
      </c>
    </row>
    <row r="17">
      <c r="A17" s="6" t="e">
        <v>#REF!</v>
      </c>
      <c r="E17" s="6" t="e">
        <v>#REF!</v>
      </c>
      <c r="F17" s="6" t="e">
        <v>#REF!</v>
      </c>
      <c r="G17" s="6" t="e">
        <v>#REF!</v>
      </c>
      <c r="H17" s="6" t="e">
        <v>#REF!</v>
      </c>
      <c r="I17" s="6" t="e">
        <v>#REF!</v>
      </c>
      <c r="J17" s="6" t="e">
        <v>#REF!</v>
      </c>
      <c r="K17" s="6" t="e">
        <v>#REF!</v>
      </c>
    </row>
    <row r="18">
      <c r="A18" s="6" t="e">
        <v>#REF!</v>
      </c>
      <c r="E18" s="6" t="e">
        <v>#REF!</v>
      </c>
      <c r="F18" s="6" t="e">
        <v>#REF!</v>
      </c>
      <c r="G18" s="6" t="e">
        <v>#REF!</v>
      </c>
      <c r="H18" s="6" t="e">
        <v>#REF!</v>
      </c>
      <c r="I18" s="6" t="e">
        <v>#REF!</v>
      </c>
      <c r="J18" s="6" t="e">
        <v>#REF!</v>
      </c>
      <c r="K18" s="6" t="e">
        <v>#REF!</v>
      </c>
    </row>
    <row r="19">
      <c r="A19" s="6" t="e">
        <v>#REF!</v>
      </c>
      <c r="E19" s="6" t="e">
        <v>#REF!</v>
      </c>
      <c r="F19" s="6" t="e">
        <v>#REF!</v>
      </c>
      <c r="G19" s="6" t="e">
        <v>#REF!</v>
      </c>
      <c r="H19" s="6" t="e">
        <v>#REF!</v>
      </c>
      <c r="I19" s="6" t="e">
        <v>#REF!</v>
      </c>
      <c r="J19" s="6" t="e">
        <v>#REF!</v>
      </c>
      <c r="K19" s="6" t="e">
        <v>#REF!</v>
      </c>
    </row>
    <row r="20">
      <c r="A20" s="6" t="e">
        <v>#REF!</v>
      </c>
      <c r="E20" s="6" t="e">
        <v>#REF!</v>
      </c>
      <c r="F20" s="6" t="e">
        <v>#REF!</v>
      </c>
      <c r="G20" s="6" t="e">
        <v>#REF!</v>
      </c>
      <c r="H20" s="6" t="e">
        <v>#REF!</v>
      </c>
      <c r="I20" s="6" t="e">
        <v>#REF!</v>
      </c>
      <c r="J20" s="6" t="e">
        <v>#REF!</v>
      </c>
      <c r="K20" s="6" t="e">
        <v>#REF!</v>
      </c>
    </row>
    <row r="21">
      <c r="A21" s="6" t="e">
        <v>#REF!</v>
      </c>
      <c r="E21" s="6" t="e">
        <v>#REF!</v>
      </c>
      <c r="F21" s="6" t="e">
        <v>#REF!</v>
      </c>
      <c r="G21" s="6" t="e">
        <v>#REF!</v>
      </c>
      <c r="H21" s="6" t="e">
        <v>#REF!</v>
      </c>
      <c r="I21" s="6" t="e">
        <v>#REF!</v>
      </c>
      <c r="J21" s="6" t="e">
        <v>#REF!</v>
      </c>
      <c r="K21" s="6" t="e">
        <v>#REF!</v>
      </c>
    </row>
    <row r="22">
      <c r="A22" s="6" t="e">
        <v>#REF!</v>
      </c>
      <c r="E22" s="6" t="e">
        <v>#REF!</v>
      </c>
      <c r="F22" s="6" t="e">
        <v>#REF!</v>
      </c>
      <c r="G22" s="6" t="e">
        <v>#REF!</v>
      </c>
      <c r="H22" s="6" t="e">
        <v>#REF!</v>
      </c>
      <c r="I22" s="6" t="e">
        <v>#REF!</v>
      </c>
      <c r="J22" s="6" t="e">
        <v>#REF!</v>
      </c>
      <c r="K22" s="6" t="e">
        <v>#REF!</v>
      </c>
    </row>
    <row r="23">
      <c r="A23" s="6" t="e">
        <v>#REF!</v>
      </c>
      <c r="E23" s="6" t="e">
        <v>#REF!</v>
      </c>
      <c r="F23" s="6" t="e">
        <v>#REF!</v>
      </c>
      <c r="G23" s="6" t="e">
        <v>#REF!</v>
      </c>
      <c r="H23" s="6" t="e">
        <v>#REF!</v>
      </c>
      <c r="I23" s="6" t="e">
        <v>#REF!</v>
      </c>
      <c r="J23" s="6" t="e">
        <v>#REF!</v>
      </c>
      <c r="K23" s="6" t="e">
        <v>#REF!</v>
      </c>
    </row>
    <row r="24">
      <c r="A24" s="6" t="e">
        <v>#REF!</v>
      </c>
      <c r="E24" s="6" t="e">
        <v>#REF!</v>
      </c>
      <c r="F24" s="6" t="e">
        <v>#REF!</v>
      </c>
      <c r="G24" s="6" t="e">
        <v>#REF!</v>
      </c>
      <c r="H24" s="6" t="e">
        <v>#REF!</v>
      </c>
      <c r="I24" s="6" t="e">
        <v>#REF!</v>
      </c>
      <c r="J24" s="6" t="e">
        <v>#REF!</v>
      </c>
      <c r="K24" s="6" t="e">
        <v>#REF!</v>
      </c>
    </row>
    <row r="25">
      <c r="A25" s="6" t="e">
        <v>#REF!</v>
      </c>
      <c r="E25" s="6" t="e">
        <v>#REF!</v>
      </c>
      <c r="F25" s="6" t="e">
        <v>#REF!</v>
      </c>
      <c r="G25" s="6" t="e">
        <v>#REF!</v>
      </c>
      <c r="H25" s="6" t="e">
        <v>#REF!</v>
      </c>
      <c r="I25" s="6" t="e">
        <v>#REF!</v>
      </c>
      <c r="J25" s="6" t="e">
        <v>#REF!</v>
      </c>
      <c r="K25" s="6" t="e">
        <v>#REF!</v>
      </c>
    </row>
    <row r="26">
      <c r="A26" s="6" t="e">
        <v>#REF!</v>
      </c>
      <c r="E26" s="6" t="e">
        <v>#REF!</v>
      </c>
      <c r="F26" s="6" t="e">
        <v>#REF!</v>
      </c>
      <c r="G26" s="6" t="e">
        <v>#REF!</v>
      </c>
      <c r="H26" s="6" t="e">
        <v>#REF!</v>
      </c>
      <c r="I26" s="6" t="e">
        <v>#REF!</v>
      </c>
      <c r="J26" s="6" t="e">
        <v>#REF!</v>
      </c>
      <c r="K26" s="6" t="e">
        <v>#REF!</v>
      </c>
    </row>
    <row r="27">
      <c r="A27" s="6" t="e">
        <v>#REF!</v>
      </c>
      <c r="E27" s="6" t="e">
        <v>#REF!</v>
      </c>
      <c r="F27" s="6" t="e">
        <v>#REF!</v>
      </c>
      <c r="G27" s="6" t="e">
        <v>#REF!</v>
      </c>
      <c r="H27" s="6" t="e">
        <v>#REF!</v>
      </c>
      <c r="I27" s="6" t="e">
        <v>#REF!</v>
      </c>
      <c r="J27" s="6" t="e">
        <v>#REF!</v>
      </c>
      <c r="K27" s="6" t="e">
        <v>#REF!</v>
      </c>
    </row>
    <row r="28">
      <c r="A28" s="6" t="e">
        <v>#REF!</v>
      </c>
      <c r="E28" s="6" t="e">
        <v>#REF!</v>
      </c>
      <c r="F28" s="6" t="e">
        <v>#REF!</v>
      </c>
      <c r="G28" s="6" t="e">
        <v>#REF!</v>
      </c>
      <c r="H28" s="6" t="e">
        <v>#REF!</v>
      </c>
      <c r="I28" s="6" t="e">
        <v>#REF!</v>
      </c>
      <c r="J28" s="6" t="e">
        <v>#REF!</v>
      </c>
      <c r="K28" s="6" t="e">
        <v>#REF!</v>
      </c>
    </row>
    <row r="29">
      <c r="A29" s="6" t="e">
        <v>#REF!</v>
      </c>
      <c r="E29" s="6" t="e">
        <v>#REF!</v>
      </c>
      <c r="F29" s="6" t="e">
        <v>#REF!</v>
      </c>
      <c r="G29" s="6" t="e">
        <v>#REF!</v>
      </c>
      <c r="H29" s="6" t="e">
        <v>#REF!</v>
      </c>
      <c r="I29" s="6" t="e">
        <v>#REF!</v>
      </c>
      <c r="J29" s="6" t="e">
        <v>#REF!</v>
      </c>
      <c r="K29" s="6" t="e">
        <v>#REF!</v>
      </c>
    </row>
    <row r="30">
      <c r="A30" s="6" t="e">
        <v>#REF!</v>
      </c>
      <c r="E30" s="6" t="e">
        <v>#REF!</v>
      </c>
      <c r="F30" s="6" t="e">
        <v>#REF!</v>
      </c>
      <c r="G30" s="6" t="e">
        <v>#REF!</v>
      </c>
      <c r="H30" s="6" t="e">
        <v>#REF!</v>
      </c>
      <c r="I30" s="6" t="e">
        <v>#REF!</v>
      </c>
      <c r="J30" s="6" t="e">
        <v>#REF!</v>
      </c>
      <c r="K30" s="6" t="e">
        <v>#REF!</v>
      </c>
    </row>
    <row r="31">
      <c r="A31" s="6" t="e">
        <v>#REF!</v>
      </c>
      <c r="E31" s="6" t="e">
        <v>#REF!</v>
      </c>
      <c r="F31" s="6" t="e">
        <v>#REF!</v>
      </c>
      <c r="G31" s="6" t="e">
        <v>#REF!</v>
      </c>
      <c r="H31" s="6" t="e">
        <v>#REF!</v>
      </c>
      <c r="I31" s="6" t="e">
        <v>#REF!</v>
      </c>
      <c r="J31" s="6" t="e">
        <v>#REF!</v>
      </c>
      <c r="K31" s="6" t="e">
        <v>#REF!</v>
      </c>
    </row>
    <row r="32">
      <c r="A32" s="6" t="e">
        <v>#REF!</v>
      </c>
      <c r="E32" s="6" t="e">
        <v>#REF!</v>
      </c>
      <c r="F32" s="6" t="e">
        <v>#REF!</v>
      </c>
      <c r="G32" s="6" t="e">
        <v>#REF!</v>
      </c>
      <c r="H32" s="6" t="e">
        <v>#REF!</v>
      </c>
      <c r="I32" s="6" t="e">
        <v>#REF!</v>
      </c>
      <c r="J32" s="6" t="e">
        <v>#REF!</v>
      </c>
      <c r="K32" s="6" t="e">
        <v>#REF!</v>
      </c>
    </row>
    <row r="33">
      <c r="A33" s="6" t="e">
        <v>#REF!</v>
      </c>
      <c r="E33" s="6" t="e">
        <v>#REF!</v>
      </c>
      <c r="F33" s="6" t="e">
        <v>#REF!</v>
      </c>
      <c r="G33" s="6" t="e">
        <v>#REF!</v>
      </c>
      <c r="H33" s="6" t="e">
        <v>#REF!</v>
      </c>
      <c r="I33" s="6" t="e">
        <v>#REF!</v>
      </c>
      <c r="J33" s="6" t="e">
        <v>#REF!</v>
      </c>
      <c r="K33" s="6" t="e">
        <v>#REF!</v>
      </c>
    </row>
    <row r="34">
      <c r="A34" s="6" t="e">
        <v>#REF!</v>
      </c>
      <c r="E34" s="6" t="e">
        <v>#REF!</v>
      </c>
      <c r="F34" s="6" t="e">
        <v>#REF!</v>
      </c>
      <c r="G34" s="6" t="e">
        <v>#REF!</v>
      </c>
      <c r="H34" s="6" t="e">
        <v>#REF!</v>
      </c>
      <c r="I34" s="6" t="e">
        <v>#REF!</v>
      </c>
      <c r="J34" s="6" t="e">
        <v>#REF!</v>
      </c>
      <c r="K34" s="6" t="e">
        <v>#REF!</v>
      </c>
    </row>
    <row r="35">
      <c r="A35" s="6" t="e">
        <v>#REF!</v>
      </c>
      <c r="E35" s="6" t="e">
        <v>#REF!</v>
      </c>
      <c r="F35" s="6" t="e">
        <v>#REF!</v>
      </c>
      <c r="G35" s="6" t="e">
        <v>#REF!</v>
      </c>
      <c r="H35" s="6" t="e">
        <v>#REF!</v>
      </c>
      <c r="I35" s="6" t="e">
        <v>#REF!</v>
      </c>
      <c r="J35" s="6" t="e">
        <v>#REF!</v>
      </c>
      <c r="K35" s="6" t="e">
        <v>#REF!</v>
      </c>
    </row>
    <row r="36">
      <c r="A36" s="6" t="e">
        <v>#REF!</v>
      </c>
      <c r="E36" s="6" t="e">
        <v>#REF!</v>
      </c>
      <c r="F36" s="6" t="e">
        <v>#REF!</v>
      </c>
      <c r="G36" s="6" t="e">
        <v>#REF!</v>
      </c>
      <c r="H36" s="6" t="e">
        <v>#REF!</v>
      </c>
      <c r="I36" s="6" t="e">
        <v>#REF!</v>
      </c>
      <c r="J36" s="6" t="e">
        <v>#REF!</v>
      </c>
      <c r="K36" s="6" t="e">
        <v>#REF!</v>
      </c>
    </row>
    <row r="37">
      <c r="A37" s="6" t="e">
        <v>#REF!</v>
      </c>
      <c r="E37" s="6" t="e">
        <v>#REF!</v>
      </c>
      <c r="F37" s="6" t="e">
        <v>#REF!</v>
      </c>
      <c r="G37" s="6" t="e">
        <v>#REF!</v>
      </c>
      <c r="H37" s="6" t="e">
        <v>#REF!</v>
      </c>
      <c r="I37" s="6" t="e">
        <v>#REF!</v>
      </c>
      <c r="J37" s="6" t="e">
        <v>#REF!</v>
      </c>
      <c r="K37" s="6" t="e">
        <v>#REF!</v>
      </c>
    </row>
    <row r="38">
      <c r="A38" s="6" t="e">
        <v>#REF!</v>
      </c>
      <c r="E38" s="6" t="e">
        <v>#REF!</v>
      </c>
      <c r="F38" s="6" t="e">
        <v>#REF!</v>
      </c>
      <c r="G38" s="6" t="e">
        <v>#REF!</v>
      </c>
      <c r="H38" s="6" t="e">
        <v>#REF!</v>
      </c>
      <c r="I38" s="6" t="e">
        <v>#REF!</v>
      </c>
      <c r="J38" s="6" t="e">
        <v>#REF!</v>
      </c>
      <c r="K38" s="6" t="e">
        <v>#REF!</v>
      </c>
    </row>
    <row r="39">
      <c r="A39" s="6" t="e">
        <v>#REF!</v>
      </c>
      <c r="E39" s="6" t="e">
        <v>#REF!</v>
      </c>
      <c r="F39" s="6" t="e">
        <v>#REF!</v>
      </c>
      <c r="G39" s="6" t="e">
        <v>#REF!</v>
      </c>
      <c r="H39" s="6" t="e">
        <v>#REF!</v>
      </c>
      <c r="I39" s="6" t="e">
        <v>#REF!</v>
      </c>
      <c r="J39" s="6" t="e">
        <v>#REF!</v>
      </c>
      <c r="K39" s="6" t="e">
        <v>#REF!</v>
      </c>
    </row>
    <row r="40">
      <c r="A40" s="6" t="e">
        <v>#REF!</v>
      </c>
      <c r="E40" s="6" t="e">
        <v>#REF!</v>
      </c>
      <c r="F40" s="6" t="e">
        <v>#REF!</v>
      </c>
      <c r="G40" s="6" t="e">
        <v>#REF!</v>
      </c>
      <c r="H40" s="6" t="e">
        <v>#REF!</v>
      </c>
      <c r="I40" s="6" t="e">
        <v>#REF!</v>
      </c>
      <c r="J40" s="6" t="e">
        <v>#REF!</v>
      </c>
      <c r="K40" s="6" t="e">
        <v>#REF!</v>
      </c>
    </row>
    <row r="41">
      <c r="A41" s="6" t="e">
        <v>#REF!</v>
      </c>
      <c r="E41" s="6" t="e">
        <v>#REF!</v>
      </c>
      <c r="F41" s="6" t="e">
        <v>#REF!</v>
      </c>
      <c r="G41" s="6" t="e">
        <v>#REF!</v>
      </c>
      <c r="H41" s="6" t="e">
        <v>#REF!</v>
      </c>
      <c r="I41" s="6" t="e">
        <v>#REF!</v>
      </c>
      <c r="J41" s="6" t="e">
        <v>#REF!</v>
      </c>
      <c r="K41" s="6" t="e">
        <v>#REF!</v>
      </c>
    </row>
    <row r="42">
      <c r="A42" s="6" t="e">
        <v>#REF!</v>
      </c>
      <c r="E42" s="6" t="e">
        <v>#REF!</v>
      </c>
      <c r="F42" s="6" t="e">
        <v>#REF!</v>
      </c>
      <c r="G42" s="6" t="e">
        <v>#REF!</v>
      </c>
      <c r="H42" s="6" t="e">
        <v>#REF!</v>
      </c>
      <c r="I42" s="6" t="e">
        <v>#REF!</v>
      </c>
      <c r="J42" s="6" t="e">
        <v>#REF!</v>
      </c>
      <c r="K42" s="6" t="e">
        <v>#REF!</v>
      </c>
    </row>
    <row r="43">
      <c r="A43" s="6" t="e">
        <v>#REF!</v>
      </c>
      <c r="E43" s="6" t="e">
        <v>#REF!</v>
      </c>
      <c r="F43" s="6" t="e">
        <v>#REF!</v>
      </c>
      <c r="G43" s="6" t="e">
        <v>#REF!</v>
      </c>
      <c r="H43" s="6" t="e">
        <v>#REF!</v>
      </c>
      <c r="I43" s="6" t="e">
        <v>#REF!</v>
      </c>
      <c r="J43" s="6" t="e">
        <v>#REF!</v>
      </c>
      <c r="K43" s="6" t="e">
        <v>#REF!</v>
      </c>
    </row>
    <row r="44">
      <c r="A44" s="6" t="e">
        <v>#REF!</v>
      </c>
      <c r="E44" s="6" t="e">
        <v>#REF!</v>
      </c>
      <c r="F44" s="6" t="e">
        <v>#REF!</v>
      </c>
      <c r="G44" s="6" t="e">
        <v>#REF!</v>
      </c>
      <c r="H44" s="6" t="e">
        <v>#REF!</v>
      </c>
      <c r="I44" s="6" t="e">
        <v>#REF!</v>
      </c>
      <c r="J44" s="6" t="e">
        <v>#REF!</v>
      </c>
      <c r="K44" s="6" t="e">
        <v>#REF!</v>
      </c>
    </row>
    <row r="45">
      <c r="A45" s="6" t="e">
        <v>#REF!</v>
      </c>
      <c r="E45" s="6" t="e">
        <v>#REF!</v>
      </c>
      <c r="F45" s="6" t="e">
        <v>#REF!</v>
      </c>
      <c r="G45" s="6" t="e">
        <v>#REF!</v>
      </c>
      <c r="H45" s="6" t="e">
        <v>#REF!</v>
      </c>
      <c r="I45" s="6" t="e">
        <v>#REF!</v>
      </c>
      <c r="J45" s="6" t="e">
        <v>#REF!</v>
      </c>
      <c r="K45" s="6" t="e">
        <v>#REF!</v>
      </c>
    </row>
    <row r="46">
      <c r="A46" s="6" t="e">
        <v>#REF!</v>
      </c>
      <c r="E46" s="6" t="e">
        <v>#REF!</v>
      </c>
      <c r="F46" s="6" t="e">
        <v>#REF!</v>
      </c>
      <c r="G46" s="6" t="e">
        <v>#REF!</v>
      </c>
      <c r="H46" s="6" t="e">
        <v>#REF!</v>
      </c>
      <c r="I46" s="6" t="e">
        <v>#REF!</v>
      </c>
      <c r="J46" s="6" t="e">
        <v>#REF!</v>
      </c>
      <c r="K46" s="6" t="e">
        <v>#REF!</v>
      </c>
    </row>
    <row r="47">
      <c r="A47" s="6" t="e">
        <v>#REF!</v>
      </c>
      <c r="E47" s="6" t="e">
        <v>#REF!</v>
      </c>
      <c r="F47" s="6" t="e">
        <v>#REF!</v>
      </c>
      <c r="G47" s="6" t="e">
        <v>#REF!</v>
      </c>
      <c r="H47" s="6" t="e">
        <v>#REF!</v>
      </c>
      <c r="I47" s="6" t="e">
        <v>#REF!</v>
      </c>
      <c r="J47" s="6" t="e">
        <v>#REF!</v>
      </c>
      <c r="K47" s="6" t="e">
        <v>#REF!</v>
      </c>
    </row>
    <row r="48">
      <c r="A48" s="6" t="e">
        <v>#REF!</v>
      </c>
      <c r="E48" s="6" t="e">
        <v>#REF!</v>
      </c>
      <c r="F48" s="6" t="e">
        <v>#REF!</v>
      </c>
      <c r="G48" s="6" t="e">
        <v>#REF!</v>
      </c>
      <c r="H48" s="6" t="e">
        <v>#REF!</v>
      </c>
      <c r="I48" s="6" t="e">
        <v>#REF!</v>
      </c>
      <c r="J48" s="6" t="e">
        <v>#REF!</v>
      </c>
      <c r="K48" s="6" t="e">
        <v>#REF!</v>
      </c>
    </row>
    <row r="49">
      <c r="A49" s="6" t="e">
        <v>#REF!</v>
      </c>
      <c r="E49" s="6" t="e">
        <v>#REF!</v>
      </c>
      <c r="F49" s="6" t="e">
        <v>#REF!</v>
      </c>
      <c r="G49" s="6" t="e">
        <v>#REF!</v>
      </c>
      <c r="H49" s="6" t="e">
        <v>#REF!</v>
      </c>
      <c r="I49" s="6" t="e">
        <v>#REF!</v>
      </c>
      <c r="J49" s="6" t="e">
        <v>#REF!</v>
      </c>
      <c r="K49" s="6" t="e">
        <v>#REF!</v>
      </c>
    </row>
    <row r="50">
      <c r="A50" s="6" t="e">
        <v>#REF!</v>
      </c>
      <c r="E50" s="6" t="e">
        <v>#REF!</v>
      </c>
      <c r="F50" s="6" t="e">
        <v>#REF!</v>
      </c>
      <c r="G50" s="6" t="e">
        <v>#REF!</v>
      </c>
      <c r="H50" s="6" t="e">
        <v>#REF!</v>
      </c>
      <c r="I50" s="6" t="e">
        <v>#REF!</v>
      </c>
      <c r="J50" s="6" t="e">
        <v>#REF!</v>
      </c>
      <c r="K50" s="6" t="e">
        <v>#REF!</v>
      </c>
    </row>
    <row r="51">
      <c r="A51" s="6" t="e">
        <v>#REF!</v>
      </c>
      <c r="E51" s="6" t="e">
        <v>#REF!</v>
      </c>
      <c r="F51" s="6" t="e">
        <v>#REF!</v>
      </c>
      <c r="G51" s="6" t="e">
        <v>#REF!</v>
      </c>
      <c r="H51" s="6" t="e">
        <v>#REF!</v>
      </c>
      <c r="I51" s="6" t="e">
        <v>#REF!</v>
      </c>
      <c r="J51" s="6" t="e">
        <v>#REF!</v>
      </c>
      <c r="K51" s="6" t="e">
        <v>#REF!</v>
      </c>
    </row>
    <row r="52">
      <c r="A52" s="6" t="e">
        <v>#REF!</v>
      </c>
      <c r="E52" s="6" t="e">
        <v>#REF!</v>
      </c>
      <c r="F52" s="6" t="e">
        <v>#REF!</v>
      </c>
      <c r="G52" s="6" t="e">
        <v>#REF!</v>
      </c>
      <c r="H52" s="6" t="e">
        <v>#REF!</v>
      </c>
      <c r="I52" s="6" t="e">
        <v>#REF!</v>
      </c>
      <c r="J52" s="6" t="e">
        <v>#REF!</v>
      </c>
      <c r="K52" s="6" t="e">
        <v>#REF!</v>
      </c>
    </row>
    <row r="53">
      <c r="A53" s="6" t="e">
        <v>#REF!</v>
      </c>
      <c r="E53" s="6" t="e">
        <v>#REF!</v>
      </c>
      <c r="F53" s="6" t="e">
        <v>#REF!</v>
      </c>
      <c r="G53" s="6" t="e">
        <v>#REF!</v>
      </c>
      <c r="H53" s="6" t="e">
        <v>#REF!</v>
      </c>
      <c r="I53" s="6" t="e">
        <v>#REF!</v>
      </c>
      <c r="J53" s="6" t="e">
        <v>#REF!</v>
      </c>
      <c r="K53" s="6" t="e">
        <v>#REF!</v>
      </c>
    </row>
    <row r="54">
      <c r="A54" s="6" t="e">
        <v>#REF!</v>
      </c>
      <c r="E54" s="6" t="e">
        <v>#REF!</v>
      </c>
      <c r="F54" s="6" t="e">
        <v>#REF!</v>
      </c>
      <c r="G54" s="6" t="e">
        <v>#REF!</v>
      </c>
      <c r="H54" s="6" t="e">
        <v>#REF!</v>
      </c>
      <c r="I54" s="6" t="e">
        <v>#REF!</v>
      </c>
      <c r="J54" s="6" t="e">
        <v>#REF!</v>
      </c>
      <c r="K54" s="6" t="e">
        <v>#REF!</v>
      </c>
    </row>
    <row r="55">
      <c r="A55" s="6" t="e">
        <v>#REF!</v>
      </c>
      <c r="E55" s="6" t="e">
        <v>#REF!</v>
      </c>
      <c r="F55" s="6" t="e">
        <v>#REF!</v>
      </c>
      <c r="G55" s="6" t="e">
        <v>#REF!</v>
      </c>
      <c r="H55" s="6" t="e">
        <v>#REF!</v>
      </c>
      <c r="I55" s="6" t="e">
        <v>#REF!</v>
      </c>
      <c r="J55" s="6" t="e">
        <v>#REF!</v>
      </c>
      <c r="K55" s="6" t="e">
        <v>#REF!</v>
      </c>
    </row>
    <row r="56">
      <c r="A56" s="6" t="e">
        <v>#REF!</v>
      </c>
      <c r="E56" s="6" t="e">
        <v>#REF!</v>
      </c>
      <c r="F56" s="6" t="e">
        <v>#REF!</v>
      </c>
      <c r="G56" s="6" t="e">
        <v>#REF!</v>
      </c>
      <c r="H56" s="6" t="e">
        <v>#REF!</v>
      </c>
      <c r="I56" s="6" t="e">
        <v>#REF!</v>
      </c>
      <c r="J56" s="6" t="e">
        <v>#REF!</v>
      </c>
      <c r="K56" s="6" t="e">
        <v>#REF!</v>
      </c>
    </row>
    <row r="57">
      <c r="A57" s="6" t="e">
        <v>#REF!</v>
      </c>
      <c r="E57" s="6" t="e">
        <v>#REF!</v>
      </c>
      <c r="F57" s="6" t="e">
        <v>#REF!</v>
      </c>
      <c r="G57" s="6" t="e">
        <v>#REF!</v>
      </c>
      <c r="H57" s="6" t="e">
        <v>#REF!</v>
      </c>
      <c r="I57" s="6" t="e">
        <v>#REF!</v>
      </c>
      <c r="J57" s="6" t="e">
        <v>#REF!</v>
      </c>
      <c r="K57" s="6" t="e">
        <v>#REF!</v>
      </c>
    </row>
    <row r="58">
      <c r="A58" s="6" t="e">
        <v>#REF!</v>
      </c>
      <c r="E58" s="6" t="e">
        <v>#REF!</v>
      </c>
      <c r="F58" s="6" t="e">
        <v>#REF!</v>
      </c>
      <c r="G58" s="6" t="e">
        <v>#REF!</v>
      </c>
      <c r="H58" s="6" t="e">
        <v>#REF!</v>
      </c>
      <c r="I58" s="6" t="e">
        <v>#REF!</v>
      </c>
      <c r="J58" s="6" t="e">
        <v>#REF!</v>
      </c>
      <c r="K58" s="6" t="e">
        <v>#REF!</v>
      </c>
    </row>
    <row r="59">
      <c r="A59" s="6" t="e">
        <v>#REF!</v>
      </c>
      <c r="E59" s="6" t="e">
        <v>#REF!</v>
      </c>
      <c r="F59" s="6" t="e">
        <v>#REF!</v>
      </c>
      <c r="G59" s="6" t="e">
        <v>#REF!</v>
      </c>
      <c r="H59" s="6" t="e">
        <v>#REF!</v>
      </c>
      <c r="I59" s="6" t="e">
        <v>#REF!</v>
      </c>
      <c r="J59" s="6" t="e">
        <v>#REF!</v>
      </c>
      <c r="K59" s="6" t="e">
        <v>#REF!</v>
      </c>
    </row>
    <row r="60">
      <c r="A60" s="6" t="e">
        <v>#REF!</v>
      </c>
      <c r="E60" s="6" t="e">
        <v>#REF!</v>
      </c>
      <c r="F60" s="6" t="e">
        <v>#REF!</v>
      </c>
      <c r="G60" s="6" t="e">
        <v>#REF!</v>
      </c>
      <c r="H60" s="6" t="e">
        <v>#REF!</v>
      </c>
      <c r="I60" s="6" t="e">
        <v>#REF!</v>
      </c>
      <c r="J60" s="6" t="e">
        <v>#REF!</v>
      </c>
      <c r="K60" s="6" t="e">
        <v>#REF!</v>
      </c>
    </row>
    <row r="61">
      <c r="A61" s="6" t="e">
        <v>#REF!</v>
      </c>
      <c r="E61" s="6" t="e">
        <v>#REF!</v>
      </c>
      <c r="F61" s="6" t="e">
        <v>#REF!</v>
      </c>
      <c r="G61" s="6" t="e">
        <v>#REF!</v>
      </c>
      <c r="H61" s="6" t="e">
        <v>#REF!</v>
      </c>
      <c r="I61" s="6" t="e">
        <v>#REF!</v>
      </c>
      <c r="J61" s="6" t="e">
        <v>#REF!</v>
      </c>
      <c r="K61" s="6" t="e">
        <v>#REF!</v>
      </c>
    </row>
    <row r="62">
      <c r="A62" s="6" t="e">
        <v>#REF!</v>
      </c>
      <c r="E62" s="6" t="e">
        <v>#REF!</v>
      </c>
      <c r="F62" s="6" t="e">
        <v>#REF!</v>
      </c>
      <c r="G62" s="6" t="e">
        <v>#REF!</v>
      </c>
      <c r="H62" s="6" t="e">
        <v>#REF!</v>
      </c>
      <c r="I62" s="6" t="e">
        <v>#REF!</v>
      </c>
      <c r="J62" s="6" t="e">
        <v>#REF!</v>
      </c>
      <c r="K62" s="6" t="e">
        <v>#REF!</v>
      </c>
    </row>
    <row r="63">
      <c r="A63" s="6" t="e">
        <v>#REF!</v>
      </c>
      <c r="E63" s="6" t="e">
        <v>#REF!</v>
      </c>
      <c r="F63" s="6" t="e">
        <v>#REF!</v>
      </c>
      <c r="G63" s="6" t="e">
        <v>#REF!</v>
      </c>
      <c r="H63" s="6" t="e">
        <v>#REF!</v>
      </c>
      <c r="I63" s="6" t="e">
        <v>#REF!</v>
      </c>
      <c r="J63" s="6" t="e">
        <v>#REF!</v>
      </c>
      <c r="K63" s="6" t="e">
        <v>#REF!</v>
      </c>
    </row>
    <row r="64">
      <c r="A64" s="6" t="e">
        <v>#REF!</v>
      </c>
      <c r="E64" s="6" t="e">
        <v>#REF!</v>
      </c>
      <c r="F64" s="6" t="e">
        <v>#REF!</v>
      </c>
      <c r="G64" s="6" t="e">
        <v>#REF!</v>
      </c>
      <c r="H64" s="6" t="e">
        <v>#REF!</v>
      </c>
      <c r="I64" s="6" t="e">
        <v>#REF!</v>
      </c>
      <c r="J64" s="6" t="e">
        <v>#REF!</v>
      </c>
      <c r="K64" s="6" t="e">
        <v>#REF!</v>
      </c>
    </row>
    <row r="65">
      <c r="A65" s="6" t="e">
        <v>#REF!</v>
      </c>
      <c r="E65" s="6" t="e">
        <v>#REF!</v>
      </c>
      <c r="F65" s="6" t="e">
        <v>#REF!</v>
      </c>
      <c r="G65" s="6" t="e">
        <v>#REF!</v>
      </c>
      <c r="H65" s="6" t="e">
        <v>#REF!</v>
      </c>
      <c r="I65" s="6" t="e">
        <v>#REF!</v>
      </c>
      <c r="J65" s="6" t="e">
        <v>#REF!</v>
      </c>
      <c r="K65" s="6" t="e">
        <v>#REF!</v>
      </c>
    </row>
    <row r="66">
      <c r="A66" s="6" t="e">
        <v>#REF!</v>
      </c>
      <c r="E66" s="6" t="e">
        <v>#REF!</v>
      </c>
      <c r="F66" s="6" t="e">
        <v>#REF!</v>
      </c>
      <c r="G66" s="6" t="e">
        <v>#REF!</v>
      </c>
      <c r="H66" s="6" t="e">
        <v>#REF!</v>
      </c>
      <c r="I66" s="6" t="e">
        <v>#REF!</v>
      </c>
      <c r="J66" s="6" t="e">
        <v>#REF!</v>
      </c>
      <c r="K66" s="6" t="e">
        <v>#REF!</v>
      </c>
    </row>
    <row r="67">
      <c r="A67" s="6" t="e">
        <v>#REF!</v>
      </c>
      <c r="E67" s="6" t="e">
        <v>#REF!</v>
      </c>
      <c r="F67" s="6" t="e">
        <v>#REF!</v>
      </c>
      <c r="G67" s="6" t="e">
        <v>#REF!</v>
      </c>
      <c r="H67" s="6" t="e">
        <v>#REF!</v>
      </c>
      <c r="I67" s="6" t="e">
        <v>#REF!</v>
      </c>
      <c r="J67" s="6" t="e">
        <v>#REF!</v>
      </c>
      <c r="K67" s="6" t="e">
        <v>#REF!</v>
      </c>
    </row>
    <row r="68">
      <c r="A68" s="6" t="e">
        <v>#REF!</v>
      </c>
      <c r="E68" s="6" t="e">
        <v>#REF!</v>
      </c>
      <c r="F68" s="6" t="e">
        <v>#REF!</v>
      </c>
      <c r="G68" s="6" t="e">
        <v>#REF!</v>
      </c>
      <c r="H68" s="6" t="e">
        <v>#REF!</v>
      </c>
      <c r="I68" s="6" t="e">
        <v>#REF!</v>
      </c>
      <c r="J68" s="6" t="e">
        <v>#REF!</v>
      </c>
      <c r="K68" s="6" t="e">
        <v>#REF!</v>
      </c>
    </row>
    <row r="69">
      <c r="A69" s="6" t="e">
        <v>#REF!</v>
      </c>
      <c r="E69" s="6" t="e">
        <v>#REF!</v>
      </c>
      <c r="F69" s="6" t="e">
        <v>#REF!</v>
      </c>
      <c r="G69" s="6" t="e">
        <v>#REF!</v>
      </c>
      <c r="H69" s="6" t="e">
        <v>#REF!</v>
      </c>
      <c r="I69" s="6" t="e">
        <v>#REF!</v>
      </c>
      <c r="J69" s="6" t="e">
        <v>#REF!</v>
      </c>
      <c r="K69" s="6" t="e">
        <v>#REF!</v>
      </c>
    </row>
    <row r="70">
      <c r="A70" s="6" t="e">
        <v>#REF!</v>
      </c>
      <c r="E70" s="6" t="e">
        <v>#REF!</v>
      </c>
      <c r="F70" s="6" t="e">
        <v>#REF!</v>
      </c>
      <c r="G70" s="6" t="e">
        <v>#REF!</v>
      </c>
      <c r="H70" s="6" t="e">
        <v>#REF!</v>
      </c>
      <c r="I70" s="6" t="e">
        <v>#REF!</v>
      </c>
      <c r="J70" s="6" t="e">
        <v>#REF!</v>
      </c>
      <c r="K70" s="6" t="e">
        <v>#REF!</v>
      </c>
    </row>
    <row r="71">
      <c r="A71" s="6" t="e">
        <v>#REF!</v>
      </c>
      <c r="E71" s="6" t="e">
        <v>#REF!</v>
      </c>
      <c r="F71" s="6" t="e">
        <v>#REF!</v>
      </c>
      <c r="G71" s="6" t="e">
        <v>#REF!</v>
      </c>
      <c r="H71" s="6" t="e">
        <v>#REF!</v>
      </c>
      <c r="I71" s="6" t="e">
        <v>#REF!</v>
      </c>
      <c r="J71" s="6" t="e">
        <v>#REF!</v>
      </c>
      <c r="K71" s="6" t="e">
        <v>#REF!</v>
      </c>
    </row>
    <row r="72">
      <c r="A72" s="6" t="e">
        <v>#REF!</v>
      </c>
      <c r="E72" s="6" t="e">
        <v>#REF!</v>
      </c>
      <c r="F72" s="6" t="e">
        <v>#REF!</v>
      </c>
      <c r="G72" s="6" t="e">
        <v>#REF!</v>
      </c>
      <c r="H72" s="6" t="e">
        <v>#REF!</v>
      </c>
      <c r="I72" s="6" t="e">
        <v>#REF!</v>
      </c>
      <c r="J72" s="6" t="e">
        <v>#REF!</v>
      </c>
      <c r="K72" s="6" t="e">
        <v>#REF!</v>
      </c>
    </row>
    <row r="73">
      <c r="A73" s="6" t="e">
        <v>#REF!</v>
      </c>
      <c r="E73" s="6" t="e">
        <v>#REF!</v>
      </c>
      <c r="F73" s="6" t="e">
        <v>#REF!</v>
      </c>
      <c r="G73" s="6" t="e">
        <v>#REF!</v>
      </c>
      <c r="H73" s="6" t="e">
        <v>#REF!</v>
      </c>
      <c r="I73" s="6" t="e">
        <v>#REF!</v>
      </c>
      <c r="J73" s="6" t="e">
        <v>#REF!</v>
      </c>
      <c r="K73" s="6" t="e">
        <v>#REF!</v>
      </c>
    </row>
    <row r="74">
      <c r="A74" s="6" t="e">
        <v>#REF!</v>
      </c>
      <c r="E74" s="6" t="e">
        <v>#REF!</v>
      </c>
      <c r="F74" s="6" t="e">
        <v>#REF!</v>
      </c>
      <c r="G74" s="6" t="e">
        <v>#REF!</v>
      </c>
      <c r="H74" s="6" t="e">
        <v>#REF!</v>
      </c>
      <c r="I74" s="6" t="e">
        <v>#REF!</v>
      </c>
      <c r="J74" s="6" t="e">
        <v>#REF!</v>
      </c>
      <c r="K74" s="6" t="e">
        <v>#REF!</v>
      </c>
    </row>
    <row r="75">
      <c r="A75" s="6" t="e">
        <v>#REF!</v>
      </c>
      <c r="E75" s="6" t="e">
        <v>#REF!</v>
      </c>
      <c r="F75" s="6" t="e">
        <v>#REF!</v>
      </c>
      <c r="G75" s="6" t="e">
        <v>#REF!</v>
      </c>
      <c r="H75" s="6" t="e">
        <v>#REF!</v>
      </c>
      <c r="I75" s="6" t="e">
        <v>#REF!</v>
      </c>
      <c r="J75" s="6" t="e">
        <v>#REF!</v>
      </c>
      <c r="K75" s="6" t="e">
        <v>#REF!</v>
      </c>
    </row>
    <row r="76">
      <c r="A76" s="6" t="e">
        <v>#REF!</v>
      </c>
      <c r="E76" s="6" t="e">
        <v>#REF!</v>
      </c>
      <c r="F76" s="6" t="e">
        <v>#REF!</v>
      </c>
      <c r="G76" s="6" t="e">
        <v>#REF!</v>
      </c>
      <c r="H76" s="6" t="e">
        <v>#REF!</v>
      </c>
      <c r="I76" s="6" t="e">
        <v>#REF!</v>
      </c>
      <c r="J76" s="6" t="e">
        <v>#REF!</v>
      </c>
      <c r="K76" s="6" t="e">
        <v>#REF!</v>
      </c>
    </row>
    <row r="77">
      <c r="A77" s="6" t="e">
        <v>#REF!</v>
      </c>
      <c r="E77" s="6" t="e">
        <v>#REF!</v>
      </c>
      <c r="F77" s="6" t="e">
        <v>#REF!</v>
      </c>
      <c r="G77" s="6" t="e">
        <v>#REF!</v>
      </c>
      <c r="H77" s="6" t="e">
        <v>#REF!</v>
      </c>
      <c r="I77" s="6" t="e">
        <v>#REF!</v>
      </c>
      <c r="J77" s="6" t="e">
        <v>#REF!</v>
      </c>
      <c r="K77" s="6" t="e">
        <v>#REF!</v>
      </c>
    </row>
    <row r="78">
      <c r="A78" s="6" t="e">
        <v>#REF!</v>
      </c>
      <c r="E78" s="6" t="e">
        <v>#REF!</v>
      </c>
      <c r="F78" s="6" t="e">
        <v>#REF!</v>
      </c>
      <c r="G78" s="6" t="e">
        <v>#REF!</v>
      </c>
      <c r="H78" s="6" t="e">
        <v>#REF!</v>
      </c>
      <c r="I78" s="6" t="e">
        <v>#REF!</v>
      </c>
      <c r="J78" s="6" t="e">
        <v>#REF!</v>
      </c>
      <c r="K78" s="6" t="e">
        <v>#REF!</v>
      </c>
    </row>
    <row r="79">
      <c r="A79" s="6" t="e">
        <v>#REF!</v>
      </c>
      <c r="E79" s="6" t="e">
        <v>#REF!</v>
      </c>
      <c r="F79" s="6" t="e">
        <v>#REF!</v>
      </c>
      <c r="G79" s="6" t="e">
        <v>#REF!</v>
      </c>
      <c r="H79" s="6" t="e">
        <v>#REF!</v>
      </c>
      <c r="I79" s="6" t="e">
        <v>#REF!</v>
      </c>
      <c r="J79" s="6" t="e">
        <v>#REF!</v>
      </c>
      <c r="K79" s="6" t="e">
        <v>#REF!</v>
      </c>
    </row>
    <row r="80">
      <c r="A80" s="6" t="e">
        <v>#REF!</v>
      </c>
      <c r="E80" s="6" t="e">
        <v>#REF!</v>
      </c>
      <c r="F80" s="6" t="e">
        <v>#REF!</v>
      </c>
      <c r="G80" s="6" t="e">
        <v>#REF!</v>
      </c>
      <c r="H80" s="6" t="e">
        <v>#REF!</v>
      </c>
      <c r="I80" s="6" t="e">
        <v>#REF!</v>
      </c>
      <c r="J80" s="6" t="e">
        <v>#REF!</v>
      </c>
      <c r="K80" s="6" t="e">
        <v>#REF!</v>
      </c>
    </row>
    <row r="81">
      <c r="A81" s="6" t="e">
        <v>#REF!</v>
      </c>
      <c r="E81" s="6" t="e">
        <v>#REF!</v>
      </c>
      <c r="F81" s="6" t="e">
        <v>#REF!</v>
      </c>
      <c r="G81" s="6" t="e">
        <v>#REF!</v>
      </c>
      <c r="H81" s="6" t="e">
        <v>#REF!</v>
      </c>
      <c r="I81" s="6" t="e">
        <v>#REF!</v>
      </c>
      <c r="J81" s="6" t="e">
        <v>#REF!</v>
      </c>
      <c r="K81" s="6" t="e">
        <v>#REF!</v>
      </c>
    </row>
    <row r="82">
      <c r="A82" s="6" t="e">
        <v>#REF!</v>
      </c>
      <c r="E82" s="6" t="e">
        <v>#REF!</v>
      </c>
      <c r="F82" s="6" t="e">
        <v>#REF!</v>
      </c>
      <c r="G82" s="6" t="e">
        <v>#REF!</v>
      </c>
      <c r="H82" s="6" t="e">
        <v>#REF!</v>
      </c>
      <c r="I82" s="6" t="e">
        <v>#REF!</v>
      </c>
      <c r="J82" s="6" t="e">
        <v>#REF!</v>
      </c>
      <c r="K82" s="6" t="e">
        <v>#REF!</v>
      </c>
    </row>
    <row r="83">
      <c r="A83" s="6" t="e">
        <v>#REF!</v>
      </c>
      <c r="E83" s="6" t="e">
        <v>#REF!</v>
      </c>
      <c r="F83" s="6" t="e">
        <v>#REF!</v>
      </c>
      <c r="G83" s="6" t="e">
        <v>#REF!</v>
      </c>
      <c r="H83" s="6" t="e">
        <v>#REF!</v>
      </c>
      <c r="I83" s="6" t="e">
        <v>#REF!</v>
      </c>
      <c r="J83" s="6" t="e">
        <v>#REF!</v>
      </c>
      <c r="K83" s="6" t="e">
        <v>#REF!</v>
      </c>
    </row>
    <row r="84">
      <c r="A84" s="6" t="e">
        <v>#REF!</v>
      </c>
      <c r="E84" s="6" t="e">
        <v>#REF!</v>
      </c>
      <c r="F84" s="6" t="e">
        <v>#REF!</v>
      </c>
      <c r="G84" s="6" t="e">
        <v>#REF!</v>
      </c>
      <c r="H84" s="6" t="e">
        <v>#REF!</v>
      </c>
      <c r="I84" s="6" t="e">
        <v>#REF!</v>
      </c>
      <c r="J84" s="6" t="e">
        <v>#REF!</v>
      </c>
      <c r="K84" s="6" t="e">
        <v>#REF!</v>
      </c>
    </row>
    <row r="85">
      <c r="A85" s="6" t="e">
        <v>#REF!</v>
      </c>
      <c r="E85" s="6" t="e">
        <v>#REF!</v>
      </c>
      <c r="F85" s="6" t="e">
        <v>#REF!</v>
      </c>
      <c r="G85" s="6" t="e">
        <v>#REF!</v>
      </c>
      <c r="H85" s="6" t="e">
        <v>#REF!</v>
      </c>
      <c r="I85" s="6" t="e">
        <v>#REF!</v>
      </c>
      <c r="J85" s="6" t="e">
        <v>#REF!</v>
      </c>
      <c r="K85" s="6" t="e">
        <v>#REF!</v>
      </c>
    </row>
    <row r="86">
      <c r="A86" s="6" t="e">
        <v>#REF!</v>
      </c>
      <c r="E86" s="6" t="e">
        <v>#REF!</v>
      </c>
      <c r="F86" s="6" t="e">
        <v>#REF!</v>
      </c>
      <c r="G86" s="6" t="e">
        <v>#REF!</v>
      </c>
      <c r="H86" s="6" t="e">
        <v>#REF!</v>
      </c>
      <c r="I86" s="6" t="e">
        <v>#REF!</v>
      </c>
      <c r="J86" s="6" t="e">
        <v>#REF!</v>
      </c>
      <c r="K86" s="6" t="e">
        <v>#REF!</v>
      </c>
    </row>
    <row r="87">
      <c r="A87" s="6" t="e">
        <v>#REF!</v>
      </c>
      <c r="E87" s="6" t="e">
        <v>#REF!</v>
      </c>
      <c r="F87" s="6" t="e">
        <v>#REF!</v>
      </c>
      <c r="G87" s="6" t="e">
        <v>#REF!</v>
      </c>
      <c r="H87" s="6" t="e">
        <v>#REF!</v>
      </c>
      <c r="I87" s="6" t="e">
        <v>#REF!</v>
      </c>
      <c r="J87" s="6" t="e">
        <v>#REF!</v>
      </c>
      <c r="K87" s="6" t="e">
        <v>#REF!</v>
      </c>
    </row>
    <row r="88">
      <c r="A88" s="6" t="e">
        <v>#REF!</v>
      </c>
      <c r="E88" s="6" t="e">
        <v>#REF!</v>
      </c>
      <c r="F88" s="6" t="e">
        <v>#REF!</v>
      </c>
      <c r="G88" s="6" t="e">
        <v>#REF!</v>
      </c>
      <c r="H88" s="6" t="e">
        <v>#REF!</v>
      </c>
      <c r="I88" s="6" t="e">
        <v>#REF!</v>
      </c>
      <c r="J88" s="6" t="e">
        <v>#REF!</v>
      </c>
      <c r="K88" s="6" t="e">
        <v>#REF!</v>
      </c>
    </row>
    <row r="89">
      <c r="A89" s="6" t="e">
        <v>#REF!</v>
      </c>
      <c r="E89" s="6" t="e">
        <v>#REF!</v>
      </c>
      <c r="F89" s="6" t="e">
        <v>#REF!</v>
      </c>
      <c r="G89" s="6" t="e">
        <v>#REF!</v>
      </c>
      <c r="H89" s="6" t="e">
        <v>#REF!</v>
      </c>
      <c r="I89" s="6" t="e">
        <v>#REF!</v>
      </c>
      <c r="J89" s="6" t="e">
        <v>#REF!</v>
      </c>
      <c r="K89" s="6" t="e">
        <v>#REF!</v>
      </c>
    </row>
    <row r="90">
      <c r="A90" s="6" t="e">
        <v>#REF!</v>
      </c>
      <c r="E90" s="6" t="e">
        <v>#REF!</v>
      </c>
      <c r="F90" s="6" t="e">
        <v>#REF!</v>
      </c>
      <c r="G90" s="6" t="e">
        <v>#REF!</v>
      </c>
      <c r="H90" s="6" t="e">
        <v>#REF!</v>
      </c>
      <c r="I90" s="6" t="e">
        <v>#REF!</v>
      </c>
      <c r="J90" s="6" t="e">
        <v>#REF!</v>
      </c>
      <c r="K90" s="6" t="e">
        <v>#REF!</v>
      </c>
    </row>
    <row r="91">
      <c r="A91" s="6" t="e">
        <v>#REF!</v>
      </c>
      <c r="E91" s="6" t="e">
        <v>#REF!</v>
      </c>
      <c r="F91" s="6" t="e">
        <v>#REF!</v>
      </c>
      <c r="G91" s="6" t="e">
        <v>#REF!</v>
      </c>
      <c r="H91" s="6" t="e">
        <v>#REF!</v>
      </c>
      <c r="I91" s="6" t="e">
        <v>#REF!</v>
      </c>
      <c r="J91" s="6" t="e">
        <v>#REF!</v>
      </c>
      <c r="K91" s="6" t="e">
        <v>#REF!</v>
      </c>
    </row>
    <row r="92">
      <c r="A92" s="6" t="e">
        <v>#REF!</v>
      </c>
      <c r="E92" s="6" t="e">
        <v>#REF!</v>
      </c>
      <c r="F92" s="6" t="e">
        <v>#REF!</v>
      </c>
      <c r="G92" s="6" t="e">
        <v>#REF!</v>
      </c>
      <c r="H92" s="6" t="e">
        <v>#REF!</v>
      </c>
      <c r="I92" s="6" t="e">
        <v>#REF!</v>
      </c>
      <c r="J92" s="6" t="e">
        <v>#REF!</v>
      </c>
      <c r="K92" s="6" t="e">
        <v>#REF!</v>
      </c>
    </row>
    <row r="93">
      <c r="A93" s="6" t="e">
        <v>#REF!</v>
      </c>
      <c r="E93" s="6" t="e">
        <v>#REF!</v>
      </c>
      <c r="F93" s="6" t="e">
        <v>#REF!</v>
      </c>
      <c r="G93" s="6" t="e">
        <v>#REF!</v>
      </c>
      <c r="H93" s="6" t="e">
        <v>#REF!</v>
      </c>
      <c r="I93" s="6" t="e">
        <v>#REF!</v>
      </c>
      <c r="J93" s="6" t="e">
        <v>#REF!</v>
      </c>
      <c r="K93" s="6" t="e">
        <v>#REF!</v>
      </c>
    </row>
    <row r="94">
      <c r="A94" s="6" t="e">
        <v>#REF!</v>
      </c>
      <c r="E94" s="6" t="e">
        <v>#REF!</v>
      </c>
      <c r="F94" s="6" t="e">
        <v>#REF!</v>
      </c>
      <c r="G94" s="6" t="e">
        <v>#REF!</v>
      </c>
      <c r="H94" s="6" t="e">
        <v>#REF!</v>
      </c>
      <c r="I94" s="6" t="e">
        <v>#REF!</v>
      </c>
      <c r="J94" s="6" t="e">
        <v>#REF!</v>
      </c>
      <c r="K94" s="6" t="e">
        <v>#REF!</v>
      </c>
    </row>
    <row r="95">
      <c r="A95" s="6" t="e">
        <v>#REF!</v>
      </c>
      <c r="E95" s="6" t="e">
        <v>#REF!</v>
      </c>
      <c r="F95" s="6" t="e">
        <v>#REF!</v>
      </c>
      <c r="G95" s="6" t="e">
        <v>#REF!</v>
      </c>
      <c r="H95" s="6" t="e">
        <v>#REF!</v>
      </c>
      <c r="I95" s="6" t="e">
        <v>#REF!</v>
      </c>
      <c r="J95" s="6" t="e">
        <v>#REF!</v>
      </c>
      <c r="K95" s="6" t="e">
        <v>#REF!</v>
      </c>
    </row>
    <row r="96">
      <c r="A96" s="6" t="e">
        <v>#REF!</v>
      </c>
      <c r="E96" s="6" t="e">
        <v>#REF!</v>
      </c>
      <c r="F96" s="6" t="e">
        <v>#REF!</v>
      </c>
      <c r="G96" s="6" t="e">
        <v>#REF!</v>
      </c>
      <c r="H96" s="6" t="e">
        <v>#REF!</v>
      </c>
      <c r="I96" s="6" t="e">
        <v>#REF!</v>
      </c>
      <c r="J96" s="6" t="e">
        <v>#REF!</v>
      </c>
      <c r="K96" s="6" t="e">
        <v>#REF!</v>
      </c>
    </row>
    <row r="97">
      <c r="A97" s="6" t="e">
        <v>#REF!</v>
      </c>
      <c r="E97" s="6" t="e">
        <v>#REF!</v>
      </c>
      <c r="F97" s="6" t="e">
        <v>#REF!</v>
      </c>
      <c r="G97" s="6" t="e">
        <v>#REF!</v>
      </c>
      <c r="H97" s="6" t="e">
        <v>#REF!</v>
      </c>
      <c r="I97" s="6" t="e">
        <v>#REF!</v>
      </c>
      <c r="J97" s="6" t="e">
        <v>#REF!</v>
      </c>
      <c r="K97" s="6" t="e">
        <v>#REF!</v>
      </c>
    </row>
    <row r="98">
      <c r="A98" s="6" t="e">
        <v>#REF!</v>
      </c>
      <c r="E98" s="6" t="e">
        <v>#REF!</v>
      </c>
      <c r="F98" s="6" t="e">
        <v>#REF!</v>
      </c>
      <c r="G98" s="6" t="e">
        <v>#REF!</v>
      </c>
      <c r="H98" s="6" t="e">
        <v>#REF!</v>
      </c>
      <c r="I98" s="6" t="e">
        <v>#REF!</v>
      </c>
      <c r="J98" s="6" t="e">
        <v>#REF!</v>
      </c>
      <c r="K98" s="6" t="e">
        <v>#REF!</v>
      </c>
    </row>
    <row r="99">
      <c r="A99" s="6" t="e">
        <v>#REF!</v>
      </c>
      <c r="E99" s="6" t="e">
        <v>#REF!</v>
      </c>
      <c r="F99" s="6" t="e">
        <v>#REF!</v>
      </c>
      <c r="G99" s="6" t="e">
        <v>#REF!</v>
      </c>
      <c r="H99" s="6" t="e">
        <v>#REF!</v>
      </c>
      <c r="I99" s="6" t="e">
        <v>#REF!</v>
      </c>
      <c r="J99" s="6" t="e">
        <v>#REF!</v>
      </c>
      <c r="K99" s="6" t="e">
        <v>#REF!</v>
      </c>
    </row>
    <row r="100">
      <c r="A100" s="6" t="e">
        <v>#REF!</v>
      </c>
      <c r="E100" s="6" t="e">
        <v>#REF!</v>
      </c>
      <c r="F100" s="6" t="e">
        <v>#REF!</v>
      </c>
      <c r="G100" s="6" t="e">
        <v>#REF!</v>
      </c>
      <c r="H100" s="6" t="e">
        <v>#REF!</v>
      </c>
      <c r="I100" s="6" t="e">
        <v>#REF!</v>
      </c>
      <c r="J100" s="6" t="e">
        <v>#REF!</v>
      </c>
      <c r="K100" s="6" t="e">
        <v>#REF!</v>
      </c>
    </row>
    <row r="101">
      <c r="A101" s="6" t="e">
        <v>#REF!</v>
      </c>
      <c r="E101" s="6" t="e">
        <v>#REF!</v>
      </c>
      <c r="F101" s="6" t="e">
        <v>#REF!</v>
      </c>
      <c r="G101" s="6" t="e">
        <v>#REF!</v>
      </c>
      <c r="H101" s="6" t="e">
        <v>#REF!</v>
      </c>
      <c r="I101" s="6" t="e">
        <v>#REF!</v>
      </c>
      <c r="J101" s="6" t="e">
        <v>#REF!</v>
      </c>
      <c r="K101" s="6" t="e">
        <v>#REF!</v>
      </c>
    </row>
    <row r="102">
      <c r="A102" s="6" t="e">
        <v>#REF!</v>
      </c>
      <c r="E102" s="6" t="e">
        <v>#REF!</v>
      </c>
      <c r="F102" s="6" t="e">
        <v>#REF!</v>
      </c>
      <c r="G102" s="6" t="e">
        <v>#REF!</v>
      </c>
      <c r="H102" s="6" t="e">
        <v>#REF!</v>
      </c>
      <c r="I102" s="6" t="e">
        <v>#REF!</v>
      </c>
      <c r="J102" s="6" t="e">
        <v>#REF!</v>
      </c>
      <c r="K102" s="6" t="e">
        <v>#REF!</v>
      </c>
    </row>
    <row r="103">
      <c r="A103" s="6" t="e">
        <v>#REF!</v>
      </c>
      <c r="E103" s="6" t="e">
        <v>#REF!</v>
      </c>
      <c r="F103" s="6" t="e">
        <v>#REF!</v>
      </c>
      <c r="G103" s="6" t="e">
        <v>#REF!</v>
      </c>
      <c r="H103" s="6" t="e">
        <v>#REF!</v>
      </c>
      <c r="I103" s="6" t="e">
        <v>#REF!</v>
      </c>
      <c r="J103" s="6" t="e">
        <v>#REF!</v>
      </c>
      <c r="K103" s="6" t="e">
        <v>#REF!</v>
      </c>
    </row>
    <row r="104">
      <c r="A104" s="6" t="e">
        <v>#REF!</v>
      </c>
      <c r="E104" s="6" t="e">
        <v>#REF!</v>
      </c>
      <c r="F104" s="6" t="e">
        <v>#REF!</v>
      </c>
      <c r="G104" s="6" t="e">
        <v>#REF!</v>
      </c>
      <c r="H104" s="6" t="e">
        <v>#REF!</v>
      </c>
      <c r="I104" s="6" t="e">
        <v>#REF!</v>
      </c>
      <c r="J104" s="6" t="e">
        <v>#REF!</v>
      </c>
      <c r="K104" s="6" t="e">
        <v>#REF!</v>
      </c>
    </row>
    <row r="105">
      <c r="A105" s="6" t="e">
        <v>#REF!</v>
      </c>
      <c r="E105" s="6" t="e">
        <v>#REF!</v>
      </c>
      <c r="F105" s="6" t="e">
        <v>#REF!</v>
      </c>
      <c r="G105" s="6" t="e">
        <v>#REF!</v>
      </c>
      <c r="H105" s="6" t="e">
        <v>#REF!</v>
      </c>
      <c r="I105" s="6" t="e">
        <v>#REF!</v>
      </c>
      <c r="J105" s="6" t="e">
        <v>#REF!</v>
      </c>
      <c r="K105" s="6" t="e">
        <v>#REF!</v>
      </c>
    </row>
    <row r="106">
      <c r="A106" s="6" t="e">
        <v>#REF!</v>
      </c>
      <c r="E106" s="6" t="e">
        <v>#REF!</v>
      </c>
      <c r="F106" s="6" t="e">
        <v>#REF!</v>
      </c>
      <c r="G106" s="6" t="e">
        <v>#REF!</v>
      </c>
      <c r="H106" s="6" t="e">
        <v>#REF!</v>
      </c>
      <c r="I106" s="6" t="e">
        <v>#REF!</v>
      </c>
      <c r="J106" s="6" t="e">
        <v>#REF!</v>
      </c>
      <c r="K106" s="6" t="e">
        <v>#REF!</v>
      </c>
    </row>
    <row r="107">
      <c r="A107" s="6" t="e">
        <v>#REF!</v>
      </c>
      <c r="E107" s="6" t="e">
        <v>#REF!</v>
      </c>
      <c r="F107" s="6" t="e">
        <v>#REF!</v>
      </c>
      <c r="G107" s="6" t="e">
        <v>#REF!</v>
      </c>
      <c r="H107" s="6" t="e">
        <v>#REF!</v>
      </c>
      <c r="I107" s="6" t="e">
        <v>#REF!</v>
      </c>
      <c r="J107" s="6" t="e">
        <v>#REF!</v>
      </c>
      <c r="K107" s="6" t="e">
        <v>#REF!</v>
      </c>
    </row>
    <row r="108">
      <c r="A108" s="6" t="e">
        <v>#REF!</v>
      </c>
      <c r="E108" s="6" t="e">
        <v>#REF!</v>
      </c>
      <c r="F108" s="6" t="e">
        <v>#REF!</v>
      </c>
      <c r="G108" s="6" t="e">
        <v>#REF!</v>
      </c>
      <c r="H108" s="6" t="e">
        <v>#REF!</v>
      </c>
      <c r="I108" s="6" t="e">
        <v>#REF!</v>
      </c>
      <c r="J108" s="6" t="e">
        <v>#REF!</v>
      </c>
      <c r="K108" s="6" t="e">
        <v>#REF!</v>
      </c>
    </row>
    <row r="109">
      <c r="A109" s="6" t="e">
        <v>#REF!</v>
      </c>
      <c r="E109" s="6" t="e">
        <v>#REF!</v>
      </c>
      <c r="F109" s="6" t="e">
        <v>#REF!</v>
      </c>
      <c r="G109" s="6" t="e">
        <v>#REF!</v>
      </c>
      <c r="H109" s="6" t="e">
        <v>#REF!</v>
      </c>
      <c r="I109" s="6" t="e">
        <v>#REF!</v>
      </c>
      <c r="J109" s="6" t="e">
        <v>#REF!</v>
      </c>
      <c r="K109" s="6" t="e">
        <v>#REF!</v>
      </c>
    </row>
    <row r="110">
      <c r="A110" s="6" t="e">
        <v>#REF!</v>
      </c>
      <c r="E110" s="6" t="e">
        <v>#REF!</v>
      </c>
      <c r="F110" s="6" t="e">
        <v>#REF!</v>
      </c>
      <c r="G110" s="6" t="e">
        <v>#REF!</v>
      </c>
      <c r="H110" s="6" t="e">
        <v>#REF!</v>
      </c>
      <c r="I110" s="6" t="e">
        <v>#REF!</v>
      </c>
      <c r="J110" s="6" t="e">
        <v>#REF!</v>
      </c>
      <c r="K110" s="6" t="e">
        <v>#REF!</v>
      </c>
    </row>
    <row r="111">
      <c r="A111" s="6" t="e">
        <v>#REF!</v>
      </c>
      <c r="E111" s="6" t="e">
        <v>#REF!</v>
      </c>
      <c r="F111" s="6" t="e">
        <v>#REF!</v>
      </c>
      <c r="G111" s="6" t="e">
        <v>#REF!</v>
      </c>
      <c r="H111" s="6" t="e">
        <v>#REF!</v>
      </c>
      <c r="I111" s="6" t="e">
        <v>#REF!</v>
      </c>
      <c r="J111" s="6" t="e">
        <v>#REF!</v>
      </c>
      <c r="K111" s="6" t="e">
        <v>#REF!</v>
      </c>
    </row>
    <row r="112">
      <c r="A112" s="6" t="e">
        <v>#REF!</v>
      </c>
      <c r="E112" s="6" t="e">
        <v>#REF!</v>
      </c>
      <c r="F112" s="6" t="e">
        <v>#REF!</v>
      </c>
      <c r="G112" s="6" t="e">
        <v>#REF!</v>
      </c>
      <c r="H112" s="6" t="e">
        <v>#REF!</v>
      </c>
      <c r="I112" s="6" t="e">
        <v>#REF!</v>
      </c>
      <c r="J112" s="6" t="e">
        <v>#REF!</v>
      </c>
      <c r="K112" s="6" t="e">
        <v>#REF!</v>
      </c>
    </row>
    <row r="113">
      <c r="A113" s="6" t="e">
        <v>#REF!</v>
      </c>
      <c r="E113" s="6" t="e">
        <v>#REF!</v>
      </c>
      <c r="F113" s="6" t="e">
        <v>#REF!</v>
      </c>
      <c r="G113" s="6" t="e">
        <v>#REF!</v>
      </c>
      <c r="H113" s="6" t="e">
        <v>#REF!</v>
      </c>
      <c r="I113" s="6" t="e">
        <v>#REF!</v>
      </c>
      <c r="J113" s="6" t="e">
        <v>#REF!</v>
      </c>
      <c r="K113" s="6" t="e">
        <v>#REF!</v>
      </c>
    </row>
    <row r="114">
      <c r="A114" s="6" t="e">
        <v>#REF!</v>
      </c>
      <c r="E114" s="6" t="e">
        <v>#REF!</v>
      </c>
      <c r="F114" s="6" t="e">
        <v>#REF!</v>
      </c>
      <c r="G114" s="6" t="e">
        <v>#REF!</v>
      </c>
      <c r="H114" s="6" t="e">
        <v>#REF!</v>
      </c>
      <c r="I114" s="6" t="e">
        <v>#REF!</v>
      </c>
      <c r="J114" s="6" t="e">
        <v>#REF!</v>
      </c>
      <c r="K114" s="6" t="e">
        <v>#REF!</v>
      </c>
    </row>
    <row r="115">
      <c r="A115" s="6" t="e">
        <v>#REF!</v>
      </c>
      <c r="E115" s="6" t="e">
        <v>#REF!</v>
      </c>
      <c r="F115" s="6" t="e">
        <v>#REF!</v>
      </c>
      <c r="G115" s="6" t="e">
        <v>#REF!</v>
      </c>
      <c r="H115" s="6" t="e">
        <v>#REF!</v>
      </c>
      <c r="I115" s="6" t="e">
        <v>#REF!</v>
      </c>
      <c r="J115" s="6" t="e">
        <v>#REF!</v>
      </c>
      <c r="K115" s="6" t="e">
        <v>#REF!</v>
      </c>
    </row>
    <row r="116">
      <c r="A116" s="6" t="e">
        <v>#REF!</v>
      </c>
      <c r="E116" s="6" t="e">
        <v>#REF!</v>
      </c>
      <c r="F116" s="6" t="e">
        <v>#REF!</v>
      </c>
      <c r="G116" s="6" t="e">
        <v>#REF!</v>
      </c>
      <c r="H116" s="6" t="e">
        <v>#REF!</v>
      </c>
      <c r="I116" s="6" t="e">
        <v>#REF!</v>
      </c>
      <c r="J116" s="6" t="e">
        <v>#REF!</v>
      </c>
      <c r="K116" s="6" t="e">
        <v>#REF!</v>
      </c>
    </row>
    <row r="117">
      <c r="A117" s="6" t="e">
        <v>#REF!</v>
      </c>
      <c r="E117" s="6" t="e">
        <v>#REF!</v>
      </c>
      <c r="F117" s="6" t="e">
        <v>#REF!</v>
      </c>
      <c r="G117" s="6" t="e">
        <v>#REF!</v>
      </c>
      <c r="H117" s="6" t="e">
        <v>#REF!</v>
      </c>
      <c r="I117" s="6" t="e">
        <v>#REF!</v>
      </c>
      <c r="J117" s="6" t="e">
        <v>#REF!</v>
      </c>
      <c r="K117" s="6" t="e">
        <v>#REF!</v>
      </c>
    </row>
    <row r="118">
      <c r="A118" s="6" t="e">
        <v>#REF!</v>
      </c>
      <c r="E118" s="6" t="e">
        <v>#REF!</v>
      </c>
      <c r="F118" s="6" t="e">
        <v>#REF!</v>
      </c>
      <c r="G118" s="6" t="e">
        <v>#REF!</v>
      </c>
      <c r="H118" s="6" t="e">
        <v>#REF!</v>
      </c>
      <c r="I118" s="6" t="e">
        <v>#REF!</v>
      </c>
      <c r="J118" s="6" t="e">
        <v>#REF!</v>
      </c>
      <c r="K118" s="6" t="e">
        <v>#REF!</v>
      </c>
    </row>
    <row r="119">
      <c r="A119" s="6" t="e">
        <v>#REF!</v>
      </c>
      <c r="E119" s="6" t="e">
        <v>#REF!</v>
      </c>
      <c r="F119" s="6" t="e">
        <v>#REF!</v>
      </c>
      <c r="G119" s="6" t="e">
        <v>#REF!</v>
      </c>
      <c r="H119" s="6" t="e">
        <v>#REF!</v>
      </c>
      <c r="I119" s="6" t="e">
        <v>#REF!</v>
      </c>
      <c r="J119" s="6" t="e">
        <v>#REF!</v>
      </c>
      <c r="K119" s="6" t="e">
        <v>#REF!</v>
      </c>
    </row>
    <row r="120">
      <c r="A120" s="6" t="e">
        <v>#REF!</v>
      </c>
      <c r="E120" s="6" t="e">
        <v>#REF!</v>
      </c>
      <c r="F120" s="6" t="e">
        <v>#REF!</v>
      </c>
      <c r="G120" s="6" t="e">
        <v>#REF!</v>
      </c>
      <c r="H120" s="6" t="e">
        <v>#REF!</v>
      </c>
      <c r="I120" s="6" t="e">
        <v>#REF!</v>
      </c>
      <c r="J120" s="6" t="e">
        <v>#REF!</v>
      </c>
      <c r="K120" s="6" t="e">
        <v>#REF!</v>
      </c>
    </row>
    <row r="121">
      <c r="A121" s="6" t="e">
        <v>#REF!</v>
      </c>
      <c r="E121" s="6" t="e">
        <v>#REF!</v>
      </c>
      <c r="F121" s="6" t="e">
        <v>#REF!</v>
      </c>
      <c r="G121" s="6" t="e">
        <v>#REF!</v>
      </c>
      <c r="H121" s="6" t="e">
        <v>#REF!</v>
      </c>
      <c r="I121" s="6" t="e">
        <v>#REF!</v>
      </c>
      <c r="J121" s="6" t="e">
        <v>#REF!</v>
      </c>
      <c r="K121" s="6" t="e">
        <v>#REF!</v>
      </c>
    </row>
    <row r="122">
      <c r="A122" s="6" t="e">
        <v>#REF!</v>
      </c>
      <c r="E122" s="6" t="e">
        <v>#REF!</v>
      </c>
      <c r="F122" s="6" t="e">
        <v>#REF!</v>
      </c>
      <c r="G122" s="6" t="e">
        <v>#REF!</v>
      </c>
      <c r="H122" s="6" t="e">
        <v>#REF!</v>
      </c>
      <c r="I122" s="6" t="e">
        <v>#REF!</v>
      </c>
      <c r="J122" s="6" t="e">
        <v>#REF!</v>
      </c>
      <c r="K122" s="6" t="e">
        <v>#REF!</v>
      </c>
    </row>
    <row r="123">
      <c r="A123" s="6" t="e">
        <v>#REF!</v>
      </c>
      <c r="E123" s="6" t="e">
        <v>#REF!</v>
      </c>
      <c r="F123" s="6" t="e">
        <v>#REF!</v>
      </c>
      <c r="G123" s="6" t="e">
        <v>#REF!</v>
      </c>
      <c r="H123" s="6" t="e">
        <v>#REF!</v>
      </c>
      <c r="I123" s="6" t="e">
        <v>#REF!</v>
      </c>
      <c r="J123" s="6" t="e">
        <v>#REF!</v>
      </c>
      <c r="K123" s="6" t="e">
        <v>#REF!</v>
      </c>
    </row>
    <row r="124">
      <c r="A124" s="6" t="e">
        <v>#REF!</v>
      </c>
      <c r="E124" s="6" t="e">
        <v>#REF!</v>
      </c>
      <c r="F124" s="6" t="e">
        <v>#REF!</v>
      </c>
      <c r="G124" s="6" t="e">
        <v>#REF!</v>
      </c>
      <c r="H124" s="6" t="e">
        <v>#REF!</v>
      </c>
      <c r="I124" s="6" t="e">
        <v>#REF!</v>
      </c>
      <c r="J124" s="6" t="e">
        <v>#REF!</v>
      </c>
      <c r="K124" s="6" t="e">
        <v>#REF!</v>
      </c>
    </row>
    <row r="125">
      <c r="A125" s="6" t="e">
        <v>#REF!</v>
      </c>
      <c r="E125" s="6" t="e">
        <v>#REF!</v>
      </c>
      <c r="F125" s="6" t="e">
        <v>#REF!</v>
      </c>
      <c r="G125" s="6" t="e">
        <v>#REF!</v>
      </c>
      <c r="H125" s="6" t="e">
        <v>#REF!</v>
      </c>
      <c r="I125" s="6" t="e">
        <v>#REF!</v>
      </c>
      <c r="J125" s="6" t="e">
        <v>#REF!</v>
      </c>
      <c r="K125" s="6" t="e">
        <v>#REF!</v>
      </c>
    </row>
    <row r="126">
      <c r="A126" s="6" t="e">
        <v>#REF!</v>
      </c>
      <c r="E126" s="6" t="e">
        <v>#REF!</v>
      </c>
      <c r="F126" s="6" t="e">
        <v>#REF!</v>
      </c>
      <c r="G126" s="6" t="e">
        <v>#REF!</v>
      </c>
      <c r="H126" s="6" t="e">
        <v>#REF!</v>
      </c>
      <c r="I126" s="6" t="e">
        <v>#REF!</v>
      </c>
      <c r="J126" s="6" t="e">
        <v>#REF!</v>
      </c>
      <c r="K126" s="6" t="e">
        <v>#REF!</v>
      </c>
    </row>
    <row r="127">
      <c r="A127" s="6" t="e">
        <v>#REF!</v>
      </c>
      <c r="E127" s="6" t="e">
        <v>#REF!</v>
      </c>
      <c r="F127" s="6" t="e">
        <v>#REF!</v>
      </c>
      <c r="G127" s="6" t="e">
        <v>#REF!</v>
      </c>
      <c r="H127" s="6" t="e">
        <v>#REF!</v>
      </c>
      <c r="I127" s="6" t="e">
        <v>#REF!</v>
      </c>
      <c r="J127" s="6" t="e">
        <v>#REF!</v>
      </c>
      <c r="K127" s="6" t="e">
        <v>#REF!</v>
      </c>
    </row>
    <row r="128">
      <c r="A128" s="6" t="e">
        <v>#REF!</v>
      </c>
      <c r="E128" s="6" t="e">
        <v>#REF!</v>
      </c>
      <c r="F128" s="6" t="e">
        <v>#REF!</v>
      </c>
      <c r="G128" s="6" t="e">
        <v>#REF!</v>
      </c>
      <c r="H128" s="6" t="e">
        <v>#REF!</v>
      </c>
      <c r="I128" s="6" t="e">
        <v>#REF!</v>
      </c>
      <c r="J128" s="6" t="e">
        <v>#REF!</v>
      </c>
      <c r="K128" s="6" t="e">
        <v>#REF!</v>
      </c>
    </row>
    <row r="129">
      <c r="A129" s="6" t="e">
        <v>#REF!</v>
      </c>
      <c r="E129" s="6" t="e">
        <v>#REF!</v>
      </c>
      <c r="F129" s="6" t="e">
        <v>#REF!</v>
      </c>
      <c r="G129" s="6" t="e">
        <v>#REF!</v>
      </c>
      <c r="H129" s="6" t="e">
        <v>#REF!</v>
      </c>
      <c r="I129" s="6" t="e">
        <v>#REF!</v>
      </c>
      <c r="J129" s="6" t="e">
        <v>#REF!</v>
      </c>
      <c r="K129" s="6" t="e">
        <v>#REF!</v>
      </c>
    </row>
    <row r="130">
      <c r="A130" s="6" t="e">
        <v>#REF!</v>
      </c>
      <c r="E130" s="6" t="e">
        <v>#REF!</v>
      </c>
      <c r="F130" s="6" t="e">
        <v>#REF!</v>
      </c>
      <c r="G130" s="6" t="e">
        <v>#REF!</v>
      </c>
      <c r="H130" s="6" t="e">
        <v>#REF!</v>
      </c>
      <c r="I130" s="6" t="e">
        <v>#REF!</v>
      </c>
      <c r="J130" s="6" t="e">
        <v>#REF!</v>
      </c>
      <c r="K130" s="6" t="e">
        <v>#REF!</v>
      </c>
    </row>
    <row r="131">
      <c r="A131" s="6" t="e">
        <v>#REF!</v>
      </c>
      <c r="E131" s="6" t="e">
        <v>#REF!</v>
      </c>
      <c r="F131" s="6" t="e">
        <v>#REF!</v>
      </c>
      <c r="G131" s="6" t="e">
        <v>#REF!</v>
      </c>
      <c r="H131" s="6" t="e">
        <v>#REF!</v>
      </c>
      <c r="I131" s="6" t="e">
        <v>#REF!</v>
      </c>
      <c r="J131" s="6" t="e">
        <v>#REF!</v>
      </c>
      <c r="K131" s="6" t="e">
        <v>#REF!</v>
      </c>
    </row>
    <row r="132">
      <c r="A132" s="6" t="e">
        <v>#REF!</v>
      </c>
      <c r="E132" s="6" t="e">
        <v>#REF!</v>
      </c>
      <c r="F132" s="6" t="e">
        <v>#REF!</v>
      </c>
      <c r="G132" s="6" t="e">
        <v>#REF!</v>
      </c>
      <c r="H132" s="6" t="e">
        <v>#REF!</v>
      </c>
      <c r="I132" s="6" t="e">
        <v>#REF!</v>
      </c>
      <c r="J132" s="6" t="e">
        <v>#REF!</v>
      </c>
      <c r="K132" s="6" t="e">
        <v>#REF!</v>
      </c>
    </row>
    <row r="133">
      <c r="A133" s="6" t="e">
        <v>#REF!</v>
      </c>
      <c r="E133" s="6" t="e">
        <v>#REF!</v>
      </c>
      <c r="F133" s="6" t="e">
        <v>#REF!</v>
      </c>
      <c r="G133" s="6" t="e">
        <v>#REF!</v>
      </c>
      <c r="H133" s="6" t="e">
        <v>#REF!</v>
      </c>
      <c r="I133" s="6" t="e">
        <v>#REF!</v>
      </c>
      <c r="J133" s="6" t="e">
        <v>#REF!</v>
      </c>
      <c r="K133" s="6" t="e">
        <v>#REF!</v>
      </c>
    </row>
    <row r="134">
      <c r="A134" s="6" t="e">
        <v>#REF!</v>
      </c>
      <c r="E134" s="6" t="e">
        <v>#REF!</v>
      </c>
      <c r="F134" s="6" t="e">
        <v>#REF!</v>
      </c>
      <c r="G134" s="6" t="e">
        <v>#REF!</v>
      </c>
      <c r="H134" s="6" t="e">
        <v>#REF!</v>
      </c>
      <c r="I134" s="6" t="e">
        <v>#REF!</v>
      </c>
      <c r="J134" s="6" t="e">
        <v>#REF!</v>
      </c>
      <c r="K134" s="6" t="e">
        <v>#REF!</v>
      </c>
    </row>
    <row r="135">
      <c r="A135" s="6" t="e">
        <v>#REF!</v>
      </c>
      <c r="E135" s="6" t="e">
        <v>#REF!</v>
      </c>
      <c r="F135" s="6" t="e">
        <v>#REF!</v>
      </c>
      <c r="G135" s="6" t="e">
        <v>#REF!</v>
      </c>
      <c r="H135" s="6" t="e">
        <v>#REF!</v>
      </c>
      <c r="I135" s="6" t="e">
        <v>#REF!</v>
      </c>
      <c r="J135" s="6" t="e">
        <v>#REF!</v>
      </c>
      <c r="K135" s="6" t="e">
        <v>#REF!</v>
      </c>
    </row>
    <row r="136">
      <c r="A136" s="6" t="e">
        <v>#REF!</v>
      </c>
      <c r="E136" s="6" t="e">
        <v>#REF!</v>
      </c>
      <c r="F136" s="6" t="e">
        <v>#REF!</v>
      </c>
      <c r="G136" s="6" t="e">
        <v>#REF!</v>
      </c>
      <c r="H136" s="6" t="e">
        <v>#REF!</v>
      </c>
      <c r="I136" s="6" t="e">
        <v>#REF!</v>
      </c>
      <c r="J136" s="6" t="e">
        <v>#REF!</v>
      </c>
      <c r="K136" s="6" t="e">
        <v>#REF!</v>
      </c>
    </row>
    <row r="137">
      <c r="A137" s="6" t="e">
        <v>#REF!</v>
      </c>
      <c r="E137" s="6" t="e">
        <v>#REF!</v>
      </c>
      <c r="F137" s="6" t="e">
        <v>#REF!</v>
      </c>
      <c r="G137" s="6" t="e">
        <v>#REF!</v>
      </c>
      <c r="H137" s="6" t="e">
        <v>#REF!</v>
      </c>
      <c r="I137" s="6" t="e">
        <v>#REF!</v>
      </c>
      <c r="J137" s="6" t="e">
        <v>#REF!</v>
      </c>
      <c r="K137" s="6" t="e">
        <v>#REF!</v>
      </c>
    </row>
    <row r="138">
      <c r="A138" s="6" t="e">
        <v>#REF!</v>
      </c>
      <c r="E138" s="6" t="e">
        <v>#REF!</v>
      </c>
      <c r="F138" s="6" t="e">
        <v>#REF!</v>
      </c>
      <c r="G138" s="6" t="e">
        <v>#REF!</v>
      </c>
      <c r="H138" s="6" t="e">
        <v>#REF!</v>
      </c>
      <c r="I138" s="6" t="e">
        <v>#REF!</v>
      </c>
      <c r="J138" s="6" t="e">
        <v>#REF!</v>
      </c>
      <c r="K138" s="6" t="e">
        <v>#REF!</v>
      </c>
    </row>
    <row r="139">
      <c r="A139" s="6" t="e">
        <v>#REF!</v>
      </c>
      <c r="E139" s="6" t="e">
        <v>#REF!</v>
      </c>
      <c r="F139" s="6" t="e">
        <v>#REF!</v>
      </c>
      <c r="G139" s="6" t="e">
        <v>#REF!</v>
      </c>
      <c r="H139" s="6" t="e">
        <v>#REF!</v>
      </c>
      <c r="I139" s="6" t="e">
        <v>#REF!</v>
      </c>
      <c r="J139" s="6" t="e">
        <v>#REF!</v>
      </c>
      <c r="K139" s="6" t="e">
        <v>#REF!</v>
      </c>
    </row>
    <row r="140">
      <c r="A140" s="6" t="e">
        <v>#REF!</v>
      </c>
      <c r="E140" s="6" t="e">
        <v>#REF!</v>
      </c>
      <c r="F140" s="6" t="e">
        <v>#REF!</v>
      </c>
      <c r="G140" s="6" t="e">
        <v>#REF!</v>
      </c>
      <c r="H140" s="6" t="e">
        <v>#REF!</v>
      </c>
      <c r="I140" s="6" t="e">
        <v>#REF!</v>
      </c>
      <c r="J140" s="6" t="e">
        <v>#REF!</v>
      </c>
      <c r="K140" s="6" t="e">
        <v>#REF!</v>
      </c>
    </row>
    <row r="141">
      <c r="A141" s="6" t="e">
        <v>#REF!</v>
      </c>
      <c r="E141" s="6" t="e">
        <v>#REF!</v>
      </c>
      <c r="F141" s="6" t="e">
        <v>#REF!</v>
      </c>
      <c r="G141" s="6" t="e">
        <v>#REF!</v>
      </c>
      <c r="H141" s="6" t="e">
        <v>#REF!</v>
      </c>
      <c r="I141" s="6" t="e">
        <v>#REF!</v>
      </c>
      <c r="J141" s="6" t="e">
        <v>#REF!</v>
      </c>
      <c r="K141" s="6" t="e">
        <v>#REF!</v>
      </c>
    </row>
    <row r="142">
      <c r="A142" s="6" t="e">
        <v>#REF!</v>
      </c>
      <c r="E142" s="6" t="e">
        <v>#REF!</v>
      </c>
      <c r="F142" s="6" t="e">
        <v>#REF!</v>
      </c>
      <c r="G142" s="6" t="e">
        <v>#REF!</v>
      </c>
      <c r="H142" s="6" t="e">
        <v>#REF!</v>
      </c>
      <c r="I142" s="6" t="e">
        <v>#REF!</v>
      </c>
      <c r="J142" s="6" t="e">
        <v>#REF!</v>
      </c>
      <c r="K142" s="6" t="e">
        <v>#REF!</v>
      </c>
    </row>
    <row r="143">
      <c r="A143" s="6" t="e">
        <v>#REF!</v>
      </c>
      <c r="E143" s="6" t="e">
        <v>#REF!</v>
      </c>
      <c r="F143" s="6" t="e">
        <v>#REF!</v>
      </c>
      <c r="G143" s="6" t="e">
        <v>#REF!</v>
      </c>
      <c r="H143" s="6" t="e">
        <v>#REF!</v>
      </c>
      <c r="I143" s="6" t="e">
        <v>#REF!</v>
      </c>
      <c r="J143" s="6" t="e">
        <v>#REF!</v>
      </c>
      <c r="K143" s="6" t="e">
        <v>#REF!</v>
      </c>
    </row>
    <row r="144">
      <c r="A144" s="6" t="e">
        <v>#REF!</v>
      </c>
      <c r="E144" s="6" t="e">
        <v>#REF!</v>
      </c>
      <c r="F144" s="6" t="e">
        <v>#REF!</v>
      </c>
      <c r="G144" s="6" t="e">
        <v>#REF!</v>
      </c>
      <c r="H144" s="6" t="e">
        <v>#REF!</v>
      </c>
      <c r="I144" s="6" t="e">
        <v>#REF!</v>
      </c>
      <c r="J144" s="6" t="e">
        <v>#REF!</v>
      </c>
      <c r="K144" s="6" t="e">
        <v>#REF!</v>
      </c>
    </row>
    <row r="145">
      <c r="A145" s="6" t="e">
        <v>#REF!</v>
      </c>
      <c r="E145" s="6" t="e">
        <v>#REF!</v>
      </c>
      <c r="F145" s="6" t="e">
        <v>#REF!</v>
      </c>
      <c r="G145" s="6" t="e">
        <v>#REF!</v>
      </c>
      <c r="H145" s="6" t="e">
        <v>#REF!</v>
      </c>
      <c r="I145" s="6" t="e">
        <v>#REF!</v>
      </c>
      <c r="J145" s="6" t="e">
        <v>#REF!</v>
      </c>
      <c r="K145" s="6" t="e">
        <v>#REF!</v>
      </c>
    </row>
    <row r="146">
      <c r="A146" s="6" t="e">
        <v>#REF!</v>
      </c>
      <c r="E146" s="6" t="e">
        <v>#REF!</v>
      </c>
      <c r="F146" s="6" t="e">
        <v>#REF!</v>
      </c>
      <c r="G146" s="6" t="e">
        <v>#REF!</v>
      </c>
      <c r="H146" s="6" t="e">
        <v>#REF!</v>
      </c>
      <c r="I146" s="6" t="e">
        <v>#REF!</v>
      </c>
      <c r="J146" s="6" t="e">
        <v>#REF!</v>
      </c>
      <c r="K146" s="6" t="e">
        <v>#REF!</v>
      </c>
    </row>
    <row r="147">
      <c r="A147" s="6" t="e">
        <v>#REF!</v>
      </c>
      <c r="E147" s="6" t="e">
        <v>#REF!</v>
      </c>
      <c r="F147" s="6" t="e">
        <v>#REF!</v>
      </c>
      <c r="G147" s="6" t="e">
        <v>#REF!</v>
      </c>
      <c r="H147" s="6" t="e">
        <v>#REF!</v>
      </c>
      <c r="I147" s="6" t="e">
        <v>#REF!</v>
      </c>
      <c r="J147" s="6" t="e">
        <v>#REF!</v>
      </c>
      <c r="K147" s="6" t="e">
        <v>#REF!</v>
      </c>
    </row>
    <row r="148">
      <c r="A148" s="6" t="e">
        <v>#REF!</v>
      </c>
      <c r="E148" s="6" t="e">
        <v>#REF!</v>
      </c>
      <c r="F148" s="6" t="e">
        <v>#REF!</v>
      </c>
      <c r="G148" s="6" t="e">
        <v>#REF!</v>
      </c>
      <c r="H148" s="6" t="e">
        <v>#REF!</v>
      </c>
      <c r="I148" s="6" t="e">
        <v>#REF!</v>
      </c>
      <c r="J148" s="6" t="e">
        <v>#REF!</v>
      </c>
      <c r="K148" s="6" t="e">
        <v>#REF!</v>
      </c>
    </row>
    <row r="149">
      <c r="A149" s="6" t="e">
        <v>#REF!</v>
      </c>
      <c r="E149" s="6" t="e">
        <v>#REF!</v>
      </c>
      <c r="F149" s="6" t="e">
        <v>#REF!</v>
      </c>
      <c r="G149" s="6" t="e">
        <v>#REF!</v>
      </c>
      <c r="H149" s="6" t="e">
        <v>#REF!</v>
      </c>
      <c r="I149" s="6" t="e">
        <v>#REF!</v>
      </c>
      <c r="J149" s="6" t="e">
        <v>#REF!</v>
      </c>
      <c r="K149" s="6" t="e">
        <v>#REF!</v>
      </c>
    </row>
    <row r="150">
      <c r="A150" s="6" t="e">
        <v>#REF!</v>
      </c>
      <c r="E150" s="6" t="e">
        <v>#REF!</v>
      </c>
      <c r="F150" s="6" t="e">
        <v>#REF!</v>
      </c>
      <c r="G150" s="6" t="e">
        <v>#REF!</v>
      </c>
      <c r="H150" s="6" t="e">
        <v>#REF!</v>
      </c>
      <c r="I150" s="6" t="e">
        <v>#REF!</v>
      </c>
      <c r="J150" s="6" t="e">
        <v>#REF!</v>
      </c>
      <c r="K150" s="6" t="e">
        <v>#REF!</v>
      </c>
    </row>
    <row r="151">
      <c r="A151" s="6" t="e">
        <v>#REF!</v>
      </c>
      <c r="E151" s="6" t="e">
        <v>#REF!</v>
      </c>
      <c r="F151" s="6" t="e">
        <v>#REF!</v>
      </c>
      <c r="G151" s="6" t="e">
        <v>#REF!</v>
      </c>
      <c r="H151" s="6" t="e">
        <v>#REF!</v>
      </c>
      <c r="I151" s="6" t="e">
        <v>#REF!</v>
      </c>
      <c r="J151" s="6" t="e">
        <v>#REF!</v>
      </c>
      <c r="K151" s="6" t="e">
        <v>#REF!</v>
      </c>
    </row>
    <row r="152">
      <c r="A152" s="6" t="e">
        <v>#REF!</v>
      </c>
      <c r="E152" s="6" t="e">
        <v>#REF!</v>
      </c>
      <c r="F152" s="6" t="e">
        <v>#REF!</v>
      </c>
      <c r="G152" s="6" t="e">
        <v>#REF!</v>
      </c>
      <c r="H152" s="6" t="e">
        <v>#REF!</v>
      </c>
      <c r="I152" s="6" t="e">
        <v>#REF!</v>
      </c>
      <c r="J152" s="6" t="e">
        <v>#REF!</v>
      </c>
      <c r="K152" s="6" t="e">
        <v>#REF!</v>
      </c>
    </row>
    <row r="153">
      <c r="A153" s="6" t="e">
        <v>#REF!</v>
      </c>
      <c r="E153" s="6" t="e">
        <v>#REF!</v>
      </c>
      <c r="F153" s="6" t="e">
        <v>#REF!</v>
      </c>
      <c r="G153" s="6" t="e">
        <v>#REF!</v>
      </c>
      <c r="H153" s="6" t="e">
        <v>#REF!</v>
      </c>
      <c r="I153" s="6" t="e">
        <v>#REF!</v>
      </c>
      <c r="J153" s="6" t="e">
        <v>#REF!</v>
      </c>
      <c r="K153" s="6" t="e">
        <v>#REF!</v>
      </c>
    </row>
    <row r="154">
      <c r="A154" s="6" t="e">
        <v>#REF!</v>
      </c>
      <c r="E154" s="6" t="e">
        <v>#REF!</v>
      </c>
      <c r="F154" s="6" t="e">
        <v>#REF!</v>
      </c>
      <c r="G154" s="6" t="e">
        <v>#REF!</v>
      </c>
      <c r="H154" s="6" t="e">
        <v>#REF!</v>
      </c>
      <c r="I154" s="6" t="e">
        <v>#REF!</v>
      </c>
      <c r="J154" s="6" t="e">
        <v>#REF!</v>
      </c>
      <c r="K154" s="6" t="e">
        <v>#REF!</v>
      </c>
    </row>
    <row r="155">
      <c r="A155" s="6" t="e">
        <v>#REF!</v>
      </c>
      <c r="E155" s="6" t="e">
        <v>#REF!</v>
      </c>
      <c r="F155" s="6" t="e">
        <v>#REF!</v>
      </c>
      <c r="G155" s="6" t="e">
        <v>#REF!</v>
      </c>
      <c r="H155" s="6" t="e">
        <v>#REF!</v>
      </c>
      <c r="I155" s="6" t="e">
        <v>#REF!</v>
      </c>
      <c r="J155" s="6" t="e">
        <v>#REF!</v>
      </c>
      <c r="K155" s="6" t="e">
        <v>#REF!</v>
      </c>
    </row>
    <row r="156">
      <c r="A156" s="6" t="e">
        <v>#REF!</v>
      </c>
      <c r="E156" s="6" t="e">
        <v>#REF!</v>
      </c>
      <c r="F156" s="6" t="e">
        <v>#REF!</v>
      </c>
      <c r="G156" s="6" t="e">
        <v>#REF!</v>
      </c>
      <c r="H156" s="6" t="e">
        <v>#REF!</v>
      </c>
      <c r="I156" s="6" t="e">
        <v>#REF!</v>
      </c>
      <c r="J156" s="6" t="e">
        <v>#REF!</v>
      </c>
      <c r="K156" s="6" t="e">
        <v>#REF!</v>
      </c>
    </row>
    <row r="157">
      <c r="A157" s="6" t="e">
        <v>#REF!</v>
      </c>
      <c r="E157" s="6" t="e">
        <v>#REF!</v>
      </c>
      <c r="F157" s="6" t="e">
        <v>#REF!</v>
      </c>
      <c r="G157" s="6" t="e">
        <v>#REF!</v>
      </c>
      <c r="H157" s="6" t="e">
        <v>#REF!</v>
      </c>
      <c r="I157" s="6" t="e">
        <v>#REF!</v>
      </c>
      <c r="J157" s="6" t="e">
        <v>#REF!</v>
      </c>
      <c r="K157" s="6" t="e">
        <v>#REF!</v>
      </c>
    </row>
    <row r="158">
      <c r="A158" s="6" t="e">
        <v>#REF!</v>
      </c>
      <c r="E158" s="6" t="e">
        <v>#REF!</v>
      </c>
      <c r="F158" s="6" t="e">
        <v>#REF!</v>
      </c>
      <c r="G158" s="6" t="e">
        <v>#REF!</v>
      </c>
      <c r="H158" s="6" t="e">
        <v>#REF!</v>
      </c>
      <c r="I158" s="6" t="e">
        <v>#REF!</v>
      </c>
      <c r="J158" s="6" t="e">
        <v>#REF!</v>
      </c>
      <c r="K158" s="6" t="e">
        <v>#REF!</v>
      </c>
    </row>
    <row r="159">
      <c r="A159" s="6" t="e">
        <v>#REF!</v>
      </c>
      <c r="E159" s="6" t="e">
        <v>#REF!</v>
      </c>
      <c r="F159" s="6" t="e">
        <v>#REF!</v>
      </c>
      <c r="G159" s="6" t="e">
        <v>#REF!</v>
      </c>
      <c r="H159" s="6" t="e">
        <v>#REF!</v>
      </c>
      <c r="I159" s="6" t="e">
        <v>#REF!</v>
      </c>
      <c r="J159" s="6" t="e">
        <v>#REF!</v>
      </c>
      <c r="K159" s="6" t="e">
        <v>#REF!</v>
      </c>
    </row>
    <row r="160">
      <c r="A160" s="6" t="e">
        <v>#REF!</v>
      </c>
      <c r="E160" s="6" t="e">
        <v>#REF!</v>
      </c>
      <c r="F160" s="6" t="e">
        <v>#REF!</v>
      </c>
      <c r="G160" s="6" t="e">
        <v>#REF!</v>
      </c>
      <c r="H160" s="6" t="e">
        <v>#REF!</v>
      </c>
      <c r="I160" s="6" t="e">
        <v>#REF!</v>
      </c>
      <c r="J160" s="6" t="e">
        <v>#REF!</v>
      </c>
      <c r="K160" s="6" t="e">
        <v>#REF!</v>
      </c>
    </row>
    <row r="161">
      <c r="A161" s="6" t="e">
        <v>#REF!</v>
      </c>
      <c r="E161" s="6" t="e">
        <v>#REF!</v>
      </c>
      <c r="F161" s="6" t="e">
        <v>#REF!</v>
      </c>
      <c r="G161" s="6" t="e">
        <v>#REF!</v>
      </c>
      <c r="H161" s="6" t="e">
        <v>#REF!</v>
      </c>
      <c r="I161" s="6" t="e">
        <v>#REF!</v>
      </c>
      <c r="J161" s="6" t="e">
        <v>#REF!</v>
      </c>
      <c r="K161" s="6" t="e">
        <v>#REF!</v>
      </c>
    </row>
    <row r="162">
      <c r="A162" s="6" t="e">
        <v>#REF!</v>
      </c>
      <c r="E162" s="6" t="e">
        <v>#REF!</v>
      </c>
      <c r="F162" s="6" t="e">
        <v>#REF!</v>
      </c>
      <c r="G162" s="6" t="e">
        <v>#REF!</v>
      </c>
      <c r="H162" s="6" t="e">
        <v>#REF!</v>
      </c>
      <c r="I162" s="6" t="e">
        <v>#REF!</v>
      </c>
      <c r="J162" s="6" t="e">
        <v>#REF!</v>
      </c>
      <c r="K162" s="6" t="e">
        <v>#REF!</v>
      </c>
    </row>
    <row r="163">
      <c r="A163" s="6" t="e">
        <v>#REF!</v>
      </c>
      <c r="E163" s="6" t="e">
        <v>#REF!</v>
      </c>
      <c r="F163" s="6" t="e">
        <v>#REF!</v>
      </c>
      <c r="G163" s="6" t="e">
        <v>#REF!</v>
      </c>
      <c r="H163" s="6" t="e">
        <v>#REF!</v>
      </c>
      <c r="I163" s="6" t="e">
        <v>#REF!</v>
      </c>
      <c r="J163" s="6" t="e">
        <v>#REF!</v>
      </c>
      <c r="K163" s="6" t="e">
        <v>#REF!</v>
      </c>
    </row>
    <row r="164">
      <c r="A164" s="6" t="e">
        <v>#REF!</v>
      </c>
      <c r="E164" s="6" t="e">
        <v>#REF!</v>
      </c>
      <c r="F164" s="6" t="e">
        <v>#REF!</v>
      </c>
      <c r="G164" s="6" t="e">
        <v>#REF!</v>
      </c>
      <c r="H164" s="6" t="e">
        <v>#REF!</v>
      </c>
      <c r="I164" s="6" t="e">
        <v>#REF!</v>
      </c>
      <c r="J164" s="6" t="e">
        <v>#REF!</v>
      </c>
      <c r="K164" s="6" t="e">
        <v>#REF!</v>
      </c>
    </row>
    <row r="165">
      <c r="A165" s="6" t="e">
        <v>#REF!</v>
      </c>
      <c r="E165" s="6" t="e">
        <v>#REF!</v>
      </c>
      <c r="F165" s="6" t="e">
        <v>#REF!</v>
      </c>
      <c r="G165" s="6" t="e">
        <v>#REF!</v>
      </c>
      <c r="H165" s="6" t="e">
        <v>#REF!</v>
      </c>
      <c r="I165" s="6" t="e">
        <v>#REF!</v>
      </c>
      <c r="J165" s="6" t="e">
        <v>#REF!</v>
      </c>
      <c r="K165" s="6" t="e">
        <v>#REF!</v>
      </c>
    </row>
    <row r="166">
      <c r="A166" s="6" t="e">
        <v>#REF!</v>
      </c>
      <c r="E166" s="6" t="e">
        <v>#REF!</v>
      </c>
      <c r="F166" s="6" t="e">
        <v>#REF!</v>
      </c>
      <c r="G166" s="6" t="e">
        <v>#REF!</v>
      </c>
      <c r="H166" s="6" t="e">
        <v>#REF!</v>
      </c>
      <c r="I166" s="6" t="e">
        <v>#REF!</v>
      </c>
      <c r="J166" s="6" t="e">
        <v>#REF!</v>
      </c>
      <c r="K166" s="6" t="e">
        <v>#REF!</v>
      </c>
    </row>
    <row r="167">
      <c r="A167" s="6" t="e">
        <v>#REF!</v>
      </c>
      <c r="E167" s="6" t="e">
        <v>#REF!</v>
      </c>
      <c r="F167" s="6" t="e">
        <v>#REF!</v>
      </c>
      <c r="G167" s="6" t="e">
        <v>#REF!</v>
      </c>
      <c r="H167" s="6" t="e">
        <v>#REF!</v>
      </c>
      <c r="I167" s="6" t="e">
        <v>#REF!</v>
      </c>
      <c r="J167" s="6" t="e">
        <v>#REF!</v>
      </c>
      <c r="K167" s="6" t="e">
        <v>#REF!</v>
      </c>
    </row>
    <row r="168">
      <c r="A168" s="6" t="e">
        <v>#REF!</v>
      </c>
      <c r="E168" s="6" t="e">
        <v>#REF!</v>
      </c>
      <c r="F168" s="6" t="e">
        <v>#REF!</v>
      </c>
      <c r="G168" s="6" t="e">
        <v>#REF!</v>
      </c>
      <c r="H168" s="6" t="e">
        <v>#REF!</v>
      </c>
      <c r="I168" s="6" t="e">
        <v>#REF!</v>
      </c>
      <c r="J168" s="6" t="e">
        <v>#REF!</v>
      </c>
      <c r="K168" s="6" t="e">
        <v>#REF!</v>
      </c>
    </row>
    <row r="169">
      <c r="A169" s="6" t="e">
        <v>#REF!</v>
      </c>
      <c r="E169" s="6" t="e">
        <v>#REF!</v>
      </c>
      <c r="F169" s="6" t="e">
        <v>#REF!</v>
      </c>
      <c r="G169" s="6" t="e">
        <v>#REF!</v>
      </c>
      <c r="H169" s="6" t="e">
        <v>#REF!</v>
      </c>
      <c r="I169" s="6" t="e">
        <v>#REF!</v>
      </c>
      <c r="J169" s="6" t="e">
        <v>#REF!</v>
      </c>
      <c r="K169" s="6" t="e">
        <v>#REF!</v>
      </c>
    </row>
    <row r="170">
      <c r="A170" s="6" t="e">
        <v>#REF!</v>
      </c>
      <c r="E170" s="6" t="e">
        <v>#REF!</v>
      </c>
      <c r="F170" s="6" t="e">
        <v>#REF!</v>
      </c>
      <c r="G170" s="6" t="e">
        <v>#REF!</v>
      </c>
      <c r="H170" s="6" t="e">
        <v>#REF!</v>
      </c>
      <c r="I170" s="6" t="e">
        <v>#REF!</v>
      </c>
      <c r="J170" s="6" t="e">
        <v>#REF!</v>
      </c>
      <c r="K170" s="6" t="e">
        <v>#REF!</v>
      </c>
    </row>
    <row r="171">
      <c r="A171" s="6" t="e">
        <v>#REF!</v>
      </c>
      <c r="E171" s="6" t="e">
        <v>#REF!</v>
      </c>
      <c r="F171" s="6" t="e">
        <v>#REF!</v>
      </c>
      <c r="G171" s="6" t="e">
        <v>#REF!</v>
      </c>
      <c r="H171" s="6" t="e">
        <v>#REF!</v>
      </c>
      <c r="I171" s="6" t="e">
        <v>#REF!</v>
      </c>
      <c r="J171" s="6" t="e">
        <v>#REF!</v>
      </c>
      <c r="K171" s="6" t="e">
        <v>#REF!</v>
      </c>
    </row>
    <row r="172">
      <c r="A172" s="6" t="e">
        <v>#REF!</v>
      </c>
      <c r="E172" s="6" t="e">
        <v>#REF!</v>
      </c>
      <c r="F172" s="6" t="e">
        <v>#REF!</v>
      </c>
      <c r="G172" s="6" t="e">
        <v>#REF!</v>
      </c>
      <c r="H172" s="6" t="e">
        <v>#REF!</v>
      </c>
      <c r="I172" s="6" t="e">
        <v>#REF!</v>
      </c>
      <c r="J172" s="6" t="e">
        <v>#REF!</v>
      </c>
      <c r="K172" s="6" t="e">
        <v>#REF!</v>
      </c>
    </row>
    <row r="173">
      <c r="A173" s="6" t="e">
        <v>#REF!</v>
      </c>
      <c r="E173" s="6" t="e">
        <v>#REF!</v>
      </c>
      <c r="F173" s="6" t="e">
        <v>#REF!</v>
      </c>
      <c r="G173" s="6" t="e">
        <v>#REF!</v>
      </c>
      <c r="H173" s="6" t="e">
        <v>#REF!</v>
      </c>
      <c r="I173" s="6" t="e">
        <v>#REF!</v>
      </c>
      <c r="J173" s="6" t="e">
        <v>#REF!</v>
      </c>
      <c r="K173" s="6" t="e">
        <v>#REF!</v>
      </c>
    </row>
    <row r="174">
      <c r="A174" s="6" t="e">
        <v>#REF!</v>
      </c>
      <c r="E174" s="6" t="e">
        <v>#REF!</v>
      </c>
      <c r="F174" s="6" t="e">
        <v>#REF!</v>
      </c>
      <c r="G174" s="6" t="e">
        <v>#REF!</v>
      </c>
      <c r="H174" s="6" t="e">
        <v>#REF!</v>
      </c>
      <c r="I174" s="6" t="e">
        <v>#REF!</v>
      </c>
      <c r="J174" s="6" t="e">
        <v>#REF!</v>
      </c>
      <c r="K174" s="6" t="e">
        <v>#REF!</v>
      </c>
    </row>
    <row r="175">
      <c r="A175" s="6" t="e">
        <v>#REF!</v>
      </c>
      <c r="E175" s="6" t="e">
        <v>#REF!</v>
      </c>
      <c r="F175" s="6" t="e">
        <v>#REF!</v>
      </c>
      <c r="G175" s="6" t="e">
        <v>#REF!</v>
      </c>
      <c r="H175" s="6" t="e">
        <v>#REF!</v>
      </c>
      <c r="I175" s="6" t="e">
        <v>#REF!</v>
      </c>
      <c r="J175" s="6" t="e">
        <v>#REF!</v>
      </c>
      <c r="K175" s="6" t="e">
        <v>#REF!</v>
      </c>
    </row>
    <row r="176">
      <c r="A176" s="6" t="e">
        <v>#REF!</v>
      </c>
      <c r="E176" s="6" t="e">
        <v>#REF!</v>
      </c>
      <c r="F176" s="6" t="e">
        <v>#REF!</v>
      </c>
      <c r="G176" s="6" t="e">
        <v>#REF!</v>
      </c>
      <c r="H176" s="6" t="e">
        <v>#REF!</v>
      </c>
      <c r="I176" s="6" t="e">
        <v>#REF!</v>
      </c>
      <c r="J176" s="6" t="e">
        <v>#REF!</v>
      </c>
      <c r="K176" s="6" t="e">
        <v>#REF!</v>
      </c>
    </row>
    <row r="177">
      <c r="A177" s="6" t="e">
        <v>#REF!</v>
      </c>
      <c r="E177" s="6" t="e">
        <v>#REF!</v>
      </c>
      <c r="F177" s="6" t="e">
        <v>#REF!</v>
      </c>
      <c r="G177" s="6" t="e">
        <v>#REF!</v>
      </c>
      <c r="H177" s="6" t="e">
        <v>#REF!</v>
      </c>
      <c r="I177" s="6" t="e">
        <v>#REF!</v>
      </c>
      <c r="J177" s="6" t="e">
        <v>#REF!</v>
      </c>
      <c r="K177" s="6" t="e">
        <v>#REF!</v>
      </c>
    </row>
    <row r="178">
      <c r="A178" s="6" t="e">
        <v>#REF!</v>
      </c>
      <c r="E178" s="6" t="e">
        <v>#REF!</v>
      </c>
      <c r="F178" s="6" t="e">
        <v>#REF!</v>
      </c>
      <c r="G178" s="6" t="e">
        <v>#REF!</v>
      </c>
      <c r="H178" s="6" t="e">
        <v>#REF!</v>
      </c>
      <c r="I178" s="6" t="e">
        <v>#REF!</v>
      </c>
      <c r="J178" s="6" t="e">
        <v>#REF!</v>
      </c>
      <c r="K178" s="6" t="e">
        <v>#REF!</v>
      </c>
    </row>
    <row r="179">
      <c r="A179" s="6" t="e">
        <v>#REF!</v>
      </c>
      <c r="E179" s="6" t="e">
        <v>#REF!</v>
      </c>
      <c r="F179" s="6" t="e">
        <v>#REF!</v>
      </c>
      <c r="G179" s="6" t="e">
        <v>#REF!</v>
      </c>
      <c r="H179" s="6" t="e">
        <v>#REF!</v>
      </c>
      <c r="I179" s="6" t="e">
        <v>#REF!</v>
      </c>
      <c r="J179" s="6" t="e">
        <v>#REF!</v>
      </c>
      <c r="K179" s="6" t="e">
        <v>#REF!</v>
      </c>
    </row>
    <row r="180">
      <c r="A180" s="6" t="e">
        <v>#REF!</v>
      </c>
      <c r="E180" s="6" t="e">
        <v>#REF!</v>
      </c>
      <c r="F180" s="6" t="e">
        <v>#REF!</v>
      </c>
      <c r="G180" s="6" t="e">
        <v>#REF!</v>
      </c>
      <c r="H180" s="6" t="e">
        <v>#REF!</v>
      </c>
      <c r="I180" s="6" t="e">
        <v>#REF!</v>
      </c>
      <c r="J180" s="6" t="e">
        <v>#REF!</v>
      </c>
      <c r="K180" s="6" t="e">
        <v>#REF!</v>
      </c>
    </row>
    <row r="181">
      <c r="A181" s="6" t="e">
        <v>#REF!</v>
      </c>
      <c r="E181" s="6" t="e">
        <v>#REF!</v>
      </c>
      <c r="F181" s="6" t="e">
        <v>#REF!</v>
      </c>
      <c r="G181" s="6" t="e">
        <v>#REF!</v>
      </c>
      <c r="H181" s="6" t="e">
        <v>#REF!</v>
      </c>
      <c r="I181" s="6" t="e">
        <v>#REF!</v>
      </c>
      <c r="J181" s="6" t="e">
        <v>#REF!</v>
      </c>
      <c r="K181" s="6" t="e">
        <v>#REF!</v>
      </c>
    </row>
    <row r="182">
      <c r="A182" s="6" t="e">
        <v>#REF!</v>
      </c>
      <c r="E182" s="6" t="e">
        <v>#REF!</v>
      </c>
      <c r="F182" s="6" t="e">
        <v>#REF!</v>
      </c>
      <c r="G182" s="6" t="e">
        <v>#REF!</v>
      </c>
      <c r="H182" s="6" t="e">
        <v>#REF!</v>
      </c>
      <c r="I182" s="6" t="e">
        <v>#REF!</v>
      </c>
      <c r="J182" s="6" t="e">
        <v>#REF!</v>
      </c>
      <c r="K182" s="6" t="e">
        <v>#REF!</v>
      </c>
    </row>
    <row r="183">
      <c r="A183" s="6" t="e">
        <v>#REF!</v>
      </c>
      <c r="E183" s="6" t="e">
        <v>#REF!</v>
      </c>
      <c r="F183" s="6" t="e">
        <v>#REF!</v>
      </c>
      <c r="G183" s="6" t="e">
        <v>#REF!</v>
      </c>
      <c r="H183" s="6" t="e">
        <v>#REF!</v>
      </c>
      <c r="I183" s="6" t="e">
        <v>#REF!</v>
      </c>
      <c r="J183" s="6" t="e">
        <v>#REF!</v>
      </c>
      <c r="K183" s="6" t="e">
        <v>#REF!</v>
      </c>
    </row>
    <row r="184">
      <c r="A184" s="6" t="e">
        <v>#REF!</v>
      </c>
      <c r="E184" s="6" t="e">
        <v>#REF!</v>
      </c>
      <c r="F184" s="6" t="e">
        <v>#REF!</v>
      </c>
      <c r="G184" s="6" t="e">
        <v>#REF!</v>
      </c>
      <c r="H184" s="6" t="e">
        <v>#REF!</v>
      </c>
      <c r="I184" s="6" t="e">
        <v>#REF!</v>
      </c>
      <c r="J184" s="6" t="e">
        <v>#REF!</v>
      </c>
      <c r="K184" s="6" t="e">
        <v>#REF!</v>
      </c>
    </row>
    <row r="185">
      <c r="A185" s="6" t="e">
        <v>#REF!</v>
      </c>
      <c r="E185" s="6" t="e">
        <v>#REF!</v>
      </c>
      <c r="F185" s="6" t="e">
        <v>#REF!</v>
      </c>
      <c r="G185" s="6" t="e">
        <v>#REF!</v>
      </c>
      <c r="H185" s="6" t="e">
        <v>#REF!</v>
      </c>
      <c r="I185" s="6" t="e">
        <v>#REF!</v>
      </c>
      <c r="J185" s="6" t="e">
        <v>#REF!</v>
      </c>
      <c r="K185" s="6" t="e">
        <v>#REF!</v>
      </c>
    </row>
    <row r="186">
      <c r="A186" s="6" t="e">
        <v>#REF!</v>
      </c>
      <c r="E186" s="6" t="e">
        <v>#REF!</v>
      </c>
      <c r="F186" s="6" t="e">
        <v>#REF!</v>
      </c>
      <c r="G186" s="6" t="e">
        <v>#REF!</v>
      </c>
      <c r="H186" s="6" t="e">
        <v>#REF!</v>
      </c>
      <c r="I186" s="6" t="e">
        <v>#REF!</v>
      </c>
      <c r="J186" s="6" t="e">
        <v>#REF!</v>
      </c>
      <c r="K186" s="6" t="e">
        <v>#REF!</v>
      </c>
    </row>
    <row r="187">
      <c r="A187" s="6" t="e">
        <v>#REF!</v>
      </c>
      <c r="E187" s="6" t="e">
        <v>#REF!</v>
      </c>
      <c r="F187" s="6" t="e">
        <v>#REF!</v>
      </c>
      <c r="G187" s="6" t="e">
        <v>#REF!</v>
      </c>
      <c r="H187" s="6" t="e">
        <v>#REF!</v>
      </c>
      <c r="I187" s="6" t="e">
        <v>#REF!</v>
      </c>
      <c r="J187" s="6" t="e">
        <v>#REF!</v>
      </c>
      <c r="K187" s="6" t="e">
        <v>#REF!</v>
      </c>
    </row>
    <row r="188">
      <c r="A188" s="6" t="e">
        <v>#REF!</v>
      </c>
      <c r="E188" s="6" t="e">
        <v>#REF!</v>
      </c>
      <c r="F188" s="6" t="e">
        <v>#REF!</v>
      </c>
      <c r="G188" s="6" t="e">
        <v>#REF!</v>
      </c>
      <c r="H188" s="6" t="e">
        <v>#REF!</v>
      </c>
      <c r="I188" s="6" t="e">
        <v>#REF!</v>
      </c>
      <c r="J188" s="6" t="e">
        <v>#REF!</v>
      </c>
      <c r="K188" s="6" t="e">
        <v>#REF!</v>
      </c>
    </row>
    <row r="189">
      <c r="A189" s="6" t="e">
        <v>#REF!</v>
      </c>
      <c r="E189" s="6" t="e">
        <v>#REF!</v>
      </c>
      <c r="F189" s="6" t="e">
        <v>#REF!</v>
      </c>
      <c r="G189" s="6" t="e">
        <v>#REF!</v>
      </c>
      <c r="H189" s="6" t="e">
        <v>#REF!</v>
      </c>
      <c r="I189" s="6" t="e">
        <v>#REF!</v>
      </c>
      <c r="J189" s="6" t="e">
        <v>#REF!</v>
      </c>
      <c r="K189" s="6" t="e">
        <v>#REF!</v>
      </c>
    </row>
    <row r="190">
      <c r="A190" s="6" t="e">
        <v>#REF!</v>
      </c>
      <c r="E190" s="6" t="e">
        <v>#REF!</v>
      </c>
      <c r="F190" s="6" t="e">
        <v>#REF!</v>
      </c>
      <c r="G190" s="6" t="e">
        <v>#REF!</v>
      </c>
      <c r="H190" s="6" t="e">
        <v>#REF!</v>
      </c>
      <c r="I190" s="6" t="e">
        <v>#REF!</v>
      </c>
      <c r="J190" s="6" t="e">
        <v>#REF!</v>
      </c>
      <c r="K190" s="6" t="e">
        <v>#REF!</v>
      </c>
    </row>
    <row r="191">
      <c r="A191" s="6" t="e">
        <v>#REF!</v>
      </c>
      <c r="E191" s="6" t="e">
        <v>#REF!</v>
      </c>
      <c r="F191" s="6" t="e">
        <v>#REF!</v>
      </c>
      <c r="G191" s="6" t="e">
        <v>#REF!</v>
      </c>
      <c r="H191" s="6" t="e">
        <v>#REF!</v>
      </c>
      <c r="I191" s="6" t="e">
        <v>#REF!</v>
      </c>
      <c r="J191" s="6" t="e">
        <v>#REF!</v>
      </c>
      <c r="K191" s="6" t="e">
        <v>#REF!</v>
      </c>
    </row>
    <row r="192">
      <c r="A192" s="6" t="e">
        <v>#REF!</v>
      </c>
      <c r="E192" s="6" t="e">
        <v>#REF!</v>
      </c>
      <c r="F192" s="6" t="e">
        <v>#REF!</v>
      </c>
      <c r="G192" s="6" t="e">
        <v>#REF!</v>
      </c>
      <c r="H192" s="6" t="e">
        <v>#REF!</v>
      </c>
      <c r="I192" s="6" t="e">
        <v>#REF!</v>
      </c>
      <c r="J192" s="6" t="e">
        <v>#REF!</v>
      </c>
      <c r="K192" s="6" t="e">
        <v>#REF!</v>
      </c>
    </row>
    <row r="193">
      <c r="A193" s="6" t="e">
        <v>#REF!</v>
      </c>
      <c r="E193" s="6" t="e">
        <v>#REF!</v>
      </c>
      <c r="F193" s="6" t="e">
        <v>#REF!</v>
      </c>
      <c r="G193" s="6" t="e">
        <v>#REF!</v>
      </c>
      <c r="H193" s="6" t="e">
        <v>#REF!</v>
      </c>
      <c r="I193" s="6" t="e">
        <v>#REF!</v>
      </c>
      <c r="J193" s="6" t="e">
        <v>#REF!</v>
      </c>
      <c r="K193" s="6" t="e">
        <v>#REF!</v>
      </c>
    </row>
    <row r="194">
      <c r="A194" s="6" t="e">
        <v>#REF!</v>
      </c>
      <c r="E194" s="6" t="e">
        <v>#REF!</v>
      </c>
      <c r="F194" s="6" t="e">
        <v>#REF!</v>
      </c>
      <c r="G194" s="6" t="e">
        <v>#REF!</v>
      </c>
      <c r="H194" s="6" t="e">
        <v>#REF!</v>
      </c>
      <c r="I194" s="6" t="e">
        <v>#REF!</v>
      </c>
      <c r="J194" s="6" t="e">
        <v>#REF!</v>
      </c>
      <c r="K194" s="6" t="e">
        <v>#REF!</v>
      </c>
    </row>
    <row r="195">
      <c r="A195" s="6" t="e">
        <v>#REF!</v>
      </c>
      <c r="E195" s="6" t="e">
        <v>#REF!</v>
      </c>
      <c r="F195" s="6" t="e">
        <v>#REF!</v>
      </c>
      <c r="G195" s="6" t="e">
        <v>#REF!</v>
      </c>
      <c r="H195" s="6" t="e">
        <v>#REF!</v>
      </c>
      <c r="I195" s="6" t="e">
        <v>#REF!</v>
      </c>
      <c r="J195" s="6" t="e">
        <v>#REF!</v>
      </c>
      <c r="K195" s="6" t="e">
        <v>#REF!</v>
      </c>
    </row>
    <row r="196">
      <c r="A196" s="6" t="e">
        <v>#REF!</v>
      </c>
      <c r="E196" s="6" t="e">
        <v>#REF!</v>
      </c>
      <c r="F196" s="6" t="e">
        <v>#REF!</v>
      </c>
      <c r="G196" s="6" t="e">
        <v>#REF!</v>
      </c>
      <c r="H196" s="6" t="e">
        <v>#REF!</v>
      </c>
      <c r="I196" s="6" t="e">
        <v>#REF!</v>
      </c>
      <c r="J196" s="6" t="e">
        <v>#REF!</v>
      </c>
      <c r="K196" s="6" t="e">
        <v>#REF!</v>
      </c>
    </row>
    <row r="197">
      <c r="A197" s="6" t="e">
        <v>#REF!</v>
      </c>
      <c r="E197" s="6" t="e">
        <v>#REF!</v>
      </c>
      <c r="F197" s="6" t="e">
        <v>#REF!</v>
      </c>
      <c r="G197" s="6" t="e">
        <v>#REF!</v>
      </c>
      <c r="H197" s="6" t="e">
        <v>#REF!</v>
      </c>
      <c r="I197" s="6" t="e">
        <v>#REF!</v>
      </c>
      <c r="J197" s="6" t="e">
        <v>#REF!</v>
      </c>
      <c r="K197" s="6" t="e">
        <v>#REF!</v>
      </c>
    </row>
    <row r="198">
      <c r="A198" s="6" t="e">
        <v>#REF!</v>
      </c>
      <c r="E198" s="6" t="e">
        <v>#REF!</v>
      </c>
      <c r="F198" s="6" t="e">
        <v>#REF!</v>
      </c>
      <c r="G198" s="6" t="e">
        <v>#REF!</v>
      </c>
      <c r="H198" s="6" t="e">
        <v>#REF!</v>
      </c>
      <c r="I198" s="6" t="e">
        <v>#REF!</v>
      </c>
      <c r="J198" s="6" t="e">
        <v>#REF!</v>
      </c>
      <c r="K198" s="6" t="e">
        <v>#REF!</v>
      </c>
    </row>
    <row r="199">
      <c r="A199" s="6" t="e">
        <v>#REF!</v>
      </c>
      <c r="E199" s="6" t="e">
        <v>#REF!</v>
      </c>
      <c r="F199" s="6" t="e">
        <v>#REF!</v>
      </c>
      <c r="G199" s="6" t="e">
        <v>#REF!</v>
      </c>
      <c r="H199" s="6" t="e">
        <v>#REF!</v>
      </c>
      <c r="I199" s="6" t="e">
        <v>#REF!</v>
      </c>
      <c r="J199" s="6" t="e">
        <v>#REF!</v>
      </c>
      <c r="K199" s="6" t="e">
        <v>#REF!</v>
      </c>
    </row>
    <row r="200">
      <c r="A200" s="6" t="e">
        <v>#REF!</v>
      </c>
      <c r="E200" s="6" t="e">
        <v>#REF!</v>
      </c>
      <c r="F200" s="6" t="e">
        <v>#REF!</v>
      </c>
      <c r="G200" s="6" t="e">
        <v>#REF!</v>
      </c>
      <c r="H200" s="6" t="e">
        <v>#REF!</v>
      </c>
      <c r="I200" s="6" t="e">
        <v>#REF!</v>
      </c>
      <c r="J200" s="6" t="e">
        <v>#REF!</v>
      </c>
      <c r="K200" s="6" t="e">
        <v>#REF!</v>
      </c>
    </row>
    <row r="201">
      <c r="A201" s="6" t="e">
        <v>#REF!</v>
      </c>
      <c r="E201" s="6" t="e">
        <v>#REF!</v>
      </c>
      <c r="F201" s="6" t="e">
        <v>#REF!</v>
      </c>
      <c r="G201" s="6" t="e">
        <v>#REF!</v>
      </c>
      <c r="H201" s="6" t="e">
        <v>#REF!</v>
      </c>
      <c r="I201" s="6" t="e">
        <v>#REF!</v>
      </c>
      <c r="J201" s="6" t="e">
        <v>#REF!</v>
      </c>
      <c r="K201" s="6" t="e">
        <v>#REF!</v>
      </c>
    </row>
    <row r="202">
      <c r="A202" s="6" t="e">
        <v>#REF!</v>
      </c>
      <c r="E202" s="6" t="e">
        <v>#REF!</v>
      </c>
      <c r="F202" s="6" t="e">
        <v>#REF!</v>
      </c>
      <c r="G202" s="6" t="e">
        <v>#REF!</v>
      </c>
      <c r="H202" s="6" t="e">
        <v>#REF!</v>
      </c>
      <c r="I202" s="6" t="e">
        <v>#REF!</v>
      </c>
      <c r="J202" s="6" t="e">
        <v>#REF!</v>
      </c>
      <c r="K202" s="6" t="e">
        <v>#REF!</v>
      </c>
    </row>
    <row r="203">
      <c r="A203" s="6" t="e">
        <v>#REF!</v>
      </c>
      <c r="E203" s="6" t="e">
        <v>#REF!</v>
      </c>
      <c r="F203" s="6" t="e">
        <v>#REF!</v>
      </c>
      <c r="G203" s="6" t="e">
        <v>#REF!</v>
      </c>
      <c r="H203" s="6" t="e">
        <v>#REF!</v>
      </c>
      <c r="I203" s="6" t="e">
        <v>#REF!</v>
      </c>
      <c r="J203" s="6" t="e">
        <v>#REF!</v>
      </c>
      <c r="K203" s="6" t="e">
        <v>#REF!</v>
      </c>
    </row>
    <row r="204">
      <c r="A204" s="6" t="e">
        <v>#REF!</v>
      </c>
      <c r="E204" s="6" t="e">
        <v>#REF!</v>
      </c>
      <c r="F204" s="6" t="e">
        <v>#REF!</v>
      </c>
      <c r="G204" s="6" t="e">
        <v>#REF!</v>
      </c>
      <c r="H204" s="6" t="e">
        <v>#REF!</v>
      </c>
      <c r="I204" s="6" t="e">
        <v>#REF!</v>
      </c>
      <c r="J204" s="6" t="e">
        <v>#REF!</v>
      </c>
      <c r="K204" s="6" t="e">
        <v>#REF!</v>
      </c>
    </row>
    <row r="205">
      <c r="A205" s="6" t="e">
        <v>#REF!</v>
      </c>
      <c r="E205" s="6" t="e">
        <v>#REF!</v>
      </c>
      <c r="F205" s="6" t="e">
        <v>#REF!</v>
      </c>
      <c r="G205" s="6" t="e">
        <v>#REF!</v>
      </c>
      <c r="H205" s="6" t="e">
        <v>#REF!</v>
      </c>
      <c r="I205" s="6" t="e">
        <v>#REF!</v>
      </c>
      <c r="J205" s="6" t="e">
        <v>#REF!</v>
      </c>
      <c r="K205" s="6" t="e">
        <v>#REF!</v>
      </c>
    </row>
    <row r="206">
      <c r="A206" s="6" t="e">
        <v>#REF!</v>
      </c>
      <c r="E206" s="6" t="e">
        <v>#REF!</v>
      </c>
      <c r="F206" s="6" t="e">
        <v>#REF!</v>
      </c>
      <c r="G206" s="6" t="e">
        <v>#REF!</v>
      </c>
      <c r="H206" s="6" t="e">
        <v>#REF!</v>
      </c>
      <c r="I206" s="6" t="e">
        <v>#REF!</v>
      </c>
      <c r="J206" s="6" t="e">
        <v>#REF!</v>
      </c>
      <c r="K206" s="6" t="e">
        <v>#REF!</v>
      </c>
    </row>
    <row r="207">
      <c r="A207" s="6" t="e">
        <v>#REF!</v>
      </c>
      <c r="E207" s="6" t="e">
        <v>#REF!</v>
      </c>
      <c r="F207" s="6" t="e">
        <v>#REF!</v>
      </c>
      <c r="G207" s="6" t="e">
        <v>#REF!</v>
      </c>
      <c r="H207" s="6" t="e">
        <v>#REF!</v>
      </c>
      <c r="I207" s="6" t="e">
        <v>#REF!</v>
      </c>
      <c r="J207" s="6" t="e">
        <v>#REF!</v>
      </c>
      <c r="K207" s="6" t="e">
        <v>#REF!</v>
      </c>
    </row>
    <row r="208">
      <c r="A208" s="6" t="e">
        <v>#REF!</v>
      </c>
      <c r="E208" s="6" t="e">
        <v>#REF!</v>
      </c>
      <c r="F208" s="6" t="e">
        <v>#REF!</v>
      </c>
      <c r="G208" s="6" t="e">
        <v>#REF!</v>
      </c>
      <c r="H208" s="6" t="e">
        <v>#REF!</v>
      </c>
      <c r="I208" s="6" t="e">
        <v>#REF!</v>
      </c>
      <c r="J208" s="6" t="e">
        <v>#REF!</v>
      </c>
      <c r="K208" s="6" t="e">
        <v>#REF!</v>
      </c>
    </row>
    <row r="209">
      <c r="A209" s="6" t="e">
        <v>#REF!</v>
      </c>
      <c r="E209" s="6" t="e">
        <v>#REF!</v>
      </c>
      <c r="F209" s="6" t="e">
        <v>#REF!</v>
      </c>
      <c r="G209" s="6" t="e">
        <v>#REF!</v>
      </c>
      <c r="H209" s="6" t="e">
        <v>#REF!</v>
      </c>
      <c r="I209" s="6" t="e">
        <v>#REF!</v>
      </c>
      <c r="J209" s="6" t="e">
        <v>#REF!</v>
      </c>
      <c r="K209" s="6" t="e">
        <v>#REF!</v>
      </c>
    </row>
    <row r="210">
      <c r="A210" s="6" t="e">
        <v>#REF!</v>
      </c>
      <c r="E210" s="6" t="e">
        <v>#REF!</v>
      </c>
      <c r="F210" s="6" t="e">
        <v>#REF!</v>
      </c>
      <c r="G210" s="6" t="e">
        <v>#REF!</v>
      </c>
      <c r="H210" s="6" t="e">
        <v>#REF!</v>
      </c>
      <c r="I210" s="6" t="e">
        <v>#REF!</v>
      </c>
      <c r="J210" s="6" t="e">
        <v>#REF!</v>
      </c>
      <c r="K210" s="6" t="e">
        <v>#REF!</v>
      </c>
    </row>
    <row r="211">
      <c r="A211" s="6" t="e">
        <v>#REF!</v>
      </c>
      <c r="E211" s="6" t="e">
        <v>#REF!</v>
      </c>
      <c r="F211" s="6" t="e">
        <v>#REF!</v>
      </c>
      <c r="G211" s="6" t="e">
        <v>#REF!</v>
      </c>
      <c r="H211" s="6" t="e">
        <v>#REF!</v>
      </c>
      <c r="I211" s="6" t="e">
        <v>#REF!</v>
      </c>
      <c r="J211" s="6" t="e">
        <v>#REF!</v>
      </c>
      <c r="K211" s="6" t="e">
        <v>#REF!</v>
      </c>
    </row>
    <row r="212">
      <c r="A212" s="6" t="e">
        <v>#REF!</v>
      </c>
      <c r="E212" s="6" t="e">
        <v>#REF!</v>
      </c>
      <c r="F212" s="6" t="e">
        <v>#REF!</v>
      </c>
      <c r="G212" s="6" t="e">
        <v>#REF!</v>
      </c>
      <c r="H212" s="6" t="e">
        <v>#REF!</v>
      </c>
      <c r="I212" s="6" t="e">
        <v>#REF!</v>
      </c>
      <c r="J212" s="6" t="e">
        <v>#REF!</v>
      </c>
      <c r="K212" s="6" t="e">
        <v>#REF!</v>
      </c>
    </row>
    <row r="213">
      <c r="A213" s="6" t="e">
        <v>#REF!</v>
      </c>
      <c r="E213" s="6" t="e">
        <v>#REF!</v>
      </c>
      <c r="F213" s="6" t="e">
        <v>#REF!</v>
      </c>
      <c r="G213" s="6" t="e">
        <v>#REF!</v>
      </c>
      <c r="H213" s="6" t="e">
        <v>#REF!</v>
      </c>
      <c r="I213" s="6" t="e">
        <v>#REF!</v>
      </c>
      <c r="J213" s="6" t="e">
        <v>#REF!</v>
      </c>
      <c r="K213" s="6" t="e">
        <v>#REF!</v>
      </c>
    </row>
    <row r="214">
      <c r="A214" s="6" t="e">
        <v>#REF!</v>
      </c>
      <c r="E214" s="6" t="e">
        <v>#REF!</v>
      </c>
      <c r="F214" s="6" t="e">
        <v>#REF!</v>
      </c>
      <c r="G214" s="6" t="e">
        <v>#REF!</v>
      </c>
      <c r="H214" s="6" t="e">
        <v>#REF!</v>
      </c>
      <c r="I214" s="6" t="e">
        <v>#REF!</v>
      </c>
      <c r="J214" s="6" t="e">
        <v>#REF!</v>
      </c>
      <c r="K214" s="6" t="e">
        <v>#REF!</v>
      </c>
    </row>
    <row r="215">
      <c r="A215" s="6" t="e">
        <v>#REF!</v>
      </c>
      <c r="E215" s="6" t="e">
        <v>#REF!</v>
      </c>
      <c r="F215" s="6" t="e">
        <v>#REF!</v>
      </c>
      <c r="G215" s="6" t="e">
        <v>#REF!</v>
      </c>
      <c r="H215" s="6" t="e">
        <v>#REF!</v>
      </c>
      <c r="I215" s="6" t="e">
        <v>#REF!</v>
      </c>
      <c r="J215" s="6" t="e">
        <v>#REF!</v>
      </c>
      <c r="K215" s="6" t="e">
        <v>#REF!</v>
      </c>
    </row>
    <row r="216">
      <c r="A216" s="6" t="e">
        <v>#REF!</v>
      </c>
      <c r="E216" s="6" t="e">
        <v>#REF!</v>
      </c>
      <c r="F216" s="6" t="e">
        <v>#REF!</v>
      </c>
      <c r="G216" s="6" t="e">
        <v>#REF!</v>
      </c>
      <c r="H216" s="6" t="e">
        <v>#REF!</v>
      </c>
      <c r="I216" s="6" t="e">
        <v>#REF!</v>
      </c>
      <c r="J216" s="6" t="e">
        <v>#REF!</v>
      </c>
      <c r="K216" s="6" t="e">
        <v>#REF!</v>
      </c>
    </row>
    <row r="217">
      <c r="A217" s="6" t="e">
        <v>#REF!</v>
      </c>
      <c r="E217" s="6" t="e">
        <v>#REF!</v>
      </c>
      <c r="F217" s="6" t="e">
        <v>#REF!</v>
      </c>
      <c r="G217" s="6" t="e">
        <v>#REF!</v>
      </c>
      <c r="H217" s="6" t="e">
        <v>#REF!</v>
      </c>
      <c r="I217" s="6" t="e">
        <v>#REF!</v>
      </c>
      <c r="J217" s="6" t="e">
        <v>#REF!</v>
      </c>
      <c r="K217" s="6" t="e">
        <v>#REF!</v>
      </c>
    </row>
    <row r="218">
      <c r="A218" s="6" t="e">
        <v>#REF!</v>
      </c>
      <c r="E218" s="6" t="e">
        <v>#REF!</v>
      </c>
      <c r="F218" s="6" t="e">
        <v>#REF!</v>
      </c>
      <c r="G218" s="6" t="e">
        <v>#REF!</v>
      </c>
      <c r="H218" s="6" t="e">
        <v>#REF!</v>
      </c>
      <c r="I218" s="6" t="e">
        <v>#REF!</v>
      </c>
      <c r="J218" s="6" t="e">
        <v>#REF!</v>
      </c>
      <c r="K218" s="6" t="e">
        <v>#REF!</v>
      </c>
    </row>
    <row r="219">
      <c r="A219" s="6" t="e">
        <v>#REF!</v>
      </c>
      <c r="E219" s="6" t="e">
        <v>#REF!</v>
      </c>
      <c r="F219" s="6" t="e">
        <v>#REF!</v>
      </c>
      <c r="G219" s="6" t="e">
        <v>#REF!</v>
      </c>
      <c r="H219" s="6" t="e">
        <v>#REF!</v>
      </c>
      <c r="I219" s="6" t="e">
        <v>#REF!</v>
      </c>
      <c r="J219" s="6" t="e">
        <v>#REF!</v>
      </c>
      <c r="K219" s="6" t="e">
        <v>#REF!</v>
      </c>
    </row>
    <row r="220">
      <c r="A220" s="6" t="e">
        <v>#REF!</v>
      </c>
      <c r="E220" s="6" t="e">
        <v>#REF!</v>
      </c>
      <c r="F220" s="6" t="e">
        <v>#REF!</v>
      </c>
      <c r="G220" s="6" t="e">
        <v>#REF!</v>
      </c>
      <c r="H220" s="6" t="e">
        <v>#REF!</v>
      </c>
      <c r="I220" s="6" t="e">
        <v>#REF!</v>
      </c>
      <c r="J220" s="6" t="e">
        <v>#REF!</v>
      </c>
      <c r="K220" s="6" t="e">
        <v>#REF!</v>
      </c>
    </row>
    <row r="221">
      <c r="A221" s="6" t="e">
        <v>#REF!</v>
      </c>
      <c r="E221" s="6" t="e">
        <v>#REF!</v>
      </c>
      <c r="F221" s="6" t="e">
        <v>#REF!</v>
      </c>
      <c r="G221" s="6" t="e">
        <v>#REF!</v>
      </c>
      <c r="H221" s="6" t="e">
        <v>#REF!</v>
      </c>
      <c r="I221" s="6" t="e">
        <v>#REF!</v>
      </c>
      <c r="J221" s="6" t="e">
        <v>#REF!</v>
      </c>
      <c r="K221" s="6" t="e">
        <v>#REF!</v>
      </c>
    </row>
    <row r="222">
      <c r="A222" s="6" t="e">
        <v>#REF!</v>
      </c>
      <c r="E222" s="6" t="e">
        <v>#REF!</v>
      </c>
      <c r="F222" s="6" t="e">
        <v>#REF!</v>
      </c>
      <c r="G222" s="6" t="e">
        <v>#REF!</v>
      </c>
      <c r="H222" s="6" t="e">
        <v>#REF!</v>
      </c>
      <c r="I222" s="6" t="e">
        <v>#REF!</v>
      </c>
      <c r="J222" s="6" t="e">
        <v>#REF!</v>
      </c>
      <c r="K222" s="6" t="e">
        <v>#REF!</v>
      </c>
    </row>
    <row r="223">
      <c r="A223" s="6" t="e">
        <v>#REF!</v>
      </c>
      <c r="E223" s="6" t="e">
        <v>#REF!</v>
      </c>
      <c r="F223" s="6" t="e">
        <v>#REF!</v>
      </c>
      <c r="G223" s="6" t="e">
        <v>#REF!</v>
      </c>
      <c r="H223" s="6" t="e">
        <v>#REF!</v>
      </c>
      <c r="I223" s="6" t="e">
        <v>#REF!</v>
      </c>
      <c r="J223" s="6" t="e">
        <v>#REF!</v>
      </c>
      <c r="K223" s="6" t="e">
        <v>#REF!</v>
      </c>
    </row>
    <row r="224">
      <c r="A224" s="6" t="e">
        <v>#REF!</v>
      </c>
      <c r="E224" s="6" t="e">
        <v>#REF!</v>
      </c>
      <c r="F224" s="6" t="e">
        <v>#REF!</v>
      </c>
      <c r="G224" s="6" t="e">
        <v>#REF!</v>
      </c>
      <c r="H224" s="6" t="e">
        <v>#REF!</v>
      </c>
      <c r="I224" s="6" t="e">
        <v>#REF!</v>
      </c>
      <c r="J224" s="6" t="e">
        <v>#REF!</v>
      </c>
      <c r="K224" s="6" t="e">
        <v>#REF!</v>
      </c>
    </row>
    <row r="225">
      <c r="A225" s="6" t="e">
        <v>#REF!</v>
      </c>
      <c r="E225" s="6" t="e">
        <v>#REF!</v>
      </c>
      <c r="F225" s="6" t="e">
        <v>#REF!</v>
      </c>
      <c r="G225" s="6" t="e">
        <v>#REF!</v>
      </c>
      <c r="H225" s="6" t="e">
        <v>#REF!</v>
      </c>
      <c r="I225" s="6" t="e">
        <v>#REF!</v>
      </c>
      <c r="J225" s="6" t="e">
        <v>#REF!</v>
      </c>
      <c r="K225" s="6" t="e">
        <v>#REF!</v>
      </c>
    </row>
    <row r="226">
      <c r="A226" s="6" t="e">
        <v>#REF!</v>
      </c>
      <c r="E226" s="6" t="e">
        <v>#REF!</v>
      </c>
      <c r="F226" s="6" t="e">
        <v>#REF!</v>
      </c>
      <c r="G226" s="6" t="e">
        <v>#REF!</v>
      </c>
      <c r="H226" s="6" t="e">
        <v>#REF!</v>
      </c>
      <c r="I226" s="6" t="e">
        <v>#REF!</v>
      </c>
      <c r="J226" s="6" t="e">
        <v>#REF!</v>
      </c>
      <c r="K226" s="6" t="e">
        <v>#REF!</v>
      </c>
    </row>
    <row r="227">
      <c r="A227" s="6" t="e">
        <v>#REF!</v>
      </c>
      <c r="E227" s="6" t="e">
        <v>#REF!</v>
      </c>
      <c r="F227" s="6" t="e">
        <v>#REF!</v>
      </c>
      <c r="G227" s="6" t="e">
        <v>#REF!</v>
      </c>
      <c r="H227" s="6" t="e">
        <v>#REF!</v>
      </c>
      <c r="I227" s="6" t="e">
        <v>#REF!</v>
      </c>
      <c r="J227" s="6" t="e">
        <v>#REF!</v>
      </c>
      <c r="K227" s="6" t="e">
        <v>#REF!</v>
      </c>
    </row>
    <row r="228">
      <c r="A228" s="6" t="e">
        <v>#REF!</v>
      </c>
      <c r="E228" s="6" t="e">
        <v>#REF!</v>
      </c>
      <c r="F228" s="6" t="e">
        <v>#REF!</v>
      </c>
      <c r="G228" s="6" t="e">
        <v>#REF!</v>
      </c>
      <c r="H228" s="6" t="e">
        <v>#REF!</v>
      </c>
      <c r="I228" s="6" t="e">
        <v>#REF!</v>
      </c>
      <c r="J228" s="6" t="e">
        <v>#REF!</v>
      </c>
      <c r="K228" s="6" t="e">
        <v>#REF!</v>
      </c>
    </row>
    <row r="229">
      <c r="A229" s="6" t="e">
        <v>#REF!</v>
      </c>
      <c r="E229" s="6" t="e">
        <v>#REF!</v>
      </c>
      <c r="F229" s="6" t="e">
        <v>#REF!</v>
      </c>
      <c r="G229" s="6" t="e">
        <v>#REF!</v>
      </c>
      <c r="H229" s="6" t="e">
        <v>#REF!</v>
      </c>
      <c r="I229" s="6" t="e">
        <v>#REF!</v>
      </c>
      <c r="J229" s="6" t="e">
        <v>#REF!</v>
      </c>
      <c r="K229" s="6" t="e">
        <v>#REF!</v>
      </c>
    </row>
    <row r="230">
      <c r="A230" s="6" t="e">
        <v>#REF!</v>
      </c>
      <c r="E230" s="6" t="e">
        <v>#REF!</v>
      </c>
      <c r="F230" s="6" t="e">
        <v>#REF!</v>
      </c>
      <c r="G230" s="6" t="e">
        <v>#REF!</v>
      </c>
      <c r="H230" s="6" t="e">
        <v>#REF!</v>
      </c>
      <c r="I230" s="6" t="e">
        <v>#REF!</v>
      </c>
      <c r="J230" s="6" t="e">
        <v>#REF!</v>
      </c>
      <c r="K230" s="6" t="e">
        <v>#REF!</v>
      </c>
    </row>
    <row r="231">
      <c r="A231" s="6" t="e">
        <v>#REF!</v>
      </c>
      <c r="E231" s="6" t="e">
        <v>#REF!</v>
      </c>
      <c r="F231" s="6" t="e">
        <v>#REF!</v>
      </c>
      <c r="G231" s="6" t="e">
        <v>#REF!</v>
      </c>
      <c r="H231" s="6" t="e">
        <v>#REF!</v>
      </c>
      <c r="I231" s="6" t="e">
        <v>#REF!</v>
      </c>
      <c r="J231" s="6" t="e">
        <v>#REF!</v>
      </c>
      <c r="K231" s="6" t="e">
        <v>#REF!</v>
      </c>
    </row>
    <row r="232">
      <c r="A232" s="6" t="e">
        <v>#REF!</v>
      </c>
      <c r="E232" s="6" t="e">
        <v>#REF!</v>
      </c>
      <c r="F232" s="6" t="e">
        <v>#REF!</v>
      </c>
      <c r="G232" s="6" t="e">
        <v>#REF!</v>
      </c>
      <c r="H232" s="6" t="e">
        <v>#REF!</v>
      </c>
      <c r="I232" s="6" t="e">
        <v>#REF!</v>
      </c>
      <c r="J232" s="6" t="e">
        <v>#REF!</v>
      </c>
      <c r="K232" s="6" t="e">
        <v>#REF!</v>
      </c>
    </row>
    <row r="233">
      <c r="A233" s="6" t="e">
        <v>#REF!</v>
      </c>
      <c r="E233" s="6" t="e">
        <v>#REF!</v>
      </c>
      <c r="F233" s="6" t="e">
        <v>#REF!</v>
      </c>
      <c r="G233" s="6" t="e">
        <v>#REF!</v>
      </c>
      <c r="H233" s="6" t="e">
        <v>#REF!</v>
      </c>
      <c r="I233" s="6" t="e">
        <v>#REF!</v>
      </c>
      <c r="J233" s="6" t="e">
        <v>#REF!</v>
      </c>
      <c r="K233" s="6" t="e">
        <v>#REF!</v>
      </c>
    </row>
    <row r="234">
      <c r="A234" s="6" t="e">
        <v>#REF!</v>
      </c>
      <c r="E234" s="6" t="e">
        <v>#REF!</v>
      </c>
      <c r="F234" s="6" t="e">
        <v>#REF!</v>
      </c>
      <c r="G234" s="6" t="e">
        <v>#REF!</v>
      </c>
      <c r="H234" s="6" t="e">
        <v>#REF!</v>
      </c>
      <c r="I234" s="6" t="e">
        <v>#REF!</v>
      </c>
      <c r="J234" s="6" t="e">
        <v>#REF!</v>
      </c>
      <c r="K234" s="6" t="e">
        <v>#REF!</v>
      </c>
    </row>
    <row r="235">
      <c r="A235" s="6" t="e">
        <v>#REF!</v>
      </c>
      <c r="E235" s="6" t="e">
        <v>#REF!</v>
      </c>
      <c r="F235" s="6" t="e">
        <v>#REF!</v>
      </c>
      <c r="G235" s="6" t="e">
        <v>#REF!</v>
      </c>
      <c r="H235" s="6" t="e">
        <v>#REF!</v>
      </c>
      <c r="I235" s="6" t="e">
        <v>#REF!</v>
      </c>
      <c r="J235" s="6" t="e">
        <v>#REF!</v>
      </c>
      <c r="K235" s="6" t="e">
        <v>#REF!</v>
      </c>
    </row>
    <row r="236">
      <c r="A236" t="e">
        <v>#REF!</v>
      </c>
      <c r="E236" t="e">
        <v>#REF!</v>
      </c>
      <c r="F236" t="e">
        <v>#REF!</v>
      </c>
      <c r="G236" t="e">
        <v>#REF!</v>
      </c>
      <c r="H236" t="e">
        <v>#REF!</v>
      </c>
      <c r="I236" t="e">
        <v>#REF!</v>
      </c>
      <c r="J236" t="e">
        <v>#REF!</v>
      </c>
      <c r="K236" t="e">
        <v>#REF!</v>
      </c>
    </row>
    <row r="237">
      <c r="A237" t="e">
        <v>#REF!</v>
      </c>
      <c r="E237" t="e">
        <v>#REF!</v>
      </c>
      <c r="F237" t="e">
        <v>#REF!</v>
      </c>
      <c r="G237" t="e">
        <v>#REF!</v>
      </c>
      <c r="H237" t="e">
        <v>#REF!</v>
      </c>
      <c r="I237" t="e">
        <v>#REF!</v>
      </c>
      <c r="J237" t="e">
        <v>#REF!</v>
      </c>
      <c r="K237" t="e">
        <v>#REF!</v>
      </c>
    </row>
    <row r="238">
      <c r="A238" t="e">
        <v>#REF!</v>
      </c>
      <c r="E238" t="e">
        <v>#REF!</v>
      </c>
      <c r="F238" t="e">
        <v>#REF!</v>
      </c>
      <c r="G238" t="e">
        <v>#REF!</v>
      </c>
      <c r="H238" t="e">
        <v>#REF!</v>
      </c>
      <c r="I238" t="e">
        <v>#REF!</v>
      </c>
      <c r="J238" t="e">
        <v>#REF!</v>
      </c>
      <c r="K238" t="e">
        <v>#REF!</v>
      </c>
    </row>
    <row r="239">
      <c r="A239" t="e">
        <v>#REF!</v>
      </c>
      <c r="E239" t="e">
        <v>#REF!</v>
      </c>
      <c r="F239" t="e">
        <v>#REF!</v>
      </c>
      <c r="G239" t="e">
        <v>#REF!</v>
      </c>
      <c r="H239" t="e">
        <v>#REF!</v>
      </c>
      <c r="I239" t="e">
        <v>#REF!</v>
      </c>
      <c r="J239" t="e">
        <v>#REF!</v>
      </c>
      <c r="K239" t="e">
        <v>#REF!</v>
      </c>
    </row>
    <row r="240">
      <c r="A240" t="e">
        <v>#REF!</v>
      </c>
      <c r="E240" t="e">
        <v>#REF!</v>
      </c>
      <c r="F240" t="e">
        <v>#REF!</v>
      </c>
      <c r="G240" t="e">
        <v>#REF!</v>
      </c>
      <c r="H240" t="e">
        <v>#REF!</v>
      </c>
      <c r="I240" t="e">
        <v>#REF!</v>
      </c>
      <c r="J240" t="e">
        <v>#REF!</v>
      </c>
      <c r="K240" t="e">
        <v>#REF!</v>
      </c>
    </row>
    <row r="241">
      <c r="A241" t="e">
        <v>#REF!</v>
      </c>
      <c r="E241" t="e">
        <v>#REF!</v>
      </c>
      <c r="F241" t="e">
        <v>#REF!</v>
      </c>
      <c r="G241" t="e">
        <v>#REF!</v>
      </c>
      <c r="H241" t="e">
        <v>#REF!</v>
      </c>
      <c r="I241" t="e">
        <v>#REF!</v>
      </c>
      <c r="J241" t="e">
        <v>#REF!</v>
      </c>
      <c r="K241" t="e">
        <v>#REF!</v>
      </c>
    </row>
    <row r="242">
      <c r="A242" t="e">
        <v>#REF!</v>
      </c>
      <c r="E242" t="e">
        <v>#REF!</v>
      </c>
      <c r="F242" t="e">
        <v>#REF!</v>
      </c>
      <c r="G242" t="e">
        <v>#REF!</v>
      </c>
      <c r="H242" t="e">
        <v>#REF!</v>
      </c>
      <c r="I242" t="e">
        <v>#REF!</v>
      </c>
      <c r="J242" t="e">
        <v>#REF!</v>
      </c>
      <c r="K242" t="e">
        <v>#REF!</v>
      </c>
    </row>
    <row r="243">
      <c r="A243" t="e">
        <v>#REF!</v>
      </c>
      <c r="E243" t="e">
        <v>#REF!</v>
      </c>
      <c r="F243" t="e">
        <v>#REF!</v>
      </c>
      <c r="G243" t="e">
        <v>#REF!</v>
      </c>
      <c r="H243" t="e">
        <v>#REF!</v>
      </c>
      <c r="I243" t="e">
        <v>#REF!</v>
      </c>
      <c r="J243" t="e">
        <v>#REF!</v>
      </c>
      <c r="K243" t="e">
        <v>#REF!</v>
      </c>
    </row>
    <row r="244">
      <c r="A244" t="e">
        <v>#REF!</v>
      </c>
      <c r="E244" t="e">
        <v>#REF!</v>
      </c>
      <c r="F244" t="e">
        <v>#REF!</v>
      </c>
      <c r="G244" t="e">
        <v>#REF!</v>
      </c>
      <c r="H244" t="e">
        <v>#REF!</v>
      </c>
      <c r="I244" t="e">
        <v>#REF!</v>
      </c>
      <c r="J244" t="e">
        <v>#REF!</v>
      </c>
      <c r="K244" t="e">
        <v>#REF!</v>
      </c>
    </row>
    <row r="245">
      <c r="A245" t="e">
        <v>#REF!</v>
      </c>
      <c r="E245" t="e">
        <v>#REF!</v>
      </c>
      <c r="F245" t="e">
        <v>#REF!</v>
      </c>
      <c r="G245" t="e">
        <v>#REF!</v>
      </c>
      <c r="H245" t="e">
        <v>#REF!</v>
      </c>
      <c r="I245" t="e">
        <v>#REF!</v>
      </c>
      <c r="J245" t="e">
        <v>#REF!</v>
      </c>
      <c r="K245" t="e">
        <v>#REF!</v>
      </c>
    </row>
    <row r="246">
      <c r="A246" t="e">
        <v>#REF!</v>
      </c>
      <c r="E246" t="e">
        <v>#REF!</v>
      </c>
      <c r="F246" t="e">
        <v>#REF!</v>
      </c>
      <c r="G246" t="e">
        <v>#REF!</v>
      </c>
      <c r="H246" t="e">
        <v>#REF!</v>
      </c>
      <c r="I246" t="e">
        <v>#REF!</v>
      </c>
      <c r="J246" t="e">
        <v>#REF!</v>
      </c>
      <c r="K246" t="e">
        <v>#REF!</v>
      </c>
    </row>
    <row r="247">
      <c r="A247" t="e">
        <v>#REF!</v>
      </c>
      <c r="E247" t="e">
        <v>#REF!</v>
      </c>
      <c r="F247" t="e">
        <v>#REF!</v>
      </c>
      <c r="G247" t="e">
        <v>#REF!</v>
      </c>
      <c r="H247" t="e">
        <v>#REF!</v>
      </c>
      <c r="I247" t="e">
        <v>#REF!</v>
      </c>
      <c r="J247" t="e">
        <v>#REF!</v>
      </c>
      <c r="K247" t="e">
        <v>#REF!</v>
      </c>
    </row>
    <row r="248">
      <c r="A248" t="e">
        <v>#REF!</v>
      </c>
      <c r="E248" t="e">
        <v>#REF!</v>
      </c>
      <c r="F248" t="e">
        <v>#REF!</v>
      </c>
      <c r="G248" t="e">
        <v>#REF!</v>
      </c>
      <c r="H248" t="e">
        <v>#REF!</v>
      </c>
      <c r="I248" t="e">
        <v>#REF!</v>
      </c>
      <c r="J248" t="e">
        <v>#REF!</v>
      </c>
      <c r="K248" t="e">
        <v>#REF!</v>
      </c>
    </row>
    <row r="249">
      <c r="A249" t="e">
        <v>#REF!</v>
      </c>
      <c r="E249" t="e">
        <v>#REF!</v>
      </c>
      <c r="F249" t="e">
        <v>#REF!</v>
      </c>
      <c r="G249" t="e">
        <v>#REF!</v>
      </c>
      <c r="H249" t="e">
        <v>#REF!</v>
      </c>
      <c r="I249" t="e">
        <v>#REF!</v>
      </c>
      <c r="J249" t="e">
        <v>#REF!</v>
      </c>
      <c r="K249" t="e">
        <v>#REF!</v>
      </c>
    </row>
    <row r="250">
      <c r="A250" t="e">
        <v>#REF!</v>
      </c>
      <c r="E250" t="e">
        <v>#REF!</v>
      </c>
      <c r="F250" t="e">
        <v>#REF!</v>
      </c>
      <c r="G250" t="e">
        <v>#REF!</v>
      </c>
      <c r="H250" t="e">
        <v>#REF!</v>
      </c>
      <c r="I250" t="e">
        <v>#REF!</v>
      </c>
      <c r="J250" t="e">
        <v>#REF!</v>
      </c>
      <c r="K250" t="e">
        <v>#REF!</v>
      </c>
    </row>
    <row r="251">
      <c r="A251" t="e">
        <v>#REF!</v>
      </c>
      <c r="E251" t="e">
        <v>#REF!</v>
      </c>
      <c r="F251" t="e">
        <v>#REF!</v>
      </c>
      <c r="G251" t="e">
        <v>#REF!</v>
      </c>
      <c r="H251" t="e">
        <v>#REF!</v>
      </c>
      <c r="I251" t="e">
        <v>#REF!</v>
      </c>
      <c r="J251" t="e">
        <v>#REF!</v>
      </c>
      <c r="K251" t="e">
        <v>#REF!</v>
      </c>
    </row>
    <row r="252">
      <c r="A252" t="e">
        <v>#REF!</v>
      </c>
      <c r="E252" t="e">
        <v>#REF!</v>
      </c>
      <c r="F252" t="e">
        <v>#REF!</v>
      </c>
      <c r="G252" t="e">
        <v>#REF!</v>
      </c>
      <c r="H252" t="e">
        <v>#REF!</v>
      </c>
      <c r="I252" t="e">
        <v>#REF!</v>
      </c>
      <c r="J252" t="e">
        <v>#REF!</v>
      </c>
      <c r="K252" t="e">
        <v>#REF!</v>
      </c>
    </row>
    <row r="253">
      <c r="A253" t="e">
        <v>#REF!</v>
      </c>
      <c r="E253" t="e">
        <v>#REF!</v>
      </c>
      <c r="F253" t="e">
        <v>#REF!</v>
      </c>
      <c r="G253" t="e">
        <v>#REF!</v>
      </c>
      <c r="H253" t="e">
        <v>#REF!</v>
      </c>
      <c r="I253" t="e">
        <v>#REF!</v>
      </c>
      <c r="J253" t="e">
        <v>#REF!</v>
      </c>
      <c r="K253" t="e">
        <v>#REF!</v>
      </c>
    </row>
    <row r="254">
      <c r="A254" t="e">
        <v>#REF!</v>
      </c>
      <c r="E254" t="e">
        <v>#REF!</v>
      </c>
      <c r="F254" t="e">
        <v>#REF!</v>
      </c>
      <c r="G254" t="e">
        <v>#REF!</v>
      </c>
      <c r="H254" t="e">
        <v>#REF!</v>
      </c>
      <c r="I254" t="e">
        <v>#REF!</v>
      </c>
      <c r="J254" t="e">
        <v>#REF!</v>
      </c>
      <c r="K254" t="e">
        <v>#REF!</v>
      </c>
    </row>
    <row r="255">
      <c r="A255" t="e">
        <v>#REF!</v>
      </c>
      <c r="E255" t="e">
        <v>#REF!</v>
      </c>
      <c r="F255" t="e">
        <v>#REF!</v>
      </c>
      <c r="G255" t="e">
        <v>#REF!</v>
      </c>
      <c r="H255" t="e">
        <v>#REF!</v>
      </c>
      <c r="I255" t="e">
        <v>#REF!</v>
      </c>
      <c r="J255" t="e">
        <v>#REF!</v>
      </c>
      <c r="K255" t="e">
        <v>#REF!</v>
      </c>
    </row>
    <row r="256">
      <c r="A256" t="e">
        <v>#REF!</v>
      </c>
      <c r="E256" t="e">
        <v>#REF!</v>
      </c>
      <c r="F256" t="e">
        <v>#REF!</v>
      </c>
      <c r="G256" t="e">
        <v>#REF!</v>
      </c>
      <c r="H256" t="e">
        <v>#REF!</v>
      </c>
      <c r="I256" t="e">
        <v>#REF!</v>
      </c>
      <c r="J256" t="e">
        <v>#REF!</v>
      </c>
      <c r="K256" t="e">
        <v>#REF!</v>
      </c>
    </row>
    <row r="257">
      <c r="A257" t="e">
        <v>#REF!</v>
      </c>
      <c r="E257" t="e">
        <v>#REF!</v>
      </c>
      <c r="F257" t="e">
        <v>#REF!</v>
      </c>
      <c r="G257" t="e">
        <v>#REF!</v>
      </c>
      <c r="H257" t="e">
        <v>#REF!</v>
      </c>
      <c r="I257" t="e">
        <v>#REF!</v>
      </c>
      <c r="J257" t="e">
        <v>#REF!</v>
      </c>
      <c r="K257" t="e">
        <v>#REF!</v>
      </c>
    </row>
    <row r="258">
      <c r="A258" t="e">
        <v>#REF!</v>
      </c>
      <c r="E258" t="e">
        <v>#REF!</v>
      </c>
      <c r="F258" t="e">
        <v>#REF!</v>
      </c>
      <c r="G258" t="e">
        <v>#REF!</v>
      </c>
      <c r="H258" t="e">
        <v>#REF!</v>
      </c>
      <c r="I258" t="e">
        <v>#REF!</v>
      </c>
      <c r="J258" t="e">
        <v>#REF!</v>
      </c>
      <c r="K258" t="e">
        <v>#REF!</v>
      </c>
    </row>
    <row r="259">
      <c r="A259" t="e">
        <v>#REF!</v>
      </c>
      <c r="E259" t="e">
        <v>#REF!</v>
      </c>
      <c r="F259" t="e">
        <v>#REF!</v>
      </c>
      <c r="G259" t="e">
        <v>#REF!</v>
      </c>
      <c r="H259" t="e">
        <v>#REF!</v>
      </c>
      <c r="I259" t="e">
        <v>#REF!</v>
      </c>
      <c r="J259" t="e">
        <v>#REF!</v>
      </c>
      <c r="K259" t="e">
        <v>#REF!</v>
      </c>
    </row>
    <row r="260">
      <c r="A260" t="e">
        <v>#REF!</v>
      </c>
      <c r="E260" t="e">
        <v>#REF!</v>
      </c>
      <c r="F260" t="e">
        <v>#REF!</v>
      </c>
      <c r="G260" t="e">
        <v>#REF!</v>
      </c>
      <c r="H260" t="e">
        <v>#REF!</v>
      </c>
      <c r="I260" t="e">
        <v>#REF!</v>
      </c>
      <c r="J260" t="e">
        <v>#REF!</v>
      </c>
      <c r="K260" t="e">
        <v>#REF!</v>
      </c>
    </row>
    <row r="261">
      <c r="A261" t="e">
        <v>#REF!</v>
      </c>
      <c r="E261" t="e">
        <v>#REF!</v>
      </c>
      <c r="F261" t="e">
        <v>#REF!</v>
      </c>
      <c r="G261" t="e">
        <v>#REF!</v>
      </c>
      <c r="H261" t="e">
        <v>#REF!</v>
      </c>
      <c r="I261" t="e">
        <v>#REF!</v>
      </c>
      <c r="J261" t="e">
        <v>#REF!</v>
      </c>
      <c r="K261" t="e">
        <v>#REF!</v>
      </c>
    </row>
    <row r="262">
      <c r="A262" t="e">
        <v>#REF!</v>
      </c>
      <c r="E262" t="e">
        <v>#REF!</v>
      </c>
      <c r="F262" t="e">
        <v>#REF!</v>
      </c>
      <c r="G262" t="e">
        <v>#REF!</v>
      </c>
      <c r="H262" t="e">
        <v>#REF!</v>
      </c>
      <c r="I262" t="e">
        <v>#REF!</v>
      </c>
      <c r="J262" t="e">
        <v>#REF!</v>
      </c>
      <c r="K262" t="e">
        <v>#REF!</v>
      </c>
    </row>
    <row r="263">
      <c r="A263" t="e">
        <v>#REF!</v>
      </c>
      <c r="E263" t="e">
        <v>#REF!</v>
      </c>
      <c r="F263" t="e">
        <v>#REF!</v>
      </c>
      <c r="G263" t="e">
        <v>#REF!</v>
      </c>
      <c r="H263" t="e">
        <v>#REF!</v>
      </c>
      <c r="I263" t="e">
        <v>#REF!</v>
      </c>
      <c r="J263" t="e">
        <v>#REF!</v>
      </c>
      <c r="K263" t="e">
        <v>#REF!</v>
      </c>
    </row>
    <row r="264">
      <c r="A264" t="e">
        <v>#REF!</v>
      </c>
      <c r="E264" t="e">
        <v>#REF!</v>
      </c>
      <c r="F264" t="e">
        <v>#REF!</v>
      </c>
      <c r="G264" t="e">
        <v>#REF!</v>
      </c>
      <c r="H264" t="e">
        <v>#REF!</v>
      </c>
      <c r="I264" t="e">
        <v>#REF!</v>
      </c>
      <c r="J264" t="e">
        <v>#REF!</v>
      </c>
      <c r="K264" t="e">
        <v>#REF!</v>
      </c>
    </row>
    <row r="265">
      <c r="A265" t="e">
        <v>#REF!</v>
      </c>
      <c r="E265" t="e">
        <v>#REF!</v>
      </c>
      <c r="F265" t="e">
        <v>#REF!</v>
      </c>
      <c r="G265" t="e">
        <v>#REF!</v>
      </c>
      <c r="H265" t="e">
        <v>#REF!</v>
      </c>
      <c r="I265" t="e">
        <v>#REF!</v>
      </c>
      <c r="J265" t="e">
        <v>#REF!</v>
      </c>
      <c r="K265" t="e">
        <v>#REF!</v>
      </c>
    </row>
    <row r="266">
      <c r="A266" t="e">
        <v>#REF!</v>
      </c>
      <c r="E266" t="e">
        <v>#REF!</v>
      </c>
      <c r="F266" t="e">
        <v>#REF!</v>
      </c>
      <c r="G266" t="e">
        <v>#REF!</v>
      </c>
      <c r="H266" t="e">
        <v>#REF!</v>
      </c>
      <c r="I266" t="e">
        <v>#REF!</v>
      </c>
      <c r="J266" t="e">
        <v>#REF!</v>
      </c>
      <c r="K266" t="e">
        <v>#REF!</v>
      </c>
    </row>
    <row r="267">
      <c r="A267" t="e">
        <v>#REF!</v>
      </c>
      <c r="E267" t="e">
        <v>#REF!</v>
      </c>
      <c r="F267" t="e">
        <v>#REF!</v>
      </c>
      <c r="G267" t="e">
        <v>#REF!</v>
      </c>
      <c r="H267" t="e">
        <v>#REF!</v>
      </c>
      <c r="I267" t="e">
        <v>#REF!</v>
      </c>
      <c r="J267" t="e">
        <v>#REF!</v>
      </c>
      <c r="K267" t="e">
        <v>#REF!</v>
      </c>
    </row>
    <row r="268">
      <c r="A268" t="e">
        <v>#REF!</v>
      </c>
      <c r="E268" t="e">
        <v>#REF!</v>
      </c>
      <c r="F268" t="e">
        <v>#REF!</v>
      </c>
      <c r="G268" t="e">
        <v>#REF!</v>
      </c>
      <c r="H268" t="e">
        <v>#REF!</v>
      </c>
      <c r="I268" t="e">
        <v>#REF!</v>
      </c>
      <c r="J268" t="e">
        <v>#REF!</v>
      </c>
      <c r="K268" t="e">
        <v>#REF!</v>
      </c>
    </row>
    <row r="269">
      <c r="A269" t="e">
        <v>#REF!</v>
      </c>
      <c r="E269" t="e">
        <v>#REF!</v>
      </c>
      <c r="F269" t="e">
        <v>#REF!</v>
      </c>
      <c r="G269" t="e">
        <v>#REF!</v>
      </c>
      <c r="H269" t="e">
        <v>#REF!</v>
      </c>
      <c r="I269" t="e">
        <v>#REF!</v>
      </c>
      <c r="J269" t="e">
        <v>#REF!</v>
      </c>
      <c r="K269" t="e">
        <v>#REF!</v>
      </c>
    </row>
    <row r="270">
      <c r="A270" t="e">
        <v>#REF!</v>
      </c>
      <c r="E270" t="e">
        <v>#REF!</v>
      </c>
      <c r="F270" t="e">
        <v>#REF!</v>
      </c>
      <c r="G270" t="e">
        <v>#REF!</v>
      </c>
      <c r="H270" t="e">
        <v>#REF!</v>
      </c>
      <c r="I270" t="e">
        <v>#REF!</v>
      </c>
      <c r="J270" t="e">
        <v>#REF!</v>
      </c>
      <c r="K270" t="e">
        <v>#REF!</v>
      </c>
    </row>
    <row r="271">
      <c r="A271" t="e">
        <v>#REF!</v>
      </c>
      <c r="E271" t="e">
        <v>#REF!</v>
      </c>
      <c r="F271" t="e">
        <v>#REF!</v>
      </c>
      <c r="G271" t="e">
        <v>#REF!</v>
      </c>
      <c r="H271" t="e">
        <v>#REF!</v>
      </c>
      <c r="I271" t="e">
        <v>#REF!</v>
      </c>
      <c r="J271" t="e">
        <v>#REF!</v>
      </c>
      <c r="K271" t="e">
        <v>#REF!</v>
      </c>
    </row>
    <row r="272">
      <c r="A272" t="e">
        <v>#REF!</v>
      </c>
      <c r="E272" t="e">
        <v>#REF!</v>
      </c>
      <c r="F272" t="e">
        <v>#REF!</v>
      </c>
      <c r="G272" t="e">
        <v>#REF!</v>
      </c>
      <c r="H272" t="e">
        <v>#REF!</v>
      </c>
      <c r="I272" t="e">
        <v>#REF!</v>
      </c>
      <c r="J272" t="e">
        <v>#REF!</v>
      </c>
      <c r="K272" t="e">
        <v>#REF!</v>
      </c>
    </row>
    <row r="273">
      <c r="A273" t="e">
        <v>#REF!</v>
      </c>
      <c r="E273" t="e">
        <v>#REF!</v>
      </c>
      <c r="F273" t="e">
        <v>#REF!</v>
      </c>
      <c r="G273" t="e">
        <v>#REF!</v>
      </c>
      <c r="H273" t="e">
        <v>#REF!</v>
      </c>
      <c r="I273" t="e">
        <v>#REF!</v>
      </c>
      <c r="J273" t="e">
        <v>#REF!</v>
      </c>
      <c r="K273" t="e">
        <v>#REF!</v>
      </c>
    </row>
    <row r="274">
      <c r="A274" t="e">
        <v>#REF!</v>
      </c>
      <c r="E274" t="e">
        <v>#REF!</v>
      </c>
      <c r="F274" t="e">
        <v>#REF!</v>
      </c>
      <c r="G274" t="e">
        <v>#REF!</v>
      </c>
      <c r="H274" t="e">
        <v>#REF!</v>
      </c>
      <c r="I274" t="e">
        <v>#REF!</v>
      </c>
      <c r="J274" t="e">
        <v>#REF!</v>
      </c>
      <c r="K274" t="e">
        <v>#REF!</v>
      </c>
    </row>
    <row r="275">
      <c r="A275" t="e">
        <v>#REF!</v>
      </c>
      <c r="E275" t="e">
        <v>#REF!</v>
      </c>
      <c r="F275" t="e">
        <v>#REF!</v>
      </c>
      <c r="G275" t="e">
        <v>#REF!</v>
      </c>
      <c r="H275" t="e">
        <v>#REF!</v>
      </c>
      <c r="I275" t="e">
        <v>#REF!</v>
      </c>
      <c r="J275" t="e">
        <v>#REF!</v>
      </c>
      <c r="K275" t="e">
        <v>#REF!</v>
      </c>
    </row>
    <row r="276">
      <c r="A276" t="e">
        <v>#REF!</v>
      </c>
      <c r="E276" t="e">
        <v>#REF!</v>
      </c>
      <c r="F276" t="e">
        <v>#REF!</v>
      </c>
      <c r="G276" t="e">
        <v>#REF!</v>
      </c>
      <c r="H276" t="e">
        <v>#REF!</v>
      </c>
      <c r="I276" t="e">
        <v>#REF!</v>
      </c>
      <c r="J276" t="e">
        <v>#REF!</v>
      </c>
      <c r="K276" t="e">
        <v>#REF!</v>
      </c>
    </row>
    <row r="277">
      <c r="A277" t="e">
        <v>#REF!</v>
      </c>
      <c r="E277" t="e">
        <v>#REF!</v>
      </c>
      <c r="F277" t="e">
        <v>#REF!</v>
      </c>
      <c r="G277" t="e">
        <v>#REF!</v>
      </c>
      <c r="H277" t="e">
        <v>#REF!</v>
      </c>
      <c r="I277" t="e">
        <v>#REF!</v>
      </c>
      <c r="J277" t="e">
        <v>#REF!</v>
      </c>
      <c r="K277" t="e">
        <v>#REF!</v>
      </c>
    </row>
    <row r="278">
      <c r="A278" t="e">
        <v>#REF!</v>
      </c>
      <c r="E278" t="e">
        <v>#REF!</v>
      </c>
      <c r="F278" t="e">
        <v>#REF!</v>
      </c>
      <c r="G278" t="e">
        <v>#REF!</v>
      </c>
      <c r="H278" t="e">
        <v>#REF!</v>
      </c>
      <c r="I278" t="e">
        <v>#REF!</v>
      </c>
      <c r="J278" t="e">
        <v>#REF!</v>
      </c>
      <c r="K278" t="e">
        <v>#REF!</v>
      </c>
    </row>
    <row r="279">
      <c r="A279" t="e">
        <v>#REF!</v>
      </c>
      <c r="E279" t="e">
        <v>#REF!</v>
      </c>
      <c r="F279" t="e">
        <v>#REF!</v>
      </c>
      <c r="G279" t="e">
        <v>#REF!</v>
      </c>
      <c r="H279" t="e">
        <v>#REF!</v>
      </c>
      <c r="I279" t="e">
        <v>#REF!</v>
      </c>
      <c r="J279" t="e">
        <v>#REF!</v>
      </c>
      <c r="K279" t="e">
        <v>#REF!</v>
      </c>
    </row>
    <row r="280">
      <c r="A280" t="e">
        <v>#REF!</v>
      </c>
      <c r="E280" t="e">
        <v>#REF!</v>
      </c>
      <c r="F280" t="e">
        <v>#REF!</v>
      </c>
      <c r="G280" t="e">
        <v>#REF!</v>
      </c>
      <c r="H280" t="e">
        <v>#REF!</v>
      </c>
      <c r="I280" t="e">
        <v>#REF!</v>
      </c>
      <c r="J280" t="e">
        <v>#REF!</v>
      </c>
      <c r="K280" t="e">
        <v>#REF!</v>
      </c>
    </row>
    <row r="281">
      <c r="A281" t="e">
        <v>#REF!</v>
      </c>
      <c r="E281" t="e">
        <v>#REF!</v>
      </c>
      <c r="F281" t="e">
        <v>#REF!</v>
      </c>
      <c r="G281" t="e">
        <v>#REF!</v>
      </c>
      <c r="H281" t="e">
        <v>#REF!</v>
      </c>
      <c r="I281" t="e">
        <v>#REF!</v>
      </c>
      <c r="J281" t="e">
        <v>#REF!</v>
      </c>
      <c r="K281" t="e">
        <v>#REF!</v>
      </c>
    </row>
    <row r="282">
      <c r="A282" t="e">
        <v>#REF!</v>
      </c>
      <c r="E282" t="e">
        <v>#REF!</v>
      </c>
      <c r="F282" t="e">
        <v>#REF!</v>
      </c>
      <c r="G282" t="e">
        <v>#REF!</v>
      </c>
      <c r="H282" t="e">
        <v>#REF!</v>
      </c>
      <c r="I282" t="e">
        <v>#REF!</v>
      </c>
      <c r="J282" t="e">
        <v>#REF!</v>
      </c>
      <c r="K282" t="e">
        <v>#REF!</v>
      </c>
    </row>
    <row r="283">
      <c r="A283" t="e">
        <v>#REF!</v>
      </c>
      <c r="E283" t="e">
        <v>#REF!</v>
      </c>
      <c r="F283" t="e">
        <v>#REF!</v>
      </c>
      <c r="G283" t="e">
        <v>#REF!</v>
      </c>
      <c r="H283" t="e">
        <v>#REF!</v>
      </c>
      <c r="I283" t="e">
        <v>#REF!</v>
      </c>
      <c r="J283" t="e">
        <v>#REF!</v>
      </c>
      <c r="K283" t="e">
        <v>#REF!</v>
      </c>
    </row>
    <row r="284">
      <c r="A284" t="e">
        <v>#REF!</v>
      </c>
      <c r="E284" t="e">
        <v>#REF!</v>
      </c>
      <c r="F284" t="e">
        <v>#REF!</v>
      </c>
      <c r="G284" t="e">
        <v>#REF!</v>
      </c>
      <c r="H284" t="e">
        <v>#REF!</v>
      </c>
      <c r="I284" t="e">
        <v>#REF!</v>
      </c>
      <c r="J284" t="e">
        <v>#REF!</v>
      </c>
      <c r="K284" t="e">
        <v>#REF!</v>
      </c>
    </row>
    <row r="285">
      <c r="A285" t="e">
        <v>#REF!</v>
      </c>
      <c r="E285" t="e">
        <v>#REF!</v>
      </c>
      <c r="F285" t="e">
        <v>#REF!</v>
      </c>
      <c r="G285" t="e">
        <v>#REF!</v>
      </c>
      <c r="H285" t="e">
        <v>#REF!</v>
      </c>
      <c r="I285" t="e">
        <v>#REF!</v>
      </c>
      <c r="J285" t="e">
        <v>#REF!</v>
      </c>
      <c r="K285" t="e">
        <v>#REF!</v>
      </c>
    </row>
    <row r="286">
      <c r="A286" t="e">
        <v>#REF!</v>
      </c>
      <c r="E286" t="e">
        <v>#REF!</v>
      </c>
      <c r="F286" t="e">
        <v>#REF!</v>
      </c>
      <c r="G286" t="e">
        <v>#REF!</v>
      </c>
      <c r="H286" t="e">
        <v>#REF!</v>
      </c>
      <c r="I286" t="e">
        <v>#REF!</v>
      </c>
      <c r="J286" t="e">
        <v>#REF!</v>
      </c>
      <c r="K286" t="e">
        <v>#REF!</v>
      </c>
    </row>
    <row r="287">
      <c r="A287" t="e">
        <v>#REF!</v>
      </c>
      <c r="E287" t="e">
        <v>#REF!</v>
      </c>
      <c r="F287" t="e">
        <v>#REF!</v>
      </c>
      <c r="G287" t="e">
        <v>#REF!</v>
      </c>
      <c r="H287" t="e">
        <v>#REF!</v>
      </c>
      <c r="I287" t="e">
        <v>#REF!</v>
      </c>
      <c r="J287" t="e">
        <v>#REF!</v>
      </c>
      <c r="K287" t="e">
        <v>#REF!</v>
      </c>
    </row>
    <row r="288">
      <c r="A288" t="e">
        <v>#REF!</v>
      </c>
      <c r="E288" t="e">
        <v>#REF!</v>
      </c>
      <c r="F288" t="e">
        <v>#REF!</v>
      </c>
      <c r="G288" t="e">
        <v>#REF!</v>
      </c>
      <c r="H288" t="e">
        <v>#REF!</v>
      </c>
      <c r="I288" t="e">
        <v>#REF!</v>
      </c>
      <c r="J288" t="e">
        <v>#REF!</v>
      </c>
      <c r="K288" t="e">
        <v>#REF!</v>
      </c>
    </row>
    <row r="289">
      <c r="A289" t="e">
        <v>#REF!</v>
      </c>
      <c r="E289" t="e">
        <v>#REF!</v>
      </c>
      <c r="F289" t="e">
        <v>#REF!</v>
      </c>
      <c r="G289" t="e">
        <v>#REF!</v>
      </c>
      <c r="H289" t="e">
        <v>#REF!</v>
      </c>
      <c r="I289" t="e">
        <v>#REF!</v>
      </c>
      <c r="J289" t="e">
        <v>#REF!</v>
      </c>
      <c r="K289" t="e">
        <v>#REF!</v>
      </c>
    </row>
    <row r="290">
      <c r="A290" t="e">
        <v>#REF!</v>
      </c>
      <c r="E290" t="e">
        <v>#REF!</v>
      </c>
      <c r="F290" t="e">
        <v>#REF!</v>
      </c>
      <c r="G290" t="e">
        <v>#REF!</v>
      </c>
      <c r="H290" t="e">
        <v>#REF!</v>
      </c>
      <c r="I290" t="e">
        <v>#REF!</v>
      </c>
      <c r="J290" t="e">
        <v>#REF!</v>
      </c>
      <c r="K290" t="e">
        <v>#REF!</v>
      </c>
    </row>
    <row r="291">
      <c r="A291" t="e">
        <v>#REF!</v>
      </c>
      <c r="E291" t="e">
        <v>#REF!</v>
      </c>
      <c r="F291" t="e">
        <v>#REF!</v>
      </c>
      <c r="G291" t="e">
        <v>#REF!</v>
      </c>
      <c r="H291" t="e">
        <v>#REF!</v>
      </c>
      <c r="I291" t="e">
        <v>#REF!</v>
      </c>
      <c r="J291" t="e">
        <v>#REF!</v>
      </c>
      <c r="K291" t="e">
        <v>#REF!</v>
      </c>
    </row>
    <row r="292">
      <c r="A292" t="e">
        <v>#REF!</v>
      </c>
      <c r="E292" t="e">
        <v>#REF!</v>
      </c>
      <c r="F292" t="e">
        <v>#REF!</v>
      </c>
      <c r="G292" t="e">
        <v>#REF!</v>
      </c>
      <c r="H292" t="e">
        <v>#REF!</v>
      </c>
      <c r="I292" t="e">
        <v>#REF!</v>
      </c>
      <c r="J292" t="e">
        <v>#REF!</v>
      </c>
      <c r="K292" t="e">
        <v>#REF!</v>
      </c>
    </row>
    <row r="293">
      <c r="A293" t="e">
        <v>#REF!</v>
      </c>
      <c r="E293" t="e">
        <v>#REF!</v>
      </c>
      <c r="F293" t="e">
        <v>#REF!</v>
      </c>
      <c r="G293" t="e">
        <v>#REF!</v>
      </c>
      <c r="H293" t="e">
        <v>#REF!</v>
      </c>
      <c r="I293" t="e">
        <v>#REF!</v>
      </c>
      <c r="J293" t="e">
        <v>#REF!</v>
      </c>
      <c r="K293" t="e">
        <v>#REF!</v>
      </c>
    </row>
    <row r="294">
      <c r="A294" t="e">
        <v>#REF!</v>
      </c>
      <c r="E294" t="e">
        <v>#REF!</v>
      </c>
      <c r="F294" t="e">
        <v>#REF!</v>
      </c>
      <c r="G294" t="e">
        <v>#REF!</v>
      </c>
      <c r="H294" t="e">
        <v>#REF!</v>
      </c>
      <c r="I294" t="e">
        <v>#REF!</v>
      </c>
      <c r="J294" t="e">
        <v>#REF!</v>
      </c>
      <c r="K294" t="e">
        <v>#REF!</v>
      </c>
    </row>
    <row r="295">
      <c r="A295" t="e">
        <v>#REF!</v>
      </c>
      <c r="E295" t="e">
        <v>#REF!</v>
      </c>
      <c r="F295" t="e">
        <v>#REF!</v>
      </c>
      <c r="G295" t="e">
        <v>#REF!</v>
      </c>
      <c r="H295" t="e">
        <v>#REF!</v>
      </c>
      <c r="I295" t="e">
        <v>#REF!</v>
      </c>
      <c r="J295" t="e">
        <v>#REF!</v>
      </c>
      <c r="K295" t="e">
        <v>#REF!</v>
      </c>
    </row>
    <row r="296">
      <c r="A296" t="e">
        <v>#REF!</v>
      </c>
      <c r="E296" t="e">
        <v>#REF!</v>
      </c>
      <c r="F296" t="e">
        <v>#REF!</v>
      </c>
      <c r="G296" t="e">
        <v>#REF!</v>
      </c>
      <c r="H296" t="e">
        <v>#REF!</v>
      </c>
      <c r="I296" t="e">
        <v>#REF!</v>
      </c>
      <c r="J296" t="e">
        <v>#REF!</v>
      </c>
      <c r="K296" t="e">
        <v>#REF!</v>
      </c>
    </row>
    <row r="297">
      <c r="A297" t="e">
        <v>#REF!</v>
      </c>
      <c r="E297" t="e">
        <v>#REF!</v>
      </c>
      <c r="F297" t="e">
        <v>#REF!</v>
      </c>
      <c r="G297" t="e">
        <v>#REF!</v>
      </c>
      <c r="H297" t="e">
        <v>#REF!</v>
      </c>
      <c r="I297" t="e">
        <v>#REF!</v>
      </c>
      <c r="J297" t="e">
        <v>#REF!</v>
      </c>
      <c r="K297" t="e">
        <v>#REF!</v>
      </c>
    </row>
    <row r="298">
      <c r="A298" t="e">
        <v>#REF!</v>
      </c>
      <c r="E298" t="e">
        <v>#REF!</v>
      </c>
      <c r="F298" t="e">
        <v>#REF!</v>
      </c>
      <c r="G298" t="e">
        <v>#REF!</v>
      </c>
      <c r="H298" t="e">
        <v>#REF!</v>
      </c>
      <c r="I298" t="e">
        <v>#REF!</v>
      </c>
      <c r="J298" t="e">
        <v>#REF!</v>
      </c>
      <c r="K298" t="e">
        <v>#REF!</v>
      </c>
    </row>
    <row r="299">
      <c r="A299" t="e">
        <v>#REF!</v>
      </c>
      <c r="E299" t="e">
        <v>#REF!</v>
      </c>
      <c r="F299" t="e">
        <v>#REF!</v>
      </c>
      <c r="G299" t="e">
        <v>#REF!</v>
      </c>
      <c r="H299" t="e">
        <v>#REF!</v>
      </c>
      <c r="I299" t="e">
        <v>#REF!</v>
      </c>
      <c r="J299" t="e">
        <v>#REF!</v>
      </c>
      <c r="K299" t="e">
        <v>#REF!</v>
      </c>
    </row>
    <row r="300">
      <c r="A300" t="e">
        <v>#REF!</v>
      </c>
      <c r="E300" t="e">
        <v>#REF!</v>
      </c>
      <c r="F300" t="e">
        <v>#REF!</v>
      </c>
      <c r="G300" t="e">
        <v>#REF!</v>
      </c>
      <c r="H300" t="e">
        <v>#REF!</v>
      </c>
      <c r="I300" t="e">
        <v>#REF!</v>
      </c>
      <c r="J300" t="e">
        <v>#REF!</v>
      </c>
      <c r="K300" t="e">
        <v>#REF!</v>
      </c>
    </row>
    <row r="301">
      <c r="A301" t="e">
        <v>#REF!</v>
      </c>
      <c r="E301" t="e">
        <v>#REF!</v>
      </c>
      <c r="F301" t="e">
        <v>#REF!</v>
      </c>
      <c r="G301" t="e">
        <v>#REF!</v>
      </c>
      <c r="H301" t="e">
        <v>#REF!</v>
      </c>
      <c r="I301" t="e">
        <v>#REF!</v>
      </c>
      <c r="J301" t="e">
        <v>#REF!</v>
      </c>
      <c r="K301" t="e">
        <v>#REF!</v>
      </c>
    </row>
    <row r="302">
      <c r="A302" t="e">
        <v>#REF!</v>
      </c>
      <c r="E302" t="e">
        <v>#REF!</v>
      </c>
      <c r="F302" t="e">
        <v>#REF!</v>
      </c>
      <c r="G302" t="e">
        <v>#REF!</v>
      </c>
      <c r="H302" t="e">
        <v>#REF!</v>
      </c>
      <c r="I302" t="e">
        <v>#REF!</v>
      </c>
      <c r="J302" t="e">
        <v>#REF!</v>
      </c>
      <c r="K302" t="e">
        <v>#REF!</v>
      </c>
    </row>
    <row r="303">
      <c r="A303" t="e">
        <v>#REF!</v>
      </c>
      <c r="E303" t="e">
        <v>#REF!</v>
      </c>
      <c r="F303" t="e">
        <v>#REF!</v>
      </c>
      <c r="G303" t="e">
        <v>#REF!</v>
      </c>
      <c r="H303" t="e">
        <v>#REF!</v>
      </c>
      <c r="I303" t="e">
        <v>#REF!</v>
      </c>
      <c r="J303" t="e">
        <v>#REF!</v>
      </c>
      <c r="K303" t="e">
        <v>#REF!</v>
      </c>
    </row>
    <row r="304">
      <c r="A304" t="e">
        <v>#REF!</v>
      </c>
      <c r="E304" t="e">
        <v>#REF!</v>
      </c>
      <c r="F304" t="e">
        <v>#REF!</v>
      </c>
      <c r="G304" t="e">
        <v>#REF!</v>
      </c>
      <c r="H304" t="e">
        <v>#REF!</v>
      </c>
      <c r="I304" t="e">
        <v>#REF!</v>
      </c>
      <c r="J304" t="e">
        <v>#REF!</v>
      </c>
      <c r="K304" t="e">
        <v>#REF!</v>
      </c>
    </row>
    <row r="305">
      <c r="A305" t="e">
        <v>#REF!</v>
      </c>
      <c r="E305" t="e">
        <v>#REF!</v>
      </c>
      <c r="F305" t="e">
        <v>#REF!</v>
      </c>
      <c r="G305" t="e">
        <v>#REF!</v>
      </c>
      <c r="H305" t="e">
        <v>#REF!</v>
      </c>
      <c r="I305" t="e">
        <v>#REF!</v>
      </c>
      <c r="J305" t="e">
        <v>#REF!</v>
      </c>
      <c r="K305" t="e">
        <v>#REF!</v>
      </c>
    </row>
    <row r="306">
      <c r="A306" t="e">
        <v>#REF!</v>
      </c>
      <c r="E306" t="e">
        <v>#REF!</v>
      </c>
      <c r="F306" t="e">
        <v>#REF!</v>
      </c>
      <c r="G306" t="e">
        <v>#REF!</v>
      </c>
      <c r="H306" t="e">
        <v>#REF!</v>
      </c>
      <c r="I306" t="e">
        <v>#REF!</v>
      </c>
      <c r="J306" t="e">
        <v>#REF!</v>
      </c>
      <c r="K306" t="e">
        <v>#REF!</v>
      </c>
    </row>
    <row r="307">
      <c r="A307" t="e">
        <v>#REF!</v>
      </c>
      <c r="E307" t="e">
        <v>#REF!</v>
      </c>
      <c r="F307" t="e">
        <v>#REF!</v>
      </c>
      <c r="G307" t="e">
        <v>#REF!</v>
      </c>
      <c r="H307" t="e">
        <v>#REF!</v>
      </c>
      <c r="I307" t="e">
        <v>#REF!</v>
      </c>
      <c r="J307" t="e">
        <v>#REF!</v>
      </c>
      <c r="K307" t="e">
        <v>#REF!</v>
      </c>
    </row>
    <row r="308">
      <c r="A308" t="e">
        <v>#REF!</v>
      </c>
      <c r="E308" t="e">
        <v>#REF!</v>
      </c>
      <c r="F308" t="e">
        <v>#REF!</v>
      </c>
      <c r="G308" t="e">
        <v>#REF!</v>
      </c>
      <c r="H308" t="e">
        <v>#REF!</v>
      </c>
      <c r="I308" t="e">
        <v>#REF!</v>
      </c>
      <c r="J308" t="e">
        <v>#REF!</v>
      </c>
      <c r="K308" t="e">
        <v>#REF!</v>
      </c>
    </row>
    <row r="309">
      <c r="A309" t="e">
        <v>#REF!</v>
      </c>
      <c r="E309" t="e">
        <v>#REF!</v>
      </c>
      <c r="F309" t="e">
        <v>#REF!</v>
      </c>
      <c r="G309" t="e">
        <v>#REF!</v>
      </c>
      <c r="H309" t="e">
        <v>#REF!</v>
      </c>
      <c r="I309" t="e">
        <v>#REF!</v>
      </c>
      <c r="J309" t="e">
        <v>#REF!</v>
      </c>
      <c r="K309" t="e">
        <v>#REF!</v>
      </c>
    </row>
    <row r="310">
      <c r="A310" t="e">
        <v>#REF!</v>
      </c>
      <c r="E310" t="e">
        <v>#REF!</v>
      </c>
      <c r="F310" t="e">
        <v>#REF!</v>
      </c>
      <c r="G310" t="e">
        <v>#REF!</v>
      </c>
      <c r="H310" t="e">
        <v>#REF!</v>
      </c>
      <c r="I310" t="e">
        <v>#REF!</v>
      </c>
      <c r="J310" t="e">
        <v>#REF!</v>
      </c>
      <c r="K310" t="e">
        <v>#REF!</v>
      </c>
    </row>
    <row r="311">
      <c r="A311" t="e">
        <v>#REF!</v>
      </c>
      <c r="E311" t="e">
        <v>#REF!</v>
      </c>
      <c r="F311" t="e">
        <v>#REF!</v>
      </c>
      <c r="G311" t="e">
        <v>#REF!</v>
      </c>
      <c r="H311" t="e">
        <v>#REF!</v>
      </c>
      <c r="I311" t="e">
        <v>#REF!</v>
      </c>
      <c r="J311" t="e">
        <v>#REF!</v>
      </c>
      <c r="K311" t="e">
        <v>#REF!</v>
      </c>
    </row>
    <row r="312">
      <c r="A312" t="e">
        <v>#REF!</v>
      </c>
      <c r="E312" t="e">
        <v>#REF!</v>
      </c>
      <c r="F312" t="e">
        <v>#REF!</v>
      </c>
      <c r="G312" t="e">
        <v>#REF!</v>
      </c>
      <c r="H312" t="e">
        <v>#REF!</v>
      </c>
      <c r="I312" t="e">
        <v>#REF!</v>
      </c>
      <c r="J312" t="e">
        <v>#REF!</v>
      </c>
      <c r="K312" t="e">
        <v>#REF!</v>
      </c>
    </row>
    <row r="313">
      <c r="A313" t="e">
        <v>#REF!</v>
      </c>
      <c r="E313" t="e">
        <v>#REF!</v>
      </c>
      <c r="F313" t="e">
        <v>#REF!</v>
      </c>
      <c r="G313" t="e">
        <v>#REF!</v>
      </c>
      <c r="H313" t="e">
        <v>#REF!</v>
      </c>
      <c r="I313" t="e">
        <v>#REF!</v>
      </c>
      <c r="J313" t="e">
        <v>#REF!</v>
      </c>
      <c r="K313" t="e">
        <v>#REF!</v>
      </c>
    </row>
  </sheetData>
  <mergeCells count="1">
    <mergeCell ref="A1:D1"/>
  </mergeCell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2"/>
      <c r="C1" s="2"/>
      <c r="D1" s="3"/>
      <c r="E1" s="4" t="s">
        <v>1</v>
      </c>
      <c r="F1" s="17" t="s">
        <v>17</v>
      </c>
      <c r="G1" s="17" t="s">
        <v>18</v>
      </c>
      <c r="H1" s="18" t="s">
        <v>19</v>
      </c>
      <c r="I1" s="17" t="s">
        <v>6</v>
      </c>
      <c r="J1" s="17" t="s">
        <v>20</v>
      </c>
      <c r="K1" s="17" t="s">
        <v>5</v>
      </c>
    </row>
    <row r="2">
      <c r="A2" s="6" t="str">
        <f>'Calvert Senecas'!M41</f>
        <v>#REF!</v>
      </c>
      <c r="E2" s="6" t="str">
        <f t="shared" ref="E2:E40" si="2">LEFT('Calvert Senecas'!A$1,3)</f>
        <v>#REF!</v>
      </c>
      <c r="F2" s="6" t="str">
        <f t="shared" ref="F2:K2" si="1">'Calvert Senecas'!N41</f>
        <v>#REF!</v>
      </c>
      <c r="G2" s="6" t="str">
        <f t="shared" si="1"/>
        <v>#REF!</v>
      </c>
      <c r="H2" s="6" t="str">
        <f t="shared" si="1"/>
        <v>#REF!</v>
      </c>
      <c r="I2" s="6" t="str">
        <f t="shared" si="1"/>
        <v>#REF!</v>
      </c>
      <c r="J2" s="6" t="str">
        <f t="shared" si="1"/>
        <v>#REF!</v>
      </c>
      <c r="K2" s="6" t="str">
        <f t="shared" si="1"/>
        <v>#REF!</v>
      </c>
    </row>
    <row r="3">
      <c r="A3" s="6" t="str">
        <f>'Calvert Senecas'!M40</f>
        <v>#REF!</v>
      </c>
      <c r="E3" s="6" t="str">
        <f t="shared" si="2"/>
        <v>#REF!</v>
      </c>
      <c r="F3" s="6" t="str">
        <f t="shared" ref="F3:K3" si="3">'Calvert Senecas'!N40</f>
        <v>#REF!</v>
      </c>
      <c r="G3" s="6" t="str">
        <f t="shared" si="3"/>
        <v>#REF!</v>
      </c>
      <c r="H3" s="6" t="str">
        <f t="shared" si="3"/>
        <v>#REF!</v>
      </c>
      <c r="I3" s="6" t="str">
        <f t="shared" si="3"/>
        <v>#REF!</v>
      </c>
      <c r="J3" s="6" t="str">
        <f t="shared" si="3"/>
        <v>#REF!</v>
      </c>
      <c r="K3" s="6" t="str">
        <f t="shared" si="3"/>
        <v>#REF!</v>
      </c>
    </row>
    <row r="4">
      <c r="A4" s="6" t="str">
        <f>'Calvert Senecas'!M39</f>
        <v>#REF!</v>
      </c>
      <c r="E4" s="6" t="str">
        <f t="shared" si="2"/>
        <v>#REF!</v>
      </c>
      <c r="F4" s="6" t="str">
        <f t="shared" ref="F4:K4" si="4">'Calvert Senecas'!N39</f>
        <v>#REF!</v>
      </c>
      <c r="G4" s="6" t="str">
        <f t="shared" si="4"/>
        <v>#REF!</v>
      </c>
      <c r="H4" s="6" t="str">
        <f t="shared" si="4"/>
        <v>#REF!</v>
      </c>
      <c r="I4" s="6" t="str">
        <f t="shared" si="4"/>
        <v>#REF!</v>
      </c>
      <c r="J4" s="6" t="str">
        <f t="shared" si="4"/>
        <v>#REF!</v>
      </c>
      <c r="K4" s="6" t="str">
        <f t="shared" si="4"/>
        <v>#REF!</v>
      </c>
    </row>
    <row r="5">
      <c r="A5" s="6" t="str">
        <f>'Calvert Senecas'!M38</f>
        <v>#REF!</v>
      </c>
      <c r="E5" s="6" t="str">
        <f t="shared" si="2"/>
        <v>#REF!</v>
      </c>
      <c r="F5" s="6" t="str">
        <f t="shared" ref="F5:K5" si="5">'Calvert Senecas'!N38</f>
        <v>#REF!</v>
      </c>
      <c r="G5" s="6" t="str">
        <f t="shared" si="5"/>
        <v>#REF!</v>
      </c>
      <c r="H5" s="6" t="str">
        <f t="shared" si="5"/>
        <v>#REF!</v>
      </c>
      <c r="I5" s="6" t="str">
        <f t="shared" si="5"/>
        <v>#REF!</v>
      </c>
      <c r="J5" s="6" t="str">
        <f t="shared" si="5"/>
        <v>#REF!</v>
      </c>
      <c r="K5" s="6" t="str">
        <f t="shared" si="5"/>
        <v>#REF!</v>
      </c>
    </row>
    <row r="6">
      <c r="A6" s="6" t="str">
        <f>'Calvert Senecas'!M37</f>
        <v>#REF!</v>
      </c>
      <c r="E6" s="6" t="str">
        <f t="shared" si="2"/>
        <v>#REF!</v>
      </c>
      <c r="F6" s="6" t="str">
        <f t="shared" ref="F6:K6" si="6">'Calvert Senecas'!N37</f>
        <v>#REF!</v>
      </c>
      <c r="G6" s="6" t="str">
        <f t="shared" si="6"/>
        <v>#REF!</v>
      </c>
      <c r="H6" s="6" t="str">
        <f t="shared" si="6"/>
        <v>#REF!</v>
      </c>
      <c r="I6" s="6" t="str">
        <f t="shared" si="6"/>
        <v>#REF!</v>
      </c>
      <c r="J6" s="6" t="str">
        <f t="shared" si="6"/>
        <v>#REF!</v>
      </c>
      <c r="K6" s="6" t="str">
        <f t="shared" si="6"/>
        <v>#REF!</v>
      </c>
    </row>
    <row r="7">
      <c r="A7" s="6" t="str">
        <f>'Calvert Senecas'!M36</f>
        <v>#REF!</v>
      </c>
      <c r="E7" s="6" t="str">
        <f t="shared" si="2"/>
        <v>#REF!</v>
      </c>
      <c r="F7" s="6" t="str">
        <f t="shared" ref="F7:K7" si="7">'Calvert Senecas'!N36</f>
        <v>#REF!</v>
      </c>
      <c r="G7" s="6" t="str">
        <f t="shared" si="7"/>
        <v>#REF!</v>
      </c>
      <c r="H7" s="6" t="str">
        <f t="shared" si="7"/>
        <v>#REF!</v>
      </c>
      <c r="I7" s="6" t="str">
        <f t="shared" si="7"/>
        <v>#REF!</v>
      </c>
      <c r="J7" s="6" t="str">
        <f t="shared" si="7"/>
        <v>#REF!</v>
      </c>
      <c r="K7" s="6" t="str">
        <f t="shared" si="7"/>
        <v>#REF!</v>
      </c>
    </row>
    <row r="8">
      <c r="A8" s="6" t="str">
        <f>'Calvert Senecas'!M35</f>
        <v>#REF!</v>
      </c>
      <c r="E8" s="6" t="str">
        <f t="shared" si="2"/>
        <v>#REF!</v>
      </c>
      <c r="F8" s="6" t="str">
        <f t="shared" ref="F8:K8" si="8">'Calvert Senecas'!N35</f>
        <v>#REF!</v>
      </c>
      <c r="G8" s="6" t="str">
        <f t="shared" si="8"/>
        <v>#REF!</v>
      </c>
      <c r="H8" s="6" t="str">
        <f t="shared" si="8"/>
        <v>#REF!</v>
      </c>
      <c r="I8" s="6" t="str">
        <f t="shared" si="8"/>
        <v>#REF!</v>
      </c>
      <c r="J8" s="6" t="str">
        <f t="shared" si="8"/>
        <v>#REF!</v>
      </c>
      <c r="K8" s="6" t="str">
        <f t="shared" si="8"/>
        <v>#REF!</v>
      </c>
    </row>
    <row r="9">
      <c r="A9" s="6" t="str">
        <f>'Calvert Senecas'!M34</f>
        <v>#REF!</v>
      </c>
      <c r="E9" s="6" t="str">
        <f t="shared" si="2"/>
        <v>#REF!</v>
      </c>
      <c r="F9" s="6" t="str">
        <f t="shared" ref="F9:K9" si="9">'Calvert Senecas'!N34</f>
        <v>#REF!</v>
      </c>
      <c r="G9" s="6" t="str">
        <f t="shared" si="9"/>
        <v>#REF!</v>
      </c>
      <c r="H9" s="6" t="str">
        <f t="shared" si="9"/>
        <v>#REF!</v>
      </c>
      <c r="I9" s="6" t="str">
        <f t="shared" si="9"/>
        <v>#REF!</v>
      </c>
      <c r="J9" s="6" t="str">
        <f t="shared" si="9"/>
        <v>#REF!</v>
      </c>
      <c r="K9" s="6" t="str">
        <f t="shared" si="9"/>
        <v>#REF!</v>
      </c>
    </row>
    <row r="10">
      <c r="A10" s="6" t="str">
        <f>'Calvert Senecas'!M33</f>
        <v>#REF!</v>
      </c>
      <c r="E10" s="6" t="str">
        <f t="shared" si="2"/>
        <v>#REF!</v>
      </c>
      <c r="F10" s="6" t="str">
        <f t="shared" ref="F10:K10" si="10">'Calvert Senecas'!N33</f>
        <v>#REF!</v>
      </c>
      <c r="G10" s="6" t="str">
        <f t="shared" si="10"/>
        <v>#REF!</v>
      </c>
      <c r="H10" s="6" t="str">
        <f t="shared" si="10"/>
        <v>#REF!</v>
      </c>
      <c r="I10" s="6" t="str">
        <f t="shared" si="10"/>
        <v>#REF!</v>
      </c>
      <c r="J10" s="6" t="str">
        <f t="shared" si="10"/>
        <v>#REF!</v>
      </c>
      <c r="K10" s="6" t="str">
        <f t="shared" si="10"/>
        <v>#REF!</v>
      </c>
    </row>
    <row r="11">
      <c r="A11" s="6" t="str">
        <f>'Calvert Senecas'!M32</f>
        <v>#REF!</v>
      </c>
      <c r="E11" s="6" t="str">
        <f t="shared" si="2"/>
        <v>#REF!</v>
      </c>
      <c r="F11" s="6" t="str">
        <f t="shared" ref="F11:K11" si="11">'Calvert Senecas'!N32</f>
        <v>#REF!</v>
      </c>
      <c r="G11" s="6" t="str">
        <f t="shared" si="11"/>
        <v>#REF!</v>
      </c>
      <c r="H11" s="6" t="str">
        <f t="shared" si="11"/>
        <v>#REF!</v>
      </c>
      <c r="I11" s="6" t="str">
        <f t="shared" si="11"/>
        <v>#REF!</v>
      </c>
      <c r="J11" s="6" t="str">
        <f t="shared" si="11"/>
        <v>#REF!</v>
      </c>
      <c r="K11" s="6" t="str">
        <f t="shared" si="11"/>
        <v>#REF!</v>
      </c>
    </row>
    <row r="12">
      <c r="A12" s="6" t="str">
        <f>'Calvert Senecas'!M31</f>
        <v>#REF!</v>
      </c>
      <c r="E12" s="6" t="str">
        <f t="shared" si="2"/>
        <v>#REF!</v>
      </c>
      <c r="F12" s="6" t="str">
        <f t="shared" ref="F12:K12" si="12">'Calvert Senecas'!N31</f>
        <v>#REF!</v>
      </c>
      <c r="G12" s="6" t="str">
        <f t="shared" si="12"/>
        <v>#REF!</v>
      </c>
      <c r="H12" s="6" t="str">
        <f t="shared" si="12"/>
        <v>#REF!</v>
      </c>
      <c r="I12" s="6" t="str">
        <f t="shared" si="12"/>
        <v>#REF!</v>
      </c>
      <c r="J12" s="6" t="str">
        <f t="shared" si="12"/>
        <v>#REF!</v>
      </c>
      <c r="K12" s="6" t="str">
        <f t="shared" si="12"/>
        <v>#REF!</v>
      </c>
    </row>
    <row r="13">
      <c r="A13" s="6" t="str">
        <f>'Calvert Senecas'!M30</f>
        <v>#REF!</v>
      </c>
      <c r="E13" s="6" t="str">
        <f t="shared" si="2"/>
        <v>#REF!</v>
      </c>
      <c r="F13" s="6" t="str">
        <f t="shared" ref="F13:K13" si="13">'Calvert Senecas'!N30</f>
        <v>#REF!</v>
      </c>
      <c r="G13" s="6" t="str">
        <f t="shared" si="13"/>
        <v>#REF!</v>
      </c>
      <c r="H13" s="6" t="str">
        <f t="shared" si="13"/>
        <v>#REF!</v>
      </c>
      <c r="I13" s="6" t="str">
        <f t="shared" si="13"/>
        <v>#REF!</v>
      </c>
      <c r="J13" s="6" t="str">
        <f t="shared" si="13"/>
        <v>#REF!</v>
      </c>
      <c r="K13" s="6" t="str">
        <f t="shared" si="13"/>
        <v>#REF!</v>
      </c>
    </row>
    <row r="14">
      <c r="A14" s="6" t="str">
        <f>'Calvert Senecas'!M29</f>
        <v>#REF!</v>
      </c>
      <c r="E14" s="6" t="str">
        <f t="shared" si="2"/>
        <v>#REF!</v>
      </c>
      <c r="F14" s="6" t="str">
        <f t="shared" ref="F14:K14" si="14">'Calvert Senecas'!N29</f>
        <v>#REF!</v>
      </c>
      <c r="G14" s="6" t="str">
        <f t="shared" si="14"/>
        <v>#REF!</v>
      </c>
      <c r="H14" s="6" t="str">
        <f t="shared" si="14"/>
        <v>#REF!</v>
      </c>
      <c r="I14" s="6" t="str">
        <f t="shared" si="14"/>
        <v>#REF!</v>
      </c>
      <c r="J14" s="6" t="str">
        <f t="shared" si="14"/>
        <v>#REF!</v>
      </c>
      <c r="K14" s="6" t="str">
        <f t="shared" si="14"/>
        <v>#REF!</v>
      </c>
    </row>
    <row r="15">
      <c r="A15" s="6" t="str">
        <f>'Calvert Senecas'!M28</f>
        <v>#REF!</v>
      </c>
      <c r="E15" s="6" t="str">
        <f t="shared" si="2"/>
        <v>#REF!</v>
      </c>
      <c r="F15" s="6" t="str">
        <f t="shared" ref="F15:K15" si="15">'Calvert Senecas'!N28</f>
        <v>#REF!</v>
      </c>
      <c r="G15" s="6" t="str">
        <f t="shared" si="15"/>
        <v>#REF!</v>
      </c>
      <c r="H15" s="6" t="str">
        <f t="shared" si="15"/>
        <v>#REF!</v>
      </c>
      <c r="I15" s="6" t="str">
        <f t="shared" si="15"/>
        <v>#REF!</v>
      </c>
      <c r="J15" s="6" t="str">
        <f t="shared" si="15"/>
        <v>#REF!</v>
      </c>
      <c r="K15" s="6" t="str">
        <f t="shared" si="15"/>
        <v>#REF!</v>
      </c>
    </row>
    <row r="16">
      <c r="A16" s="6" t="str">
        <f>'Calvert Senecas'!M27</f>
        <v>#REF!</v>
      </c>
      <c r="E16" s="6" t="str">
        <f t="shared" si="2"/>
        <v>#REF!</v>
      </c>
      <c r="F16" s="6" t="str">
        <f t="shared" ref="F16:K16" si="16">'Calvert Senecas'!N27</f>
        <v>#REF!</v>
      </c>
      <c r="G16" s="6" t="str">
        <f t="shared" si="16"/>
        <v>#REF!</v>
      </c>
      <c r="H16" s="6" t="str">
        <f t="shared" si="16"/>
        <v>#REF!</v>
      </c>
      <c r="I16" s="6" t="str">
        <f t="shared" si="16"/>
        <v>#REF!</v>
      </c>
      <c r="J16" s="6" t="str">
        <f t="shared" si="16"/>
        <v>#REF!</v>
      </c>
      <c r="K16" s="6" t="str">
        <f t="shared" si="16"/>
        <v>#REF!</v>
      </c>
    </row>
    <row r="17">
      <c r="A17" s="6" t="str">
        <f>'Calvert Senecas'!M26</f>
        <v>#REF!</v>
      </c>
      <c r="E17" s="6" t="str">
        <f t="shared" si="2"/>
        <v>#REF!</v>
      </c>
      <c r="F17" s="6" t="str">
        <f t="shared" ref="F17:K17" si="17">'Calvert Senecas'!N26</f>
        <v>#REF!</v>
      </c>
      <c r="G17" s="6" t="str">
        <f t="shared" si="17"/>
        <v>#REF!</v>
      </c>
      <c r="H17" s="6" t="str">
        <f t="shared" si="17"/>
        <v>#REF!</v>
      </c>
      <c r="I17" s="6" t="str">
        <f t="shared" si="17"/>
        <v>#REF!</v>
      </c>
      <c r="J17" s="6" t="str">
        <f t="shared" si="17"/>
        <v>#REF!</v>
      </c>
      <c r="K17" s="6" t="str">
        <f t="shared" si="17"/>
        <v>#REF!</v>
      </c>
    </row>
    <row r="18">
      <c r="A18" s="6" t="str">
        <f>'Calvert Senecas'!M25</f>
        <v>#REF!</v>
      </c>
      <c r="E18" s="6" t="str">
        <f t="shared" si="2"/>
        <v>#REF!</v>
      </c>
      <c r="F18" s="6" t="str">
        <f t="shared" ref="F18:K18" si="18">'Calvert Senecas'!N25</f>
        <v>#REF!</v>
      </c>
      <c r="G18" s="6" t="str">
        <f t="shared" si="18"/>
        <v>#REF!</v>
      </c>
      <c r="H18" s="6" t="str">
        <f t="shared" si="18"/>
        <v>#REF!</v>
      </c>
      <c r="I18" s="6" t="str">
        <f t="shared" si="18"/>
        <v>#REF!</v>
      </c>
      <c r="J18" s="6" t="str">
        <f t="shared" si="18"/>
        <v>#REF!</v>
      </c>
      <c r="K18" s="6" t="str">
        <f t="shared" si="18"/>
        <v>#REF!</v>
      </c>
    </row>
    <row r="19">
      <c r="A19" s="6" t="str">
        <f>'Calvert Senecas'!M24</f>
        <v>#REF!</v>
      </c>
      <c r="E19" s="6" t="str">
        <f t="shared" si="2"/>
        <v>#REF!</v>
      </c>
      <c r="F19" s="6" t="str">
        <f t="shared" ref="F19:K19" si="19">'Calvert Senecas'!N24</f>
        <v>#REF!</v>
      </c>
      <c r="G19" s="6" t="str">
        <f t="shared" si="19"/>
        <v>#REF!</v>
      </c>
      <c r="H19" s="6" t="str">
        <f t="shared" si="19"/>
        <v>#REF!</v>
      </c>
      <c r="I19" s="6" t="str">
        <f t="shared" si="19"/>
        <v>#REF!</v>
      </c>
      <c r="J19" s="6" t="str">
        <f t="shared" si="19"/>
        <v>#REF!</v>
      </c>
      <c r="K19" s="6" t="str">
        <f t="shared" si="19"/>
        <v>#REF!</v>
      </c>
    </row>
    <row r="20">
      <c r="A20" s="6" t="str">
        <f>'Calvert Senecas'!M23</f>
        <v>#REF!</v>
      </c>
      <c r="E20" s="6" t="str">
        <f t="shared" si="2"/>
        <v>#REF!</v>
      </c>
      <c r="F20" s="6" t="str">
        <f t="shared" ref="F20:K20" si="20">'Calvert Senecas'!N23</f>
        <v>#REF!</v>
      </c>
      <c r="G20" s="6" t="str">
        <f t="shared" si="20"/>
        <v>#REF!</v>
      </c>
      <c r="H20" s="6" t="str">
        <f t="shared" si="20"/>
        <v>#REF!</v>
      </c>
      <c r="I20" s="6" t="str">
        <f t="shared" si="20"/>
        <v>#REF!</v>
      </c>
      <c r="J20" s="6" t="str">
        <f t="shared" si="20"/>
        <v>#REF!</v>
      </c>
      <c r="K20" s="6" t="str">
        <f t="shared" si="20"/>
        <v>#REF!</v>
      </c>
    </row>
    <row r="21">
      <c r="A21" s="6" t="str">
        <f>'Calvert Senecas'!M22</f>
        <v>#REF!</v>
      </c>
      <c r="E21" s="6" t="str">
        <f t="shared" si="2"/>
        <v>#REF!</v>
      </c>
      <c r="F21" s="6" t="str">
        <f t="shared" ref="F21:K21" si="21">'Calvert Senecas'!N22</f>
        <v>#REF!</v>
      </c>
      <c r="G21" s="6" t="str">
        <f t="shared" si="21"/>
        <v>#REF!</v>
      </c>
      <c r="H21" s="6" t="str">
        <f t="shared" si="21"/>
        <v>#REF!</v>
      </c>
      <c r="I21" s="6" t="str">
        <f t="shared" si="21"/>
        <v>#REF!</v>
      </c>
      <c r="J21" s="6" t="str">
        <f t="shared" si="21"/>
        <v>#REF!</v>
      </c>
      <c r="K21" s="6" t="str">
        <f t="shared" si="21"/>
        <v>#REF!</v>
      </c>
    </row>
    <row r="22">
      <c r="A22" s="6" t="str">
        <f>'Calvert Senecas'!M21</f>
        <v>#REF!</v>
      </c>
      <c r="E22" s="6" t="str">
        <f t="shared" si="2"/>
        <v>#REF!</v>
      </c>
      <c r="F22" s="6" t="str">
        <f t="shared" ref="F22:K22" si="22">'Calvert Senecas'!N21</f>
        <v>#REF!</v>
      </c>
      <c r="G22" s="6" t="str">
        <f t="shared" si="22"/>
        <v>#REF!</v>
      </c>
      <c r="H22" s="6" t="str">
        <f t="shared" si="22"/>
        <v>#REF!</v>
      </c>
      <c r="I22" s="6" t="str">
        <f t="shared" si="22"/>
        <v>#REF!</v>
      </c>
      <c r="J22" s="6" t="str">
        <f t="shared" si="22"/>
        <v>#REF!</v>
      </c>
      <c r="K22" s="6" t="str">
        <f t="shared" si="22"/>
        <v>#REF!</v>
      </c>
    </row>
    <row r="23">
      <c r="A23" s="6" t="str">
        <f>'Calvert Senecas'!M20</f>
        <v>#REF!</v>
      </c>
      <c r="E23" s="6" t="str">
        <f t="shared" si="2"/>
        <v>#REF!</v>
      </c>
      <c r="F23" s="6" t="str">
        <f t="shared" ref="F23:K23" si="23">'Calvert Senecas'!N20</f>
        <v>#REF!</v>
      </c>
      <c r="G23" s="6" t="str">
        <f t="shared" si="23"/>
        <v>#REF!</v>
      </c>
      <c r="H23" s="6" t="str">
        <f t="shared" si="23"/>
        <v>#REF!</v>
      </c>
      <c r="I23" s="6" t="str">
        <f t="shared" si="23"/>
        <v>#REF!</v>
      </c>
      <c r="J23" s="6" t="str">
        <f t="shared" si="23"/>
        <v>#REF!</v>
      </c>
      <c r="K23" s="6" t="str">
        <f t="shared" si="23"/>
        <v>#REF!</v>
      </c>
    </row>
    <row r="24">
      <c r="A24" s="6" t="str">
        <f>'Calvert Senecas'!M19</f>
        <v>#REF!</v>
      </c>
      <c r="E24" s="6" t="str">
        <f t="shared" si="2"/>
        <v>#REF!</v>
      </c>
      <c r="F24" s="6" t="str">
        <f t="shared" ref="F24:K24" si="24">'Calvert Senecas'!N19</f>
        <v>#REF!</v>
      </c>
      <c r="G24" s="6" t="str">
        <f t="shared" si="24"/>
        <v>#REF!</v>
      </c>
      <c r="H24" s="6" t="str">
        <f t="shared" si="24"/>
        <v>#REF!</v>
      </c>
      <c r="I24" s="6" t="str">
        <f t="shared" si="24"/>
        <v>#REF!</v>
      </c>
      <c r="J24" s="6" t="str">
        <f t="shared" si="24"/>
        <v>#REF!</v>
      </c>
      <c r="K24" s="6" t="str">
        <f t="shared" si="24"/>
        <v>#REF!</v>
      </c>
    </row>
    <row r="25">
      <c r="A25" s="6" t="str">
        <f>'Calvert Senecas'!M18</f>
        <v>#REF!</v>
      </c>
      <c r="E25" s="6" t="str">
        <f t="shared" si="2"/>
        <v>#REF!</v>
      </c>
      <c r="F25" s="6" t="str">
        <f t="shared" ref="F25:K25" si="25">'Calvert Senecas'!N18</f>
        <v>#REF!</v>
      </c>
      <c r="G25" s="6" t="str">
        <f t="shared" si="25"/>
        <v>#REF!</v>
      </c>
      <c r="H25" s="6" t="str">
        <f t="shared" si="25"/>
        <v>#REF!</v>
      </c>
      <c r="I25" s="6" t="str">
        <f t="shared" si="25"/>
        <v>#REF!</v>
      </c>
      <c r="J25" s="6" t="str">
        <f t="shared" si="25"/>
        <v>#REF!</v>
      </c>
      <c r="K25" s="6" t="str">
        <f t="shared" si="25"/>
        <v>#REF!</v>
      </c>
    </row>
    <row r="26">
      <c r="A26" s="6" t="str">
        <f>'Calvert Senecas'!M17</f>
        <v>#REF!</v>
      </c>
      <c r="E26" s="6" t="str">
        <f t="shared" si="2"/>
        <v>#REF!</v>
      </c>
      <c r="F26" s="6" t="str">
        <f t="shared" ref="F26:K26" si="26">'Calvert Senecas'!N17</f>
        <v>#REF!</v>
      </c>
      <c r="G26" s="6" t="str">
        <f t="shared" si="26"/>
        <v>#REF!</v>
      </c>
      <c r="H26" s="6" t="str">
        <f t="shared" si="26"/>
        <v>#REF!</v>
      </c>
      <c r="I26" s="6" t="str">
        <f t="shared" si="26"/>
        <v>#REF!</v>
      </c>
      <c r="J26" s="6" t="str">
        <f t="shared" si="26"/>
        <v>#REF!</v>
      </c>
      <c r="K26" s="6" t="str">
        <f t="shared" si="26"/>
        <v>#REF!</v>
      </c>
    </row>
    <row r="27">
      <c r="A27" s="6" t="str">
        <f>'Calvert Senecas'!M16</f>
        <v>#REF!</v>
      </c>
      <c r="E27" s="6" t="str">
        <f t="shared" si="2"/>
        <v>#REF!</v>
      </c>
      <c r="F27" s="6" t="str">
        <f t="shared" ref="F27:K27" si="27">'Calvert Senecas'!N16</f>
        <v>#REF!</v>
      </c>
      <c r="G27" s="6" t="str">
        <f t="shared" si="27"/>
        <v>#REF!</v>
      </c>
      <c r="H27" s="6" t="str">
        <f t="shared" si="27"/>
        <v>#REF!</v>
      </c>
      <c r="I27" s="6" t="str">
        <f t="shared" si="27"/>
        <v>#REF!</v>
      </c>
      <c r="J27" s="6" t="str">
        <f t="shared" si="27"/>
        <v>#REF!</v>
      </c>
      <c r="K27" s="6" t="str">
        <f t="shared" si="27"/>
        <v>#REF!</v>
      </c>
    </row>
    <row r="28">
      <c r="A28" s="6" t="str">
        <f>'Calvert Senecas'!M15</f>
        <v>#REF!</v>
      </c>
      <c r="E28" s="6" t="str">
        <f t="shared" si="2"/>
        <v>#REF!</v>
      </c>
      <c r="F28" s="6" t="str">
        <f t="shared" ref="F28:K28" si="28">'Calvert Senecas'!N15</f>
        <v>#REF!</v>
      </c>
      <c r="G28" s="6" t="str">
        <f t="shared" si="28"/>
        <v>#REF!</v>
      </c>
      <c r="H28" s="6" t="str">
        <f t="shared" si="28"/>
        <v>#REF!</v>
      </c>
      <c r="I28" s="6" t="str">
        <f t="shared" si="28"/>
        <v>#REF!</v>
      </c>
      <c r="J28" s="6" t="str">
        <f t="shared" si="28"/>
        <v>#REF!</v>
      </c>
      <c r="K28" s="6" t="str">
        <f t="shared" si="28"/>
        <v>#REF!</v>
      </c>
    </row>
    <row r="29">
      <c r="A29" s="6" t="str">
        <f>'Calvert Senecas'!M14</f>
        <v>#REF!</v>
      </c>
      <c r="E29" s="6" t="str">
        <f t="shared" si="2"/>
        <v>#REF!</v>
      </c>
      <c r="F29" s="6" t="str">
        <f t="shared" ref="F29:K29" si="29">'Calvert Senecas'!N14</f>
        <v>#REF!</v>
      </c>
      <c r="G29" s="6" t="str">
        <f t="shared" si="29"/>
        <v>#REF!</v>
      </c>
      <c r="H29" s="6" t="str">
        <f t="shared" si="29"/>
        <v>#REF!</v>
      </c>
      <c r="I29" s="6" t="str">
        <f t="shared" si="29"/>
        <v>#REF!</v>
      </c>
      <c r="J29" s="6" t="str">
        <f t="shared" si="29"/>
        <v>#REF!</v>
      </c>
      <c r="K29" s="6" t="str">
        <f t="shared" si="29"/>
        <v>#REF!</v>
      </c>
    </row>
    <row r="30">
      <c r="A30" s="6" t="str">
        <f>'Calvert Senecas'!M13</f>
        <v>#REF!</v>
      </c>
      <c r="E30" s="6" t="str">
        <f t="shared" si="2"/>
        <v>#REF!</v>
      </c>
      <c r="F30" s="6" t="str">
        <f t="shared" ref="F30:K30" si="30">'Calvert Senecas'!N13</f>
        <v>#REF!</v>
      </c>
      <c r="G30" s="6" t="str">
        <f t="shared" si="30"/>
        <v>#REF!</v>
      </c>
      <c r="H30" s="6" t="str">
        <f t="shared" si="30"/>
        <v>#REF!</v>
      </c>
      <c r="I30" s="6" t="str">
        <f t="shared" si="30"/>
        <v>#REF!</v>
      </c>
      <c r="J30" s="6" t="str">
        <f t="shared" si="30"/>
        <v>#REF!</v>
      </c>
      <c r="K30" s="6" t="str">
        <f t="shared" si="30"/>
        <v>#REF!</v>
      </c>
    </row>
    <row r="31">
      <c r="A31" s="6" t="str">
        <f>'Calvert Senecas'!M12</f>
        <v>#REF!</v>
      </c>
      <c r="E31" s="6" t="str">
        <f t="shared" si="2"/>
        <v>#REF!</v>
      </c>
      <c r="F31" s="6" t="str">
        <f t="shared" ref="F31:K31" si="31">'Calvert Senecas'!N12</f>
        <v>#REF!</v>
      </c>
      <c r="G31" s="6" t="str">
        <f t="shared" si="31"/>
        <v>#REF!</v>
      </c>
      <c r="H31" s="6" t="str">
        <f t="shared" si="31"/>
        <v>#REF!</v>
      </c>
      <c r="I31" s="6" t="str">
        <f t="shared" si="31"/>
        <v>#REF!</v>
      </c>
      <c r="J31" s="6" t="str">
        <f t="shared" si="31"/>
        <v>#REF!</v>
      </c>
      <c r="K31" s="6" t="str">
        <f t="shared" si="31"/>
        <v>#REF!</v>
      </c>
    </row>
    <row r="32">
      <c r="A32" s="6" t="str">
        <f>'Calvert Senecas'!M11</f>
        <v>#REF!</v>
      </c>
      <c r="E32" s="6" t="str">
        <f t="shared" si="2"/>
        <v>#REF!</v>
      </c>
      <c r="F32" s="6" t="str">
        <f t="shared" ref="F32:K32" si="32">'Calvert Senecas'!N11</f>
        <v>#REF!</v>
      </c>
      <c r="G32" s="6" t="str">
        <f t="shared" si="32"/>
        <v>#REF!</v>
      </c>
      <c r="H32" s="6" t="str">
        <f t="shared" si="32"/>
        <v>#REF!</v>
      </c>
      <c r="I32" s="6" t="str">
        <f t="shared" si="32"/>
        <v>#REF!</v>
      </c>
      <c r="J32" s="6" t="str">
        <f t="shared" si="32"/>
        <v>#REF!</v>
      </c>
      <c r="K32" s="6" t="str">
        <f t="shared" si="32"/>
        <v>#REF!</v>
      </c>
    </row>
    <row r="33">
      <c r="A33" s="6" t="str">
        <f>'Calvert Senecas'!M10</f>
        <v>#REF!</v>
      </c>
      <c r="E33" s="6" t="str">
        <f t="shared" si="2"/>
        <v>#REF!</v>
      </c>
      <c r="F33" s="6" t="str">
        <f t="shared" ref="F33:K33" si="33">'Calvert Senecas'!N10</f>
        <v>#REF!</v>
      </c>
      <c r="G33" s="6" t="str">
        <f t="shared" si="33"/>
        <v>#REF!</v>
      </c>
      <c r="H33" s="6" t="str">
        <f t="shared" si="33"/>
        <v>#REF!</v>
      </c>
      <c r="I33" s="6" t="str">
        <f t="shared" si="33"/>
        <v>#REF!</v>
      </c>
      <c r="J33" s="6" t="str">
        <f t="shared" si="33"/>
        <v>#REF!</v>
      </c>
      <c r="K33" s="6" t="str">
        <f t="shared" si="33"/>
        <v>#REF!</v>
      </c>
    </row>
    <row r="34">
      <c r="A34" s="6" t="str">
        <f>'Calvert Senecas'!M9</f>
        <v>#REF!</v>
      </c>
      <c r="E34" s="6" t="str">
        <f t="shared" si="2"/>
        <v>#REF!</v>
      </c>
      <c r="F34" s="6" t="str">
        <f t="shared" ref="F34:K34" si="34">'Calvert Senecas'!N9</f>
        <v>#REF!</v>
      </c>
      <c r="G34" s="6" t="str">
        <f t="shared" si="34"/>
        <v>#REF!</v>
      </c>
      <c r="H34" s="6" t="str">
        <f t="shared" si="34"/>
        <v>#REF!</v>
      </c>
      <c r="I34" s="6" t="str">
        <f t="shared" si="34"/>
        <v>#REF!</v>
      </c>
      <c r="J34" s="6" t="str">
        <f t="shared" si="34"/>
        <v>#REF!</v>
      </c>
      <c r="K34" s="6" t="str">
        <f t="shared" si="34"/>
        <v>#REF!</v>
      </c>
    </row>
    <row r="35">
      <c r="A35" s="6" t="str">
        <f>'Calvert Senecas'!M8</f>
        <v>#REF!</v>
      </c>
      <c r="E35" s="6" t="str">
        <f t="shared" si="2"/>
        <v>#REF!</v>
      </c>
      <c r="F35" s="6" t="str">
        <f t="shared" ref="F35:K35" si="35">'Calvert Senecas'!N8</f>
        <v>#REF!</v>
      </c>
      <c r="G35" s="6" t="str">
        <f t="shared" si="35"/>
        <v>#REF!</v>
      </c>
      <c r="H35" s="6" t="str">
        <f t="shared" si="35"/>
        <v>#REF!</v>
      </c>
      <c r="I35" s="6" t="str">
        <f t="shared" si="35"/>
        <v>#REF!</v>
      </c>
      <c r="J35" s="6" t="str">
        <f t="shared" si="35"/>
        <v>#REF!</v>
      </c>
      <c r="K35" s="6" t="str">
        <f t="shared" si="35"/>
        <v>#REF!</v>
      </c>
    </row>
    <row r="36">
      <c r="A36" s="6" t="str">
        <f>'Calvert Senecas'!M7</f>
        <v>#REF!</v>
      </c>
      <c r="E36" s="6" t="str">
        <f t="shared" si="2"/>
        <v>#REF!</v>
      </c>
      <c r="F36" s="6" t="str">
        <f t="shared" ref="F36:K36" si="36">'Calvert Senecas'!N7</f>
        <v>#REF!</v>
      </c>
      <c r="G36" s="6" t="str">
        <f t="shared" si="36"/>
        <v>#REF!</v>
      </c>
      <c r="H36" s="6" t="str">
        <f t="shared" si="36"/>
        <v>#REF!</v>
      </c>
      <c r="I36" s="6" t="str">
        <f t="shared" si="36"/>
        <v>#REF!</v>
      </c>
      <c r="J36" s="6" t="str">
        <f t="shared" si="36"/>
        <v>#REF!</v>
      </c>
      <c r="K36" s="6" t="str">
        <f t="shared" si="36"/>
        <v>#REF!</v>
      </c>
    </row>
    <row r="37">
      <c r="A37" s="6" t="str">
        <f>'Calvert Senecas'!M6</f>
        <v>#REF!</v>
      </c>
      <c r="E37" s="6" t="str">
        <f t="shared" si="2"/>
        <v>#REF!</v>
      </c>
      <c r="F37" s="6" t="str">
        <f t="shared" ref="F37:K37" si="37">'Calvert Senecas'!N6</f>
        <v>#REF!</v>
      </c>
      <c r="G37" s="6" t="str">
        <f t="shared" si="37"/>
        <v>#REF!</v>
      </c>
      <c r="H37" s="6" t="str">
        <f t="shared" si="37"/>
        <v>#REF!</v>
      </c>
      <c r="I37" s="6" t="str">
        <f t="shared" si="37"/>
        <v>#REF!</v>
      </c>
      <c r="J37" s="6" t="str">
        <f t="shared" si="37"/>
        <v>#REF!</v>
      </c>
      <c r="K37" s="6" t="str">
        <f t="shared" si="37"/>
        <v>#REF!</v>
      </c>
    </row>
    <row r="38">
      <c r="A38" s="6" t="str">
        <f>'Calvert Senecas'!M5</f>
        <v>#REF!</v>
      </c>
      <c r="E38" s="6" t="str">
        <f t="shared" si="2"/>
        <v>#REF!</v>
      </c>
      <c r="F38" s="6" t="str">
        <f t="shared" ref="F38:K38" si="38">'Calvert Senecas'!N5</f>
        <v>#REF!</v>
      </c>
      <c r="G38" s="6" t="str">
        <f t="shared" si="38"/>
        <v>#REF!</v>
      </c>
      <c r="H38" s="6" t="str">
        <f t="shared" si="38"/>
        <v>#REF!</v>
      </c>
      <c r="I38" s="6" t="str">
        <f t="shared" si="38"/>
        <v>#REF!</v>
      </c>
      <c r="J38" s="6" t="str">
        <f t="shared" si="38"/>
        <v>#REF!</v>
      </c>
      <c r="K38" s="6" t="str">
        <f t="shared" si="38"/>
        <v>#REF!</v>
      </c>
    </row>
    <row r="39">
      <c r="A39" s="6" t="str">
        <f>'Calvert Senecas'!M4</f>
        <v>#REF!</v>
      </c>
      <c r="E39" s="6" t="str">
        <f t="shared" si="2"/>
        <v>#REF!</v>
      </c>
      <c r="F39" s="6" t="str">
        <f t="shared" ref="F39:K39" si="39">'Calvert Senecas'!N4</f>
        <v>#REF!</v>
      </c>
      <c r="G39" s="6" t="str">
        <f t="shared" si="39"/>
        <v>#REF!</v>
      </c>
      <c r="H39" s="6" t="str">
        <f t="shared" si="39"/>
        <v>#REF!</v>
      </c>
      <c r="I39" s="6" t="str">
        <f t="shared" si="39"/>
        <v>#REF!</v>
      </c>
      <c r="J39" s="6" t="str">
        <f t="shared" si="39"/>
        <v>#REF!</v>
      </c>
      <c r="K39" s="6" t="str">
        <f t="shared" si="39"/>
        <v>#REF!</v>
      </c>
    </row>
    <row r="40">
      <c r="A40" s="6" t="str">
        <f>'Calvert Senecas'!M3</f>
        <v>#REF!</v>
      </c>
      <c r="E40" s="6" t="str">
        <f t="shared" si="2"/>
        <v>#REF!</v>
      </c>
      <c r="F40" s="6" t="str">
        <f t="shared" ref="F40:K40" si="40">'Calvert Senecas'!N3</f>
        <v>#REF!</v>
      </c>
      <c r="G40" s="6" t="str">
        <f t="shared" si="40"/>
        <v>#REF!</v>
      </c>
      <c r="H40" s="6" t="str">
        <f t="shared" si="40"/>
        <v>#REF!</v>
      </c>
      <c r="I40" s="6" t="str">
        <f t="shared" si="40"/>
        <v>#REF!</v>
      </c>
      <c r="J40" s="6" t="str">
        <f t="shared" si="40"/>
        <v>#REF!</v>
      </c>
      <c r="K40" s="6" t="str">
        <f t="shared" si="40"/>
        <v>#REF!</v>
      </c>
    </row>
    <row r="41">
      <c r="A41" s="6" t="str">
        <f>'Woodmore Wildcats'!M41</f>
        <v>#REF!</v>
      </c>
      <c r="E41" s="6" t="str">
        <f t="shared" ref="E41:E79" si="42">LEFT('Woodmore Wildcats'!A$1,3)</f>
        <v>#REF!</v>
      </c>
      <c r="F41" s="6" t="str">
        <f t="shared" ref="F41:K41" si="41">'Woodmore Wildcats'!N41</f>
        <v>#REF!</v>
      </c>
      <c r="G41" s="6" t="str">
        <f t="shared" si="41"/>
        <v>#REF!</v>
      </c>
      <c r="H41" s="6" t="str">
        <f t="shared" si="41"/>
        <v>#REF!</v>
      </c>
      <c r="I41" s="6" t="str">
        <f t="shared" si="41"/>
        <v>#REF!</v>
      </c>
      <c r="J41" s="6" t="str">
        <f t="shared" si="41"/>
        <v>#REF!</v>
      </c>
      <c r="K41" s="6" t="str">
        <f t="shared" si="41"/>
        <v>#REF!</v>
      </c>
    </row>
    <row r="42">
      <c r="A42" s="6" t="str">
        <f>'Woodmore Wildcats'!M40</f>
        <v>#REF!</v>
      </c>
      <c r="E42" s="6" t="str">
        <f t="shared" si="42"/>
        <v>#REF!</v>
      </c>
      <c r="F42" s="6" t="str">
        <f t="shared" ref="F42:K42" si="43">'Woodmore Wildcats'!N40</f>
        <v>#REF!</v>
      </c>
      <c r="G42" s="6" t="str">
        <f t="shared" si="43"/>
        <v>#REF!</v>
      </c>
      <c r="H42" s="6" t="str">
        <f t="shared" si="43"/>
        <v>#REF!</v>
      </c>
      <c r="I42" s="6" t="str">
        <f t="shared" si="43"/>
        <v>#REF!</v>
      </c>
      <c r="J42" s="6" t="str">
        <f t="shared" si="43"/>
        <v>#REF!</v>
      </c>
      <c r="K42" s="6" t="str">
        <f t="shared" si="43"/>
        <v>#REF!</v>
      </c>
    </row>
    <row r="43">
      <c r="A43" s="6" t="str">
        <f>'Woodmore Wildcats'!M39</f>
        <v>#REF!</v>
      </c>
      <c r="E43" s="6" t="str">
        <f t="shared" si="42"/>
        <v>#REF!</v>
      </c>
      <c r="F43" s="6" t="str">
        <f t="shared" ref="F43:K43" si="44">'Woodmore Wildcats'!N39</f>
        <v>#REF!</v>
      </c>
      <c r="G43" s="6" t="str">
        <f t="shared" si="44"/>
        <v>#REF!</v>
      </c>
      <c r="H43" s="6" t="str">
        <f t="shared" si="44"/>
        <v>#REF!</v>
      </c>
      <c r="I43" s="6" t="str">
        <f t="shared" si="44"/>
        <v>#REF!</v>
      </c>
      <c r="J43" s="6" t="str">
        <f t="shared" si="44"/>
        <v>#REF!</v>
      </c>
      <c r="K43" s="6" t="str">
        <f t="shared" si="44"/>
        <v>#REF!</v>
      </c>
    </row>
    <row r="44">
      <c r="A44" s="6" t="str">
        <f>'Woodmore Wildcats'!M38</f>
        <v>#REF!</v>
      </c>
      <c r="E44" s="6" t="str">
        <f t="shared" si="42"/>
        <v>#REF!</v>
      </c>
      <c r="F44" s="6" t="str">
        <f t="shared" ref="F44:K44" si="45">'Woodmore Wildcats'!N38</f>
        <v>#REF!</v>
      </c>
      <c r="G44" s="6" t="str">
        <f t="shared" si="45"/>
        <v>#REF!</v>
      </c>
      <c r="H44" s="6" t="str">
        <f t="shared" si="45"/>
        <v>#REF!</v>
      </c>
      <c r="I44" s="6" t="str">
        <f t="shared" si="45"/>
        <v>#REF!</v>
      </c>
      <c r="J44" s="6" t="str">
        <f t="shared" si="45"/>
        <v>#REF!</v>
      </c>
      <c r="K44" s="6" t="str">
        <f t="shared" si="45"/>
        <v>#REF!</v>
      </c>
    </row>
    <row r="45">
      <c r="A45" s="6" t="str">
        <f>'Woodmore Wildcats'!M37</f>
        <v>#REF!</v>
      </c>
      <c r="E45" s="6" t="str">
        <f t="shared" si="42"/>
        <v>#REF!</v>
      </c>
      <c r="F45" s="6" t="str">
        <f t="shared" ref="F45:K45" si="46">'Woodmore Wildcats'!N37</f>
        <v>#REF!</v>
      </c>
      <c r="G45" s="6" t="str">
        <f t="shared" si="46"/>
        <v>#REF!</v>
      </c>
      <c r="H45" s="6" t="str">
        <f t="shared" si="46"/>
        <v>#REF!</v>
      </c>
      <c r="I45" s="6" t="str">
        <f t="shared" si="46"/>
        <v>#REF!</v>
      </c>
      <c r="J45" s="6" t="str">
        <f t="shared" si="46"/>
        <v>#REF!</v>
      </c>
      <c r="K45" s="6" t="str">
        <f t="shared" si="46"/>
        <v>#REF!</v>
      </c>
    </row>
    <row r="46">
      <c r="A46" s="6" t="str">
        <f>'Woodmore Wildcats'!M36</f>
        <v>#REF!</v>
      </c>
      <c r="E46" s="6" t="str">
        <f t="shared" si="42"/>
        <v>#REF!</v>
      </c>
      <c r="F46" s="6" t="str">
        <f t="shared" ref="F46:K46" si="47">'Woodmore Wildcats'!N36</f>
        <v>#REF!</v>
      </c>
      <c r="G46" s="6" t="str">
        <f t="shared" si="47"/>
        <v>#REF!</v>
      </c>
      <c r="H46" s="6" t="str">
        <f t="shared" si="47"/>
        <v>#REF!</v>
      </c>
      <c r="I46" s="6" t="str">
        <f t="shared" si="47"/>
        <v>#REF!</v>
      </c>
      <c r="J46" s="6" t="str">
        <f t="shared" si="47"/>
        <v>#REF!</v>
      </c>
      <c r="K46" s="6" t="str">
        <f t="shared" si="47"/>
        <v>#REF!</v>
      </c>
    </row>
    <row r="47">
      <c r="A47" s="6" t="str">
        <f>'Woodmore Wildcats'!M35</f>
        <v>#REF!</v>
      </c>
      <c r="E47" s="6" t="str">
        <f t="shared" si="42"/>
        <v>#REF!</v>
      </c>
      <c r="F47" s="6" t="str">
        <f t="shared" ref="F47:K47" si="48">'Woodmore Wildcats'!N35</f>
        <v>#REF!</v>
      </c>
      <c r="G47" s="6" t="str">
        <f t="shared" si="48"/>
        <v>#REF!</v>
      </c>
      <c r="H47" s="6" t="str">
        <f t="shared" si="48"/>
        <v>#REF!</v>
      </c>
      <c r="I47" s="6" t="str">
        <f t="shared" si="48"/>
        <v>#REF!</v>
      </c>
      <c r="J47" s="6" t="str">
        <f t="shared" si="48"/>
        <v>#REF!</v>
      </c>
      <c r="K47" s="6" t="str">
        <f t="shared" si="48"/>
        <v>#REF!</v>
      </c>
    </row>
    <row r="48">
      <c r="A48" s="6" t="str">
        <f>'Woodmore Wildcats'!M34</f>
        <v>#REF!</v>
      </c>
      <c r="E48" s="6" t="str">
        <f t="shared" si="42"/>
        <v>#REF!</v>
      </c>
      <c r="F48" s="6" t="str">
        <f t="shared" ref="F48:K48" si="49">'Woodmore Wildcats'!N34</f>
        <v>#REF!</v>
      </c>
      <c r="G48" s="6" t="str">
        <f t="shared" si="49"/>
        <v>#REF!</v>
      </c>
      <c r="H48" s="6" t="str">
        <f t="shared" si="49"/>
        <v>#REF!</v>
      </c>
      <c r="I48" s="6" t="str">
        <f t="shared" si="49"/>
        <v>#REF!</v>
      </c>
      <c r="J48" s="6" t="str">
        <f t="shared" si="49"/>
        <v>#REF!</v>
      </c>
      <c r="K48" s="6" t="str">
        <f t="shared" si="49"/>
        <v>#REF!</v>
      </c>
    </row>
    <row r="49">
      <c r="A49" s="6" t="str">
        <f>'Woodmore Wildcats'!M33</f>
        <v>#REF!</v>
      </c>
      <c r="E49" s="6" t="str">
        <f t="shared" si="42"/>
        <v>#REF!</v>
      </c>
      <c r="F49" s="6" t="str">
        <f t="shared" ref="F49:K49" si="50">'Woodmore Wildcats'!N33</f>
        <v>#REF!</v>
      </c>
      <c r="G49" s="6" t="str">
        <f t="shared" si="50"/>
        <v>#REF!</v>
      </c>
      <c r="H49" s="6" t="str">
        <f t="shared" si="50"/>
        <v>#REF!</v>
      </c>
      <c r="I49" s="6" t="str">
        <f t="shared" si="50"/>
        <v>#REF!</v>
      </c>
      <c r="J49" s="6" t="str">
        <f t="shared" si="50"/>
        <v>#REF!</v>
      </c>
      <c r="K49" s="6" t="str">
        <f t="shared" si="50"/>
        <v>#REF!</v>
      </c>
    </row>
    <row r="50">
      <c r="A50" s="6" t="str">
        <f>'Woodmore Wildcats'!M32</f>
        <v>#REF!</v>
      </c>
      <c r="E50" s="6" t="str">
        <f t="shared" si="42"/>
        <v>#REF!</v>
      </c>
      <c r="F50" s="6" t="str">
        <f t="shared" ref="F50:K50" si="51">'Woodmore Wildcats'!N32</f>
        <v>#REF!</v>
      </c>
      <c r="G50" s="6" t="str">
        <f t="shared" si="51"/>
        <v>#REF!</v>
      </c>
      <c r="H50" s="6" t="str">
        <f t="shared" si="51"/>
        <v>#REF!</v>
      </c>
      <c r="I50" s="6" t="str">
        <f t="shared" si="51"/>
        <v>#REF!</v>
      </c>
      <c r="J50" s="6" t="str">
        <f t="shared" si="51"/>
        <v>#REF!</v>
      </c>
      <c r="K50" s="6" t="str">
        <f t="shared" si="51"/>
        <v>#REF!</v>
      </c>
    </row>
    <row r="51">
      <c r="A51" s="6" t="str">
        <f>'Woodmore Wildcats'!M31</f>
        <v>#REF!</v>
      </c>
      <c r="E51" s="6" t="str">
        <f t="shared" si="42"/>
        <v>#REF!</v>
      </c>
      <c r="F51" s="6" t="str">
        <f t="shared" ref="F51:K51" si="52">'Woodmore Wildcats'!N31</f>
        <v>#REF!</v>
      </c>
      <c r="G51" s="6" t="str">
        <f t="shared" si="52"/>
        <v>#REF!</v>
      </c>
      <c r="H51" s="6" t="str">
        <f t="shared" si="52"/>
        <v>#REF!</v>
      </c>
      <c r="I51" s="6" t="str">
        <f t="shared" si="52"/>
        <v>#REF!</v>
      </c>
      <c r="J51" s="6" t="str">
        <f t="shared" si="52"/>
        <v>#REF!</v>
      </c>
      <c r="K51" s="6" t="str">
        <f t="shared" si="52"/>
        <v>#REF!</v>
      </c>
    </row>
    <row r="52">
      <c r="A52" s="6" t="str">
        <f>'Woodmore Wildcats'!M30</f>
        <v>#REF!</v>
      </c>
      <c r="E52" s="6" t="str">
        <f t="shared" si="42"/>
        <v>#REF!</v>
      </c>
      <c r="F52" s="6" t="str">
        <f t="shared" ref="F52:K52" si="53">'Woodmore Wildcats'!N30</f>
        <v>#REF!</v>
      </c>
      <c r="G52" s="6" t="str">
        <f t="shared" si="53"/>
        <v>#REF!</v>
      </c>
      <c r="H52" s="6" t="str">
        <f t="shared" si="53"/>
        <v>#REF!</v>
      </c>
      <c r="I52" s="6" t="str">
        <f t="shared" si="53"/>
        <v>#REF!</v>
      </c>
      <c r="J52" s="6" t="str">
        <f t="shared" si="53"/>
        <v>#REF!</v>
      </c>
      <c r="K52" s="6" t="str">
        <f t="shared" si="53"/>
        <v>#REF!</v>
      </c>
    </row>
    <row r="53">
      <c r="A53" s="6" t="str">
        <f>'Woodmore Wildcats'!M29</f>
        <v>#REF!</v>
      </c>
      <c r="E53" s="6" t="str">
        <f t="shared" si="42"/>
        <v>#REF!</v>
      </c>
      <c r="F53" s="6" t="str">
        <f t="shared" ref="F53:K53" si="54">'Woodmore Wildcats'!N29</f>
        <v>#REF!</v>
      </c>
      <c r="G53" s="6" t="str">
        <f t="shared" si="54"/>
        <v>#REF!</v>
      </c>
      <c r="H53" s="6" t="str">
        <f t="shared" si="54"/>
        <v>#REF!</v>
      </c>
      <c r="I53" s="6" t="str">
        <f t="shared" si="54"/>
        <v>#REF!</v>
      </c>
      <c r="J53" s="6" t="str">
        <f t="shared" si="54"/>
        <v>#REF!</v>
      </c>
      <c r="K53" s="6" t="str">
        <f t="shared" si="54"/>
        <v>#REF!</v>
      </c>
    </row>
    <row r="54">
      <c r="A54" s="6" t="str">
        <f>'Woodmore Wildcats'!M28</f>
        <v>#REF!</v>
      </c>
      <c r="E54" s="6" t="str">
        <f t="shared" si="42"/>
        <v>#REF!</v>
      </c>
      <c r="F54" s="6" t="str">
        <f t="shared" ref="F54:K54" si="55">'Woodmore Wildcats'!N28</f>
        <v>#REF!</v>
      </c>
      <c r="G54" s="6" t="str">
        <f t="shared" si="55"/>
        <v>#REF!</v>
      </c>
      <c r="H54" s="6" t="str">
        <f t="shared" si="55"/>
        <v>#REF!</v>
      </c>
      <c r="I54" s="6" t="str">
        <f t="shared" si="55"/>
        <v>#REF!</v>
      </c>
      <c r="J54" s="6" t="str">
        <f t="shared" si="55"/>
        <v>#REF!</v>
      </c>
      <c r="K54" s="6" t="str">
        <f t="shared" si="55"/>
        <v>#REF!</v>
      </c>
    </row>
    <row r="55">
      <c r="A55" s="6" t="str">
        <f>'Woodmore Wildcats'!M27</f>
        <v>#REF!</v>
      </c>
      <c r="E55" s="6" t="str">
        <f t="shared" si="42"/>
        <v>#REF!</v>
      </c>
      <c r="F55" s="6" t="str">
        <f t="shared" ref="F55:K55" si="56">'Woodmore Wildcats'!N27</f>
        <v>#REF!</v>
      </c>
      <c r="G55" s="6" t="str">
        <f t="shared" si="56"/>
        <v>#REF!</v>
      </c>
      <c r="H55" s="6" t="str">
        <f t="shared" si="56"/>
        <v>#REF!</v>
      </c>
      <c r="I55" s="6" t="str">
        <f t="shared" si="56"/>
        <v>#REF!</v>
      </c>
      <c r="J55" s="6" t="str">
        <f t="shared" si="56"/>
        <v>#REF!</v>
      </c>
      <c r="K55" s="6" t="str">
        <f t="shared" si="56"/>
        <v>#REF!</v>
      </c>
    </row>
    <row r="56">
      <c r="A56" s="6" t="str">
        <f>'Woodmore Wildcats'!M26</f>
        <v>#REF!</v>
      </c>
      <c r="E56" s="6" t="str">
        <f t="shared" si="42"/>
        <v>#REF!</v>
      </c>
      <c r="F56" s="6" t="str">
        <f t="shared" ref="F56:K56" si="57">'Woodmore Wildcats'!N26</f>
        <v>#REF!</v>
      </c>
      <c r="G56" s="6" t="str">
        <f t="shared" si="57"/>
        <v>#REF!</v>
      </c>
      <c r="H56" s="6" t="str">
        <f t="shared" si="57"/>
        <v>#REF!</v>
      </c>
      <c r="I56" s="6" t="str">
        <f t="shared" si="57"/>
        <v>#REF!</v>
      </c>
      <c r="J56" s="6" t="str">
        <f t="shared" si="57"/>
        <v>#REF!</v>
      </c>
      <c r="K56" s="6" t="str">
        <f t="shared" si="57"/>
        <v>#REF!</v>
      </c>
    </row>
    <row r="57">
      <c r="A57" s="6" t="str">
        <f>'Woodmore Wildcats'!M25</f>
        <v>#REF!</v>
      </c>
      <c r="E57" s="6" t="str">
        <f t="shared" si="42"/>
        <v>#REF!</v>
      </c>
      <c r="F57" s="6" t="str">
        <f t="shared" ref="F57:K57" si="58">'Woodmore Wildcats'!N25</f>
        <v>#REF!</v>
      </c>
      <c r="G57" s="6" t="str">
        <f t="shared" si="58"/>
        <v>#REF!</v>
      </c>
      <c r="H57" s="6" t="str">
        <f t="shared" si="58"/>
        <v>#REF!</v>
      </c>
      <c r="I57" s="6" t="str">
        <f t="shared" si="58"/>
        <v>#REF!</v>
      </c>
      <c r="J57" s="6" t="str">
        <f t="shared" si="58"/>
        <v>#REF!</v>
      </c>
      <c r="K57" s="6" t="str">
        <f t="shared" si="58"/>
        <v>#REF!</v>
      </c>
    </row>
    <row r="58">
      <c r="A58" s="6" t="str">
        <f>'Woodmore Wildcats'!M24</f>
        <v>#REF!</v>
      </c>
      <c r="E58" s="6" t="str">
        <f t="shared" si="42"/>
        <v>#REF!</v>
      </c>
      <c r="F58" s="6" t="str">
        <f t="shared" ref="F58:K58" si="59">'Woodmore Wildcats'!N24</f>
        <v>#REF!</v>
      </c>
      <c r="G58" s="6" t="str">
        <f t="shared" si="59"/>
        <v>#REF!</v>
      </c>
      <c r="H58" s="6" t="str">
        <f t="shared" si="59"/>
        <v>#REF!</v>
      </c>
      <c r="I58" s="6" t="str">
        <f t="shared" si="59"/>
        <v>#REF!</v>
      </c>
      <c r="J58" s="6" t="str">
        <f t="shared" si="59"/>
        <v>#REF!</v>
      </c>
      <c r="K58" s="6" t="str">
        <f t="shared" si="59"/>
        <v>#REF!</v>
      </c>
    </row>
    <row r="59">
      <c r="A59" s="6" t="str">
        <f>'Woodmore Wildcats'!M23</f>
        <v>#REF!</v>
      </c>
      <c r="E59" s="6" t="str">
        <f t="shared" si="42"/>
        <v>#REF!</v>
      </c>
      <c r="F59" s="6" t="str">
        <f t="shared" ref="F59:K59" si="60">'Woodmore Wildcats'!N23</f>
        <v>#REF!</v>
      </c>
      <c r="G59" s="6" t="str">
        <f t="shared" si="60"/>
        <v>#REF!</v>
      </c>
      <c r="H59" s="6" t="str">
        <f t="shared" si="60"/>
        <v>#REF!</v>
      </c>
      <c r="I59" s="6" t="str">
        <f t="shared" si="60"/>
        <v>#REF!</v>
      </c>
      <c r="J59" s="6" t="str">
        <f t="shared" si="60"/>
        <v>#REF!</v>
      </c>
      <c r="K59" s="6" t="str">
        <f t="shared" si="60"/>
        <v>#REF!</v>
      </c>
    </row>
    <row r="60">
      <c r="A60" s="6" t="str">
        <f>'Woodmore Wildcats'!M22</f>
        <v>#REF!</v>
      </c>
      <c r="E60" s="6" t="str">
        <f t="shared" si="42"/>
        <v>#REF!</v>
      </c>
      <c r="F60" s="6" t="str">
        <f t="shared" ref="F60:K60" si="61">'Woodmore Wildcats'!N22</f>
        <v>#REF!</v>
      </c>
      <c r="G60" s="6" t="str">
        <f t="shared" si="61"/>
        <v>#REF!</v>
      </c>
      <c r="H60" s="6" t="str">
        <f t="shared" si="61"/>
        <v>#REF!</v>
      </c>
      <c r="I60" s="6" t="str">
        <f t="shared" si="61"/>
        <v>#REF!</v>
      </c>
      <c r="J60" s="6" t="str">
        <f t="shared" si="61"/>
        <v>#REF!</v>
      </c>
      <c r="K60" s="6" t="str">
        <f t="shared" si="61"/>
        <v>#REF!</v>
      </c>
    </row>
    <row r="61">
      <c r="A61" s="6" t="str">
        <f>'Woodmore Wildcats'!M21</f>
        <v>#REF!</v>
      </c>
      <c r="E61" s="6" t="str">
        <f t="shared" si="42"/>
        <v>#REF!</v>
      </c>
      <c r="F61" s="6" t="str">
        <f t="shared" ref="F61:K61" si="62">'Woodmore Wildcats'!N21</f>
        <v>#REF!</v>
      </c>
      <c r="G61" s="6" t="str">
        <f t="shared" si="62"/>
        <v>#REF!</v>
      </c>
      <c r="H61" s="6" t="str">
        <f t="shared" si="62"/>
        <v>#REF!</v>
      </c>
      <c r="I61" s="6" t="str">
        <f t="shared" si="62"/>
        <v>#REF!</v>
      </c>
      <c r="J61" s="6" t="str">
        <f t="shared" si="62"/>
        <v>#REF!</v>
      </c>
      <c r="K61" s="6" t="str">
        <f t="shared" si="62"/>
        <v>#REF!</v>
      </c>
    </row>
    <row r="62">
      <c r="A62" s="6" t="str">
        <f>'Woodmore Wildcats'!M20</f>
        <v>#REF!</v>
      </c>
      <c r="E62" s="6" t="str">
        <f t="shared" si="42"/>
        <v>#REF!</v>
      </c>
      <c r="F62" s="6" t="str">
        <f t="shared" ref="F62:K62" si="63">'Woodmore Wildcats'!N20</f>
        <v>#REF!</v>
      </c>
      <c r="G62" s="6" t="str">
        <f t="shared" si="63"/>
        <v>#REF!</v>
      </c>
      <c r="H62" s="6" t="str">
        <f t="shared" si="63"/>
        <v>#REF!</v>
      </c>
      <c r="I62" s="6" t="str">
        <f t="shared" si="63"/>
        <v>#REF!</v>
      </c>
      <c r="J62" s="6" t="str">
        <f t="shared" si="63"/>
        <v>#REF!</v>
      </c>
      <c r="K62" s="6" t="str">
        <f t="shared" si="63"/>
        <v>#REF!</v>
      </c>
    </row>
    <row r="63">
      <c r="A63" s="6" t="str">
        <f>'Woodmore Wildcats'!M19</f>
        <v>#REF!</v>
      </c>
      <c r="E63" s="6" t="str">
        <f t="shared" si="42"/>
        <v>#REF!</v>
      </c>
      <c r="F63" s="6" t="str">
        <f t="shared" ref="F63:K63" si="64">'Woodmore Wildcats'!N19</f>
        <v>#REF!</v>
      </c>
      <c r="G63" s="6" t="str">
        <f t="shared" si="64"/>
        <v>#REF!</v>
      </c>
      <c r="H63" s="6" t="str">
        <f t="shared" si="64"/>
        <v>#REF!</v>
      </c>
      <c r="I63" s="6" t="str">
        <f t="shared" si="64"/>
        <v>#REF!</v>
      </c>
      <c r="J63" s="6" t="str">
        <f t="shared" si="64"/>
        <v>#REF!</v>
      </c>
      <c r="K63" s="6" t="str">
        <f t="shared" si="64"/>
        <v>#REF!</v>
      </c>
    </row>
    <row r="64">
      <c r="A64" s="6" t="str">
        <f>'Woodmore Wildcats'!M18</f>
        <v>#REF!</v>
      </c>
      <c r="E64" s="6" t="str">
        <f t="shared" si="42"/>
        <v>#REF!</v>
      </c>
      <c r="F64" s="6" t="str">
        <f t="shared" ref="F64:K64" si="65">'Woodmore Wildcats'!N18</f>
        <v>#REF!</v>
      </c>
      <c r="G64" s="6" t="str">
        <f t="shared" si="65"/>
        <v>#REF!</v>
      </c>
      <c r="H64" s="6" t="str">
        <f t="shared" si="65"/>
        <v>#REF!</v>
      </c>
      <c r="I64" s="6" t="str">
        <f t="shared" si="65"/>
        <v>#REF!</v>
      </c>
      <c r="J64" s="6" t="str">
        <f t="shared" si="65"/>
        <v>#REF!</v>
      </c>
      <c r="K64" s="6" t="str">
        <f t="shared" si="65"/>
        <v>#REF!</v>
      </c>
    </row>
    <row r="65">
      <c r="A65" s="6" t="str">
        <f>'Woodmore Wildcats'!M17</f>
        <v>#REF!</v>
      </c>
      <c r="E65" s="6" t="str">
        <f t="shared" si="42"/>
        <v>#REF!</v>
      </c>
      <c r="F65" s="6" t="str">
        <f t="shared" ref="F65:K65" si="66">'Woodmore Wildcats'!N17</f>
        <v>#REF!</v>
      </c>
      <c r="G65" s="6" t="str">
        <f t="shared" si="66"/>
        <v>#REF!</v>
      </c>
      <c r="H65" s="6" t="str">
        <f t="shared" si="66"/>
        <v>#REF!</v>
      </c>
      <c r="I65" s="6" t="str">
        <f t="shared" si="66"/>
        <v>#REF!</v>
      </c>
      <c r="J65" s="6" t="str">
        <f t="shared" si="66"/>
        <v>#REF!</v>
      </c>
      <c r="K65" s="6" t="str">
        <f t="shared" si="66"/>
        <v>#REF!</v>
      </c>
    </row>
    <row r="66">
      <c r="A66" s="6" t="str">
        <f>'Woodmore Wildcats'!M16</f>
        <v>#REF!</v>
      </c>
      <c r="E66" s="6" t="str">
        <f t="shared" si="42"/>
        <v>#REF!</v>
      </c>
      <c r="F66" s="6" t="str">
        <f t="shared" ref="F66:K66" si="67">'Woodmore Wildcats'!N16</f>
        <v>#REF!</v>
      </c>
      <c r="G66" s="6" t="str">
        <f t="shared" si="67"/>
        <v>#REF!</v>
      </c>
      <c r="H66" s="6" t="str">
        <f t="shared" si="67"/>
        <v>#REF!</v>
      </c>
      <c r="I66" s="6" t="str">
        <f t="shared" si="67"/>
        <v>#REF!</v>
      </c>
      <c r="J66" s="6" t="str">
        <f t="shared" si="67"/>
        <v>#REF!</v>
      </c>
      <c r="K66" s="6" t="str">
        <f t="shared" si="67"/>
        <v>#REF!</v>
      </c>
    </row>
    <row r="67">
      <c r="A67" s="6" t="str">
        <f>'Woodmore Wildcats'!M15</f>
        <v>#REF!</v>
      </c>
      <c r="E67" s="6" t="str">
        <f t="shared" si="42"/>
        <v>#REF!</v>
      </c>
      <c r="F67" s="6" t="str">
        <f t="shared" ref="F67:K67" si="68">'Woodmore Wildcats'!N15</f>
        <v>#REF!</v>
      </c>
      <c r="G67" s="6" t="str">
        <f t="shared" si="68"/>
        <v>#REF!</v>
      </c>
      <c r="H67" s="6" t="str">
        <f t="shared" si="68"/>
        <v>#REF!</v>
      </c>
      <c r="I67" s="6" t="str">
        <f t="shared" si="68"/>
        <v>#REF!</v>
      </c>
      <c r="J67" s="6" t="str">
        <f t="shared" si="68"/>
        <v>#REF!</v>
      </c>
      <c r="K67" s="6" t="str">
        <f t="shared" si="68"/>
        <v>#REF!</v>
      </c>
    </row>
    <row r="68">
      <c r="A68" s="6" t="str">
        <f>'Woodmore Wildcats'!M14</f>
        <v>#REF!</v>
      </c>
      <c r="E68" s="6" t="str">
        <f t="shared" si="42"/>
        <v>#REF!</v>
      </c>
      <c r="F68" s="6" t="str">
        <f t="shared" ref="F68:K68" si="69">'Woodmore Wildcats'!N14</f>
        <v>#REF!</v>
      </c>
      <c r="G68" s="6" t="str">
        <f t="shared" si="69"/>
        <v>#REF!</v>
      </c>
      <c r="H68" s="6" t="str">
        <f t="shared" si="69"/>
        <v>#REF!</v>
      </c>
      <c r="I68" s="6" t="str">
        <f t="shared" si="69"/>
        <v>#REF!</v>
      </c>
      <c r="J68" s="6" t="str">
        <f t="shared" si="69"/>
        <v>#REF!</v>
      </c>
      <c r="K68" s="6" t="str">
        <f t="shared" si="69"/>
        <v>#REF!</v>
      </c>
    </row>
    <row r="69">
      <c r="A69" s="6" t="str">
        <f>'Woodmore Wildcats'!M13</f>
        <v>#REF!</v>
      </c>
      <c r="E69" s="6" t="str">
        <f t="shared" si="42"/>
        <v>#REF!</v>
      </c>
      <c r="F69" s="6" t="str">
        <f t="shared" ref="F69:K69" si="70">'Woodmore Wildcats'!N13</f>
        <v>#REF!</v>
      </c>
      <c r="G69" s="6" t="str">
        <f t="shared" si="70"/>
        <v>#REF!</v>
      </c>
      <c r="H69" s="6" t="str">
        <f t="shared" si="70"/>
        <v>#REF!</v>
      </c>
      <c r="I69" s="6" t="str">
        <f t="shared" si="70"/>
        <v>#REF!</v>
      </c>
      <c r="J69" s="6" t="str">
        <f t="shared" si="70"/>
        <v>#REF!</v>
      </c>
      <c r="K69" s="6" t="str">
        <f t="shared" si="70"/>
        <v>#REF!</v>
      </c>
    </row>
    <row r="70">
      <c r="A70" s="6" t="str">
        <f>'Woodmore Wildcats'!M12</f>
        <v>#REF!</v>
      </c>
      <c r="E70" s="6" t="str">
        <f t="shared" si="42"/>
        <v>#REF!</v>
      </c>
      <c r="F70" s="6" t="str">
        <f t="shared" ref="F70:K70" si="71">'Woodmore Wildcats'!N12</f>
        <v>#REF!</v>
      </c>
      <c r="G70" s="6" t="str">
        <f t="shared" si="71"/>
        <v>#REF!</v>
      </c>
      <c r="H70" s="6" t="str">
        <f t="shared" si="71"/>
        <v>#REF!</v>
      </c>
      <c r="I70" s="6" t="str">
        <f t="shared" si="71"/>
        <v>#REF!</v>
      </c>
      <c r="J70" s="6" t="str">
        <f t="shared" si="71"/>
        <v>#REF!</v>
      </c>
      <c r="K70" s="6" t="str">
        <f t="shared" si="71"/>
        <v>#REF!</v>
      </c>
    </row>
    <row r="71">
      <c r="A71" s="6" t="str">
        <f>'Woodmore Wildcats'!M11</f>
        <v>#REF!</v>
      </c>
      <c r="E71" s="6" t="str">
        <f t="shared" si="42"/>
        <v>#REF!</v>
      </c>
      <c r="F71" s="6" t="str">
        <f t="shared" ref="F71:K71" si="72">'Woodmore Wildcats'!N11</f>
        <v>#REF!</v>
      </c>
      <c r="G71" s="6" t="str">
        <f t="shared" si="72"/>
        <v>#REF!</v>
      </c>
      <c r="H71" s="6" t="str">
        <f t="shared" si="72"/>
        <v>#REF!</v>
      </c>
      <c r="I71" s="6" t="str">
        <f t="shared" si="72"/>
        <v>#REF!</v>
      </c>
      <c r="J71" s="6" t="str">
        <f t="shared" si="72"/>
        <v>#REF!</v>
      </c>
      <c r="K71" s="6" t="str">
        <f t="shared" si="72"/>
        <v>#REF!</v>
      </c>
    </row>
    <row r="72">
      <c r="A72" s="6" t="str">
        <f>'Woodmore Wildcats'!M10</f>
        <v>#REF!</v>
      </c>
      <c r="E72" s="6" t="str">
        <f t="shared" si="42"/>
        <v>#REF!</v>
      </c>
      <c r="F72" s="6" t="str">
        <f t="shared" ref="F72:K72" si="73">'Woodmore Wildcats'!N10</f>
        <v>#REF!</v>
      </c>
      <c r="G72" s="6" t="str">
        <f t="shared" si="73"/>
        <v>#REF!</v>
      </c>
      <c r="H72" s="6" t="str">
        <f t="shared" si="73"/>
        <v>#REF!</v>
      </c>
      <c r="I72" s="6" t="str">
        <f t="shared" si="73"/>
        <v>#REF!</v>
      </c>
      <c r="J72" s="6" t="str">
        <f t="shared" si="73"/>
        <v>#REF!</v>
      </c>
      <c r="K72" s="6" t="str">
        <f t="shared" si="73"/>
        <v>#REF!</v>
      </c>
    </row>
    <row r="73">
      <c r="A73" s="6" t="str">
        <f>'Woodmore Wildcats'!M9</f>
        <v>#REF!</v>
      </c>
      <c r="E73" s="6" t="str">
        <f t="shared" si="42"/>
        <v>#REF!</v>
      </c>
      <c r="F73" s="6" t="str">
        <f t="shared" ref="F73:K73" si="74">'Woodmore Wildcats'!N9</f>
        <v>#REF!</v>
      </c>
      <c r="G73" s="6" t="str">
        <f t="shared" si="74"/>
        <v>#REF!</v>
      </c>
      <c r="H73" s="6" t="str">
        <f t="shared" si="74"/>
        <v>#REF!</v>
      </c>
      <c r="I73" s="6" t="str">
        <f t="shared" si="74"/>
        <v>#REF!</v>
      </c>
      <c r="J73" s="6" t="str">
        <f t="shared" si="74"/>
        <v>#REF!</v>
      </c>
      <c r="K73" s="6" t="str">
        <f t="shared" si="74"/>
        <v>#REF!</v>
      </c>
    </row>
    <row r="74">
      <c r="A74" s="6" t="str">
        <f>'Woodmore Wildcats'!M8</f>
        <v>#REF!</v>
      </c>
      <c r="E74" s="6" t="str">
        <f t="shared" si="42"/>
        <v>#REF!</v>
      </c>
      <c r="F74" s="6" t="str">
        <f t="shared" ref="F74:K74" si="75">'Woodmore Wildcats'!N8</f>
        <v>#REF!</v>
      </c>
      <c r="G74" s="6" t="str">
        <f t="shared" si="75"/>
        <v>#REF!</v>
      </c>
      <c r="H74" s="6" t="str">
        <f t="shared" si="75"/>
        <v>#REF!</v>
      </c>
      <c r="I74" s="6" t="str">
        <f t="shared" si="75"/>
        <v>#REF!</v>
      </c>
      <c r="J74" s="6" t="str">
        <f t="shared" si="75"/>
        <v>#REF!</v>
      </c>
      <c r="K74" s="6" t="str">
        <f t="shared" si="75"/>
        <v>#REF!</v>
      </c>
    </row>
    <row r="75">
      <c r="A75" s="6" t="str">
        <f>'Woodmore Wildcats'!M7</f>
        <v>#REF!</v>
      </c>
      <c r="E75" s="6" t="str">
        <f t="shared" si="42"/>
        <v>#REF!</v>
      </c>
      <c r="F75" s="6" t="str">
        <f t="shared" ref="F75:K75" si="76">'Woodmore Wildcats'!N7</f>
        <v>#REF!</v>
      </c>
      <c r="G75" s="6" t="str">
        <f t="shared" si="76"/>
        <v>#REF!</v>
      </c>
      <c r="H75" s="6" t="str">
        <f t="shared" si="76"/>
        <v>#REF!</v>
      </c>
      <c r="I75" s="6" t="str">
        <f t="shared" si="76"/>
        <v>#REF!</v>
      </c>
      <c r="J75" s="6" t="str">
        <f t="shared" si="76"/>
        <v>#REF!</v>
      </c>
      <c r="K75" s="6" t="str">
        <f t="shared" si="76"/>
        <v>#REF!</v>
      </c>
    </row>
    <row r="76">
      <c r="A76" s="6" t="str">
        <f>'Woodmore Wildcats'!M6</f>
        <v>#REF!</v>
      </c>
      <c r="E76" s="6" t="str">
        <f t="shared" si="42"/>
        <v>#REF!</v>
      </c>
      <c r="F76" s="6" t="str">
        <f t="shared" ref="F76:K76" si="77">'Woodmore Wildcats'!N6</f>
        <v>#REF!</v>
      </c>
      <c r="G76" s="6" t="str">
        <f t="shared" si="77"/>
        <v>#REF!</v>
      </c>
      <c r="H76" s="6" t="str">
        <f t="shared" si="77"/>
        <v>#REF!</v>
      </c>
      <c r="I76" s="6" t="str">
        <f t="shared" si="77"/>
        <v>#REF!</v>
      </c>
      <c r="J76" s="6" t="str">
        <f t="shared" si="77"/>
        <v>#REF!</v>
      </c>
      <c r="K76" s="6" t="str">
        <f t="shared" si="77"/>
        <v>#REF!</v>
      </c>
    </row>
    <row r="77">
      <c r="A77" s="6" t="str">
        <f>'Woodmore Wildcats'!M5</f>
        <v>#REF!</v>
      </c>
      <c r="E77" s="6" t="str">
        <f t="shared" si="42"/>
        <v>#REF!</v>
      </c>
      <c r="F77" s="6" t="str">
        <f t="shared" ref="F77:K77" si="78">'Woodmore Wildcats'!N5</f>
        <v>#REF!</v>
      </c>
      <c r="G77" s="6" t="str">
        <f t="shared" si="78"/>
        <v>#REF!</v>
      </c>
      <c r="H77" s="6" t="str">
        <f t="shared" si="78"/>
        <v>#REF!</v>
      </c>
      <c r="I77" s="6" t="str">
        <f t="shared" si="78"/>
        <v>#REF!</v>
      </c>
      <c r="J77" s="6" t="str">
        <f t="shared" si="78"/>
        <v>#REF!</v>
      </c>
      <c r="K77" s="6" t="str">
        <f t="shared" si="78"/>
        <v>#REF!</v>
      </c>
    </row>
    <row r="78">
      <c r="A78" s="6" t="str">
        <f>'Woodmore Wildcats'!M4</f>
        <v>#REF!</v>
      </c>
      <c r="E78" s="6" t="str">
        <f t="shared" si="42"/>
        <v>#REF!</v>
      </c>
      <c r="F78" s="6" t="str">
        <f t="shared" ref="F78:K78" si="79">'Woodmore Wildcats'!N4</f>
        <v>#REF!</v>
      </c>
      <c r="G78" s="6" t="str">
        <f t="shared" si="79"/>
        <v>#REF!</v>
      </c>
      <c r="H78" s="6" t="str">
        <f t="shared" si="79"/>
        <v>#REF!</v>
      </c>
      <c r="I78" s="6" t="str">
        <f t="shared" si="79"/>
        <v>#REF!</v>
      </c>
      <c r="J78" s="6" t="str">
        <f t="shared" si="79"/>
        <v>#REF!</v>
      </c>
      <c r="K78" s="6" t="str">
        <f t="shared" si="79"/>
        <v>#REF!</v>
      </c>
    </row>
    <row r="79">
      <c r="A79" s="6" t="str">
        <f>'Woodmore Wildcats'!M3</f>
        <v>#REF!</v>
      </c>
      <c r="E79" s="6" t="str">
        <f t="shared" si="42"/>
        <v>#REF!</v>
      </c>
      <c r="F79" s="6" t="str">
        <f t="shared" ref="F79:K79" si="80">'Woodmore Wildcats'!N3</f>
        <v>#REF!</v>
      </c>
      <c r="G79" s="6" t="str">
        <f t="shared" si="80"/>
        <v>#REF!</v>
      </c>
      <c r="H79" s="6" t="str">
        <f t="shared" si="80"/>
        <v>#REF!</v>
      </c>
      <c r="I79" s="6" t="str">
        <f t="shared" si="80"/>
        <v>#REF!</v>
      </c>
      <c r="J79" s="6" t="str">
        <f t="shared" si="80"/>
        <v>#REF!</v>
      </c>
      <c r="K79" s="6" t="str">
        <f t="shared" si="80"/>
        <v>#REF!</v>
      </c>
    </row>
    <row r="80">
      <c r="A80" s="6" t="str">
        <f>'Gibsonburg Golden Bears'!M41</f>
        <v>#REF!</v>
      </c>
      <c r="E80" s="6" t="str">
        <f t="shared" ref="E80:E118" si="82">LEFT('Gibsonburg Golden Bears'!A$1,3)</f>
        <v>#REF!</v>
      </c>
      <c r="F80" s="6" t="str">
        <f t="shared" ref="F80:K80" si="81">'Gibsonburg Golden Bears'!N41</f>
        <v>#REF!</v>
      </c>
      <c r="G80" s="6" t="str">
        <f t="shared" si="81"/>
        <v>#REF!</v>
      </c>
      <c r="H80" s="6" t="str">
        <f t="shared" si="81"/>
        <v>#REF!</v>
      </c>
      <c r="I80" s="6" t="str">
        <f t="shared" si="81"/>
        <v>#REF!</v>
      </c>
      <c r="J80" s="6" t="str">
        <f t="shared" si="81"/>
        <v>#REF!</v>
      </c>
      <c r="K80" s="6" t="str">
        <f t="shared" si="81"/>
        <v>#REF!</v>
      </c>
    </row>
    <row r="81">
      <c r="A81" s="6" t="str">
        <f>'Gibsonburg Golden Bears'!M40</f>
        <v>#REF!</v>
      </c>
      <c r="E81" s="6" t="str">
        <f t="shared" si="82"/>
        <v>#REF!</v>
      </c>
      <c r="F81" s="6" t="str">
        <f t="shared" ref="F81:K81" si="83">'Gibsonburg Golden Bears'!N40</f>
        <v>#REF!</v>
      </c>
      <c r="G81" s="6" t="str">
        <f t="shared" si="83"/>
        <v>#REF!</v>
      </c>
      <c r="H81" s="6" t="str">
        <f t="shared" si="83"/>
        <v>#REF!</v>
      </c>
      <c r="I81" s="6" t="str">
        <f t="shared" si="83"/>
        <v>#REF!</v>
      </c>
      <c r="J81" s="6" t="str">
        <f t="shared" si="83"/>
        <v>#REF!</v>
      </c>
      <c r="K81" s="6" t="str">
        <f t="shared" si="83"/>
        <v>#REF!</v>
      </c>
    </row>
    <row r="82">
      <c r="A82" s="6" t="str">
        <f>'Gibsonburg Golden Bears'!M39</f>
        <v>#REF!</v>
      </c>
      <c r="E82" s="6" t="str">
        <f t="shared" si="82"/>
        <v>#REF!</v>
      </c>
      <c r="F82" s="6" t="str">
        <f t="shared" ref="F82:K82" si="84">'Gibsonburg Golden Bears'!N39</f>
        <v>#REF!</v>
      </c>
      <c r="G82" s="6" t="str">
        <f t="shared" si="84"/>
        <v>#REF!</v>
      </c>
      <c r="H82" s="6" t="str">
        <f t="shared" si="84"/>
        <v>#REF!</v>
      </c>
      <c r="I82" s="6" t="str">
        <f t="shared" si="84"/>
        <v>#REF!</v>
      </c>
      <c r="J82" s="6" t="str">
        <f t="shared" si="84"/>
        <v>#REF!</v>
      </c>
      <c r="K82" s="6" t="str">
        <f t="shared" si="84"/>
        <v>#REF!</v>
      </c>
    </row>
    <row r="83">
      <c r="A83" s="6" t="str">
        <f>'Gibsonburg Golden Bears'!M38</f>
        <v>#REF!</v>
      </c>
      <c r="E83" s="6" t="str">
        <f t="shared" si="82"/>
        <v>#REF!</v>
      </c>
      <c r="F83" s="6" t="str">
        <f t="shared" ref="F83:K83" si="85">'Gibsonburg Golden Bears'!N38</f>
        <v>#REF!</v>
      </c>
      <c r="G83" s="6" t="str">
        <f t="shared" si="85"/>
        <v>#REF!</v>
      </c>
      <c r="H83" s="6" t="str">
        <f t="shared" si="85"/>
        <v>#REF!</v>
      </c>
      <c r="I83" s="6" t="str">
        <f t="shared" si="85"/>
        <v>#REF!</v>
      </c>
      <c r="J83" s="6" t="str">
        <f t="shared" si="85"/>
        <v>#REF!</v>
      </c>
      <c r="K83" s="6" t="str">
        <f t="shared" si="85"/>
        <v>#REF!</v>
      </c>
    </row>
    <row r="84">
      <c r="A84" s="6" t="str">
        <f>'Gibsonburg Golden Bears'!M37</f>
        <v>#REF!</v>
      </c>
      <c r="E84" s="6" t="str">
        <f t="shared" si="82"/>
        <v>#REF!</v>
      </c>
      <c r="F84" s="6" t="str">
        <f t="shared" ref="F84:K84" si="86">'Gibsonburg Golden Bears'!N37</f>
        <v>#REF!</v>
      </c>
      <c r="G84" s="6" t="str">
        <f t="shared" si="86"/>
        <v>#REF!</v>
      </c>
      <c r="H84" s="6" t="str">
        <f t="shared" si="86"/>
        <v>#REF!</v>
      </c>
      <c r="I84" s="6" t="str">
        <f t="shared" si="86"/>
        <v>#REF!</v>
      </c>
      <c r="J84" s="6" t="str">
        <f t="shared" si="86"/>
        <v>#REF!</v>
      </c>
      <c r="K84" s="6" t="str">
        <f t="shared" si="86"/>
        <v>#REF!</v>
      </c>
    </row>
    <row r="85">
      <c r="A85" s="6" t="str">
        <f>'Gibsonburg Golden Bears'!M36</f>
        <v>#REF!</v>
      </c>
      <c r="E85" s="6" t="str">
        <f t="shared" si="82"/>
        <v>#REF!</v>
      </c>
      <c r="F85" s="6" t="str">
        <f t="shared" ref="F85:K85" si="87">'Gibsonburg Golden Bears'!N36</f>
        <v>#REF!</v>
      </c>
      <c r="G85" s="6" t="str">
        <f t="shared" si="87"/>
        <v>#REF!</v>
      </c>
      <c r="H85" s="6" t="str">
        <f t="shared" si="87"/>
        <v>#REF!</v>
      </c>
      <c r="I85" s="6" t="str">
        <f t="shared" si="87"/>
        <v>#REF!</v>
      </c>
      <c r="J85" s="6" t="str">
        <f t="shared" si="87"/>
        <v>#REF!</v>
      </c>
      <c r="K85" s="6" t="str">
        <f t="shared" si="87"/>
        <v>#REF!</v>
      </c>
    </row>
    <row r="86">
      <c r="A86" s="6" t="str">
        <f>'Gibsonburg Golden Bears'!M35</f>
        <v>#REF!</v>
      </c>
      <c r="E86" s="6" t="str">
        <f t="shared" si="82"/>
        <v>#REF!</v>
      </c>
      <c r="F86" s="6" t="str">
        <f t="shared" ref="F86:K86" si="88">'Gibsonburg Golden Bears'!N35</f>
        <v>#REF!</v>
      </c>
      <c r="G86" s="6" t="str">
        <f t="shared" si="88"/>
        <v>#REF!</v>
      </c>
      <c r="H86" s="6" t="str">
        <f t="shared" si="88"/>
        <v>#REF!</v>
      </c>
      <c r="I86" s="6" t="str">
        <f t="shared" si="88"/>
        <v>#REF!</v>
      </c>
      <c r="J86" s="6" t="str">
        <f t="shared" si="88"/>
        <v>#REF!</v>
      </c>
      <c r="K86" s="6" t="str">
        <f t="shared" si="88"/>
        <v>#REF!</v>
      </c>
    </row>
    <row r="87">
      <c r="A87" s="6" t="str">
        <f>'Gibsonburg Golden Bears'!M34</f>
        <v>#REF!</v>
      </c>
      <c r="E87" s="6" t="str">
        <f t="shared" si="82"/>
        <v>#REF!</v>
      </c>
      <c r="F87" s="6" t="str">
        <f t="shared" ref="F87:K87" si="89">'Gibsonburg Golden Bears'!N34</f>
        <v>#REF!</v>
      </c>
      <c r="G87" s="6" t="str">
        <f t="shared" si="89"/>
        <v>#REF!</v>
      </c>
      <c r="H87" s="6" t="str">
        <f t="shared" si="89"/>
        <v>#REF!</v>
      </c>
      <c r="I87" s="6" t="str">
        <f t="shared" si="89"/>
        <v>#REF!</v>
      </c>
      <c r="J87" s="6" t="str">
        <f t="shared" si="89"/>
        <v>#REF!</v>
      </c>
      <c r="K87" s="6" t="str">
        <f t="shared" si="89"/>
        <v>#REF!</v>
      </c>
    </row>
    <row r="88">
      <c r="A88" s="6" t="str">
        <f>'Gibsonburg Golden Bears'!M33</f>
        <v>#REF!</v>
      </c>
      <c r="E88" s="6" t="str">
        <f t="shared" si="82"/>
        <v>#REF!</v>
      </c>
      <c r="F88" s="6" t="str">
        <f t="shared" ref="F88:K88" si="90">'Gibsonburg Golden Bears'!N33</f>
        <v>#REF!</v>
      </c>
      <c r="G88" s="6" t="str">
        <f t="shared" si="90"/>
        <v>#REF!</v>
      </c>
      <c r="H88" s="6" t="str">
        <f t="shared" si="90"/>
        <v>#REF!</v>
      </c>
      <c r="I88" s="6" t="str">
        <f t="shared" si="90"/>
        <v>#REF!</v>
      </c>
      <c r="J88" s="6" t="str">
        <f t="shared" si="90"/>
        <v>#REF!</v>
      </c>
      <c r="K88" s="6" t="str">
        <f t="shared" si="90"/>
        <v>#REF!</v>
      </c>
    </row>
    <row r="89">
      <c r="A89" s="6" t="str">
        <f>'Gibsonburg Golden Bears'!M32</f>
        <v>#REF!</v>
      </c>
      <c r="E89" s="6" t="str">
        <f t="shared" si="82"/>
        <v>#REF!</v>
      </c>
      <c r="F89" s="6" t="str">
        <f t="shared" ref="F89:K89" si="91">'Gibsonburg Golden Bears'!N32</f>
        <v>#REF!</v>
      </c>
      <c r="G89" s="6" t="str">
        <f t="shared" si="91"/>
        <v>#REF!</v>
      </c>
      <c r="H89" s="6" t="str">
        <f t="shared" si="91"/>
        <v>#REF!</v>
      </c>
      <c r="I89" s="6" t="str">
        <f t="shared" si="91"/>
        <v>#REF!</v>
      </c>
      <c r="J89" s="6" t="str">
        <f t="shared" si="91"/>
        <v>#REF!</v>
      </c>
      <c r="K89" s="6" t="str">
        <f t="shared" si="91"/>
        <v>#REF!</v>
      </c>
    </row>
    <row r="90">
      <c r="A90" s="6" t="str">
        <f>'Gibsonburg Golden Bears'!M31</f>
        <v>#REF!</v>
      </c>
      <c r="E90" s="6" t="str">
        <f t="shared" si="82"/>
        <v>#REF!</v>
      </c>
      <c r="F90" s="6" t="str">
        <f t="shared" ref="F90:K90" si="92">'Gibsonburg Golden Bears'!N31</f>
        <v>#REF!</v>
      </c>
      <c r="G90" s="6" t="str">
        <f t="shared" si="92"/>
        <v>#REF!</v>
      </c>
      <c r="H90" s="6" t="str">
        <f t="shared" si="92"/>
        <v>#REF!</v>
      </c>
      <c r="I90" s="6" t="str">
        <f t="shared" si="92"/>
        <v>#REF!</v>
      </c>
      <c r="J90" s="6" t="str">
        <f t="shared" si="92"/>
        <v>#REF!</v>
      </c>
      <c r="K90" s="6" t="str">
        <f t="shared" si="92"/>
        <v>#REF!</v>
      </c>
    </row>
    <row r="91">
      <c r="A91" s="6" t="str">
        <f>'Gibsonburg Golden Bears'!M30</f>
        <v>#REF!</v>
      </c>
      <c r="E91" s="6" t="str">
        <f t="shared" si="82"/>
        <v>#REF!</v>
      </c>
      <c r="F91" s="6" t="str">
        <f t="shared" ref="F91:K91" si="93">'Gibsonburg Golden Bears'!N30</f>
        <v>#REF!</v>
      </c>
      <c r="G91" s="6" t="str">
        <f t="shared" si="93"/>
        <v>#REF!</v>
      </c>
      <c r="H91" s="6" t="str">
        <f t="shared" si="93"/>
        <v>#REF!</v>
      </c>
      <c r="I91" s="6" t="str">
        <f t="shared" si="93"/>
        <v>#REF!</v>
      </c>
      <c r="J91" s="6" t="str">
        <f t="shared" si="93"/>
        <v>#REF!</v>
      </c>
      <c r="K91" s="6" t="str">
        <f t="shared" si="93"/>
        <v>#REF!</v>
      </c>
    </row>
    <row r="92">
      <c r="A92" s="6" t="str">
        <f>'Gibsonburg Golden Bears'!M29</f>
        <v>#REF!</v>
      </c>
      <c r="E92" s="6" t="str">
        <f t="shared" si="82"/>
        <v>#REF!</v>
      </c>
      <c r="F92" s="6" t="str">
        <f t="shared" ref="F92:K92" si="94">'Gibsonburg Golden Bears'!N29</f>
        <v>#REF!</v>
      </c>
      <c r="G92" s="6" t="str">
        <f t="shared" si="94"/>
        <v>#REF!</v>
      </c>
      <c r="H92" s="6" t="str">
        <f t="shared" si="94"/>
        <v>#REF!</v>
      </c>
      <c r="I92" s="6" t="str">
        <f t="shared" si="94"/>
        <v>#REF!</v>
      </c>
      <c r="J92" s="6" t="str">
        <f t="shared" si="94"/>
        <v>#REF!</v>
      </c>
      <c r="K92" s="6" t="str">
        <f t="shared" si="94"/>
        <v>#REF!</v>
      </c>
    </row>
    <row r="93">
      <c r="A93" s="6" t="str">
        <f>'Gibsonburg Golden Bears'!M28</f>
        <v>#REF!</v>
      </c>
      <c r="E93" s="6" t="str">
        <f t="shared" si="82"/>
        <v>#REF!</v>
      </c>
      <c r="F93" s="6" t="str">
        <f t="shared" ref="F93:K93" si="95">'Gibsonburg Golden Bears'!N28</f>
        <v>#REF!</v>
      </c>
      <c r="G93" s="6" t="str">
        <f t="shared" si="95"/>
        <v>#REF!</v>
      </c>
      <c r="H93" s="6" t="str">
        <f t="shared" si="95"/>
        <v>#REF!</v>
      </c>
      <c r="I93" s="6" t="str">
        <f t="shared" si="95"/>
        <v>#REF!</v>
      </c>
      <c r="J93" s="6" t="str">
        <f t="shared" si="95"/>
        <v>#REF!</v>
      </c>
      <c r="K93" s="6" t="str">
        <f t="shared" si="95"/>
        <v>#REF!</v>
      </c>
    </row>
    <row r="94">
      <c r="A94" s="6" t="str">
        <f>'Gibsonburg Golden Bears'!M27</f>
        <v>#REF!</v>
      </c>
      <c r="E94" s="6" t="str">
        <f t="shared" si="82"/>
        <v>#REF!</v>
      </c>
      <c r="F94" s="6" t="str">
        <f t="shared" ref="F94:K94" si="96">'Gibsonburg Golden Bears'!N27</f>
        <v>#REF!</v>
      </c>
      <c r="G94" s="6" t="str">
        <f t="shared" si="96"/>
        <v>#REF!</v>
      </c>
      <c r="H94" s="6" t="str">
        <f t="shared" si="96"/>
        <v>#REF!</v>
      </c>
      <c r="I94" s="6" t="str">
        <f t="shared" si="96"/>
        <v>#REF!</v>
      </c>
      <c r="J94" s="6" t="str">
        <f t="shared" si="96"/>
        <v>#REF!</v>
      </c>
      <c r="K94" s="6" t="str">
        <f t="shared" si="96"/>
        <v>#REF!</v>
      </c>
    </row>
    <row r="95">
      <c r="A95" s="6" t="str">
        <f>'Gibsonburg Golden Bears'!M26</f>
        <v>#REF!</v>
      </c>
      <c r="E95" s="6" t="str">
        <f t="shared" si="82"/>
        <v>#REF!</v>
      </c>
      <c r="F95" s="6" t="str">
        <f t="shared" ref="F95:K95" si="97">'Gibsonburg Golden Bears'!N26</f>
        <v>#REF!</v>
      </c>
      <c r="G95" s="6" t="str">
        <f t="shared" si="97"/>
        <v>#REF!</v>
      </c>
      <c r="H95" s="6" t="str">
        <f t="shared" si="97"/>
        <v>#REF!</v>
      </c>
      <c r="I95" s="6" t="str">
        <f t="shared" si="97"/>
        <v>#REF!</v>
      </c>
      <c r="J95" s="6" t="str">
        <f t="shared" si="97"/>
        <v>#REF!</v>
      </c>
      <c r="K95" s="6" t="str">
        <f t="shared" si="97"/>
        <v>#REF!</v>
      </c>
    </row>
    <row r="96">
      <c r="A96" s="6" t="str">
        <f>'Gibsonburg Golden Bears'!M25</f>
        <v>#REF!</v>
      </c>
      <c r="E96" s="6" t="str">
        <f t="shared" si="82"/>
        <v>#REF!</v>
      </c>
      <c r="F96" s="6" t="str">
        <f t="shared" ref="F96:K96" si="98">'Gibsonburg Golden Bears'!N25</f>
        <v>#REF!</v>
      </c>
      <c r="G96" s="6" t="str">
        <f t="shared" si="98"/>
        <v>#REF!</v>
      </c>
      <c r="H96" s="6" t="str">
        <f t="shared" si="98"/>
        <v>#REF!</v>
      </c>
      <c r="I96" s="6" t="str">
        <f t="shared" si="98"/>
        <v>#REF!</v>
      </c>
      <c r="J96" s="6" t="str">
        <f t="shared" si="98"/>
        <v>#REF!</v>
      </c>
      <c r="K96" s="6" t="str">
        <f t="shared" si="98"/>
        <v>#REF!</v>
      </c>
    </row>
    <row r="97">
      <c r="A97" s="6" t="str">
        <f>'Gibsonburg Golden Bears'!M24</f>
        <v>#REF!</v>
      </c>
      <c r="E97" s="6" t="str">
        <f t="shared" si="82"/>
        <v>#REF!</v>
      </c>
      <c r="F97" s="6" t="str">
        <f t="shared" ref="F97:K97" si="99">'Gibsonburg Golden Bears'!N24</f>
        <v>#REF!</v>
      </c>
      <c r="G97" s="6" t="str">
        <f t="shared" si="99"/>
        <v>#REF!</v>
      </c>
      <c r="H97" s="6" t="str">
        <f t="shared" si="99"/>
        <v>#REF!</v>
      </c>
      <c r="I97" s="6" t="str">
        <f t="shared" si="99"/>
        <v>#REF!</v>
      </c>
      <c r="J97" s="6" t="str">
        <f t="shared" si="99"/>
        <v>#REF!</v>
      </c>
      <c r="K97" s="6" t="str">
        <f t="shared" si="99"/>
        <v>#REF!</v>
      </c>
    </row>
    <row r="98">
      <c r="A98" s="6" t="str">
        <f>'Gibsonburg Golden Bears'!M23</f>
        <v>#REF!</v>
      </c>
      <c r="E98" s="6" t="str">
        <f t="shared" si="82"/>
        <v>#REF!</v>
      </c>
      <c r="F98" s="6" t="str">
        <f t="shared" ref="F98:K98" si="100">'Gibsonburg Golden Bears'!N23</f>
        <v>#REF!</v>
      </c>
      <c r="G98" s="6" t="str">
        <f t="shared" si="100"/>
        <v>#REF!</v>
      </c>
      <c r="H98" s="6" t="str">
        <f t="shared" si="100"/>
        <v>#REF!</v>
      </c>
      <c r="I98" s="6" t="str">
        <f t="shared" si="100"/>
        <v>#REF!</v>
      </c>
      <c r="J98" s="6" t="str">
        <f t="shared" si="100"/>
        <v>#REF!</v>
      </c>
      <c r="K98" s="6" t="str">
        <f t="shared" si="100"/>
        <v>#REF!</v>
      </c>
    </row>
    <row r="99">
      <c r="A99" s="6" t="str">
        <f>'Gibsonburg Golden Bears'!M22</f>
        <v>#REF!</v>
      </c>
      <c r="E99" s="6" t="str">
        <f t="shared" si="82"/>
        <v>#REF!</v>
      </c>
      <c r="F99" s="6" t="str">
        <f t="shared" ref="F99:K99" si="101">'Gibsonburg Golden Bears'!N22</f>
        <v>#REF!</v>
      </c>
      <c r="G99" s="6" t="str">
        <f t="shared" si="101"/>
        <v>#REF!</v>
      </c>
      <c r="H99" s="6" t="str">
        <f t="shared" si="101"/>
        <v>#REF!</v>
      </c>
      <c r="I99" s="6" t="str">
        <f t="shared" si="101"/>
        <v>#REF!</v>
      </c>
      <c r="J99" s="6" t="str">
        <f t="shared" si="101"/>
        <v>#REF!</v>
      </c>
      <c r="K99" s="6" t="str">
        <f t="shared" si="101"/>
        <v>#REF!</v>
      </c>
    </row>
    <row r="100">
      <c r="A100" s="6" t="str">
        <f>'Gibsonburg Golden Bears'!M21</f>
        <v>#REF!</v>
      </c>
      <c r="E100" s="6" t="str">
        <f t="shared" si="82"/>
        <v>#REF!</v>
      </c>
      <c r="F100" s="6" t="str">
        <f t="shared" ref="F100:K100" si="102">'Gibsonburg Golden Bears'!N21</f>
        <v>#REF!</v>
      </c>
      <c r="G100" s="6" t="str">
        <f t="shared" si="102"/>
        <v>#REF!</v>
      </c>
      <c r="H100" s="6" t="str">
        <f t="shared" si="102"/>
        <v>#REF!</v>
      </c>
      <c r="I100" s="6" t="str">
        <f t="shared" si="102"/>
        <v>#REF!</v>
      </c>
      <c r="J100" s="6" t="str">
        <f t="shared" si="102"/>
        <v>#REF!</v>
      </c>
      <c r="K100" s="6" t="str">
        <f t="shared" si="102"/>
        <v>#REF!</v>
      </c>
    </row>
    <row r="101">
      <c r="A101" s="6" t="str">
        <f>'Gibsonburg Golden Bears'!M20</f>
        <v>#REF!</v>
      </c>
      <c r="E101" s="6" t="str">
        <f t="shared" si="82"/>
        <v>#REF!</v>
      </c>
      <c r="F101" s="6" t="str">
        <f t="shared" ref="F101:K101" si="103">'Gibsonburg Golden Bears'!N20</f>
        <v>#REF!</v>
      </c>
      <c r="G101" s="6" t="str">
        <f t="shared" si="103"/>
        <v>#REF!</v>
      </c>
      <c r="H101" s="6" t="str">
        <f t="shared" si="103"/>
        <v>#REF!</v>
      </c>
      <c r="I101" s="6" t="str">
        <f t="shared" si="103"/>
        <v>#REF!</v>
      </c>
      <c r="J101" s="6" t="str">
        <f t="shared" si="103"/>
        <v>#REF!</v>
      </c>
      <c r="K101" s="6" t="str">
        <f t="shared" si="103"/>
        <v>#REF!</v>
      </c>
    </row>
    <row r="102">
      <c r="A102" s="6" t="str">
        <f>'Gibsonburg Golden Bears'!M19</f>
        <v>#REF!</v>
      </c>
      <c r="E102" s="6" t="str">
        <f t="shared" si="82"/>
        <v>#REF!</v>
      </c>
      <c r="F102" s="6" t="str">
        <f t="shared" ref="F102:K102" si="104">'Gibsonburg Golden Bears'!N19</f>
        <v>#REF!</v>
      </c>
      <c r="G102" s="6" t="str">
        <f t="shared" si="104"/>
        <v>#REF!</v>
      </c>
      <c r="H102" s="6" t="str">
        <f t="shared" si="104"/>
        <v>#REF!</v>
      </c>
      <c r="I102" s="6" t="str">
        <f t="shared" si="104"/>
        <v>#REF!</v>
      </c>
      <c r="J102" s="6" t="str">
        <f t="shared" si="104"/>
        <v>#REF!</v>
      </c>
      <c r="K102" s="6" t="str">
        <f t="shared" si="104"/>
        <v>#REF!</v>
      </c>
    </row>
    <row r="103">
      <c r="A103" s="6" t="str">
        <f>'Gibsonburg Golden Bears'!M18</f>
        <v>#REF!</v>
      </c>
      <c r="E103" s="6" t="str">
        <f t="shared" si="82"/>
        <v>#REF!</v>
      </c>
      <c r="F103" s="6" t="str">
        <f t="shared" ref="F103:K103" si="105">'Gibsonburg Golden Bears'!N18</f>
        <v>#REF!</v>
      </c>
      <c r="G103" s="6" t="str">
        <f t="shared" si="105"/>
        <v>#REF!</v>
      </c>
      <c r="H103" s="6" t="str">
        <f t="shared" si="105"/>
        <v>#REF!</v>
      </c>
      <c r="I103" s="6" t="str">
        <f t="shared" si="105"/>
        <v>#REF!</v>
      </c>
      <c r="J103" s="6" t="str">
        <f t="shared" si="105"/>
        <v>#REF!</v>
      </c>
      <c r="K103" s="6" t="str">
        <f t="shared" si="105"/>
        <v>#REF!</v>
      </c>
    </row>
    <row r="104">
      <c r="A104" s="6" t="str">
        <f>'Gibsonburg Golden Bears'!M17</f>
        <v>#REF!</v>
      </c>
      <c r="E104" s="6" t="str">
        <f t="shared" si="82"/>
        <v>#REF!</v>
      </c>
      <c r="F104" s="6" t="str">
        <f t="shared" ref="F104:K104" si="106">'Gibsonburg Golden Bears'!N17</f>
        <v>#REF!</v>
      </c>
      <c r="G104" s="6" t="str">
        <f t="shared" si="106"/>
        <v>#REF!</v>
      </c>
      <c r="H104" s="6" t="str">
        <f t="shared" si="106"/>
        <v>#REF!</v>
      </c>
      <c r="I104" s="6" t="str">
        <f t="shared" si="106"/>
        <v>#REF!</v>
      </c>
      <c r="J104" s="6" t="str">
        <f t="shared" si="106"/>
        <v>#REF!</v>
      </c>
      <c r="K104" s="6" t="str">
        <f t="shared" si="106"/>
        <v>#REF!</v>
      </c>
    </row>
    <row r="105">
      <c r="A105" s="6" t="str">
        <f>'Gibsonburg Golden Bears'!M16</f>
        <v>#REF!</v>
      </c>
      <c r="E105" s="6" t="str">
        <f t="shared" si="82"/>
        <v>#REF!</v>
      </c>
      <c r="F105" s="6" t="str">
        <f t="shared" ref="F105:K105" si="107">'Gibsonburg Golden Bears'!N16</f>
        <v>#REF!</v>
      </c>
      <c r="G105" s="6" t="str">
        <f t="shared" si="107"/>
        <v>#REF!</v>
      </c>
      <c r="H105" s="6" t="str">
        <f t="shared" si="107"/>
        <v>#REF!</v>
      </c>
      <c r="I105" s="6" t="str">
        <f t="shared" si="107"/>
        <v>#REF!</v>
      </c>
      <c r="J105" s="6" t="str">
        <f t="shared" si="107"/>
        <v>#REF!</v>
      </c>
      <c r="K105" s="6" t="str">
        <f t="shared" si="107"/>
        <v>#REF!</v>
      </c>
    </row>
    <row r="106">
      <c r="A106" s="6" t="str">
        <f>'Gibsonburg Golden Bears'!M15</f>
        <v>#REF!</v>
      </c>
      <c r="E106" s="6" t="str">
        <f t="shared" si="82"/>
        <v>#REF!</v>
      </c>
      <c r="F106" s="6" t="str">
        <f t="shared" ref="F106:K106" si="108">'Gibsonburg Golden Bears'!N15</f>
        <v>#REF!</v>
      </c>
      <c r="G106" s="6" t="str">
        <f t="shared" si="108"/>
        <v>#REF!</v>
      </c>
      <c r="H106" s="6" t="str">
        <f t="shared" si="108"/>
        <v>#REF!</v>
      </c>
      <c r="I106" s="6" t="str">
        <f t="shared" si="108"/>
        <v>#REF!</v>
      </c>
      <c r="J106" s="6" t="str">
        <f t="shared" si="108"/>
        <v>#REF!</v>
      </c>
      <c r="K106" s="6" t="str">
        <f t="shared" si="108"/>
        <v>#REF!</v>
      </c>
    </row>
    <row r="107">
      <c r="A107" s="6" t="str">
        <f>'Gibsonburg Golden Bears'!M14</f>
        <v>#REF!</v>
      </c>
      <c r="E107" s="6" t="str">
        <f t="shared" si="82"/>
        <v>#REF!</v>
      </c>
      <c r="F107" s="6" t="str">
        <f t="shared" ref="F107:K107" si="109">'Gibsonburg Golden Bears'!N14</f>
        <v>#REF!</v>
      </c>
      <c r="G107" s="6" t="str">
        <f t="shared" si="109"/>
        <v>#REF!</v>
      </c>
      <c r="H107" s="6" t="str">
        <f t="shared" si="109"/>
        <v>#REF!</v>
      </c>
      <c r="I107" s="6" t="str">
        <f t="shared" si="109"/>
        <v>#REF!</v>
      </c>
      <c r="J107" s="6" t="str">
        <f t="shared" si="109"/>
        <v>#REF!</v>
      </c>
      <c r="K107" s="6" t="str">
        <f t="shared" si="109"/>
        <v>#REF!</v>
      </c>
    </row>
    <row r="108">
      <c r="A108" s="6" t="str">
        <f>'Gibsonburg Golden Bears'!M13</f>
        <v>#REF!</v>
      </c>
      <c r="E108" s="6" t="str">
        <f t="shared" si="82"/>
        <v>#REF!</v>
      </c>
      <c r="F108" s="6" t="str">
        <f t="shared" ref="F108:K108" si="110">'Gibsonburg Golden Bears'!N13</f>
        <v>#REF!</v>
      </c>
      <c r="G108" s="6" t="str">
        <f t="shared" si="110"/>
        <v>#REF!</v>
      </c>
      <c r="H108" s="6" t="str">
        <f t="shared" si="110"/>
        <v>#REF!</v>
      </c>
      <c r="I108" s="6" t="str">
        <f t="shared" si="110"/>
        <v>#REF!</v>
      </c>
      <c r="J108" s="6" t="str">
        <f t="shared" si="110"/>
        <v>#REF!</v>
      </c>
      <c r="K108" s="6" t="str">
        <f t="shared" si="110"/>
        <v>#REF!</v>
      </c>
    </row>
    <row r="109">
      <c r="A109" s="6" t="str">
        <f>'Gibsonburg Golden Bears'!M12</f>
        <v>#REF!</v>
      </c>
      <c r="E109" s="6" t="str">
        <f t="shared" si="82"/>
        <v>#REF!</v>
      </c>
      <c r="F109" s="6" t="str">
        <f t="shared" ref="F109:K109" si="111">'Gibsonburg Golden Bears'!N12</f>
        <v>#REF!</v>
      </c>
      <c r="G109" s="6" t="str">
        <f t="shared" si="111"/>
        <v>#REF!</v>
      </c>
      <c r="H109" s="6" t="str">
        <f t="shared" si="111"/>
        <v>#REF!</v>
      </c>
      <c r="I109" s="6" t="str">
        <f t="shared" si="111"/>
        <v>#REF!</v>
      </c>
      <c r="J109" s="6" t="str">
        <f t="shared" si="111"/>
        <v>#REF!</v>
      </c>
      <c r="K109" s="6" t="str">
        <f t="shared" si="111"/>
        <v>#REF!</v>
      </c>
    </row>
    <row r="110">
      <c r="A110" s="6" t="str">
        <f>'Gibsonburg Golden Bears'!M11</f>
        <v>#REF!</v>
      </c>
      <c r="E110" s="6" t="str">
        <f t="shared" si="82"/>
        <v>#REF!</v>
      </c>
      <c r="F110" s="6" t="str">
        <f t="shared" ref="F110:K110" si="112">'Gibsonburg Golden Bears'!N11</f>
        <v>#REF!</v>
      </c>
      <c r="G110" s="6" t="str">
        <f t="shared" si="112"/>
        <v>#REF!</v>
      </c>
      <c r="H110" s="6" t="str">
        <f t="shared" si="112"/>
        <v>#REF!</v>
      </c>
      <c r="I110" s="6" t="str">
        <f t="shared" si="112"/>
        <v>#REF!</v>
      </c>
      <c r="J110" s="6" t="str">
        <f t="shared" si="112"/>
        <v>#REF!</v>
      </c>
      <c r="K110" s="6" t="str">
        <f t="shared" si="112"/>
        <v>#REF!</v>
      </c>
    </row>
    <row r="111">
      <c r="A111" s="6" t="str">
        <f>'Gibsonburg Golden Bears'!M10</f>
        <v>#REF!</v>
      </c>
      <c r="E111" s="6" t="str">
        <f t="shared" si="82"/>
        <v>#REF!</v>
      </c>
      <c r="F111" s="6" t="str">
        <f t="shared" ref="F111:K111" si="113">'Gibsonburg Golden Bears'!N10</f>
        <v>#REF!</v>
      </c>
      <c r="G111" s="6" t="str">
        <f t="shared" si="113"/>
        <v>#REF!</v>
      </c>
      <c r="H111" s="6" t="str">
        <f t="shared" si="113"/>
        <v>#REF!</v>
      </c>
      <c r="I111" s="6" t="str">
        <f t="shared" si="113"/>
        <v>#REF!</v>
      </c>
      <c r="J111" s="6" t="str">
        <f t="shared" si="113"/>
        <v>#REF!</v>
      </c>
      <c r="K111" s="6" t="str">
        <f t="shared" si="113"/>
        <v>#REF!</v>
      </c>
    </row>
    <row r="112">
      <c r="A112" s="6" t="str">
        <f>'Gibsonburg Golden Bears'!M9</f>
        <v>#REF!</v>
      </c>
      <c r="E112" s="6" t="str">
        <f t="shared" si="82"/>
        <v>#REF!</v>
      </c>
      <c r="F112" s="6" t="str">
        <f t="shared" ref="F112:K112" si="114">'Gibsonburg Golden Bears'!N9</f>
        <v>#REF!</v>
      </c>
      <c r="G112" s="6" t="str">
        <f t="shared" si="114"/>
        <v>#REF!</v>
      </c>
      <c r="H112" s="6" t="str">
        <f t="shared" si="114"/>
        <v>#REF!</v>
      </c>
      <c r="I112" s="6" t="str">
        <f t="shared" si="114"/>
        <v>#REF!</v>
      </c>
      <c r="J112" s="6" t="str">
        <f t="shared" si="114"/>
        <v>#REF!</v>
      </c>
      <c r="K112" s="6" t="str">
        <f t="shared" si="114"/>
        <v>#REF!</v>
      </c>
    </row>
    <row r="113">
      <c r="A113" s="6" t="str">
        <f>'Gibsonburg Golden Bears'!M8</f>
        <v>#REF!</v>
      </c>
      <c r="E113" s="6" t="str">
        <f t="shared" si="82"/>
        <v>#REF!</v>
      </c>
      <c r="F113" s="6" t="str">
        <f t="shared" ref="F113:K113" si="115">'Gibsonburg Golden Bears'!N8</f>
        <v>#REF!</v>
      </c>
      <c r="G113" s="6" t="str">
        <f t="shared" si="115"/>
        <v>#REF!</v>
      </c>
      <c r="H113" s="6" t="str">
        <f t="shared" si="115"/>
        <v>#REF!</v>
      </c>
      <c r="I113" s="6" t="str">
        <f t="shared" si="115"/>
        <v>#REF!</v>
      </c>
      <c r="J113" s="6" t="str">
        <f t="shared" si="115"/>
        <v>#REF!</v>
      </c>
      <c r="K113" s="6" t="str">
        <f t="shared" si="115"/>
        <v>#REF!</v>
      </c>
    </row>
    <row r="114">
      <c r="A114" s="6" t="str">
        <f>'Gibsonburg Golden Bears'!M7</f>
        <v>#REF!</v>
      </c>
      <c r="E114" s="6" t="str">
        <f t="shared" si="82"/>
        <v>#REF!</v>
      </c>
      <c r="F114" s="6" t="str">
        <f t="shared" ref="F114:K114" si="116">'Gibsonburg Golden Bears'!N7</f>
        <v>#REF!</v>
      </c>
      <c r="G114" s="6" t="str">
        <f t="shared" si="116"/>
        <v>#REF!</v>
      </c>
      <c r="H114" s="6" t="str">
        <f t="shared" si="116"/>
        <v>#REF!</v>
      </c>
      <c r="I114" s="6" t="str">
        <f t="shared" si="116"/>
        <v>#REF!</v>
      </c>
      <c r="J114" s="6" t="str">
        <f t="shared" si="116"/>
        <v>#REF!</v>
      </c>
      <c r="K114" s="6" t="str">
        <f t="shared" si="116"/>
        <v>#REF!</v>
      </c>
    </row>
    <row r="115">
      <c r="A115" s="6" t="str">
        <f>'Gibsonburg Golden Bears'!M6</f>
        <v>#REF!</v>
      </c>
      <c r="E115" s="6" t="str">
        <f t="shared" si="82"/>
        <v>#REF!</v>
      </c>
      <c r="F115" s="6" t="str">
        <f t="shared" ref="F115:K115" si="117">'Gibsonburg Golden Bears'!N6</f>
        <v>#REF!</v>
      </c>
      <c r="G115" s="6" t="str">
        <f t="shared" si="117"/>
        <v>#REF!</v>
      </c>
      <c r="H115" s="6" t="str">
        <f t="shared" si="117"/>
        <v>#REF!</v>
      </c>
      <c r="I115" s="6" t="str">
        <f t="shared" si="117"/>
        <v>#REF!</v>
      </c>
      <c r="J115" s="6" t="str">
        <f t="shared" si="117"/>
        <v>#REF!</v>
      </c>
      <c r="K115" s="6" t="str">
        <f t="shared" si="117"/>
        <v>#REF!</v>
      </c>
    </row>
    <row r="116">
      <c r="A116" s="6" t="str">
        <f>'Gibsonburg Golden Bears'!M5</f>
        <v>#REF!</v>
      </c>
      <c r="E116" s="6" t="str">
        <f t="shared" si="82"/>
        <v>#REF!</v>
      </c>
      <c r="F116" s="6" t="str">
        <f t="shared" ref="F116:K116" si="118">'Gibsonburg Golden Bears'!N5</f>
        <v>#REF!</v>
      </c>
      <c r="G116" s="6" t="str">
        <f t="shared" si="118"/>
        <v>#REF!</v>
      </c>
      <c r="H116" s="6" t="str">
        <f t="shared" si="118"/>
        <v>#REF!</v>
      </c>
      <c r="I116" s="6" t="str">
        <f t="shared" si="118"/>
        <v>#REF!</v>
      </c>
      <c r="J116" s="6" t="str">
        <f t="shared" si="118"/>
        <v>#REF!</v>
      </c>
      <c r="K116" s="6" t="str">
        <f t="shared" si="118"/>
        <v>#REF!</v>
      </c>
    </row>
    <row r="117">
      <c r="A117" s="6" t="str">
        <f>'Gibsonburg Golden Bears'!M4</f>
        <v>#REF!</v>
      </c>
      <c r="E117" s="6" t="str">
        <f t="shared" si="82"/>
        <v>#REF!</v>
      </c>
      <c r="F117" s="6" t="str">
        <f t="shared" ref="F117:K117" si="119">'Gibsonburg Golden Bears'!N4</f>
        <v>#REF!</v>
      </c>
      <c r="G117" s="6" t="str">
        <f t="shared" si="119"/>
        <v>#REF!</v>
      </c>
      <c r="H117" s="6" t="str">
        <f t="shared" si="119"/>
        <v>#REF!</v>
      </c>
      <c r="I117" s="6" t="str">
        <f t="shared" si="119"/>
        <v>#REF!</v>
      </c>
      <c r="J117" s="6" t="str">
        <f t="shared" si="119"/>
        <v>#REF!</v>
      </c>
      <c r="K117" s="6" t="str">
        <f t="shared" si="119"/>
        <v>#REF!</v>
      </c>
    </row>
    <row r="118">
      <c r="A118" s="6" t="str">
        <f>'Gibsonburg Golden Bears'!M3</f>
        <v>#REF!</v>
      </c>
      <c r="E118" s="6" t="str">
        <f t="shared" si="82"/>
        <v>#REF!</v>
      </c>
      <c r="F118" s="6" t="str">
        <f t="shared" ref="F118:K118" si="120">'Gibsonburg Golden Bears'!N3</f>
        <v>#REF!</v>
      </c>
      <c r="G118" s="6" t="str">
        <f t="shared" si="120"/>
        <v>#REF!</v>
      </c>
      <c r="H118" s="6" t="str">
        <f t="shared" si="120"/>
        <v>#REF!</v>
      </c>
      <c r="I118" s="6" t="str">
        <f t="shared" si="120"/>
        <v>#REF!</v>
      </c>
      <c r="J118" s="6" t="str">
        <f t="shared" si="120"/>
        <v>#REF!</v>
      </c>
      <c r="K118" s="6" t="str">
        <f t="shared" si="120"/>
        <v>#REF!</v>
      </c>
    </row>
    <row r="119">
      <c r="A119" s="6" t="str">
        <f>'Lakota Raiders'!M41</f>
        <v>#REF!</v>
      </c>
      <c r="E119" s="6" t="str">
        <f t="shared" ref="E119:E157" si="122">LEFT('Lakota Raiders'!A$1,3)</f>
        <v>#REF!</v>
      </c>
      <c r="F119" s="6" t="str">
        <f t="shared" ref="F119:K119" si="121">'Lakota Raiders'!N41</f>
        <v>#REF!</v>
      </c>
      <c r="G119" s="6" t="str">
        <f t="shared" si="121"/>
        <v>#REF!</v>
      </c>
      <c r="H119" s="6" t="str">
        <f t="shared" si="121"/>
        <v>#REF!</v>
      </c>
      <c r="I119" s="6" t="str">
        <f t="shared" si="121"/>
        <v>#REF!</v>
      </c>
      <c r="J119" s="6" t="str">
        <f t="shared" si="121"/>
        <v>#REF!</v>
      </c>
      <c r="K119" s="6" t="str">
        <f t="shared" si="121"/>
        <v>#REF!</v>
      </c>
    </row>
    <row r="120">
      <c r="A120" s="6" t="str">
        <f>'Lakota Raiders'!M40</f>
        <v>#REF!</v>
      </c>
      <c r="E120" s="6" t="str">
        <f t="shared" si="122"/>
        <v>#REF!</v>
      </c>
      <c r="F120" s="6" t="str">
        <f t="shared" ref="F120:K120" si="123">'Lakota Raiders'!N40</f>
        <v>#REF!</v>
      </c>
      <c r="G120" s="6" t="str">
        <f t="shared" si="123"/>
        <v>#REF!</v>
      </c>
      <c r="H120" s="6" t="str">
        <f t="shared" si="123"/>
        <v>#REF!</v>
      </c>
      <c r="I120" s="6" t="str">
        <f t="shared" si="123"/>
        <v>#REF!</v>
      </c>
      <c r="J120" s="6" t="str">
        <f t="shared" si="123"/>
        <v>#REF!</v>
      </c>
      <c r="K120" s="6" t="str">
        <f t="shared" si="123"/>
        <v>#REF!</v>
      </c>
    </row>
    <row r="121">
      <c r="A121" s="6" t="str">
        <f>'Lakota Raiders'!M39</f>
        <v>#REF!</v>
      </c>
      <c r="E121" s="6" t="str">
        <f t="shared" si="122"/>
        <v>#REF!</v>
      </c>
      <c r="F121" s="6" t="str">
        <f t="shared" ref="F121:K121" si="124">'Lakota Raiders'!N39</f>
        <v>#REF!</v>
      </c>
      <c r="G121" s="6" t="str">
        <f t="shared" si="124"/>
        <v>#REF!</v>
      </c>
      <c r="H121" s="6" t="str">
        <f t="shared" si="124"/>
        <v>#REF!</v>
      </c>
      <c r="I121" s="6" t="str">
        <f t="shared" si="124"/>
        <v>#REF!</v>
      </c>
      <c r="J121" s="6" t="str">
        <f t="shared" si="124"/>
        <v>#REF!</v>
      </c>
      <c r="K121" s="6" t="str">
        <f t="shared" si="124"/>
        <v>#REF!</v>
      </c>
    </row>
    <row r="122">
      <c r="A122" s="6" t="str">
        <f>'Lakota Raiders'!M38</f>
        <v>#REF!</v>
      </c>
      <c r="E122" s="6" t="str">
        <f t="shared" si="122"/>
        <v>#REF!</v>
      </c>
      <c r="F122" s="6" t="str">
        <f t="shared" ref="F122:K122" si="125">'Lakota Raiders'!N38</f>
        <v>#REF!</v>
      </c>
      <c r="G122" s="6" t="str">
        <f t="shared" si="125"/>
        <v>#REF!</v>
      </c>
      <c r="H122" s="6" t="str">
        <f t="shared" si="125"/>
        <v>#REF!</v>
      </c>
      <c r="I122" s="6" t="str">
        <f t="shared" si="125"/>
        <v>#REF!</v>
      </c>
      <c r="J122" s="6" t="str">
        <f t="shared" si="125"/>
        <v>#REF!</v>
      </c>
      <c r="K122" s="6" t="str">
        <f t="shared" si="125"/>
        <v>#REF!</v>
      </c>
    </row>
    <row r="123">
      <c r="A123" s="6" t="str">
        <f>'Lakota Raiders'!M37</f>
        <v>#REF!</v>
      </c>
      <c r="E123" s="6" t="str">
        <f t="shared" si="122"/>
        <v>#REF!</v>
      </c>
      <c r="F123" s="6" t="str">
        <f t="shared" ref="F123:K123" si="126">'Lakota Raiders'!N37</f>
        <v>#REF!</v>
      </c>
      <c r="G123" s="6" t="str">
        <f t="shared" si="126"/>
        <v>#REF!</v>
      </c>
      <c r="H123" s="6" t="str">
        <f t="shared" si="126"/>
        <v>#REF!</v>
      </c>
      <c r="I123" s="6" t="str">
        <f t="shared" si="126"/>
        <v>#REF!</v>
      </c>
      <c r="J123" s="6" t="str">
        <f t="shared" si="126"/>
        <v>#REF!</v>
      </c>
      <c r="K123" s="6" t="str">
        <f t="shared" si="126"/>
        <v>#REF!</v>
      </c>
    </row>
    <row r="124">
      <c r="A124" s="6" t="str">
        <f>'Lakota Raiders'!M36</f>
        <v>#REF!</v>
      </c>
      <c r="E124" s="6" t="str">
        <f t="shared" si="122"/>
        <v>#REF!</v>
      </c>
      <c r="F124" s="6" t="str">
        <f t="shared" ref="F124:K124" si="127">'Lakota Raiders'!N36</f>
        <v>#REF!</v>
      </c>
      <c r="G124" s="6" t="str">
        <f t="shared" si="127"/>
        <v>#REF!</v>
      </c>
      <c r="H124" s="6" t="str">
        <f t="shared" si="127"/>
        <v>#REF!</v>
      </c>
      <c r="I124" s="6" t="str">
        <f t="shared" si="127"/>
        <v>#REF!</v>
      </c>
      <c r="J124" s="6" t="str">
        <f t="shared" si="127"/>
        <v>#REF!</v>
      </c>
      <c r="K124" s="6" t="str">
        <f t="shared" si="127"/>
        <v>#REF!</v>
      </c>
    </row>
    <row r="125">
      <c r="A125" s="6" t="str">
        <f>'Lakota Raiders'!M35</f>
        <v>#REF!</v>
      </c>
      <c r="E125" s="6" t="str">
        <f t="shared" si="122"/>
        <v>#REF!</v>
      </c>
      <c r="F125" s="6" t="str">
        <f t="shared" ref="F125:K125" si="128">'Lakota Raiders'!N35</f>
        <v>#REF!</v>
      </c>
      <c r="G125" s="6" t="str">
        <f t="shared" si="128"/>
        <v>#REF!</v>
      </c>
      <c r="H125" s="6" t="str">
        <f t="shared" si="128"/>
        <v>#REF!</v>
      </c>
      <c r="I125" s="6" t="str">
        <f t="shared" si="128"/>
        <v>#REF!</v>
      </c>
      <c r="J125" s="6" t="str">
        <f t="shared" si="128"/>
        <v>#REF!</v>
      </c>
      <c r="K125" s="6" t="str">
        <f t="shared" si="128"/>
        <v>#REF!</v>
      </c>
    </row>
    <row r="126">
      <c r="A126" s="6" t="str">
        <f>'Lakota Raiders'!M34</f>
        <v>#REF!</v>
      </c>
      <c r="E126" s="6" t="str">
        <f t="shared" si="122"/>
        <v>#REF!</v>
      </c>
      <c r="F126" s="6" t="str">
        <f t="shared" ref="F126:K126" si="129">'Lakota Raiders'!N34</f>
        <v>#REF!</v>
      </c>
      <c r="G126" s="6" t="str">
        <f t="shared" si="129"/>
        <v>#REF!</v>
      </c>
      <c r="H126" s="6" t="str">
        <f t="shared" si="129"/>
        <v>#REF!</v>
      </c>
      <c r="I126" s="6" t="str">
        <f t="shared" si="129"/>
        <v>#REF!</v>
      </c>
      <c r="J126" s="6" t="str">
        <f t="shared" si="129"/>
        <v>#REF!</v>
      </c>
      <c r="K126" s="6" t="str">
        <f t="shared" si="129"/>
        <v>#REF!</v>
      </c>
    </row>
    <row r="127">
      <c r="A127" s="6" t="str">
        <f>'Lakota Raiders'!M33</f>
        <v>#REF!</v>
      </c>
      <c r="E127" s="6" t="str">
        <f t="shared" si="122"/>
        <v>#REF!</v>
      </c>
      <c r="F127" s="6" t="str">
        <f t="shared" ref="F127:K127" si="130">'Lakota Raiders'!N33</f>
        <v>#REF!</v>
      </c>
      <c r="G127" s="6" t="str">
        <f t="shared" si="130"/>
        <v>#REF!</v>
      </c>
      <c r="H127" s="6" t="str">
        <f t="shared" si="130"/>
        <v>#REF!</v>
      </c>
      <c r="I127" s="6" t="str">
        <f t="shared" si="130"/>
        <v>#REF!</v>
      </c>
      <c r="J127" s="6" t="str">
        <f t="shared" si="130"/>
        <v>#REF!</v>
      </c>
      <c r="K127" s="6" t="str">
        <f t="shared" si="130"/>
        <v>#REF!</v>
      </c>
    </row>
    <row r="128">
      <c r="A128" s="6" t="str">
        <f>'Lakota Raiders'!M32</f>
        <v>#REF!</v>
      </c>
      <c r="E128" s="6" t="str">
        <f t="shared" si="122"/>
        <v>#REF!</v>
      </c>
      <c r="F128" s="6" t="str">
        <f t="shared" ref="F128:K128" si="131">'Lakota Raiders'!N32</f>
        <v>#REF!</v>
      </c>
      <c r="G128" s="6" t="str">
        <f t="shared" si="131"/>
        <v>#REF!</v>
      </c>
      <c r="H128" s="6" t="str">
        <f t="shared" si="131"/>
        <v>#REF!</v>
      </c>
      <c r="I128" s="6" t="str">
        <f t="shared" si="131"/>
        <v>#REF!</v>
      </c>
      <c r="J128" s="6" t="str">
        <f t="shared" si="131"/>
        <v>#REF!</v>
      </c>
      <c r="K128" s="6" t="str">
        <f t="shared" si="131"/>
        <v>#REF!</v>
      </c>
    </row>
    <row r="129">
      <c r="A129" s="6" t="str">
        <f>'Lakota Raiders'!M31</f>
        <v>#REF!</v>
      </c>
      <c r="E129" s="6" t="str">
        <f t="shared" si="122"/>
        <v>#REF!</v>
      </c>
      <c r="F129" s="6" t="str">
        <f t="shared" ref="F129:K129" si="132">'Lakota Raiders'!N31</f>
        <v>#REF!</v>
      </c>
      <c r="G129" s="6" t="str">
        <f t="shared" si="132"/>
        <v>#REF!</v>
      </c>
      <c r="H129" s="6" t="str">
        <f t="shared" si="132"/>
        <v>#REF!</v>
      </c>
      <c r="I129" s="6" t="str">
        <f t="shared" si="132"/>
        <v>#REF!</v>
      </c>
      <c r="J129" s="6" t="str">
        <f t="shared" si="132"/>
        <v>#REF!</v>
      </c>
      <c r="K129" s="6" t="str">
        <f t="shared" si="132"/>
        <v>#REF!</v>
      </c>
    </row>
    <row r="130">
      <c r="A130" s="6" t="str">
        <f>'Lakota Raiders'!M30</f>
        <v>#REF!</v>
      </c>
      <c r="E130" s="6" t="str">
        <f t="shared" si="122"/>
        <v>#REF!</v>
      </c>
      <c r="F130" s="6" t="str">
        <f t="shared" ref="F130:K130" si="133">'Lakota Raiders'!N30</f>
        <v>#REF!</v>
      </c>
      <c r="G130" s="6" t="str">
        <f t="shared" si="133"/>
        <v>#REF!</v>
      </c>
      <c r="H130" s="6" t="str">
        <f t="shared" si="133"/>
        <v>#REF!</v>
      </c>
      <c r="I130" s="6" t="str">
        <f t="shared" si="133"/>
        <v>#REF!</v>
      </c>
      <c r="J130" s="6" t="str">
        <f t="shared" si="133"/>
        <v>#REF!</v>
      </c>
      <c r="K130" s="6" t="str">
        <f t="shared" si="133"/>
        <v>#REF!</v>
      </c>
    </row>
    <row r="131">
      <c r="A131" s="6" t="str">
        <f>'Lakota Raiders'!M29</f>
        <v>#REF!</v>
      </c>
      <c r="E131" s="6" t="str">
        <f t="shared" si="122"/>
        <v>#REF!</v>
      </c>
      <c r="F131" s="6" t="str">
        <f t="shared" ref="F131:K131" si="134">'Lakota Raiders'!N29</f>
        <v>#REF!</v>
      </c>
      <c r="G131" s="6" t="str">
        <f t="shared" si="134"/>
        <v>#REF!</v>
      </c>
      <c r="H131" s="6" t="str">
        <f t="shared" si="134"/>
        <v>#REF!</v>
      </c>
      <c r="I131" s="6" t="str">
        <f t="shared" si="134"/>
        <v>#REF!</v>
      </c>
      <c r="J131" s="6" t="str">
        <f t="shared" si="134"/>
        <v>#REF!</v>
      </c>
      <c r="K131" s="6" t="str">
        <f t="shared" si="134"/>
        <v>#REF!</v>
      </c>
    </row>
    <row r="132">
      <c r="A132" s="6" t="str">
        <f>'Lakota Raiders'!M28</f>
        <v>#REF!</v>
      </c>
      <c r="E132" s="6" t="str">
        <f t="shared" si="122"/>
        <v>#REF!</v>
      </c>
      <c r="F132" s="6" t="str">
        <f t="shared" ref="F132:K132" si="135">'Lakota Raiders'!N28</f>
        <v>#REF!</v>
      </c>
      <c r="G132" s="6" t="str">
        <f t="shared" si="135"/>
        <v>#REF!</v>
      </c>
      <c r="H132" s="6" t="str">
        <f t="shared" si="135"/>
        <v>#REF!</v>
      </c>
      <c r="I132" s="6" t="str">
        <f t="shared" si="135"/>
        <v>#REF!</v>
      </c>
      <c r="J132" s="6" t="str">
        <f t="shared" si="135"/>
        <v>#REF!</v>
      </c>
      <c r="K132" s="6" t="str">
        <f t="shared" si="135"/>
        <v>#REF!</v>
      </c>
    </row>
    <row r="133">
      <c r="A133" s="6" t="str">
        <f>'Lakota Raiders'!M27</f>
        <v>#REF!</v>
      </c>
      <c r="E133" s="6" t="str">
        <f t="shared" si="122"/>
        <v>#REF!</v>
      </c>
      <c r="F133" s="6" t="str">
        <f t="shared" ref="F133:K133" si="136">'Lakota Raiders'!N27</f>
        <v>#REF!</v>
      </c>
      <c r="G133" s="6" t="str">
        <f t="shared" si="136"/>
        <v>#REF!</v>
      </c>
      <c r="H133" s="6" t="str">
        <f t="shared" si="136"/>
        <v>#REF!</v>
      </c>
      <c r="I133" s="6" t="str">
        <f t="shared" si="136"/>
        <v>#REF!</v>
      </c>
      <c r="J133" s="6" t="str">
        <f t="shared" si="136"/>
        <v>#REF!</v>
      </c>
      <c r="K133" s="6" t="str">
        <f t="shared" si="136"/>
        <v>#REF!</v>
      </c>
    </row>
    <row r="134">
      <c r="A134" s="6" t="str">
        <f>'Lakota Raiders'!M26</f>
        <v>#REF!</v>
      </c>
      <c r="E134" s="6" t="str">
        <f t="shared" si="122"/>
        <v>#REF!</v>
      </c>
      <c r="F134" s="6" t="str">
        <f t="shared" ref="F134:K134" si="137">'Lakota Raiders'!N26</f>
        <v>#REF!</v>
      </c>
      <c r="G134" s="6" t="str">
        <f t="shared" si="137"/>
        <v>#REF!</v>
      </c>
      <c r="H134" s="6" t="str">
        <f t="shared" si="137"/>
        <v>#REF!</v>
      </c>
      <c r="I134" s="6" t="str">
        <f t="shared" si="137"/>
        <v>#REF!</v>
      </c>
      <c r="J134" s="6" t="str">
        <f t="shared" si="137"/>
        <v>#REF!</v>
      </c>
      <c r="K134" s="6" t="str">
        <f t="shared" si="137"/>
        <v>#REF!</v>
      </c>
    </row>
    <row r="135">
      <c r="A135" s="6" t="str">
        <f>'Lakota Raiders'!M25</f>
        <v>#REF!</v>
      </c>
      <c r="E135" s="6" t="str">
        <f t="shared" si="122"/>
        <v>#REF!</v>
      </c>
      <c r="F135" s="6" t="str">
        <f t="shared" ref="F135:K135" si="138">'Lakota Raiders'!N25</f>
        <v>#REF!</v>
      </c>
      <c r="G135" s="6" t="str">
        <f t="shared" si="138"/>
        <v>#REF!</v>
      </c>
      <c r="H135" s="6" t="str">
        <f t="shared" si="138"/>
        <v>#REF!</v>
      </c>
      <c r="I135" s="6" t="str">
        <f t="shared" si="138"/>
        <v>#REF!</v>
      </c>
      <c r="J135" s="6" t="str">
        <f t="shared" si="138"/>
        <v>#REF!</v>
      </c>
      <c r="K135" s="6" t="str">
        <f t="shared" si="138"/>
        <v>#REF!</v>
      </c>
    </row>
    <row r="136">
      <c r="A136" s="6" t="str">
        <f>'Lakota Raiders'!M24</f>
        <v>#REF!</v>
      </c>
      <c r="E136" s="6" t="str">
        <f t="shared" si="122"/>
        <v>#REF!</v>
      </c>
      <c r="F136" s="6" t="str">
        <f t="shared" ref="F136:K136" si="139">'Lakota Raiders'!N24</f>
        <v>#REF!</v>
      </c>
      <c r="G136" s="6" t="str">
        <f t="shared" si="139"/>
        <v>#REF!</v>
      </c>
      <c r="H136" s="6" t="str">
        <f t="shared" si="139"/>
        <v>#REF!</v>
      </c>
      <c r="I136" s="6" t="str">
        <f t="shared" si="139"/>
        <v>#REF!</v>
      </c>
      <c r="J136" s="6" t="str">
        <f t="shared" si="139"/>
        <v>#REF!</v>
      </c>
      <c r="K136" s="6" t="str">
        <f t="shared" si="139"/>
        <v>#REF!</v>
      </c>
    </row>
    <row r="137">
      <c r="A137" s="6" t="str">
        <f>'Lakota Raiders'!M23</f>
        <v>#REF!</v>
      </c>
      <c r="E137" s="6" t="str">
        <f t="shared" si="122"/>
        <v>#REF!</v>
      </c>
      <c r="F137" s="6" t="str">
        <f t="shared" ref="F137:K137" si="140">'Lakota Raiders'!N23</f>
        <v>#REF!</v>
      </c>
      <c r="G137" s="6" t="str">
        <f t="shared" si="140"/>
        <v>#REF!</v>
      </c>
      <c r="H137" s="6" t="str">
        <f t="shared" si="140"/>
        <v>#REF!</v>
      </c>
      <c r="I137" s="6" t="str">
        <f t="shared" si="140"/>
        <v>#REF!</v>
      </c>
      <c r="J137" s="6" t="str">
        <f t="shared" si="140"/>
        <v>#REF!</v>
      </c>
      <c r="K137" s="6" t="str">
        <f t="shared" si="140"/>
        <v>#REF!</v>
      </c>
    </row>
    <row r="138">
      <c r="A138" s="6" t="str">
        <f>'Lakota Raiders'!M22</f>
        <v>#REF!</v>
      </c>
      <c r="E138" s="6" t="str">
        <f t="shared" si="122"/>
        <v>#REF!</v>
      </c>
      <c r="F138" s="6" t="str">
        <f t="shared" ref="F138:K138" si="141">'Lakota Raiders'!N22</f>
        <v>#REF!</v>
      </c>
      <c r="G138" s="6" t="str">
        <f t="shared" si="141"/>
        <v>#REF!</v>
      </c>
      <c r="H138" s="6" t="str">
        <f t="shared" si="141"/>
        <v>#REF!</v>
      </c>
      <c r="I138" s="6" t="str">
        <f t="shared" si="141"/>
        <v>#REF!</v>
      </c>
      <c r="J138" s="6" t="str">
        <f t="shared" si="141"/>
        <v>#REF!</v>
      </c>
      <c r="K138" s="6" t="str">
        <f t="shared" si="141"/>
        <v>#REF!</v>
      </c>
    </row>
    <row r="139">
      <c r="A139" s="6" t="str">
        <f>'Lakota Raiders'!M21</f>
        <v>#REF!</v>
      </c>
      <c r="E139" s="6" t="str">
        <f t="shared" si="122"/>
        <v>#REF!</v>
      </c>
      <c r="F139" s="6" t="str">
        <f t="shared" ref="F139:K139" si="142">'Lakota Raiders'!N21</f>
        <v>#REF!</v>
      </c>
      <c r="G139" s="6" t="str">
        <f t="shared" si="142"/>
        <v>#REF!</v>
      </c>
      <c r="H139" s="6" t="str">
        <f t="shared" si="142"/>
        <v>#REF!</v>
      </c>
      <c r="I139" s="6" t="str">
        <f t="shared" si="142"/>
        <v>#REF!</v>
      </c>
      <c r="J139" s="6" t="str">
        <f t="shared" si="142"/>
        <v>#REF!</v>
      </c>
      <c r="K139" s="6" t="str">
        <f t="shared" si="142"/>
        <v>#REF!</v>
      </c>
    </row>
    <row r="140">
      <c r="A140" s="6" t="str">
        <f>'Lakota Raiders'!M20</f>
        <v>#REF!</v>
      </c>
      <c r="E140" s="6" t="str">
        <f t="shared" si="122"/>
        <v>#REF!</v>
      </c>
      <c r="F140" s="6" t="str">
        <f t="shared" ref="F140:K140" si="143">'Lakota Raiders'!N20</f>
        <v>#REF!</v>
      </c>
      <c r="G140" s="6" t="str">
        <f t="shared" si="143"/>
        <v>#REF!</v>
      </c>
      <c r="H140" s="6" t="str">
        <f t="shared" si="143"/>
        <v>#REF!</v>
      </c>
      <c r="I140" s="6" t="str">
        <f t="shared" si="143"/>
        <v>#REF!</v>
      </c>
      <c r="J140" s="6" t="str">
        <f t="shared" si="143"/>
        <v>#REF!</v>
      </c>
      <c r="K140" s="6" t="str">
        <f t="shared" si="143"/>
        <v>#REF!</v>
      </c>
    </row>
    <row r="141">
      <c r="A141" s="6" t="str">
        <f>'Lakota Raiders'!M19</f>
        <v>#REF!</v>
      </c>
      <c r="E141" s="6" t="str">
        <f t="shared" si="122"/>
        <v>#REF!</v>
      </c>
      <c r="F141" s="6" t="str">
        <f t="shared" ref="F141:K141" si="144">'Lakota Raiders'!N19</f>
        <v>#REF!</v>
      </c>
      <c r="G141" s="6" t="str">
        <f t="shared" si="144"/>
        <v>#REF!</v>
      </c>
      <c r="H141" s="6" t="str">
        <f t="shared" si="144"/>
        <v>#REF!</v>
      </c>
      <c r="I141" s="6" t="str">
        <f t="shared" si="144"/>
        <v>#REF!</v>
      </c>
      <c r="J141" s="6" t="str">
        <f t="shared" si="144"/>
        <v>#REF!</v>
      </c>
      <c r="K141" s="6" t="str">
        <f t="shared" si="144"/>
        <v>#REF!</v>
      </c>
    </row>
    <row r="142">
      <c r="A142" s="6" t="str">
        <f>'Lakota Raiders'!M18</f>
        <v>#REF!</v>
      </c>
      <c r="E142" s="6" t="str">
        <f t="shared" si="122"/>
        <v>#REF!</v>
      </c>
      <c r="F142" s="6" t="str">
        <f t="shared" ref="F142:K142" si="145">'Lakota Raiders'!N18</f>
        <v>#REF!</v>
      </c>
      <c r="G142" s="6" t="str">
        <f t="shared" si="145"/>
        <v>#REF!</v>
      </c>
      <c r="H142" s="6" t="str">
        <f t="shared" si="145"/>
        <v>#REF!</v>
      </c>
      <c r="I142" s="6" t="str">
        <f t="shared" si="145"/>
        <v>#REF!</v>
      </c>
      <c r="J142" s="6" t="str">
        <f t="shared" si="145"/>
        <v>#REF!</v>
      </c>
      <c r="K142" s="6" t="str">
        <f t="shared" si="145"/>
        <v>#REF!</v>
      </c>
    </row>
    <row r="143">
      <c r="A143" s="6" t="str">
        <f>'Lakota Raiders'!M17</f>
        <v>#REF!</v>
      </c>
      <c r="E143" s="6" t="str">
        <f t="shared" si="122"/>
        <v>#REF!</v>
      </c>
      <c r="F143" s="6" t="str">
        <f t="shared" ref="F143:K143" si="146">'Lakota Raiders'!N17</f>
        <v>#REF!</v>
      </c>
      <c r="G143" s="6" t="str">
        <f t="shared" si="146"/>
        <v>#REF!</v>
      </c>
      <c r="H143" s="6" t="str">
        <f t="shared" si="146"/>
        <v>#REF!</v>
      </c>
      <c r="I143" s="6" t="str">
        <f t="shared" si="146"/>
        <v>#REF!</v>
      </c>
      <c r="J143" s="6" t="str">
        <f t="shared" si="146"/>
        <v>#REF!</v>
      </c>
      <c r="K143" s="6" t="str">
        <f t="shared" si="146"/>
        <v>#REF!</v>
      </c>
    </row>
    <row r="144">
      <c r="A144" s="6" t="str">
        <f>'Lakota Raiders'!M16</f>
        <v>#REF!</v>
      </c>
      <c r="E144" s="6" t="str">
        <f t="shared" si="122"/>
        <v>#REF!</v>
      </c>
      <c r="F144" s="6" t="str">
        <f t="shared" ref="F144:K144" si="147">'Lakota Raiders'!N16</f>
        <v>#REF!</v>
      </c>
      <c r="G144" s="6" t="str">
        <f t="shared" si="147"/>
        <v>#REF!</v>
      </c>
      <c r="H144" s="6" t="str">
        <f t="shared" si="147"/>
        <v>#REF!</v>
      </c>
      <c r="I144" s="6" t="str">
        <f t="shared" si="147"/>
        <v>#REF!</v>
      </c>
      <c r="J144" s="6" t="str">
        <f t="shared" si="147"/>
        <v>#REF!</v>
      </c>
      <c r="K144" s="6" t="str">
        <f t="shared" si="147"/>
        <v>#REF!</v>
      </c>
    </row>
    <row r="145">
      <c r="A145" s="6" t="str">
        <f>'Lakota Raiders'!M15</f>
        <v>#REF!</v>
      </c>
      <c r="E145" s="6" t="str">
        <f t="shared" si="122"/>
        <v>#REF!</v>
      </c>
      <c r="F145" s="6" t="str">
        <f t="shared" ref="F145:K145" si="148">'Lakota Raiders'!N15</f>
        <v>#REF!</v>
      </c>
      <c r="G145" s="6" t="str">
        <f t="shared" si="148"/>
        <v>#REF!</v>
      </c>
      <c r="H145" s="6" t="str">
        <f t="shared" si="148"/>
        <v>#REF!</v>
      </c>
      <c r="I145" s="6" t="str">
        <f t="shared" si="148"/>
        <v>#REF!</v>
      </c>
      <c r="J145" s="6" t="str">
        <f t="shared" si="148"/>
        <v>#REF!</v>
      </c>
      <c r="K145" s="6" t="str">
        <f t="shared" si="148"/>
        <v>#REF!</v>
      </c>
    </row>
    <row r="146">
      <c r="A146" s="6" t="str">
        <f>'Lakota Raiders'!M14</f>
        <v>#REF!</v>
      </c>
      <c r="E146" s="6" t="str">
        <f t="shared" si="122"/>
        <v>#REF!</v>
      </c>
      <c r="F146" s="6" t="str">
        <f t="shared" ref="F146:K146" si="149">'Lakota Raiders'!N14</f>
        <v>#REF!</v>
      </c>
      <c r="G146" s="6" t="str">
        <f t="shared" si="149"/>
        <v>#REF!</v>
      </c>
      <c r="H146" s="6" t="str">
        <f t="shared" si="149"/>
        <v>#REF!</v>
      </c>
      <c r="I146" s="6" t="str">
        <f t="shared" si="149"/>
        <v>#REF!</v>
      </c>
      <c r="J146" s="6" t="str">
        <f t="shared" si="149"/>
        <v>#REF!</v>
      </c>
      <c r="K146" s="6" t="str">
        <f t="shared" si="149"/>
        <v>#REF!</v>
      </c>
    </row>
    <row r="147">
      <c r="A147" s="6" t="str">
        <f>'Lakota Raiders'!M13</f>
        <v>#REF!</v>
      </c>
      <c r="E147" s="6" t="str">
        <f t="shared" si="122"/>
        <v>#REF!</v>
      </c>
      <c r="F147" s="6" t="str">
        <f t="shared" ref="F147:K147" si="150">'Lakota Raiders'!N13</f>
        <v>#REF!</v>
      </c>
      <c r="G147" s="6" t="str">
        <f t="shared" si="150"/>
        <v>#REF!</v>
      </c>
      <c r="H147" s="6" t="str">
        <f t="shared" si="150"/>
        <v>#REF!</v>
      </c>
      <c r="I147" s="6" t="str">
        <f t="shared" si="150"/>
        <v>#REF!</v>
      </c>
      <c r="J147" s="6" t="str">
        <f t="shared" si="150"/>
        <v>#REF!</v>
      </c>
      <c r="K147" s="6" t="str">
        <f t="shared" si="150"/>
        <v>#REF!</v>
      </c>
    </row>
    <row r="148">
      <c r="A148" s="6" t="str">
        <f>'Lakota Raiders'!M12</f>
        <v>#REF!</v>
      </c>
      <c r="E148" s="6" t="str">
        <f t="shared" si="122"/>
        <v>#REF!</v>
      </c>
      <c r="F148" s="6" t="str">
        <f t="shared" ref="F148:K148" si="151">'Lakota Raiders'!N12</f>
        <v>#REF!</v>
      </c>
      <c r="G148" s="6" t="str">
        <f t="shared" si="151"/>
        <v>#REF!</v>
      </c>
      <c r="H148" s="6" t="str">
        <f t="shared" si="151"/>
        <v>#REF!</v>
      </c>
      <c r="I148" s="6" t="str">
        <f t="shared" si="151"/>
        <v>#REF!</v>
      </c>
      <c r="J148" s="6" t="str">
        <f t="shared" si="151"/>
        <v>#REF!</v>
      </c>
      <c r="K148" s="6" t="str">
        <f t="shared" si="151"/>
        <v>#REF!</v>
      </c>
    </row>
    <row r="149">
      <c r="A149" s="6" t="str">
        <f>'Lakota Raiders'!M11</f>
        <v>#REF!</v>
      </c>
      <c r="E149" s="6" t="str">
        <f t="shared" si="122"/>
        <v>#REF!</v>
      </c>
      <c r="F149" s="6" t="str">
        <f t="shared" ref="F149:K149" si="152">'Lakota Raiders'!N11</f>
        <v>#REF!</v>
      </c>
      <c r="G149" s="6" t="str">
        <f t="shared" si="152"/>
        <v>#REF!</v>
      </c>
      <c r="H149" s="6" t="str">
        <f t="shared" si="152"/>
        <v>#REF!</v>
      </c>
      <c r="I149" s="6" t="str">
        <f t="shared" si="152"/>
        <v>#REF!</v>
      </c>
      <c r="J149" s="6" t="str">
        <f t="shared" si="152"/>
        <v>#REF!</v>
      </c>
      <c r="K149" s="6" t="str">
        <f t="shared" si="152"/>
        <v>#REF!</v>
      </c>
    </row>
    <row r="150">
      <c r="A150" s="6" t="str">
        <f>'Lakota Raiders'!M10</f>
        <v>#REF!</v>
      </c>
      <c r="E150" s="6" t="str">
        <f t="shared" si="122"/>
        <v>#REF!</v>
      </c>
      <c r="F150" s="6" t="str">
        <f t="shared" ref="F150:K150" si="153">'Lakota Raiders'!N10</f>
        <v>#REF!</v>
      </c>
      <c r="G150" s="6" t="str">
        <f t="shared" si="153"/>
        <v>#REF!</v>
      </c>
      <c r="H150" s="6" t="str">
        <f t="shared" si="153"/>
        <v>#REF!</v>
      </c>
      <c r="I150" s="6" t="str">
        <f t="shared" si="153"/>
        <v>#REF!</v>
      </c>
      <c r="J150" s="6" t="str">
        <f t="shared" si="153"/>
        <v>#REF!</v>
      </c>
      <c r="K150" s="6" t="str">
        <f t="shared" si="153"/>
        <v>#REF!</v>
      </c>
    </row>
    <row r="151">
      <c r="A151" s="6" t="str">
        <f>'Lakota Raiders'!M9</f>
        <v>#REF!</v>
      </c>
      <c r="E151" s="6" t="str">
        <f t="shared" si="122"/>
        <v>#REF!</v>
      </c>
      <c r="F151" s="6" t="str">
        <f t="shared" ref="F151:K151" si="154">'Lakota Raiders'!N9</f>
        <v>#REF!</v>
      </c>
      <c r="G151" s="6" t="str">
        <f t="shared" si="154"/>
        <v>#REF!</v>
      </c>
      <c r="H151" s="6" t="str">
        <f t="shared" si="154"/>
        <v>#REF!</v>
      </c>
      <c r="I151" s="6" t="str">
        <f t="shared" si="154"/>
        <v>#REF!</v>
      </c>
      <c r="J151" s="6" t="str">
        <f t="shared" si="154"/>
        <v>#REF!</v>
      </c>
      <c r="K151" s="6" t="str">
        <f t="shared" si="154"/>
        <v>#REF!</v>
      </c>
    </row>
    <row r="152">
      <c r="A152" s="6" t="str">
        <f>'Lakota Raiders'!M8</f>
        <v>#REF!</v>
      </c>
      <c r="E152" s="6" t="str">
        <f t="shared" si="122"/>
        <v>#REF!</v>
      </c>
      <c r="F152" s="6" t="str">
        <f t="shared" ref="F152:K152" si="155">'Lakota Raiders'!N8</f>
        <v>#REF!</v>
      </c>
      <c r="G152" s="6" t="str">
        <f t="shared" si="155"/>
        <v>#REF!</v>
      </c>
      <c r="H152" s="6" t="str">
        <f t="shared" si="155"/>
        <v>#REF!</v>
      </c>
      <c r="I152" s="6" t="str">
        <f t="shared" si="155"/>
        <v>#REF!</v>
      </c>
      <c r="J152" s="6" t="str">
        <f t="shared" si="155"/>
        <v>#REF!</v>
      </c>
      <c r="K152" s="6" t="str">
        <f t="shared" si="155"/>
        <v>#REF!</v>
      </c>
    </row>
    <row r="153">
      <c r="A153" s="6" t="str">
        <f>'Lakota Raiders'!M7</f>
        <v>#REF!</v>
      </c>
      <c r="E153" s="6" t="str">
        <f t="shared" si="122"/>
        <v>#REF!</v>
      </c>
      <c r="F153" s="6" t="str">
        <f t="shared" ref="F153:K153" si="156">'Lakota Raiders'!N7</f>
        <v>#REF!</v>
      </c>
      <c r="G153" s="6" t="str">
        <f t="shared" si="156"/>
        <v>#REF!</v>
      </c>
      <c r="H153" s="6" t="str">
        <f t="shared" si="156"/>
        <v>#REF!</v>
      </c>
      <c r="I153" s="6" t="str">
        <f t="shared" si="156"/>
        <v>#REF!</v>
      </c>
      <c r="J153" s="6" t="str">
        <f t="shared" si="156"/>
        <v>#REF!</v>
      </c>
      <c r="K153" s="6" t="str">
        <f t="shared" si="156"/>
        <v>#REF!</v>
      </c>
    </row>
    <row r="154">
      <c r="A154" s="6" t="str">
        <f>'Lakota Raiders'!M6</f>
        <v>#REF!</v>
      </c>
      <c r="E154" s="6" t="str">
        <f t="shared" si="122"/>
        <v>#REF!</v>
      </c>
      <c r="F154" s="6" t="str">
        <f t="shared" ref="F154:K154" si="157">'Lakota Raiders'!N6</f>
        <v>#REF!</v>
      </c>
      <c r="G154" s="6" t="str">
        <f t="shared" si="157"/>
        <v>#REF!</v>
      </c>
      <c r="H154" s="6" t="str">
        <f t="shared" si="157"/>
        <v>#REF!</v>
      </c>
      <c r="I154" s="6" t="str">
        <f t="shared" si="157"/>
        <v>#REF!</v>
      </c>
      <c r="J154" s="6" t="str">
        <f t="shared" si="157"/>
        <v>#REF!</v>
      </c>
      <c r="K154" s="6" t="str">
        <f t="shared" si="157"/>
        <v>#REF!</v>
      </c>
    </row>
    <row r="155">
      <c r="A155" s="6" t="str">
        <f>'Lakota Raiders'!M5</f>
        <v>#REF!</v>
      </c>
      <c r="E155" s="6" t="str">
        <f t="shared" si="122"/>
        <v>#REF!</v>
      </c>
      <c r="F155" s="6" t="str">
        <f t="shared" ref="F155:K155" si="158">'Lakota Raiders'!N5</f>
        <v>#REF!</v>
      </c>
      <c r="G155" s="6" t="str">
        <f t="shared" si="158"/>
        <v>#REF!</v>
      </c>
      <c r="H155" s="6" t="str">
        <f t="shared" si="158"/>
        <v>#REF!</v>
      </c>
      <c r="I155" s="6" t="str">
        <f t="shared" si="158"/>
        <v>#REF!</v>
      </c>
      <c r="J155" s="6" t="str">
        <f t="shared" si="158"/>
        <v>#REF!</v>
      </c>
      <c r="K155" s="6" t="str">
        <f t="shared" si="158"/>
        <v>#REF!</v>
      </c>
    </row>
    <row r="156">
      <c r="A156" s="6" t="str">
        <f>'Lakota Raiders'!M4</f>
        <v>#REF!</v>
      </c>
      <c r="E156" s="6" t="str">
        <f t="shared" si="122"/>
        <v>#REF!</v>
      </c>
      <c r="F156" s="6" t="str">
        <f t="shared" ref="F156:K156" si="159">'Lakota Raiders'!N4</f>
        <v>#REF!</v>
      </c>
      <c r="G156" s="6" t="str">
        <f t="shared" si="159"/>
        <v>#REF!</v>
      </c>
      <c r="H156" s="6" t="str">
        <f t="shared" si="159"/>
        <v>#REF!</v>
      </c>
      <c r="I156" s="6" t="str">
        <f t="shared" si="159"/>
        <v>#REF!</v>
      </c>
      <c r="J156" s="6" t="str">
        <f t="shared" si="159"/>
        <v>#REF!</v>
      </c>
      <c r="K156" s="6" t="str">
        <f t="shared" si="159"/>
        <v>#REF!</v>
      </c>
    </row>
    <row r="157">
      <c r="A157" s="6" t="str">
        <f>'Lakota Raiders'!M3</f>
        <v>#REF!</v>
      </c>
      <c r="E157" s="6" t="str">
        <f t="shared" si="122"/>
        <v>#REF!</v>
      </c>
      <c r="F157" s="6" t="str">
        <f t="shared" ref="F157:K157" si="160">'Lakota Raiders'!N3</f>
        <v>#REF!</v>
      </c>
      <c r="G157" s="6" t="str">
        <f t="shared" si="160"/>
        <v>#REF!</v>
      </c>
      <c r="H157" s="6" t="str">
        <f t="shared" si="160"/>
        <v>#REF!</v>
      </c>
      <c r="I157" s="6" t="str">
        <f t="shared" si="160"/>
        <v>#REF!</v>
      </c>
      <c r="J157" s="6" t="str">
        <f t="shared" si="160"/>
        <v>#REF!</v>
      </c>
      <c r="K157" s="6" t="str">
        <f t="shared" si="160"/>
        <v>#REF!</v>
      </c>
    </row>
    <row r="158">
      <c r="A158" s="6" t="str">
        <f>'Margaretta Polar Bears'!M41</f>
        <v>#REF!</v>
      </c>
      <c r="E158" s="6" t="str">
        <f t="shared" ref="E158:E196" si="162">LEFT('Margaretta Polar Bears'!A$1,3)</f>
        <v>#REF!</v>
      </c>
      <c r="F158" s="6" t="str">
        <f t="shared" ref="F158:K158" si="161">'Margaretta Polar Bears'!N41</f>
        <v>#REF!</v>
      </c>
      <c r="G158" s="6" t="str">
        <f t="shared" si="161"/>
        <v>#REF!</v>
      </c>
      <c r="H158" s="6" t="str">
        <f t="shared" si="161"/>
        <v>#REF!</v>
      </c>
      <c r="I158" s="6" t="str">
        <f t="shared" si="161"/>
        <v>#REF!</v>
      </c>
      <c r="J158" s="6" t="str">
        <f t="shared" si="161"/>
        <v>#REF!</v>
      </c>
      <c r="K158" s="6" t="str">
        <f t="shared" si="161"/>
        <v>#REF!</v>
      </c>
    </row>
    <row r="159">
      <c r="A159" s="6" t="str">
        <f>'Margaretta Polar Bears'!M40</f>
        <v>#REF!</v>
      </c>
      <c r="E159" s="6" t="str">
        <f t="shared" si="162"/>
        <v>#REF!</v>
      </c>
      <c r="F159" s="6" t="str">
        <f t="shared" ref="F159:K159" si="163">'Margaretta Polar Bears'!N40</f>
        <v>#REF!</v>
      </c>
      <c r="G159" s="6" t="str">
        <f t="shared" si="163"/>
        <v>#REF!</v>
      </c>
      <c r="H159" s="6" t="str">
        <f t="shared" si="163"/>
        <v>#REF!</v>
      </c>
      <c r="I159" s="6" t="str">
        <f t="shared" si="163"/>
        <v>#REF!</v>
      </c>
      <c r="J159" s="6" t="str">
        <f t="shared" si="163"/>
        <v>#REF!</v>
      </c>
      <c r="K159" s="6" t="str">
        <f t="shared" si="163"/>
        <v>#REF!</v>
      </c>
    </row>
    <row r="160">
      <c r="A160" s="6" t="str">
        <f>'Margaretta Polar Bears'!M39</f>
        <v>#REF!</v>
      </c>
      <c r="E160" s="6" t="str">
        <f t="shared" si="162"/>
        <v>#REF!</v>
      </c>
      <c r="F160" s="6" t="str">
        <f t="shared" ref="F160:K160" si="164">'Margaretta Polar Bears'!N39</f>
        <v>#REF!</v>
      </c>
      <c r="G160" s="6" t="str">
        <f t="shared" si="164"/>
        <v>#REF!</v>
      </c>
      <c r="H160" s="6" t="str">
        <f t="shared" si="164"/>
        <v>#REF!</v>
      </c>
      <c r="I160" s="6" t="str">
        <f t="shared" si="164"/>
        <v>#REF!</v>
      </c>
      <c r="J160" s="6" t="str">
        <f t="shared" si="164"/>
        <v>#REF!</v>
      </c>
      <c r="K160" s="6" t="str">
        <f t="shared" si="164"/>
        <v>#REF!</v>
      </c>
    </row>
    <row r="161">
      <c r="A161" s="6" t="str">
        <f>'Margaretta Polar Bears'!M38</f>
        <v>#REF!</v>
      </c>
      <c r="E161" s="6" t="str">
        <f t="shared" si="162"/>
        <v>#REF!</v>
      </c>
      <c r="F161" s="6" t="str">
        <f t="shared" ref="F161:K161" si="165">'Margaretta Polar Bears'!N38</f>
        <v>#REF!</v>
      </c>
      <c r="G161" s="6" t="str">
        <f t="shared" si="165"/>
        <v>#REF!</v>
      </c>
      <c r="H161" s="6" t="str">
        <f t="shared" si="165"/>
        <v>#REF!</v>
      </c>
      <c r="I161" s="6" t="str">
        <f t="shared" si="165"/>
        <v>#REF!</v>
      </c>
      <c r="J161" s="6" t="str">
        <f t="shared" si="165"/>
        <v>#REF!</v>
      </c>
      <c r="K161" s="6" t="str">
        <f t="shared" si="165"/>
        <v>#REF!</v>
      </c>
    </row>
    <row r="162">
      <c r="A162" s="6" t="str">
        <f>'Margaretta Polar Bears'!M37</f>
        <v>#REF!</v>
      </c>
      <c r="E162" s="6" t="str">
        <f t="shared" si="162"/>
        <v>#REF!</v>
      </c>
      <c r="F162" s="6" t="str">
        <f t="shared" ref="F162:K162" si="166">'Margaretta Polar Bears'!N37</f>
        <v>#REF!</v>
      </c>
      <c r="G162" s="6" t="str">
        <f t="shared" si="166"/>
        <v>#REF!</v>
      </c>
      <c r="H162" s="6" t="str">
        <f t="shared" si="166"/>
        <v>#REF!</v>
      </c>
      <c r="I162" s="6" t="str">
        <f t="shared" si="166"/>
        <v>#REF!</v>
      </c>
      <c r="J162" s="6" t="str">
        <f t="shared" si="166"/>
        <v>#REF!</v>
      </c>
      <c r="K162" s="6" t="str">
        <f t="shared" si="166"/>
        <v>#REF!</v>
      </c>
    </row>
    <row r="163">
      <c r="A163" s="6" t="str">
        <f>'Margaretta Polar Bears'!M36</f>
        <v>#REF!</v>
      </c>
      <c r="E163" s="6" t="str">
        <f t="shared" si="162"/>
        <v>#REF!</v>
      </c>
      <c r="F163" s="6" t="str">
        <f t="shared" ref="F163:K163" si="167">'Margaretta Polar Bears'!N36</f>
        <v>#REF!</v>
      </c>
      <c r="G163" s="6" t="str">
        <f t="shared" si="167"/>
        <v>#REF!</v>
      </c>
      <c r="H163" s="6" t="str">
        <f t="shared" si="167"/>
        <v>#REF!</v>
      </c>
      <c r="I163" s="6" t="str">
        <f t="shared" si="167"/>
        <v>#REF!</v>
      </c>
      <c r="J163" s="6" t="str">
        <f t="shared" si="167"/>
        <v>#REF!</v>
      </c>
      <c r="K163" s="6" t="str">
        <f t="shared" si="167"/>
        <v>#REF!</v>
      </c>
    </row>
    <row r="164">
      <c r="A164" s="6" t="str">
        <f>'Margaretta Polar Bears'!M35</f>
        <v>#REF!</v>
      </c>
      <c r="E164" s="6" t="str">
        <f t="shared" si="162"/>
        <v>#REF!</v>
      </c>
      <c r="F164" s="6" t="str">
        <f t="shared" ref="F164:K164" si="168">'Margaretta Polar Bears'!N35</f>
        <v>#REF!</v>
      </c>
      <c r="G164" s="6" t="str">
        <f t="shared" si="168"/>
        <v>#REF!</v>
      </c>
      <c r="H164" s="6" t="str">
        <f t="shared" si="168"/>
        <v>#REF!</v>
      </c>
      <c r="I164" s="6" t="str">
        <f t="shared" si="168"/>
        <v>#REF!</v>
      </c>
      <c r="J164" s="6" t="str">
        <f t="shared" si="168"/>
        <v>#REF!</v>
      </c>
      <c r="K164" s="6" t="str">
        <f t="shared" si="168"/>
        <v>#REF!</v>
      </c>
    </row>
    <row r="165">
      <c r="A165" s="6" t="str">
        <f>'Margaretta Polar Bears'!M34</f>
        <v>#REF!</v>
      </c>
      <c r="E165" s="6" t="str">
        <f t="shared" si="162"/>
        <v>#REF!</v>
      </c>
      <c r="F165" s="6" t="str">
        <f t="shared" ref="F165:K165" si="169">'Margaretta Polar Bears'!N34</f>
        <v>#REF!</v>
      </c>
      <c r="G165" s="6" t="str">
        <f t="shared" si="169"/>
        <v>#REF!</v>
      </c>
      <c r="H165" s="6" t="str">
        <f t="shared" si="169"/>
        <v>#REF!</v>
      </c>
      <c r="I165" s="6" t="str">
        <f t="shared" si="169"/>
        <v>#REF!</v>
      </c>
      <c r="J165" s="6" t="str">
        <f t="shared" si="169"/>
        <v>#REF!</v>
      </c>
      <c r="K165" s="6" t="str">
        <f t="shared" si="169"/>
        <v>#REF!</v>
      </c>
    </row>
    <row r="166">
      <c r="A166" s="6" t="str">
        <f>'Margaretta Polar Bears'!M33</f>
        <v>#REF!</v>
      </c>
      <c r="E166" s="6" t="str">
        <f t="shared" si="162"/>
        <v>#REF!</v>
      </c>
      <c r="F166" s="6" t="str">
        <f t="shared" ref="F166:K166" si="170">'Margaretta Polar Bears'!N33</f>
        <v>#REF!</v>
      </c>
      <c r="G166" s="6" t="str">
        <f t="shared" si="170"/>
        <v>#REF!</v>
      </c>
      <c r="H166" s="6" t="str">
        <f t="shared" si="170"/>
        <v>#REF!</v>
      </c>
      <c r="I166" s="6" t="str">
        <f t="shared" si="170"/>
        <v>#REF!</v>
      </c>
      <c r="J166" s="6" t="str">
        <f t="shared" si="170"/>
        <v>#REF!</v>
      </c>
      <c r="K166" s="6" t="str">
        <f t="shared" si="170"/>
        <v>#REF!</v>
      </c>
    </row>
    <row r="167">
      <c r="A167" s="6" t="str">
        <f>'Margaretta Polar Bears'!M32</f>
        <v>#REF!</v>
      </c>
      <c r="E167" s="6" t="str">
        <f t="shared" si="162"/>
        <v>#REF!</v>
      </c>
      <c r="F167" s="6" t="str">
        <f t="shared" ref="F167:K167" si="171">'Margaretta Polar Bears'!N32</f>
        <v>#REF!</v>
      </c>
      <c r="G167" s="6" t="str">
        <f t="shared" si="171"/>
        <v>#REF!</v>
      </c>
      <c r="H167" s="6" t="str">
        <f t="shared" si="171"/>
        <v>#REF!</v>
      </c>
      <c r="I167" s="6" t="str">
        <f t="shared" si="171"/>
        <v>#REF!</v>
      </c>
      <c r="J167" s="6" t="str">
        <f t="shared" si="171"/>
        <v>#REF!</v>
      </c>
      <c r="K167" s="6" t="str">
        <f t="shared" si="171"/>
        <v>#REF!</v>
      </c>
    </row>
    <row r="168">
      <c r="A168" s="6" t="str">
        <f>'Margaretta Polar Bears'!M31</f>
        <v>#REF!</v>
      </c>
      <c r="E168" s="6" t="str">
        <f t="shared" si="162"/>
        <v>#REF!</v>
      </c>
      <c r="F168" s="6" t="str">
        <f t="shared" ref="F168:K168" si="172">'Margaretta Polar Bears'!N31</f>
        <v>#REF!</v>
      </c>
      <c r="G168" s="6" t="str">
        <f t="shared" si="172"/>
        <v>#REF!</v>
      </c>
      <c r="H168" s="6" t="str">
        <f t="shared" si="172"/>
        <v>#REF!</v>
      </c>
      <c r="I168" s="6" t="str">
        <f t="shared" si="172"/>
        <v>#REF!</v>
      </c>
      <c r="J168" s="6" t="str">
        <f t="shared" si="172"/>
        <v>#REF!</v>
      </c>
      <c r="K168" s="6" t="str">
        <f t="shared" si="172"/>
        <v>#REF!</v>
      </c>
    </row>
    <row r="169">
      <c r="A169" s="6" t="str">
        <f>'Margaretta Polar Bears'!M30</f>
        <v>#REF!</v>
      </c>
      <c r="E169" s="6" t="str">
        <f t="shared" si="162"/>
        <v>#REF!</v>
      </c>
      <c r="F169" s="6" t="str">
        <f t="shared" ref="F169:K169" si="173">'Margaretta Polar Bears'!N30</f>
        <v>#REF!</v>
      </c>
      <c r="G169" s="6" t="str">
        <f t="shared" si="173"/>
        <v>#REF!</v>
      </c>
      <c r="H169" s="6" t="str">
        <f t="shared" si="173"/>
        <v>#REF!</v>
      </c>
      <c r="I169" s="6" t="str">
        <f t="shared" si="173"/>
        <v>#REF!</v>
      </c>
      <c r="J169" s="6" t="str">
        <f t="shared" si="173"/>
        <v>#REF!</v>
      </c>
      <c r="K169" s="6" t="str">
        <f t="shared" si="173"/>
        <v>#REF!</v>
      </c>
    </row>
    <row r="170">
      <c r="A170" s="6" t="str">
        <f>'Margaretta Polar Bears'!M29</f>
        <v>#REF!</v>
      </c>
      <c r="E170" s="6" t="str">
        <f t="shared" si="162"/>
        <v>#REF!</v>
      </c>
      <c r="F170" s="6" t="str">
        <f t="shared" ref="F170:K170" si="174">'Margaretta Polar Bears'!N29</f>
        <v>#REF!</v>
      </c>
      <c r="G170" s="6" t="str">
        <f t="shared" si="174"/>
        <v>#REF!</v>
      </c>
      <c r="H170" s="6" t="str">
        <f t="shared" si="174"/>
        <v>#REF!</v>
      </c>
      <c r="I170" s="6" t="str">
        <f t="shared" si="174"/>
        <v>#REF!</v>
      </c>
      <c r="J170" s="6" t="str">
        <f t="shared" si="174"/>
        <v>#REF!</v>
      </c>
      <c r="K170" s="6" t="str">
        <f t="shared" si="174"/>
        <v>#REF!</v>
      </c>
    </row>
    <row r="171">
      <c r="A171" s="6" t="str">
        <f>'Margaretta Polar Bears'!M28</f>
        <v>#REF!</v>
      </c>
      <c r="E171" s="6" t="str">
        <f t="shared" si="162"/>
        <v>#REF!</v>
      </c>
      <c r="F171" s="6" t="str">
        <f t="shared" ref="F171:K171" si="175">'Margaretta Polar Bears'!N28</f>
        <v>#REF!</v>
      </c>
      <c r="G171" s="6" t="str">
        <f t="shared" si="175"/>
        <v>#REF!</v>
      </c>
      <c r="H171" s="6" t="str">
        <f t="shared" si="175"/>
        <v>#REF!</v>
      </c>
      <c r="I171" s="6" t="str">
        <f t="shared" si="175"/>
        <v>#REF!</v>
      </c>
      <c r="J171" s="6" t="str">
        <f t="shared" si="175"/>
        <v>#REF!</v>
      </c>
      <c r="K171" s="6" t="str">
        <f t="shared" si="175"/>
        <v>#REF!</v>
      </c>
    </row>
    <row r="172">
      <c r="A172" s="6" t="str">
        <f>'Margaretta Polar Bears'!M27</f>
        <v>#REF!</v>
      </c>
      <c r="E172" s="6" t="str">
        <f t="shared" si="162"/>
        <v>#REF!</v>
      </c>
      <c r="F172" s="6" t="str">
        <f t="shared" ref="F172:K172" si="176">'Margaretta Polar Bears'!N27</f>
        <v>#REF!</v>
      </c>
      <c r="G172" s="6" t="str">
        <f t="shared" si="176"/>
        <v>#REF!</v>
      </c>
      <c r="H172" s="6" t="str">
        <f t="shared" si="176"/>
        <v>#REF!</v>
      </c>
      <c r="I172" s="6" t="str">
        <f t="shared" si="176"/>
        <v>#REF!</v>
      </c>
      <c r="J172" s="6" t="str">
        <f t="shared" si="176"/>
        <v>#REF!</v>
      </c>
      <c r="K172" s="6" t="str">
        <f t="shared" si="176"/>
        <v>#REF!</v>
      </c>
    </row>
    <row r="173">
      <c r="A173" s="6" t="str">
        <f>'Margaretta Polar Bears'!M26</f>
        <v>#REF!</v>
      </c>
      <c r="E173" s="6" t="str">
        <f t="shared" si="162"/>
        <v>#REF!</v>
      </c>
      <c r="F173" s="6" t="str">
        <f t="shared" ref="F173:K173" si="177">'Margaretta Polar Bears'!N26</f>
        <v>#REF!</v>
      </c>
      <c r="G173" s="6" t="str">
        <f t="shared" si="177"/>
        <v>#REF!</v>
      </c>
      <c r="H173" s="6" t="str">
        <f t="shared" si="177"/>
        <v>#REF!</v>
      </c>
      <c r="I173" s="6" t="str">
        <f t="shared" si="177"/>
        <v>#REF!</v>
      </c>
      <c r="J173" s="6" t="str">
        <f t="shared" si="177"/>
        <v>#REF!</v>
      </c>
      <c r="K173" s="6" t="str">
        <f t="shared" si="177"/>
        <v>#REF!</v>
      </c>
    </row>
    <row r="174">
      <c r="A174" s="6" t="str">
        <f>'Margaretta Polar Bears'!M25</f>
        <v>#REF!</v>
      </c>
      <c r="E174" s="6" t="str">
        <f t="shared" si="162"/>
        <v>#REF!</v>
      </c>
      <c r="F174" s="6" t="str">
        <f t="shared" ref="F174:K174" si="178">'Margaretta Polar Bears'!N25</f>
        <v>#REF!</v>
      </c>
      <c r="G174" s="6" t="str">
        <f t="shared" si="178"/>
        <v>#REF!</v>
      </c>
      <c r="H174" s="6" t="str">
        <f t="shared" si="178"/>
        <v>#REF!</v>
      </c>
      <c r="I174" s="6" t="str">
        <f t="shared" si="178"/>
        <v>#REF!</v>
      </c>
      <c r="J174" s="6" t="str">
        <f t="shared" si="178"/>
        <v>#REF!</v>
      </c>
      <c r="K174" s="6" t="str">
        <f t="shared" si="178"/>
        <v>#REF!</v>
      </c>
    </row>
    <row r="175">
      <c r="A175" s="6" t="str">
        <f>'Margaretta Polar Bears'!M24</f>
        <v>#REF!</v>
      </c>
      <c r="E175" s="6" t="str">
        <f t="shared" si="162"/>
        <v>#REF!</v>
      </c>
      <c r="F175" s="6" t="str">
        <f t="shared" ref="F175:K175" si="179">'Margaretta Polar Bears'!N24</f>
        <v>#REF!</v>
      </c>
      <c r="G175" s="6" t="str">
        <f t="shared" si="179"/>
        <v>#REF!</v>
      </c>
      <c r="H175" s="6" t="str">
        <f t="shared" si="179"/>
        <v>#REF!</v>
      </c>
      <c r="I175" s="6" t="str">
        <f t="shared" si="179"/>
        <v>#REF!</v>
      </c>
      <c r="J175" s="6" t="str">
        <f t="shared" si="179"/>
        <v>#REF!</v>
      </c>
      <c r="K175" s="6" t="str">
        <f t="shared" si="179"/>
        <v>#REF!</v>
      </c>
    </row>
    <row r="176">
      <c r="A176" s="6" t="str">
        <f>'Margaretta Polar Bears'!M23</f>
        <v>#REF!</v>
      </c>
      <c r="E176" s="6" t="str">
        <f t="shared" si="162"/>
        <v>#REF!</v>
      </c>
      <c r="F176" s="6" t="str">
        <f t="shared" ref="F176:K176" si="180">'Margaretta Polar Bears'!N23</f>
        <v>#REF!</v>
      </c>
      <c r="G176" s="6" t="str">
        <f t="shared" si="180"/>
        <v>#REF!</v>
      </c>
      <c r="H176" s="6" t="str">
        <f t="shared" si="180"/>
        <v>#REF!</v>
      </c>
      <c r="I176" s="6" t="str">
        <f t="shared" si="180"/>
        <v>#REF!</v>
      </c>
      <c r="J176" s="6" t="str">
        <f t="shared" si="180"/>
        <v>#REF!</v>
      </c>
      <c r="K176" s="6" t="str">
        <f t="shared" si="180"/>
        <v>#REF!</v>
      </c>
    </row>
    <row r="177">
      <c r="A177" s="6" t="str">
        <f>'Margaretta Polar Bears'!M22</f>
        <v>#REF!</v>
      </c>
      <c r="E177" s="6" t="str">
        <f t="shared" si="162"/>
        <v>#REF!</v>
      </c>
      <c r="F177" s="6" t="str">
        <f t="shared" ref="F177:K177" si="181">'Margaretta Polar Bears'!N22</f>
        <v>#REF!</v>
      </c>
      <c r="G177" s="6" t="str">
        <f t="shared" si="181"/>
        <v>#REF!</v>
      </c>
      <c r="H177" s="6" t="str">
        <f t="shared" si="181"/>
        <v>#REF!</v>
      </c>
      <c r="I177" s="6" t="str">
        <f t="shared" si="181"/>
        <v>#REF!</v>
      </c>
      <c r="J177" s="6" t="str">
        <f t="shared" si="181"/>
        <v>#REF!</v>
      </c>
      <c r="K177" s="6" t="str">
        <f t="shared" si="181"/>
        <v>#REF!</v>
      </c>
    </row>
    <row r="178">
      <c r="A178" s="6" t="str">
        <f>'Margaretta Polar Bears'!M21</f>
        <v>#REF!</v>
      </c>
      <c r="E178" s="6" t="str">
        <f t="shared" si="162"/>
        <v>#REF!</v>
      </c>
      <c r="F178" s="6" t="str">
        <f t="shared" ref="F178:K178" si="182">'Margaretta Polar Bears'!N21</f>
        <v>#REF!</v>
      </c>
      <c r="G178" s="6" t="str">
        <f t="shared" si="182"/>
        <v>#REF!</v>
      </c>
      <c r="H178" s="6" t="str">
        <f t="shared" si="182"/>
        <v>#REF!</v>
      </c>
      <c r="I178" s="6" t="str">
        <f t="shared" si="182"/>
        <v>#REF!</v>
      </c>
      <c r="J178" s="6" t="str">
        <f t="shared" si="182"/>
        <v>#REF!</v>
      </c>
      <c r="K178" s="6" t="str">
        <f t="shared" si="182"/>
        <v>#REF!</v>
      </c>
    </row>
    <row r="179">
      <c r="A179" s="6" t="str">
        <f>'Margaretta Polar Bears'!M20</f>
        <v>#REF!</v>
      </c>
      <c r="E179" s="6" t="str">
        <f t="shared" si="162"/>
        <v>#REF!</v>
      </c>
      <c r="F179" s="6" t="str">
        <f t="shared" ref="F179:K179" si="183">'Margaretta Polar Bears'!N20</f>
        <v>#REF!</v>
      </c>
      <c r="G179" s="6" t="str">
        <f t="shared" si="183"/>
        <v>#REF!</v>
      </c>
      <c r="H179" s="6" t="str">
        <f t="shared" si="183"/>
        <v>#REF!</v>
      </c>
      <c r="I179" s="6" t="str">
        <f t="shared" si="183"/>
        <v>#REF!</v>
      </c>
      <c r="J179" s="6" t="str">
        <f t="shared" si="183"/>
        <v>#REF!</v>
      </c>
      <c r="K179" s="6" t="str">
        <f t="shared" si="183"/>
        <v>#REF!</v>
      </c>
    </row>
    <row r="180">
      <c r="A180" s="6" t="str">
        <f>'Margaretta Polar Bears'!M19</f>
        <v>#REF!</v>
      </c>
      <c r="E180" s="6" t="str">
        <f t="shared" si="162"/>
        <v>#REF!</v>
      </c>
      <c r="F180" s="6" t="str">
        <f t="shared" ref="F180:K180" si="184">'Margaretta Polar Bears'!N19</f>
        <v>#REF!</v>
      </c>
      <c r="G180" s="6" t="str">
        <f t="shared" si="184"/>
        <v>#REF!</v>
      </c>
      <c r="H180" s="6" t="str">
        <f t="shared" si="184"/>
        <v>#REF!</v>
      </c>
      <c r="I180" s="6" t="str">
        <f t="shared" si="184"/>
        <v>#REF!</v>
      </c>
      <c r="J180" s="6" t="str">
        <f t="shared" si="184"/>
        <v>#REF!</v>
      </c>
      <c r="K180" s="6" t="str">
        <f t="shared" si="184"/>
        <v>#REF!</v>
      </c>
    </row>
    <row r="181">
      <c r="A181" s="6" t="str">
        <f>'Margaretta Polar Bears'!M18</f>
        <v>#REF!</v>
      </c>
      <c r="E181" s="6" t="str">
        <f t="shared" si="162"/>
        <v>#REF!</v>
      </c>
      <c r="F181" s="6" t="str">
        <f t="shared" ref="F181:K181" si="185">'Margaretta Polar Bears'!N18</f>
        <v>#REF!</v>
      </c>
      <c r="G181" s="6" t="str">
        <f t="shared" si="185"/>
        <v>#REF!</v>
      </c>
      <c r="H181" s="6" t="str">
        <f t="shared" si="185"/>
        <v>#REF!</v>
      </c>
      <c r="I181" s="6" t="str">
        <f t="shared" si="185"/>
        <v>#REF!</v>
      </c>
      <c r="J181" s="6" t="str">
        <f t="shared" si="185"/>
        <v>#REF!</v>
      </c>
      <c r="K181" s="6" t="str">
        <f t="shared" si="185"/>
        <v>#REF!</v>
      </c>
    </row>
    <row r="182">
      <c r="A182" s="6" t="str">
        <f>'Margaretta Polar Bears'!M17</f>
        <v>#REF!</v>
      </c>
      <c r="E182" s="6" t="str">
        <f t="shared" si="162"/>
        <v>#REF!</v>
      </c>
      <c r="F182" s="6" t="str">
        <f t="shared" ref="F182:K182" si="186">'Margaretta Polar Bears'!N17</f>
        <v>#REF!</v>
      </c>
      <c r="G182" s="6" t="str">
        <f t="shared" si="186"/>
        <v>#REF!</v>
      </c>
      <c r="H182" s="6" t="str">
        <f t="shared" si="186"/>
        <v>#REF!</v>
      </c>
      <c r="I182" s="6" t="str">
        <f t="shared" si="186"/>
        <v>#REF!</v>
      </c>
      <c r="J182" s="6" t="str">
        <f t="shared" si="186"/>
        <v>#REF!</v>
      </c>
      <c r="K182" s="6" t="str">
        <f t="shared" si="186"/>
        <v>#REF!</v>
      </c>
    </row>
    <row r="183">
      <c r="A183" s="6" t="str">
        <f>'Margaretta Polar Bears'!M16</f>
        <v>#REF!</v>
      </c>
      <c r="E183" s="6" t="str">
        <f t="shared" si="162"/>
        <v>#REF!</v>
      </c>
      <c r="F183" s="6" t="str">
        <f t="shared" ref="F183:K183" si="187">'Margaretta Polar Bears'!N16</f>
        <v>#REF!</v>
      </c>
      <c r="G183" s="6" t="str">
        <f t="shared" si="187"/>
        <v>#REF!</v>
      </c>
      <c r="H183" s="6" t="str">
        <f t="shared" si="187"/>
        <v>#REF!</v>
      </c>
      <c r="I183" s="6" t="str">
        <f t="shared" si="187"/>
        <v>#REF!</v>
      </c>
      <c r="J183" s="6" t="str">
        <f t="shared" si="187"/>
        <v>#REF!</v>
      </c>
      <c r="K183" s="6" t="str">
        <f t="shared" si="187"/>
        <v>#REF!</v>
      </c>
    </row>
    <row r="184">
      <c r="A184" s="6" t="str">
        <f>'Margaretta Polar Bears'!M15</f>
        <v>#REF!</v>
      </c>
      <c r="E184" s="6" t="str">
        <f t="shared" si="162"/>
        <v>#REF!</v>
      </c>
      <c r="F184" s="6" t="str">
        <f t="shared" ref="F184:K184" si="188">'Margaretta Polar Bears'!N15</f>
        <v>#REF!</v>
      </c>
      <c r="G184" s="6" t="str">
        <f t="shared" si="188"/>
        <v>#REF!</v>
      </c>
      <c r="H184" s="6" t="str">
        <f t="shared" si="188"/>
        <v>#REF!</v>
      </c>
      <c r="I184" s="6" t="str">
        <f t="shared" si="188"/>
        <v>#REF!</v>
      </c>
      <c r="J184" s="6" t="str">
        <f t="shared" si="188"/>
        <v>#REF!</v>
      </c>
      <c r="K184" s="6" t="str">
        <f t="shared" si="188"/>
        <v>#REF!</v>
      </c>
    </row>
    <row r="185">
      <c r="A185" s="6" t="str">
        <f>'Margaretta Polar Bears'!M14</f>
        <v>#REF!</v>
      </c>
      <c r="E185" s="6" t="str">
        <f t="shared" si="162"/>
        <v>#REF!</v>
      </c>
      <c r="F185" s="6" t="str">
        <f t="shared" ref="F185:K185" si="189">'Margaretta Polar Bears'!N14</f>
        <v>#REF!</v>
      </c>
      <c r="G185" s="6" t="str">
        <f t="shared" si="189"/>
        <v>#REF!</v>
      </c>
      <c r="H185" s="6" t="str">
        <f t="shared" si="189"/>
        <v>#REF!</v>
      </c>
      <c r="I185" s="6" t="str">
        <f t="shared" si="189"/>
        <v>#REF!</v>
      </c>
      <c r="J185" s="6" t="str">
        <f t="shared" si="189"/>
        <v>#REF!</v>
      </c>
      <c r="K185" s="6" t="str">
        <f t="shared" si="189"/>
        <v>#REF!</v>
      </c>
    </row>
    <row r="186">
      <c r="A186" s="6" t="str">
        <f>'Margaretta Polar Bears'!M13</f>
        <v>#REF!</v>
      </c>
      <c r="E186" s="6" t="str">
        <f t="shared" si="162"/>
        <v>#REF!</v>
      </c>
      <c r="F186" s="6" t="str">
        <f t="shared" ref="F186:K186" si="190">'Margaretta Polar Bears'!N13</f>
        <v>#REF!</v>
      </c>
      <c r="G186" s="6" t="str">
        <f t="shared" si="190"/>
        <v>#REF!</v>
      </c>
      <c r="H186" s="6" t="str">
        <f t="shared" si="190"/>
        <v>#REF!</v>
      </c>
      <c r="I186" s="6" t="str">
        <f t="shared" si="190"/>
        <v>#REF!</v>
      </c>
      <c r="J186" s="6" t="str">
        <f t="shared" si="190"/>
        <v>#REF!</v>
      </c>
      <c r="K186" s="6" t="str">
        <f t="shared" si="190"/>
        <v>#REF!</v>
      </c>
    </row>
    <row r="187">
      <c r="A187" s="6" t="str">
        <f>'Margaretta Polar Bears'!M12</f>
        <v>#REF!</v>
      </c>
      <c r="E187" s="6" t="str">
        <f t="shared" si="162"/>
        <v>#REF!</v>
      </c>
      <c r="F187" s="6" t="str">
        <f t="shared" ref="F187:K187" si="191">'Margaretta Polar Bears'!N12</f>
        <v>#REF!</v>
      </c>
      <c r="G187" s="6" t="str">
        <f t="shared" si="191"/>
        <v>#REF!</v>
      </c>
      <c r="H187" s="6" t="str">
        <f t="shared" si="191"/>
        <v>#REF!</v>
      </c>
      <c r="I187" s="6" t="str">
        <f t="shared" si="191"/>
        <v>#REF!</v>
      </c>
      <c r="J187" s="6" t="str">
        <f t="shared" si="191"/>
        <v>#REF!</v>
      </c>
      <c r="K187" s="6" t="str">
        <f t="shared" si="191"/>
        <v>#REF!</v>
      </c>
    </row>
    <row r="188">
      <c r="A188" s="6" t="str">
        <f>'Margaretta Polar Bears'!M11</f>
        <v>#REF!</v>
      </c>
      <c r="E188" s="6" t="str">
        <f t="shared" si="162"/>
        <v>#REF!</v>
      </c>
      <c r="F188" s="6" t="str">
        <f t="shared" ref="F188:K188" si="192">'Margaretta Polar Bears'!N11</f>
        <v>#REF!</v>
      </c>
      <c r="G188" s="6" t="str">
        <f t="shared" si="192"/>
        <v>#REF!</v>
      </c>
      <c r="H188" s="6" t="str">
        <f t="shared" si="192"/>
        <v>#REF!</v>
      </c>
      <c r="I188" s="6" t="str">
        <f t="shared" si="192"/>
        <v>#REF!</v>
      </c>
      <c r="J188" s="6" t="str">
        <f t="shared" si="192"/>
        <v>#REF!</v>
      </c>
      <c r="K188" s="6" t="str">
        <f t="shared" si="192"/>
        <v>#REF!</v>
      </c>
    </row>
    <row r="189">
      <c r="A189" s="6" t="str">
        <f>'Margaretta Polar Bears'!M10</f>
        <v>#REF!</v>
      </c>
      <c r="E189" s="6" t="str">
        <f t="shared" si="162"/>
        <v>#REF!</v>
      </c>
      <c r="F189" s="6" t="str">
        <f t="shared" ref="F189:K189" si="193">'Margaretta Polar Bears'!N10</f>
        <v>#REF!</v>
      </c>
      <c r="G189" s="6" t="str">
        <f t="shared" si="193"/>
        <v>#REF!</v>
      </c>
      <c r="H189" s="6" t="str">
        <f t="shared" si="193"/>
        <v>#REF!</v>
      </c>
      <c r="I189" s="6" t="str">
        <f t="shared" si="193"/>
        <v>#REF!</v>
      </c>
      <c r="J189" s="6" t="str">
        <f t="shared" si="193"/>
        <v>#REF!</v>
      </c>
      <c r="K189" s="6" t="str">
        <f t="shared" si="193"/>
        <v>#REF!</v>
      </c>
    </row>
    <row r="190">
      <c r="A190" s="6" t="str">
        <f>'Margaretta Polar Bears'!M9</f>
        <v>#REF!</v>
      </c>
      <c r="E190" s="6" t="str">
        <f t="shared" si="162"/>
        <v>#REF!</v>
      </c>
      <c r="F190" s="6" t="str">
        <f t="shared" ref="F190:K190" si="194">'Margaretta Polar Bears'!N9</f>
        <v>#REF!</v>
      </c>
      <c r="G190" s="6" t="str">
        <f t="shared" si="194"/>
        <v>#REF!</v>
      </c>
      <c r="H190" s="6" t="str">
        <f t="shared" si="194"/>
        <v>#REF!</v>
      </c>
      <c r="I190" s="6" t="str">
        <f t="shared" si="194"/>
        <v>#REF!</v>
      </c>
      <c r="J190" s="6" t="str">
        <f t="shared" si="194"/>
        <v>#REF!</v>
      </c>
      <c r="K190" s="6" t="str">
        <f t="shared" si="194"/>
        <v>#REF!</v>
      </c>
    </row>
    <row r="191">
      <c r="A191" s="6" t="str">
        <f>'Margaretta Polar Bears'!M8</f>
        <v>#REF!</v>
      </c>
      <c r="E191" s="6" t="str">
        <f t="shared" si="162"/>
        <v>#REF!</v>
      </c>
      <c r="F191" s="6" t="str">
        <f t="shared" ref="F191:K191" si="195">'Margaretta Polar Bears'!N8</f>
        <v>#REF!</v>
      </c>
      <c r="G191" s="6" t="str">
        <f t="shared" si="195"/>
        <v>#REF!</v>
      </c>
      <c r="H191" s="6" t="str">
        <f t="shared" si="195"/>
        <v>#REF!</v>
      </c>
      <c r="I191" s="6" t="str">
        <f t="shared" si="195"/>
        <v>#REF!</v>
      </c>
      <c r="J191" s="6" t="str">
        <f t="shared" si="195"/>
        <v>#REF!</v>
      </c>
      <c r="K191" s="6" t="str">
        <f t="shared" si="195"/>
        <v>#REF!</v>
      </c>
    </row>
    <row r="192">
      <c r="A192" s="6" t="str">
        <f>'Margaretta Polar Bears'!M7</f>
        <v>#REF!</v>
      </c>
      <c r="E192" s="6" t="str">
        <f t="shared" si="162"/>
        <v>#REF!</v>
      </c>
      <c r="F192" s="6" t="str">
        <f t="shared" ref="F192:K192" si="196">'Margaretta Polar Bears'!N7</f>
        <v>#REF!</v>
      </c>
      <c r="G192" s="6" t="str">
        <f t="shared" si="196"/>
        <v>#REF!</v>
      </c>
      <c r="H192" s="6" t="str">
        <f t="shared" si="196"/>
        <v>#REF!</v>
      </c>
      <c r="I192" s="6" t="str">
        <f t="shared" si="196"/>
        <v>#REF!</v>
      </c>
      <c r="J192" s="6" t="str">
        <f t="shared" si="196"/>
        <v>#REF!</v>
      </c>
      <c r="K192" s="6" t="str">
        <f t="shared" si="196"/>
        <v>#REF!</v>
      </c>
    </row>
    <row r="193">
      <c r="A193" s="6" t="str">
        <f>'Margaretta Polar Bears'!M6</f>
        <v>#REF!</v>
      </c>
      <c r="E193" s="6" t="str">
        <f t="shared" si="162"/>
        <v>#REF!</v>
      </c>
      <c r="F193" s="6" t="str">
        <f t="shared" ref="F193:K193" si="197">'Margaretta Polar Bears'!N6</f>
        <v>#REF!</v>
      </c>
      <c r="G193" s="6" t="str">
        <f t="shared" si="197"/>
        <v>#REF!</v>
      </c>
      <c r="H193" s="6" t="str">
        <f t="shared" si="197"/>
        <v>#REF!</v>
      </c>
      <c r="I193" s="6" t="str">
        <f t="shared" si="197"/>
        <v>#REF!</v>
      </c>
      <c r="J193" s="6" t="str">
        <f t="shared" si="197"/>
        <v>#REF!</v>
      </c>
      <c r="K193" s="6" t="str">
        <f t="shared" si="197"/>
        <v>#REF!</v>
      </c>
    </row>
    <row r="194">
      <c r="A194" s="6" t="str">
        <f>'Margaretta Polar Bears'!M5</f>
        <v>#REF!</v>
      </c>
      <c r="E194" s="6" t="str">
        <f t="shared" si="162"/>
        <v>#REF!</v>
      </c>
      <c r="F194" s="6" t="str">
        <f t="shared" ref="F194:K194" si="198">'Margaretta Polar Bears'!N5</f>
        <v>#REF!</v>
      </c>
      <c r="G194" s="6" t="str">
        <f t="shared" si="198"/>
        <v>#REF!</v>
      </c>
      <c r="H194" s="6" t="str">
        <f t="shared" si="198"/>
        <v>#REF!</v>
      </c>
      <c r="I194" s="6" t="str">
        <f t="shared" si="198"/>
        <v>#REF!</v>
      </c>
      <c r="J194" s="6" t="str">
        <f t="shared" si="198"/>
        <v>#REF!</v>
      </c>
      <c r="K194" s="6" t="str">
        <f t="shared" si="198"/>
        <v>#REF!</v>
      </c>
    </row>
    <row r="195">
      <c r="A195" s="6" t="str">
        <f>'Margaretta Polar Bears'!M4</f>
        <v>#REF!</v>
      </c>
      <c r="E195" s="6" t="str">
        <f t="shared" si="162"/>
        <v>#REF!</v>
      </c>
      <c r="F195" s="6" t="str">
        <f t="shared" ref="F195:K195" si="199">'Margaretta Polar Bears'!N4</f>
        <v>#REF!</v>
      </c>
      <c r="G195" s="6" t="str">
        <f t="shared" si="199"/>
        <v>#REF!</v>
      </c>
      <c r="H195" s="6" t="str">
        <f t="shared" si="199"/>
        <v>#REF!</v>
      </c>
      <c r="I195" s="6" t="str">
        <f t="shared" si="199"/>
        <v>#REF!</v>
      </c>
      <c r="J195" s="6" t="str">
        <f t="shared" si="199"/>
        <v>#REF!</v>
      </c>
      <c r="K195" s="6" t="str">
        <f t="shared" si="199"/>
        <v>#REF!</v>
      </c>
    </row>
    <row r="196">
      <c r="A196" s="6" t="str">
        <f>'Margaretta Polar Bears'!M3</f>
        <v>#REF!</v>
      </c>
      <c r="E196" s="6" t="str">
        <f t="shared" si="162"/>
        <v>#REF!</v>
      </c>
      <c r="F196" s="6" t="str">
        <f t="shared" ref="F196:K196" si="200">'Margaretta Polar Bears'!N3</f>
        <v>#REF!</v>
      </c>
      <c r="G196" s="6" t="str">
        <f t="shared" si="200"/>
        <v>#REF!</v>
      </c>
      <c r="H196" s="6" t="str">
        <f t="shared" si="200"/>
        <v>#REF!</v>
      </c>
      <c r="I196" s="6" t="str">
        <f t="shared" si="200"/>
        <v>#REF!</v>
      </c>
      <c r="J196" s="6" t="str">
        <f t="shared" si="200"/>
        <v>#REF!</v>
      </c>
      <c r="K196" s="6" t="str">
        <f t="shared" si="200"/>
        <v>#REF!</v>
      </c>
    </row>
    <row r="197">
      <c r="A197" s="8" t="str">
        <f>'Willard Flashes'!M41</f>
        <v>#REF!</v>
      </c>
      <c r="B197" s="8"/>
      <c r="C197" s="8"/>
      <c r="D197" s="8"/>
      <c r="E197" s="8" t="str">
        <f t="shared" ref="E197:E235" si="202">LEFT('Willard Flashes'!A$1,3)</f>
        <v>#REF!</v>
      </c>
      <c r="F197" s="8" t="str">
        <f t="shared" ref="F197:K197" si="201">'Willard Flashes'!N41</f>
        <v>#REF!</v>
      </c>
      <c r="G197" s="9" t="str">
        <f t="shared" si="201"/>
        <v>#REF!</v>
      </c>
      <c r="H197" s="9" t="str">
        <f t="shared" si="201"/>
        <v>#REF!</v>
      </c>
      <c r="I197" s="9" t="str">
        <f t="shared" si="201"/>
        <v>#REF!</v>
      </c>
      <c r="J197" s="9" t="str">
        <f t="shared" si="201"/>
        <v>#REF!</v>
      </c>
      <c r="K197" s="9" t="str">
        <f t="shared" si="201"/>
        <v>#REF!</v>
      </c>
    </row>
    <row r="198">
      <c r="A198" s="8" t="str">
        <f>'Willard Flashes'!M40</f>
        <v>#REF!</v>
      </c>
      <c r="B198" s="8"/>
      <c r="C198" s="8"/>
      <c r="D198" s="8"/>
      <c r="E198" s="8" t="str">
        <f t="shared" si="202"/>
        <v>#REF!</v>
      </c>
      <c r="F198" s="8" t="str">
        <f t="shared" ref="F198:K198" si="203">'Willard Flashes'!N40</f>
        <v>#REF!</v>
      </c>
      <c r="G198" s="9" t="str">
        <f t="shared" si="203"/>
        <v>#REF!</v>
      </c>
      <c r="H198" s="9" t="str">
        <f t="shared" si="203"/>
        <v>#REF!</v>
      </c>
      <c r="I198" s="9" t="str">
        <f t="shared" si="203"/>
        <v>#REF!</v>
      </c>
      <c r="J198" s="9" t="str">
        <f t="shared" si="203"/>
        <v>#REF!</v>
      </c>
      <c r="K198" s="9" t="str">
        <f t="shared" si="203"/>
        <v>#REF!</v>
      </c>
    </row>
    <row r="199">
      <c r="A199" s="8" t="str">
        <f>'Willard Flashes'!M39</f>
        <v>#REF!</v>
      </c>
      <c r="B199" s="8"/>
      <c r="C199" s="8"/>
      <c r="D199" s="8"/>
      <c r="E199" s="8" t="str">
        <f t="shared" si="202"/>
        <v>#REF!</v>
      </c>
      <c r="F199" s="8" t="str">
        <f t="shared" ref="F199:K199" si="204">'Willard Flashes'!N39</f>
        <v>#REF!</v>
      </c>
      <c r="G199" s="9" t="str">
        <f t="shared" si="204"/>
        <v>#REF!</v>
      </c>
      <c r="H199" s="9" t="str">
        <f t="shared" si="204"/>
        <v>#REF!</v>
      </c>
      <c r="I199" s="9" t="str">
        <f t="shared" si="204"/>
        <v>#REF!</v>
      </c>
      <c r="J199" s="9" t="str">
        <f t="shared" si="204"/>
        <v>#REF!</v>
      </c>
      <c r="K199" s="9" t="str">
        <f t="shared" si="204"/>
        <v>#REF!</v>
      </c>
    </row>
    <row r="200">
      <c r="A200" s="8" t="str">
        <f>'Willard Flashes'!M38</f>
        <v>#REF!</v>
      </c>
      <c r="B200" s="8"/>
      <c r="C200" s="8"/>
      <c r="D200" s="8"/>
      <c r="E200" s="8" t="str">
        <f t="shared" si="202"/>
        <v>#REF!</v>
      </c>
      <c r="F200" s="8" t="str">
        <f t="shared" ref="F200:K200" si="205">'Willard Flashes'!N38</f>
        <v>#REF!</v>
      </c>
      <c r="G200" s="9" t="str">
        <f t="shared" si="205"/>
        <v>#REF!</v>
      </c>
      <c r="H200" s="9" t="str">
        <f t="shared" si="205"/>
        <v>#REF!</v>
      </c>
      <c r="I200" s="9" t="str">
        <f t="shared" si="205"/>
        <v>#REF!</v>
      </c>
      <c r="J200" s="9" t="str">
        <f t="shared" si="205"/>
        <v>#REF!</v>
      </c>
      <c r="K200" s="9" t="str">
        <f t="shared" si="205"/>
        <v>#REF!</v>
      </c>
    </row>
    <row r="201">
      <c r="A201" s="8" t="str">
        <f>'Willard Flashes'!M37</f>
        <v>#REF!</v>
      </c>
      <c r="B201" s="8"/>
      <c r="C201" s="8"/>
      <c r="D201" s="8"/>
      <c r="E201" s="8" t="str">
        <f t="shared" si="202"/>
        <v>#REF!</v>
      </c>
      <c r="F201" s="8" t="str">
        <f t="shared" ref="F201:K201" si="206">'Willard Flashes'!N37</f>
        <v>#REF!</v>
      </c>
      <c r="G201" s="9" t="str">
        <f t="shared" si="206"/>
        <v>#REF!</v>
      </c>
      <c r="H201" s="9" t="str">
        <f t="shared" si="206"/>
        <v>#REF!</v>
      </c>
      <c r="I201" s="9" t="str">
        <f t="shared" si="206"/>
        <v>#REF!</v>
      </c>
      <c r="J201" s="9" t="str">
        <f t="shared" si="206"/>
        <v>#REF!</v>
      </c>
      <c r="K201" s="9" t="str">
        <f t="shared" si="206"/>
        <v>#REF!</v>
      </c>
    </row>
    <row r="202">
      <c r="A202" s="8" t="str">
        <f>'Willard Flashes'!M36</f>
        <v>#REF!</v>
      </c>
      <c r="B202" s="8"/>
      <c r="C202" s="8"/>
      <c r="D202" s="8"/>
      <c r="E202" s="8" t="str">
        <f t="shared" si="202"/>
        <v>#REF!</v>
      </c>
      <c r="F202" s="8" t="str">
        <f t="shared" ref="F202:K202" si="207">'Willard Flashes'!N36</f>
        <v>#REF!</v>
      </c>
      <c r="G202" s="9" t="str">
        <f t="shared" si="207"/>
        <v>#REF!</v>
      </c>
      <c r="H202" s="9" t="str">
        <f t="shared" si="207"/>
        <v>#REF!</v>
      </c>
      <c r="I202" s="9" t="str">
        <f t="shared" si="207"/>
        <v>#REF!</v>
      </c>
      <c r="J202" s="9" t="str">
        <f t="shared" si="207"/>
        <v>#REF!</v>
      </c>
      <c r="K202" s="9" t="str">
        <f t="shared" si="207"/>
        <v>#REF!</v>
      </c>
    </row>
    <row r="203">
      <c r="A203" s="8" t="str">
        <f>'Willard Flashes'!M35</f>
        <v>#REF!</v>
      </c>
      <c r="B203" s="8"/>
      <c r="C203" s="8"/>
      <c r="D203" s="8"/>
      <c r="E203" s="8" t="str">
        <f t="shared" si="202"/>
        <v>#REF!</v>
      </c>
      <c r="F203" s="8" t="str">
        <f t="shared" ref="F203:K203" si="208">'Willard Flashes'!N35</f>
        <v>#REF!</v>
      </c>
      <c r="G203" s="9" t="str">
        <f t="shared" si="208"/>
        <v>#REF!</v>
      </c>
      <c r="H203" s="9" t="str">
        <f t="shared" si="208"/>
        <v>#REF!</v>
      </c>
      <c r="I203" s="9" t="str">
        <f t="shared" si="208"/>
        <v>#REF!</v>
      </c>
      <c r="J203" s="9" t="str">
        <f t="shared" si="208"/>
        <v>#REF!</v>
      </c>
      <c r="K203" s="9" t="str">
        <f t="shared" si="208"/>
        <v>#REF!</v>
      </c>
    </row>
    <row r="204">
      <c r="A204" s="8" t="str">
        <f>'Willard Flashes'!M34</f>
        <v>#REF!</v>
      </c>
      <c r="B204" s="8"/>
      <c r="C204" s="8"/>
      <c r="D204" s="8"/>
      <c r="E204" s="8" t="str">
        <f t="shared" si="202"/>
        <v>#REF!</v>
      </c>
      <c r="F204" s="8" t="str">
        <f t="shared" ref="F204:K204" si="209">'Willard Flashes'!N34</f>
        <v>#REF!</v>
      </c>
      <c r="G204" s="9" t="str">
        <f t="shared" si="209"/>
        <v>#REF!</v>
      </c>
      <c r="H204" s="9" t="str">
        <f t="shared" si="209"/>
        <v>#REF!</v>
      </c>
      <c r="I204" s="9" t="str">
        <f t="shared" si="209"/>
        <v>#REF!</v>
      </c>
      <c r="J204" s="9" t="str">
        <f t="shared" si="209"/>
        <v>#REF!</v>
      </c>
      <c r="K204" s="9" t="str">
        <f t="shared" si="209"/>
        <v>#REF!</v>
      </c>
    </row>
    <row r="205">
      <c r="A205" s="8" t="str">
        <f>'Willard Flashes'!M33</f>
        <v>#REF!</v>
      </c>
      <c r="B205" s="8"/>
      <c r="C205" s="8"/>
      <c r="D205" s="8"/>
      <c r="E205" s="8" t="str">
        <f t="shared" si="202"/>
        <v>#REF!</v>
      </c>
      <c r="F205" s="8" t="str">
        <f t="shared" ref="F205:K205" si="210">'Willard Flashes'!N33</f>
        <v>#REF!</v>
      </c>
      <c r="G205" s="9" t="str">
        <f t="shared" si="210"/>
        <v>#REF!</v>
      </c>
      <c r="H205" s="9" t="str">
        <f t="shared" si="210"/>
        <v>#REF!</v>
      </c>
      <c r="I205" s="9" t="str">
        <f t="shared" si="210"/>
        <v>#REF!</v>
      </c>
      <c r="J205" s="9" t="str">
        <f t="shared" si="210"/>
        <v>#REF!</v>
      </c>
      <c r="K205" s="9" t="str">
        <f t="shared" si="210"/>
        <v>#REF!</v>
      </c>
    </row>
    <row r="206">
      <c r="A206" s="8" t="str">
        <f>'Willard Flashes'!M32</f>
        <v>#REF!</v>
      </c>
      <c r="B206" s="8"/>
      <c r="C206" s="8"/>
      <c r="D206" s="8"/>
      <c r="E206" s="8" t="str">
        <f t="shared" si="202"/>
        <v>#REF!</v>
      </c>
      <c r="F206" s="8" t="str">
        <f t="shared" ref="F206:K206" si="211">'Willard Flashes'!N32</f>
        <v>#REF!</v>
      </c>
      <c r="G206" s="9" t="str">
        <f t="shared" si="211"/>
        <v>#REF!</v>
      </c>
      <c r="H206" s="9" t="str">
        <f t="shared" si="211"/>
        <v>#REF!</v>
      </c>
      <c r="I206" s="9" t="str">
        <f t="shared" si="211"/>
        <v>#REF!</v>
      </c>
      <c r="J206" s="9" t="str">
        <f t="shared" si="211"/>
        <v>#REF!</v>
      </c>
      <c r="K206" s="9" t="str">
        <f t="shared" si="211"/>
        <v>#REF!</v>
      </c>
    </row>
    <row r="207">
      <c r="A207" s="8" t="str">
        <f>'Willard Flashes'!M31</f>
        <v>#REF!</v>
      </c>
      <c r="B207" s="8"/>
      <c r="C207" s="8"/>
      <c r="D207" s="8"/>
      <c r="E207" s="8" t="str">
        <f t="shared" si="202"/>
        <v>#REF!</v>
      </c>
      <c r="F207" s="8" t="str">
        <f t="shared" ref="F207:K207" si="212">'Willard Flashes'!N31</f>
        <v>#REF!</v>
      </c>
      <c r="G207" s="9" t="str">
        <f t="shared" si="212"/>
        <v>#REF!</v>
      </c>
      <c r="H207" s="9" t="str">
        <f t="shared" si="212"/>
        <v>#REF!</v>
      </c>
      <c r="I207" s="9" t="str">
        <f t="shared" si="212"/>
        <v>#REF!</v>
      </c>
      <c r="J207" s="9" t="str">
        <f t="shared" si="212"/>
        <v>#REF!</v>
      </c>
      <c r="K207" s="9" t="str">
        <f t="shared" si="212"/>
        <v>#REF!</v>
      </c>
    </row>
    <row r="208">
      <c r="A208" s="8" t="str">
        <f>'Willard Flashes'!M30</f>
        <v>#REF!</v>
      </c>
      <c r="B208" s="8"/>
      <c r="C208" s="8"/>
      <c r="D208" s="8"/>
      <c r="E208" s="8" t="str">
        <f t="shared" si="202"/>
        <v>#REF!</v>
      </c>
      <c r="F208" s="8" t="str">
        <f t="shared" ref="F208:K208" si="213">'Willard Flashes'!N30</f>
        <v>#REF!</v>
      </c>
      <c r="G208" s="9" t="str">
        <f t="shared" si="213"/>
        <v>#REF!</v>
      </c>
      <c r="H208" s="9" t="str">
        <f t="shared" si="213"/>
        <v>#REF!</v>
      </c>
      <c r="I208" s="9" t="str">
        <f t="shared" si="213"/>
        <v>#REF!</v>
      </c>
      <c r="J208" s="9" t="str">
        <f t="shared" si="213"/>
        <v>#REF!</v>
      </c>
      <c r="K208" s="9" t="str">
        <f t="shared" si="213"/>
        <v>#REF!</v>
      </c>
    </row>
    <row r="209">
      <c r="A209" s="8" t="str">
        <f>'Willard Flashes'!M29</f>
        <v>#REF!</v>
      </c>
      <c r="B209" s="8"/>
      <c r="C209" s="8"/>
      <c r="D209" s="8"/>
      <c r="E209" s="8" t="str">
        <f t="shared" si="202"/>
        <v>#REF!</v>
      </c>
      <c r="F209" s="8" t="str">
        <f t="shared" ref="F209:K209" si="214">'Willard Flashes'!N29</f>
        <v>#REF!</v>
      </c>
      <c r="G209" s="9" t="str">
        <f t="shared" si="214"/>
        <v>#REF!</v>
      </c>
      <c r="H209" s="9" t="str">
        <f t="shared" si="214"/>
        <v>#REF!</v>
      </c>
      <c r="I209" s="9" t="str">
        <f t="shared" si="214"/>
        <v>#REF!</v>
      </c>
      <c r="J209" s="9" t="str">
        <f t="shared" si="214"/>
        <v>#REF!</v>
      </c>
      <c r="K209" s="9" t="str">
        <f t="shared" si="214"/>
        <v>#REF!</v>
      </c>
    </row>
    <row r="210">
      <c r="A210" s="8" t="str">
        <f>'Willard Flashes'!M28</f>
        <v>#REF!</v>
      </c>
      <c r="B210" s="8"/>
      <c r="C210" s="8"/>
      <c r="D210" s="8"/>
      <c r="E210" s="8" t="str">
        <f t="shared" si="202"/>
        <v>#REF!</v>
      </c>
      <c r="F210" s="8" t="str">
        <f t="shared" ref="F210:K210" si="215">'Willard Flashes'!N28</f>
        <v>#REF!</v>
      </c>
      <c r="G210" s="9" t="str">
        <f t="shared" si="215"/>
        <v>#REF!</v>
      </c>
      <c r="H210" s="9" t="str">
        <f t="shared" si="215"/>
        <v>#REF!</v>
      </c>
      <c r="I210" s="9" t="str">
        <f t="shared" si="215"/>
        <v>#REF!</v>
      </c>
      <c r="J210" s="9" t="str">
        <f t="shared" si="215"/>
        <v>#REF!</v>
      </c>
      <c r="K210" s="9" t="str">
        <f t="shared" si="215"/>
        <v>#REF!</v>
      </c>
    </row>
    <row r="211">
      <c r="A211" s="8" t="str">
        <f>'Willard Flashes'!M27</f>
        <v>#REF!</v>
      </c>
      <c r="B211" s="8"/>
      <c r="C211" s="8"/>
      <c r="D211" s="8"/>
      <c r="E211" s="8" t="str">
        <f t="shared" si="202"/>
        <v>#REF!</v>
      </c>
      <c r="F211" s="8" t="str">
        <f t="shared" ref="F211:K211" si="216">'Willard Flashes'!N27</f>
        <v>#REF!</v>
      </c>
      <c r="G211" s="9" t="str">
        <f t="shared" si="216"/>
        <v>#REF!</v>
      </c>
      <c r="H211" s="9" t="str">
        <f t="shared" si="216"/>
        <v>#REF!</v>
      </c>
      <c r="I211" s="9" t="str">
        <f t="shared" si="216"/>
        <v>#REF!</v>
      </c>
      <c r="J211" s="9" t="str">
        <f t="shared" si="216"/>
        <v>#REF!</v>
      </c>
      <c r="K211" s="9" t="str">
        <f t="shared" si="216"/>
        <v>#REF!</v>
      </c>
    </row>
    <row r="212">
      <c r="A212" s="8" t="str">
        <f>'Willard Flashes'!M26</f>
        <v>#REF!</v>
      </c>
      <c r="B212" s="8"/>
      <c r="C212" s="8"/>
      <c r="D212" s="8"/>
      <c r="E212" s="8" t="str">
        <f t="shared" si="202"/>
        <v>#REF!</v>
      </c>
      <c r="F212" s="8" t="str">
        <f t="shared" ref="F212:K212" si="217">'Willard Flashes'!N26</f>
        <v>#REF!</v>
      </c>
      <c r="G212" s="9" t="str">
        <f t="shared" si="217"/>
        <v>#REF!</v>
      </c>
      <c r="H212" s="9" t="str">
        <f t="shared" si="217"/>
        <v>#REF!</v>
      </c>
      <c r="I212" s="9" t="str">
        <f t="shared" si="217"/>
        <v>#REF!</v>
      </c>
      <c r="J212" s="9" t="str">
        <f t="shared" si="217"/>
        <v>#REF!</v>
      </c>
      <c r="K212" s="9" t="str">
        <f t="shared" si="217"/>
        <v>#REF!</v>
      </c>
    </row>
    <row r="213">
      <c r="A213" s="8" t="str">
        <f>'Willard Flashes'!M25</f>
        <v>#REF!</v>
      </c>
      <c r="B213" s="8"/>
      <c r="C213" s="8"/>
      <c r="D213" s="8"/>
      <c r="E213" s="8" t="str">
        <f t="shared" si="202"/>
        <v>#REF!</v>
      </c>
      <c r="F213" s="8" t="str">
        <f t="shared" ref="F213:K213" si="218">'Willard Flashes'!N25</f>
        <v>#REF!</v>
      </c>
      <c r="G213" s="9" t="str">
        <f t="shared" si="218"/>
        <v>#REF!</v>
      </c>
      <c r="H213" s="9" t="str">
        <f t="shared" si="218"/>
        <v>#REF!</v>
      </c>
      <c r="I213" s="9" t="str">
        <f t="shared" si="218"/>
        <v>#REF!</v>
      </c>
      <c r="J213" s="9" t="str">
        <f t="shared" si="218"/>
        <v>#REF!</v>
      </c>
      <c r="K213" s="9" t="str">
        <f t="shared" si="218"/>
        <v>#REF!</v>
      </c>
    </row>
    <row r="214">
      <c r="A214" s="8" t="str">
        <f>'Willard Flashes'!M24</f>
        <v>#REF!</v>
      </c>
      <c r="B214" s="8"/>
      <c r="C214" s="8"/>
      <c r="D214" s="8"/>
      <c r="E214" s="8" t="str">
        <f t="shared" si="202"/>
        <v>#REF!</v>
      </c>
      <c r="F214" s="8" t="str">
        <f t="shared" ref="F214:K214" si="219">'Willard Flashes'!N24</f>
        <v>#REF!</v>
      </c>
      <c r="G214" s="9" t="str">
        <f t="shared" si="219"/>
        <v>#REF!</v>
      </c>
      <c r="H214" s="9" t="str">
        <f t="shared" si="219"/>
        <v>#REF!</v>
      </c>
      <c r="I214" s="9" t="str">
        <f t="shared" si="219"/>
        <v>#REF!</v>
      </c>
      <c r="J214" s="9" t="str">
        <f t="shared" si="219"/>
        <v>#REF!</v>
      </c>
      <c r="K214" s="9" t="str">
        <f t="shared" si="219"/>
        <v>#REF!</v>
      </c>
    </row>
    <row r="215">
      <c r="A215" s="8" t="str">
        <f>'Willard Flashes'!M23</f>
        <v>#REF!</v>
      </c>
      <c r="B215" s="8"/>
      <c r="C215" s="8"/>
      <c r="D215" s="8"/>
      <c r="E215" s="8" t="str">
        <f t="shared" si="202"/>
        <v>#REF!</v>
      </c>
      <c r="F215" s="8" t="str">
        <f t="shared" ref="F215:K215" si="220">'Willard Flashes'!N23</f>
        <v>#REF!</v>
      </c>
      <c r="G215" s="9" t="str">
        <f t="shared" si="220"/>
        <v>#REF!</v>
      </c>
      <c r="H215" s="9" t="str">
        <f t="shared" si="220"/>
        <v>#REF!</v>
      </c>
      <c r="I215" s="9" t="str">
        <f t="shared" si="220"/>
        <v>#REF!</v>
      </c>
      <c r="J215" s="9" t="str">
        <f t="shared" si="220"/>
        <v>#REF!</v>
      </c>
      <c r="K215" s="9" t="str">
        <f t="shared" si="220"/>
        <v>#REF!</v>
      </c>
    </row>
    <row r="216">
      <c r="A216" s="8" t="str">
        <f>'Willard Flashes'!M22</f>
        <v>#REF!</v>
      </c>
      <c r="B216" s="8"/>
      <c r="C216" s="8"/>
      <c r="D216" s="8"/>
      <c r="E216" s="8" t="str">
        <f t="shared" si="202"/>
        <v>#REF!</v>
      </c>
      <c r="F216" s="8" t="str">
        <f t="shared" ref="F216:K216" si="221">'Willard Flashes'!N22</f>
        <v>#REF!</v>
      </c>
      <c r="G216" s="9" t="str">
        <f t="shared" si="221"/>
        <v>#REF!</v>
      </c>
      <c r="H216" s="9" t="str">
        <f t="shared" si="221"/>
        <v>#REF!</v>
      </c>
      <c r="I216" s="9" t="str">
        <f t="shared" si="221"/>
        <v>#REF!</v>
      </c>
      <c r="J216" s="9" t="str">
        <f t="shared" si="221"/>
        <v>#REF!</v>
      </c>
      <c r="K216" s="9" t="str">
        <f t="shared" si="221"/>
        <v>#REF!</v>
      </c>
    </row>
    <row r="217">
      <c r="A217" s="8" t="str">
        <f>'Willard Flashes'!M21</f>
        <v>#REF!</v>
      </c>
      <c r="B217" s="8"/>
      <c r="C217" s="8"/>
      <c r="D217" s="8"/>
      <c r="E217" s="8" t="str">
        <f t="shared" si="202"/>
        <v>#REF!</v>
      </c>
      <c r="F217" s="8" t="str">
        <f t="shared" ref="F217:K217" si="222">'Willard Flashes'!N21</f>
        <v>#REF!</v>
      </c>
      <c r="G217" s="9" t="str">
        <f t="shared" si="222"/>
        <v>#REF!</v>
      </c>
      <c r="H217" s="9" t="str">
        <f t="shared" si="222"/>
        <v>#REF!</v>
      </c>
      <c r="I217" s="9" t="str">
        <f t="shared" si="222"/>
        <v>#REF!</v>
      </c>
      <c r="J217" s="9" t="str">
        <f t="shared" si="222"/>
        <v>#REF!</v>
      </c>
      <c r="K217" s="9" t="str">
        <f t="shared" si="222"/>
        <v>#REF!</v>
      </c>
    </row>
    <row r="218">
      <c r="A218" s="8" t="str">
        <f>'Willard Flashes'!M20</f>
        <v>#REF!</v>
      </c>
      <c r="B218" s="8"/>
      <c r="C218" s="8"/>
      <c r="D218" s="8"/>
      <c r="E218" s="8" t="str">
        <f t="shared" si="202"/>
        <v>#REF!</v>
      </c>
      <c r="F218" s="8" t="str">
        <f t="shared" ref="F218:K218" si="223">'Willard Flashes'!N20</f>
        <v>#REF!</v>
      </c>
      <c r="G218" s="9" t="str">
        <f t="shared" si="223"/>
        <v>#REF!</v>
      </c>
      <c r="H218" s="9" t="str">
        <f t="shared" si="223"/>
        <v>#REF!</v>
      </c>
      <c r="I218" s="9" t="str">
        <f t="shared" si="223"/>
        <v>#REF!</v>
      </c>
      <c r="J218" s="9" t="str">
        <f t="shared" si="223"/>
        <v>#REF!</v>
      </c>
      <c r="K218" s="9" t="str">
        <f t="shared" si="223"/>
        <v>#REF!</v>
      </c>
    </row>
    <row r="219">
      <c r="A219" s="8" t="str">
        <f>'Willard Flashes'!M19</f>
        <v>#REF!</v>
      </c>
      <c r="B219" s="8"/>
      <c r="C219" s="8"/>
      <c r="D219" s="8"/>
      <c r="E219" s="8" t="str">
        <f t="shared" si="202"/>
        <v>#REF!</v>
      </c>
      <c r="F219" s="8" t="str">
        <f t="shared" ref="F219:K219" si="224">'Willard Flashes'!N19</f>
        <v>#REF!</v>
      </c>
      <c r="G219" s="9" t="str">
        <f t="shared" si="224"/>
        <v>#REF!</v>
      </c>
      <c r="H219" s="9" t="str">
        <f t="shared" si="224"/>
        <v>#REF!</v>
      </c>
      <c r="I219" s="9" t="str">
        <f t="shared" si="224"/>
        <v>#REF!</v>
      </c>
      <c r="J219" s="9" t="str">
        <f t="shared" si="224"/>
        <v>#REF!</v>
      </c>
      <c r="K219" s="9" t="str">
        <f t="shared" si="224"/>
        <v>#REF!</v>
      </c>
    </row>
    <row r="220">
      <c r="A220" s="8" t="str">
        <f>'Willard Flashes'!M18</f>
        <v>#REF!</v>
      </c>
      <c r="B220" s="8"/>
      <c r="C220" s="8"/>
      <c r="D220" s="8"/>
      <c r="E220" s="8" t="str">
        <f t="shared" si="202"/>
        <v>#REF!</v>
      </c>
      <c r="F220" s="8" t="str">
        <f t="shared" ref="F220:K220" si="225">'Willard Flashes'!N18</f>
        <v>#REF!</v>
      </c>
      <c r="G220" s="9" t="str">
        <f t="shared" si="225"/>
        <v>#REF!</v>
      </c>
      <c r="H220" s="9" t="str">
        <f t="shared" si="225"/>
        <v>#REF!</v>
      </c>
      <c r="I220" s="9" t="str">
        <f t="shared" si="225"/>
        <v>#REF!</v>
      </c>
      <c r="J220" s="9" t="str">
        <f t="shared" si="225"/>
        <v>#REF!</v>
      </c>
      <c r="K220" s="9" t="str">
        <f t="shared" si="225"/>
        <v>#REF!</v>
      </c>
    </row>
    <row r="221">
      <c r="A221" s="8" t="str">
        <f>'Willard Flashes'!M17</f>
        <v>#REF!</v>
      </c>
      <c r="B221" s="8"/>
      <c r="C221" s="8"/>
      <c r="D221" s="8"/>
      <c r="E221" s="8" t="str">
        <f t="shared" si="202"/>
        <v>#REF!</v>
      </c>
      <c r="F221" s="8" t="str">
        <f t="shared" ref="F221:K221" si="226">'Willard Flashes'!N17</f>
        <v>#REF!</v>
      </c>
      <c r="G221" s="9" t="str">
        <f t="shared" si="226"/>
        <v>#REF!</v>
      </c>
      <c r="H221" s="9" t="str">
        <f t="shared" si="226"/>
        <v>#REF!</v>
      </c>
      <c r="I221" s="9" t="str">
        <f t="shared" si="226"/>
        <v>#REF!</v>
      </c>
      <c r="J221" s="9" t="str">
        <f t="shared" si="226"/>
        <v>#REF!</v>
      </c>
      <c r="K221" s="9" t="str">
        <f t="shared" si="226"/>
        <v>#REF!</v>
      </c>
    </row>
    <row r="222">
      <c r="A222" s="8" t="str">
        <f>'Willard Flashes'!M16</f>
        <v>#REF!</v>
      </c>
      <c r="B222" s="8"/>
      <c r="C222" s="8"/>
      <c r="D222" s="8"/>
      <c r="E222" s="8" t="str">
        <f t="shared" si="202"/>
        <v>#REF!</v>
      </c>
      <c r="F222" s="8" t="str">
        <f t="shared" ref="F222:K222" si="227">'Willard Flashes'!N16</f>
        <v>#REF!</v>
      </c>
      <c r="G222" s="9" t="str">
        <f t="shared" si="227"/>
        <v>#REF!</v>
      </c>
      <c r="H222" s="9" t="str">
        <f t="shared" si="227"/>
        <v>#REF!</v>
      </c>
      <c r="I222" s="9" t="str">
        <f t="shared" si="227"/>
        <v>#REF!</v>
      </c>
      <c r="J222" s="9" t="str">
        <f t="shared" si="227"/>
        <v>#REF!</v>
      </c>
      <c r="K222" s="9" t="str">
        <f t="shared" si="227"/>
        <v>#REF!</v>
      </c>
    </row>
    <row r="223">
      <c r="A223" s="8" t="str">
        <f>'Willard Flashes'!M15</f>
        <v>#REF!</v>
      </c>
      <c r="B223" s="8"/>
      <c r="C223" s="8"/>
      <c r="D223" s="8"/>
      <c r="E223" s="8" t="str">
        <f t="shared" si="202"/>
        <v>#REF!</v>
      </c>
      <c r="F223" s="8" t="str">
        <f t="shared" ref="F223:K223" si="228">'Willard Flashes'!N15</f>
        <v>#REF!</v>
      </c>
      <c r="G223" s="9" t="str">
        <f t="shared" si="228"/>
        <v>#REF!</v>
      </c>
      <c r="H223" s="9" t="str">
        <f t="shared" si="228"/>
        <v>#REF!</v>
      </c>
      <c r="I223" s="9" t="str">
        <f t="shared" si="228"/>
        <v>#REF!</v>
      </c>
      <c r="J223" s="9" t="str">
        <f t="shared" si="228"/>
        <v>#REF!</v>
      </c>
      <c r="K223" s="9" t="str">
        <f t="shared" si="228"/>
        <v>#REF!</v>
      </c>
    </row>
    <row r="224">
      <c r="A224" s="8" t="str">
        <f>'Willard Flashes'!M14</f>
        <v>#REF!</v>
      </c>
      <c r="B224" s="8"/>
      <c r="C224" s="8"/>
      <c r="D224" s="8"/>
      <c r="E224" s="8" t="str">
        <f t="shared" si="202"/>
        <v>#REF!</v>
      </c>
      <c r="F224" s="8" t="str">
        <f t="shared" ref="F224:K224" si="229">'Willard Flashes'!N14</f>
        <v>#REF!</v>
      </c>
      <c r="G224" s="9" t="str">
        <f t="shared" si="229"/>
        <v>#REF!</v>
      </c>
      <c r="H224" s="9" t="str">
        <f t="shared" si="229"/>
        <v>#REF!</v>
      </c>
      <c r="I224" s="9" t="str">
        <f t="shared" si="229"/>
        <v>#REF!</v>
      </c>
      <c r="J224" s="9" t="str">
        <f t="shared" si="229"/>
        <v>#REF!</v>
      </c>
      <c r="K224" s="9" t="str">
        <f t="shared" si="229"/>
        <v>#REF!</v>
      </c>
    </row>
    <row r="225">
      <c r="A225" s="8" t="str">
        <f>'Willard Flashes'!M13</f>
        <v>#REF!</v>
      </c>
      <c r="B225" s="8"/>
      <c r="C225" s="8"/>
      <c r="D225" s="8"/>
      <c r="E225" s="8" t="str">
        <f t="shared" si="202"/>
        <v>#REF!</v>
      </c>
      <c r="F225" s="8" t="str">
        <f t="shared" ref="F225:K225" si="230">'Willard Flashes'!N13</f>
        <v>#REF!</v>
      </c>
      <c r="G225" s="9" t="str">
        <f t="shared" si="230"/>
        <v>#REF!</v>
      </c>
      <c r="H225" s="9" t="str">
        <f t="shared" si="230"/>
        <v>#REF!</v>
      </c>
      <c r="I225" s="9" t="str">
        <f t="shared" si="230"/>
        <v>#REF!</v>
      </c>
      <c r="J225" s="9" t="str">
        <f t="shared" si="230"/>
        <v>#REF!</v>
      </c>
      <c r="K225" s="9" t="str">
        <f t="shared" si="230"/>
        <v>#REF!</v>
      </c>
    </row>
    <row r="226">
      <c r="A226" s="8" t="str">
        <f>'Willard Flashes'!M12</f>
        <v>#REF!</v>
      </c>
      <c r="B226" s="8"/>
      <c r="C226" s="8"/>
      <c r="D226" s="8"/>
      <c r="E226" s="8" t="str">
        <f t="shared" si="202"/>
        <v>#REF!</v>
      </c>
      <c r="F226" s="8" t="str">
        <f t="shared" ref="F226:K226" si="231">'Willard Flashes'!N12</f>
        <v>#REF!</v>
      </c>
      <c r="G226" s="9" t="str">
        <f t="shared" si="231"/>
        <v>#REF!</v>
      </c>
      <c r="H226" s="9" t="str">
        <f t="shared" si="231"/>
        <v>#REF!</v>
      </c>
      <c r="I226" s="9" t="str">
        <f t="shared" si="231"/>
        <v>#REF!</v>
      </c>
      <c r="J226" s="9" t="str">
        <f t="shared" si="231"/>
        <v>#REF!</v>
      </c>
      <c r="K226" s="9" t="str">
        <f t="shared" si="231"/>
        <v>#REF!</v>
      </c>
    </row>
    <row r="227">
      <c r="A227" s="8" t="str">
        <f>'Willard Flashes'!M11</f>
        <v>#REF!</v>
      </c>
      <c r="B227" s="8"/>
      <c r="C227" s="8"/>
      <c r="D227" s="8"/>
      <c r="E227" s="8" t="str">
        <f t="shared" si="202"/>
        <v>#REF!</v>
      </c>
      <c r="F227" s="8" t="str">
        <f t="shared" ref="F227:K227" si="232">'Willard Flashes'!N11</f>
        <v>#REF!</v>
      </c>
      <c r="G227" s="9" t="str">
        <f t="shared" si="232"/>
        <v>#REF!</v>
      </c>
      <c r="H227" s="9" t="str">
        <f t="shared" si="232"/>
        <v>#REF!</v>
      </c>
      <c r="I227" s="9" t="str">
        <f t="shared" si="232"/>
        <v>#REF!</v>
      </c>
      <c r="J227" s="9" t="str">
        <f t="shared" si="232"/>
        <v>#REF!</v>
      </c>
      <c r="K227" s="9" t="str">
        <f t="shared" si="232"/>
        <v>#REF!</v>
      </c>
    </row>
    <row r="228">
      <c r="A228" s="8" t="str">
        <f>'Willard Flashes'!M10</f>
        <v>#REF!</v>
      </c>
      <c r="B228" s="8"/>
      <c r="C228" s="8"/>
      <c r="D228" s="8"/>
      <c r="E228" s="8" t="str">
        <f t="shared" si="202"/>
        <v>#REF!</v>
      </c>
      <c r="F228" s="8" t="str">
        <f t="shared" ref="F228:K228" si="233">'Willard Flashes'!N10</f>
        <v>#REF!</v>
      </c>
      <c r="G228" s="9" t="str">
        <f t="shared" si="233"/>
        <v>#REF!</v>
      </c>
      <c r="H228" s="9" t="str">
        <f t="shared" si="233"/>
        <v>#REF!</v>
      </c>
      <c r="I228" s="9" t="str">
        <f t="shared" si="233"/>
        <v>#REF!</v>
      </c>
      <c r="J228" s="9" t="str">
        <f t="shared" si="233"/>
        <v>#REF!</v>
      </c>
      <c r="K228" s="9" t="str">
        <f t="shared" si="233"/>
        <v>#REF!</v>
      </c>
    </row>
    <row r="229">
      <c r="A229" s="8" t="str">
        <f>'Willard Flashes'!M9</f>
        <v>#REF!</v>
      </c>
      <c r="B229" s="8"/>
      <c r="C229" s="8"/>
      <c r="D229" s="8"/>
      <c r="E229" s="8" t="str">
        <f t="shared" si="202"/>
        <v>#REF!</v>
      </c>
      <c r="F229" s="8" t="str">
        <f t="shared" ref="F229:K229" si="234">'Willard Flashes'!N9</f>
        <v>#REF!</v>
      </c>
      <c r="G229" s="9" t="str">
        <f t="shared" si="234"/>
        <v>#REF!</v>
      </c>
      <c r="H229" s="9" t="str">
        <f t="shared" si="234"/>
        <v>#REF!</v>
      </c>
      <c r="I229" s="9" t="str">
        <f t="shared" si="234"/>
        <v>#REF!</v>
      </c>
      <c r="J229" s="9" t="str">
        <f t="shared" si="234"/>
        <v>#REF!</v>
      </c>
      <c r="K229" s="9" t="str">
        <f t="shared" si="234"/>
        <v>#REF!</v>
      </c>
    </row>
    <row r="230">
      <c r="A230" s="8" t="str">
        <f>'Willard Flashes'!M8</f>
        <v>#REF!</v>
      </c>
      <c r="B230" s="8"/>
      <c r="C230" s="8"/>
      <c r="D230" s="8"/>
      <c r="E230" s="8" t="str">
        <f t="shared" si="202"/>
        <v>#REF!</v>
      </c>
      <c r="F230" s="8" t="str">
        <f t="shared" ref="F230:K230" si="235">'Willard Flashes'!N8</f>
        <v>#REF!</v>
      </c>
      <c r="G230" s="9" t="str">
        <f t="shared" si="235"/>
        <v>#REF!</v>
      </c>
      <c r="H230" s="9" t="str">
        <f t="shared" si="235"/>
        <v>#REF!</v>
      </c>
      <c r="I230" s="9" t="str">
        <f t="shared" si="235"/>
        <v>#REF!</v>
      </c>
      <c r="J230" s="9" t="str">
        <f t="shared" si="235"/>
        <v>#REF!</v>
      </c>
      <c r="K230" s="9" t="str">
        <f t="shared" si="235"/>
        <v>#REF!</v>
      </c>
    </row>
    <row r="231">
      <c r="A231" s="8" t="str">
        <f>'Willard Flashes'!M7</f>
        <v>#REF!</v>
      </c>
      <c r="B231" s="8"/>
      <c r="C231" s="8"/>
      <c r="D231" s="8"/>
      <c r="E231" s="8" t="str">
        <f t="shared" si="202"/>
        <v>#REF!</v>
      </c>
      <c r="F231" s="8" t="str">
        <f t="shared" ref="F231:K231" si="236">'Willard Flashes'!N7</f>
        <v>#REF!</v>
      </c>
      <c r="G231" s="9" t="str">
        <f t="shared" si="236"/>
        <v>#REF!</v>
      </c>
      <c r="H231" s="9" t="str">
        <f t="shared" si="236"/>
        <v>#REF!</v>
      </c>
      <c r="I231" s="9" t="str">
        <f t="shared" si="236"/>
        <v>#REF!</v>
      </c>
      <c r="J231" s="9" t="str">
        <f t="shared" si="236"/>
        <v>#REF!</v>
      </c>
      <c r="K231" s="9" t="str">
        <f t="shared" si="236"/>
        <v>#REF!</v>
      </c>
    </row>
    <row r="232">
      <c r="A232" s="8" t="str">
        <f>'Willard Flashes'!M6</f>
        <v>#REF!</v>
      </c>
      <c r="B232" s="8"/>
      <c r="C232" s="8"/>
      <c r="D232" s="8"/>
      <c r="E232" s="8" t="str">
        <f t="shared" si="202"/>
        <v>#REF!</v>
      </c>
      <c r="F232" s="8" t="str">
        <f t="shared" ref="F232:K232" si="237">'Willard Flashes'!N6</f>
        <v>#REF!</v>
      </c>
      <c r="G232" s="9" t="str">
        <f t="shared" si="237"/>
        <v>#REF!</v>
      </c>
      <c r="H232" s="9" t="str">
        <f t="shared" si="237"/>
        <v>#REF!</v>
      </c>
      <c r="I232" s="9" t="str">
        <f t="shared" si="237"/>
        <v>#REF!</v>
      </c>
      <c r="J232" s="9" t="str">
        <f t="shared" si="237"/>
        <v>#REF!</v>
      </c>
      <c r="K232" s="9" t="str">
        <f t="shared" si="237"/>
        <v>#REF!</v>
      </c>
    </row>
    <row r="233">
      <c r="A233" s="8" t="str">
        <f>'Willard Flashes'!M5</f>
        <v>#REF!</v>
      </c>
      <c r="B233" s="8"/>
      <c r="C233" s="8"/>
      <c r="D233" s="8"/>
      <c r="E233" s="8" t="str">
        <f t="shared" si="202"/>
        <v>#REF!</v>
      </c>
      <c r="F233" s="8" t="str">
        <f t="shared" ref="F233:K233" si="238">'Willard Flashes'!N5</f>
        <v>#REF!</v>
      </c>
      <c r="G233" s="9" t="str">
        <f t="shared" si="238"/>
        <v>#REF!</v>
      </c>
      <c r="H233" s="9" t="str">
        <f t="shared" si="238"/>
        <v>#REF!</v>
      </c>
      <c r="I233" s="9" t="str">
        <f t="shared" si="238"/>
        <v>#REF!</v>
      </c>
      <c r="J233" s="9" t="str">
        <f t="shared" si="238"/>
        <v>#REF!</v>
      </c>
      <c r="K233" s="9" t="str">
        <f t="shared" si="238"/>
        <v>#REF!</v>
      </c>
    </row>
    <row r="234">
      <c r="A234" s="8" t="str">
        <f>'Willard Flashes'!M4</f>
        <v>#REF!</v>
      </c>
      <c r="B234" s="8"/>
      <c r="C234" s="8"/>
      <c r="D234" s="8"/>
      <c r="E234" s="8" t="str">
        <f t="shared" si="202"/>
        <v>#REF!</v>
      </c>
      <c r="F234" s="8" t="str">
        <f t="shared" ref="F234:K234" si="239">'Willard Flashes'!N4</f>
        <v>#REF!</v>
      </c>
      <c r="G234" s="9" t="str">
        <f t="shared" si="239"/>
        <v>#REF!</v>
      </c>
      <c r="H234" s="9" t="str">
        <f t="shared" si="239"/>
        <v>#REF!</v>
      </c>
      <c r="I234" s="9" t="str">
        <f t="shared" si="239"/>
        <v>#REF!</v>
      </c>
      <c r="J234" s="9" t="str">
        <f t="shared" si="239"/>
        <v>#REF!</v>
      </c>
      <c r="K234" s="9" t="str">
        <f t="shared" si="239"/>
        <v>#REF!</v>
      </c>
    </row>
    <row r="235">
      <c r="A235" s="8" t="str">
        <f>'Willard Flashes'!M3</f>
        <v>#REF!</v>
      </c>
      <c r="B235" s="8"/>
      <c r="C235" s="8"/>
      <c r="D235" s="8"/>
      <c r="E235" s="8" t="str">
        <f t="shared" si="202"/>
        <v>#REF!</v>
      </c>
      <c r="F235" s="8" t="str">
        <f t="shared" ref="F235:K235" si="240">'Willard Flashes'!N3</f>
        <v>#REF!</v>
      </c>
      <c r="G235" s="9" t="str">
        <f t="shared" si="240"/>
        <v>#REF!</v>
      </c>
      <c r="H235" s="9" t="str">
        <f t="shared" si="240"/>
        <v>#REF!</v>
      </c>
      <c r="I235" s="9" t="str">
        <f t="shared" si="240"/>
        <v>#REF!</v>
      </c>
      <c r="J235" s="9" t="str">
        <f t="shared" si="240"/>
        <v>#REF!</v>
      </c>
      <c r="K235" s="9" t="str">
        <f t="shared" si="240"/>
        <v>#REF!</v>
      </c>
    </row>
    <row r="236">
      <c r="A236" s="8" t="str">
        <f>'Hopewell-Loudon Chieftains'!M41</f>
        <v>#REF!</v>
      </c>
      <c r="B236" s="8"/>
      <c r="C236" s="8"/>
      <c r="D236" s="8"/>
      <c r="E236" s="8" t="str">
        <f t="shared" ref="E236:E274" si="242">LEFT('Hopewell-Loudon Chieftains'!A$1,3)</f>
        <v>#REF!</v>
      </c>
      <c r="F236" s="8" t="str">
        <f t="shared" ref="F236:K236" si="241">'Hopewell-Loudon Chieftains'!N41</f>
        <v>#REF!</v>
      </c>
      <c r="G236" s="9" t="str">
        <f t="shared" si="241"/>
        <v>#REF!</v>
      </c>
      <c r="H236" s="9" t="str">
        <f t="shared" si="241"/>
        <v>#REF!</v>
      </c>
      <c r="I236" s="9" t="str">
        <f t="shared" si="241"/>
        <v>#REF!</v>
      </c>
      <c r="J236" s="9" t="str">
        <f t="shared" si="241"/>
        <v>#REF!</v>
      </c>
      <c r="K236" s="9" t="str">
        <f t="shared" si="241"/>
        <v>#REF!</v>
      </c>
    </row>
    <row r="237">
      <c r="A237" s="8" t="str">
        <f>'Hopewell-Loudon Chieftains'!M40</f>
        <v>#REF!</v>
      </c>
      <c r="B237" s="8"/>
      <c r="C237" s="8"/>
      <c r="D237" s="8"/>
      <c r="E237" s="8" t="str">
        <f t="shared" si="242"/>
        <v>#REF!</v>
      </c>
      <c r="F237" s="8" t="str">
        <f t="shared" ref="F237:K237" si="243">'Hopewell-Loudon Chieftains'!N40</f>
        <v>#REF!</v>
      </c>
      <c r="G237" s="9" t="str">
        <f t="shared" si="243"/>
        <v>#REF!</v>
      </c>
      <c r="H237" s="9" t="str">
        <f t="shared" si="243"/>
        <v>#REF!</v>
      </c>
      <c r="I237" s="9" t="str">
        <f t="shared" si="243"/>
        <v>#REF!</v>
      </c>
      <c r="J237" s="9" t="str">
        <f t="shared" si="243"/>
        <v>#REF!</v>
      </c>
      <c r="K237" s="9" t="str">
        <f t="shared" si="243"/>
        <v>#REF!</v>
      </c>
    </row>
    <row r="238">
      <c r="A238" s="8" t="str">
        <f>'Hopewell-Loudon Chieftains'!M39</f>
        <v>#REF!</v>
      </c>
      <c r="B238" s="8"/>
      <c r="C238" s="8"/>
      <c r="D238" s="8"/>
      <c r="E238" s="8" t="str">
        <f t="shared" si="242"/>
        <v>#REF!</v>
      </c>
      <c r="F238" s="8" t="str">
        <f t="shared" ref="F238:K238" si="244">'Hopewell-Loudon Chieftains'!N39</f>
        <v>#REF!</v>
      </c>
      <c r="G238" s="9" t="str">
        <f t="shared" si="244"/>
        <v>#REF!</v>
      </c>
      <c r="H238" s="9" t="str">
        <f t="shared" si="244"/>
        <v>#REF!</v>
      </c>
      <c r="I238" s="9" t="str">
        <f t="shared" si="244"/>
        <v>#REF!</v>
      </c>
      <c r="J238" s="9" t="str">
        <f t="shared" si="244"/>
        <v>#REF!</v>
      </c>
      <c r="K238" s="9" t="str">
        <f t="shared" si="244"/>
        <v>#REF!</v>
      </c>
    </row>
    <row r="239">
      <c r="A239" s="8" t="str">
        <f>'Hopewell-Loudon Chieftains'!M38</f>
        <v>#REF!</v>
      </c>
      <c r="B239" s="8"/>
      <c r="C239" s="8"/>
      <c r="D239" s="8"/>
      <c r="E239" s="8" t="str">
        <f t="shared" si="242"/>
        <v>#REF!</v>
      </c>
      <c r="F239" s="8" t="str">
        <f t="shared" ref="F239:K239" si="245">'Hopewell-Loudon Chieftains'!N38</f>
        <v>#REF!</v>
      </c>
      <c r="G239" s="9" t="str">
        <f t="shared" si="245"/>
        <v>#REF!</v>
      </c>
      <c r="H239" s="9" t="str">
        <f t="shared" si="245"/>
        <v>#REF!</v>
      </c>
      <c r="I239" s="9" t="str">
        <f t="shared" si="245"/>
        <v>#REF!</v>
      </c>
      <c r="J239" s="9" t="str">
        <f t="shared" si="245"/>
        <v>#REF!</v>
      </c>
      <c r="K239" s="9" t="str">
        <f t="shared" si="245"/>
        <v>#REF!</v>
      </c>
    </row>
    <row r="240">
      <c r="A240" s="8" t="str">
        <f>'Hopewell-Loudon Chieftains'!M37</f>
        <v>#REF!</v>
      </c>
      <c r="B240" s="8"/>
      <c r="C240" s="8"/>
      <c r="D240" s="8"/>
      <c r="E240" s="8" t="str">
        <f t="shared" si="242"/>
        <v>#REF!</v>
      </c>
      <c r="F240" s="8" t="str">
        <f t="shared" ref="F240:K240" si="246">'Hopewell-Loudon Chieftains'!N37</f>
        <v>#REF!</v>
      </c>
      <c r="G240" s="9" t="str">
        <f t="shared" si="246"/>
        <v>#REF!</v>
      </c>
      <c r="H240" s="9" t="str">
        <f t="shared" si="246"/>
        <v>#REF!</v>
      </c>
      <c r="I240" s="9" t="str">
        <f t="shared" si="246"/>
        <v>#REF!</v>
      </c>
      <c r="J240" s="9" t="str">
        <f t="shared" si="246"/>
        <v>#REF!</v>
      </c>
      <c r="K240" s="9" t="str">
        <f t="shared" si="246"/>
        <v>#REF!</v>
      </c>
    </row>
    <row r="241">
      <c r="A241" s="8" t="str">
        <f>'Hopewell-Loudon Chieftains'!M36</f>
        <v>#REF!</v>
      </c>
      <c r="B241" s="8"/>
      <c r="C241" s="8"/>
      <c r="D241" s="8"/>
      <c r="E241" s="8" t="str">
        <f t="shared" si="242"/>
        <v>#REF!</v>
      </c>
      <c r="F241" s="8" t="str">
        <f t="shared" ref="F241:K241" si="247">'Hopewell-Loudon Chieftains'!N36</f>
        <v>#REF!</v>
      </c>
      <c r="G241" s="9" t="str">
        <f t="shared" si="247"/>
        <v>#REF!</v>
      </c>
      <c r="H241" s="9" t="str">
        <f t="shared" si="247"/>
        <v>#REF!</v>
      </c>
      <c r="I241" s="9" t="str">
        <f t="shared" si="247"/>
        <v>#REF!</v>
      </c>
      <c r="J241" s="9" t="str">
        <f t="shared" si="247"/>
        <v>#REF!</v>
      </c>
      <c r="K241" s="9" t="str">
        <f t="shared" si="247"/>
        <v>#REF!</v>
      </c>
    </row>
    <row r="242">
      <c r="A242" s="8" t="str">
        <f>'Hopewell-Loudon Chieftains'!M35</f>
        <v>#REF!</v>
      </c>
      <c r="B242" s="8"/>
      <c r="C242" s="8"/>
      <c r="D242" s="8"/>
      <c r="E242" s="8" t="str">
        <f t="shared" si="242"/>
        <v>#REF!</v>
      </c>
      <c r="F242" s="8" t="str">
        <f t="shared" ref="F242:K242" si="248">'Hopewell-Loudon Chieftains'!N35</f>
        <v>#REF!</v>
      </c>
      <c r="G242" s="9" t="str">
        <f t="shared" si="248"/>
        <v>#REF!</v>
      </c>
      <c r="H242" s="9" t="str">
        <f t="shared" si="248"/>
        <v>#REF!</v>
      </c>
      <c r="I242" s="9" t="str">
        <f t="shared" si="248"/>
        <v>#REF!</v>
      </c>
      <c r="J242" s="9" t="str">
        <f t="shared" si="248"/>
        <v>#REF!</v>
      </c>
      <c r="K242" s="9" t="str">
        <f t="shared" si="248"/>
        <v>#REF!</v>
      </c>
    </row>
    <row r="243">
      <c r="A243" s="8" t="str">
        <f>'Hopewell-Loudon Chieftains'!M34</f>
        <v>#REF!</v>
      </c>
      <c r="B243" s="8"/>
      <c r="C243" s="8"/>
      <c r="D243" s="8"/>
      <c r="E243" s="8" t="str">
        <f t="shared" si="242"/>
        <v>#REF!</v>
      </c>
      <c r="F243" s="8" t="str">
        <f t="shared" ref="F243:K243" si="249">'Hopewell-Loudon Chieftains'!N34</f>
        <v>#REF!</v>
      </c>
      <c r="G243" s="9" t="str">
        <f t="shared" si="249"/>
        <v>#REF!</v>
      </c>
      <c r="H243" s="9" t="str">
        <f t="shared" si="249"/>
        <v>#REF!</v>
      </c>
      <c r="I243" s="9" t="str">
        <f t="shared" si="249"/>
        <v>#REF!</v>
      </c>
      <c r="J243" s="9" t="str">
        <f t="shared" si="249"/>
        <v>#REF!</v>
      </c>
      <c r="K243" s="9" t="str">
        <f t="shared" si="249"/>
        <v>#REF!</v>
      </c>
    </row>
    <row r="244">
      <c r="A244" s="8" t="str">
        <f>'Hopewell-Loudon Chieftains'!M33</f>
        <v>#REF!</v>
      </c>
      <c r="B244" s="8"/>
      <c r="C244" s="8"/>
      <c r="D244" s="8"/>
      <c r="E244" s="8" t="str">
        <f t="shared" si="242"/>
        <v>#REF!</v>
      </c>
      <c r="F244" s="8" t="str">
        <f t="shared" ref="F244:K244" si="250">'Hopewell-Loudon Chieftains'!N33</f>
        <v>#REF!</v>
      </c>
      <c r="G244" s="9" t="str">
        <f t="shared" si="250"/>
        <v>#REF!</v>
      </c>
      <c r="H244" s="9" t="str">
        <f t="shared" si="250"/>
        <v>#REF!</v>
      </c>
      <c r="I244" s="9" t="str">
        <f t="shared" si="250"/>
        <v>#REF!</v>
      </c>
      <c r="J244" s="9" t="str">
        <f t="shared" si="250"/>
        <v>#REF!</v>
      </c>
      <c r="K244" s="9" t="str">
        <f t="shared" si="250"/>
        <v>#REF!</v>
      </c>
    </row>
    <row r="245">
      <c r="A245" s="8" t="str">
        <f>'Hopewell-Loudon Chieftains'!M32</f>
        <v>#REF!</v>
      </c>
      <c r="B245" s="8"/>
      <c r="C245" s="8"/>
      <c r="D245" s="8"/>
      <c r="E245" s="8" t="str">
        <f t="shared" si="242"/>
        <v>#REF!</v>
      </c>
      <c r="F245" s="8" t="str">
        <f t="shared" ref="F245:K245" si="251">'Hopewell-Loudon Chieftains'!N32</f>
        <v>#REF!</v>
      </c>
      <c r="G245" s="9" t="str">
        <f t="shared" si="251"/>
        <v>#REF!</v>
      </c>
      <c r="H245" s="9" t="str">
        <f t="shared" si="251"/>
        <v>#REF!</v>
      </c>
      <c r="I245" s="9" t="str">
        <f t="shared" si="251"/>
        <v>#REF!</v>
      </c>
      <c r="J245" s="9" t="str">
        <f t="shared" si="251"/>
        <v>#REF!</v>
      </c>
      <c r="K245" s="9" t="str">
        <f t="shared" si="251"/>
        <v>#REF!</v>
      </c>
    </row>
    <row r="246">
      <c r="A246" s="8" t="str">
        <f>'Hopewell-Loudon Chieftains'!M31</f>
        <v>#REF!</v>
      </c>
      <c r="B246" s="8"/>
      <c r="C246" s="8"/>
      <c r="D246" s="8"/>
      <c r="E246" s="8" t="str">
        <f t="shared" si="242"/>
        <v>#REF!</v>
      </c>
      <c r="F246" s="8" t="str">
        <f t="shared" ref="F246:K246" si="252">'Hopewell-Loudon Chieftains'!N31</f>
        <v>#REF!</v>
      </c>
      <c r="G246" s="9" t="str">
        <f t="shared" si="252"/>
        <v>#REF!</v>
      </c>
      <c r="H246" s="9" t="str">
        <f t="shared" si="252"/>
        <v>#REF!</v>
      </c>
      <c r="I246" s="9" t="str">
        <f t="shared" si="252"/>
        <v>#REF!</v>
      </c>
      <c r="J246" s="9" t="str">
        <f t="shared" si="252"/>
        <v>#REF!</v>
      </c>
      <c r="K246" s="9" t="str">
        <f t="shared" si="252"/>
        <v>#REF!</v>
      </c>
    </row>
    <row r="247">
      <c r="A247" s="8" t="str">
        <f>'Hopewell-Loudon Chieftains'!M30</f>
        <v>#REF!</v>
      </c>
      <c r="B247" s="8"/>
      <c r="C247" s="8"/>
      <c r="D247" s="8"/>
      <c r="E247" s="8" t="str">
        <f t="shared" si="242"/>
        <v>#REF!</v>
      </c>
      <c r="F247" s="8" t="str">
        <f t="shared" ref="F247:K247" si="253">'Hopewell-Loudon Chieftains'!N30</f>
        <v>#REF!</v>
      </c>
      <c r="G247" s="9" t="str">
        <f t="shared" si="253"/>
        <v>#REF!</v>
      </c>
      <c r="H247" s="9" t="str">
        <f t="shared" si="253"/>
        <v>#REF!</v>
      </c>
      <c r="I247" s="9" t="str">
        <f t="shared" si="253"/>
        <v>#REF!</v>
      </c>
      <c r="J247" s="9" t="str">
        <f t="shared" si="253"/>
        <v>#REF!</v>
      </c>
      <c r="K247" s="9" t="str">
        <f t="shared" si="253"/>
        <v>#REF!</v>
      </c>
    </row>
    <row r="248">
      <c r="A248" s="8" t="str">
        <f>'Hopewell-Loudon Chieftains'!M29</f>
        <v>#REF!</v>
      </c>
      <c r="B248" s="8"/>
      <c r="C248" s="8"/>
      <c r="D248" s="8"/>
      <c r="E248" s="8" t="str">
        <f t="shared" si="242"/>
        <v>#REF!</v>
      </c>
      <c r="F248" s="8" t="str">
        <f t="shared" ref="F248:K248" si="254">'Hopewell-Loudon Chieftains'!N29</f>
        <v>#REF!</v>
      </c>
      <c r="G248" s="9" t="str">
        <f t="shared" si="254"/>
        <v>#REF!</v>
      </c>
      <c r="H248" s="9" t="str">
        <f t="shared" si="254"/>
        <v>#REF!</v>
      </c>
      <c r="I248" s="9" t="str">
        <f t="shared" si="254"/>
        <v>#REF!</v>
      </c>
      <c r="J248" s="9" t="str">
        <f t="shared" si="254"/>
        <v>#REF!</v>
      </c>
      <c r="K248" s="9" t="str">
        <f t="shared" si="254"/>
        <v>#REF!</v>
      </c>
    </row>
    <row r="249">
      <c r="A249" s="8" t="str">
        <f>'Hopewell-Loudon Chieftains'!M28</f>
        <v>#REF!</v>
      </c>
      <c r="B249" s="8"/>
      <c r="C249" s="8"/>
      <c r="D249" s="8"/>
      <c r="E249" s="8" t="str">
        <f t="shared" si="242"/>
        <v>#REF!</v>
      </c>
      <c r="F249" s="8" t="str">
        <f t="shared" ref="F249:K249" si="255">'Hopewell-Loudon Chieftains'!N28</f>
        <v>#REF!</v>
      </c>
      <c r="G249" s="9" t="str">
        <f t="shared" si="255"/>
        <v>#REF!</v>
      </c>
      <c r="H249" s="9" t="str">
        <f t="shared" si="255"/>
        <v>#REF!</v>
      </c>
      <c r="I249" s="9" t="str">
        <f t="shared" si="255"/>
        <v>#REF!</v>
      </c>
      <c r="J249" s="9" t="str">
        <f t="shared" si="255"/>
        <v>#REF!</v>
      </c>
      <c r="K249" s="9" t="str">
        <f t="shared" si="255"/>
        <v>#REF!</v>
      </c>
    </row>
    <row r="250">
      <c r="A250" s="8" t="str">
        <f>'Hopewell-Loudon Chieftains'!M27</f>
        <v>#REF!</v>
      </c>
      <c r="B250" s="8"/>
      <c r="C250" s="8"/>
      <c r="D250" s="8"/>
      <c r="E250" s="8" t="str">
        <f t="shared" si="242"/>
        <v>#REF!</v>
      </c>
      <c r="F250" s="8" t="str">
        <f t="shared" ref="F250:K250" si="256">'Hopewell-Loudon Chieftains'!N27</f>
        <v>#REF!</v>
      </c>
      <c r="G250" s="9" t="str">
        <f t="shared" si="256"/>
        <v>#REF!</v>
      </c>
      <c r="H250" s="9" t="str">
        <f t="shared" si="256"/>
        <v>#REF!</v>
      </c>
      <c r="I250" s="9" t="str">
        <f t="shared" si="256"/>
        <v>#REF!</v>
      </c>
      <c r="J250" s="9" t="str">
        <f t="shared" si="256"/>
        <v>#REF!</v>
      </c>
      <c r="K250" s="9" t="str">
        <f t="shared" si="256"/>
        <v>#REF!</v>
      </c>
    </row>
    <row r="251">
      <c r="A251" s="8" t="str">
        <f>'Hopewell-Loudon Chieftains'!M26</f>
        <v>#REF!</v>
      </c>
      <c r="B251" s="8"/>
      <c r="C251" s="8"/>
      <c r="D251" s="8"/>
      <c r="E251" s="8" t="str">
        <f t="shared" si="242"/>
        <v>#REF!</v>
      </c>
      <c r="F251" s="8" t="str">
        <f t="shared" ref="F251:K251" si="257">'Hopewell-Loudon Chieftains'!N26</f>
        <v>#REF!</v>
      </c>
      <c r="G251" s="9" t="str">
        <f t="shared" si="257"/>
        <v>#REF!</v>
      </c>
      <c r="H251" s="9" t="str">
        <f t="shared" si="257"/>
        <v>#REF!</v>
      </c>
      <c r="I251" s="9" t="str">
        <f t="shared" si="257"/>
        <v>#REF!</v>
      </c>
      <c r="J251" s="9" t="str">
        <f t="shared" si="257"/>
        <v>#REF!</v>
      </c>
      <c r="K251" s="9" t="str">
        <f t="shared" si="257"/>
        <v>#REF!</v>
      </c>
    </row>
    <row r="252">
      <c r="A252" s="8" t="str">
        <f>'Hopewell-Loudon Chieftains'!M25</f>
        <v>#REF!</v>
      </c>
      <c r="B252" s="8"/>
      <c r="C252" s="8"/>
      <c r="D252" s="8"/>
      <c r="E252" s="8" t="str">
        <f t="shared" si="242"/>
        <v>#REF!</v>
      </c>
      <c r="F252" s="8" t="str">
        <f t="shared" ref="F252:K252" si="258">'Hopewell-Loudon Chieftains'!N25</f>
        <v>#REF!</v>
      </c>
      <c r="G252" s="9" t="str">
        <f t="shared" si="258"/>
        <v>#REF!</v>
      </c>
      <c r="H252" s="9" t="str">
        <f t="shared" si="258"/>
        <v>#REF!</v>
      </c>
      <c r="I252" s="9" t="str">
        <f t="shared" si="258"/>
        <v>#REF!</v>
      </c>
      <c r="J252" s="9" t="str">
        <f t="shared" si="258"/>
        <v>#REF!</v>
      </c>
      <c r="K252" s="9" t="str">
        <f t="shared" si="258"/>
        <v>#REF!</v>
      </c>
    </row>
    <row r="253">
      <c r="A253" s="8" t="str">
        <f>'Hopewell-Loudon Chieftains'!M24</f>
        <v>#REF!</v>
      </c>
      <c r="B253" s="8"/>
      <c r="C253" s="8"/>
      <c r="D253" s="8"/>
      <c r="E253" s="8" t="str">
        <f t="shared" si="242"/>
        <v>#REF!</v>
      </c>
      <c r="F253" s="8" t="str">
        <f t="shared" ref="F253:K253" si="259">'Hopewell-Loudon Chieftains'!N24</f>
        <v>#REF!</v>
      </c>
      <c r="G253" s="9" t="str">
        <f t="shared" si="259"/>
        <v>#REF!</v>
      </c>
      <c r="H253" s="9" t="str">
        <f t="shared" si="259"/>
        <v>#REF!</v>
      </c>
      <c r="I253" s="9" t="str">
        <f t="shared" si="259"/>
        <v>#REF!</v>
      </c>
      <c r="J253" s="9" t="str">
        <f t="shared" si="259"/>
        <v>#REF!</v>
      </c>
      <c r="K253" s="9" t="str">
        <f t="shared" si="259"/>
        <v>#REF!</v>
      </c>
    </row>
    <row r="254">
      <c r="A254" s="8" t="str">
        <f>'Hopewell-Loudon Chieftains'!M23</f>
        <v>#REF!</v>
      </c>
      <c r="B254" s="8"/>
      <c r="C254" s="8"/>
      <c r="D254" s="8"/>
      <c r="E254" s="8" t="str">
        <f t="shared" si="242"/>
        <v>#REF!</v>
      </c>
      <c r="F254" s="8" t="str">
        <f t="shared" ref="F254:K254" si="260">'Hopewell-Loudon Chieftains'!N23</f>
        <v>#REF!</v>
      </c>
      <c r="G254" s="9" t="str">
        <f t="shared" si="260"/>
        <v>#REF!</v>
      </c>
      <c r="H254" s="9" t="str">
        <f t="shared" si="260"/>
        <v>#REF!</v>
      </c>
      <c r="I254" s="9" t="str">
        <f t="shared" si="260"/>
        <v>#REF!</v>
      </c>
      <c r="J254" s="9" t="str">
        <f t="shared" si="260"/>
        <v>#REF!</v>
      </c>
      <c r="K254" s="9" t="str">
        <f t="shared" si="260"/>
        <v>#REF!</v>
      </c>
    </row>
    <row r="255">
      <c r="A255" s="8" t="str">
        <f>'Hopewell-Loudon Chieftains'!M22</f>
        <v>#REF!</v>
      </c>
      <c r="B255" s="8"/>
      <c r="C255" s="8"/>
      <c r="D255" s="8"/>
      <c r="E255" s="8" t="str">
        <f t="shared" si="242"/>
        <v>#REF!</v>
      </c>
      <c r="F255" s="8" t="str">
        <f t="shared" ref="F255:K255" si="261">'Hopewell-Loudon Chieftains'!N22</f>
        <v>#REF!</v>
      </c>
      <c r="G255" s="9" t="str">
        <f t="shared" si="261"/>
        <v>#REF!</v>
      </c>
      <c r="H255" s="9" t="str">
        <f t="shared" si="261"/>
        <v>#REF!</v>
      </c>
      <c r="I255" s="9" t="str">
        <f t="shared" si="261"/>
        <v>#REF!</v>
      </c>
      <c r="J255" s="9" t="str">
        <f t="shared" si="261"/>
        <v>#REF!</v>
      </c>
      <c r="K255" s="9" t="str">
        <f t="shared" si="261"/>
        <v>#REF!</v>
      </c>
    </row>
    <row r="256">
      <c r="A256" s="8" t="str">
        <f>'Hopewell-Loudon Chieftains'!M21</f>
        <v>#REF!</v>
      </c>
      <c r="B256" s="8"/>
      <c r="C256" s="8"/>
      <c r="D256" s="8"/>
      <c r="E256" s="8" t="str">
        <f t="shared" si="242"/>
        <v>#REF!</v>
      </c>
      <c r="F256" s="8" t="str">
        <f t="shared" ref="F256:K256" si="262">'Hopewell-Loudon Chieftains'!N21</f>
        <v>#REF!</v>
      </c>
      <c r="G256" s="9" t="str">
        <f t="shared" si="262"/>
        <v>#REF!</v>
      </c>
      <c r="H256" s="9" t="str">
        <f t="shared" si="262"/>
        <v>#REF!</v>
      </c>
      <c r="I256" s="9" t="str">
        <f t="shared" si="262"/>
        <v>#REF!</v>
      </c>
      <c r="J256" s="9" t="str">
        <f t="shared" si="262"/>
        <v>#REF!</v>
      </c>
      <c r="K256" s="9" t="str">
        <f t="shared" si="262"/>
        <v>#REF!</v>
      </c>
    </row>
    <row r="257">
      <c r="A257" s="8" t="str">
        <f>'Hopewell-Loudon Chieftains'!M20</f>
        <v>#REF!</v>
      </c>
      <c r="B257" s="8"/>
      <c r="C257" s="8"/>
      <c r="D257" s="8"/>
      <c r="E257" s="8" t="str">
        <f t="shared" si="242"/>
        <v>#REF!</v>
      </c>
      <c r="F257" s="8" t="str">
        <f t="shared" ref="F257:K257" si="263">'Hopewell-Loudon Chieftains'!N20</f>
        <v>#REF!</v>
      </c>
      <c r="G257" s="9" t="str">
        <f t="shared" si="263"/>
        <v>#REF!</v>
      </c>
      <c r="H257" s="9" t="str">
        <f t="shared" si="263"/>
        <v>#REF!</v>
      </c>
      <c r="I257" s="9" t="str">
        <f t="shared" si="263"/>
        <v>#REF!</v>
      </c>
      <c r="J257" s="9" t="str">
        <f t="shared" si="263"/>
        <v>#REF!</v>
      </c>
      <c r="K257" s="9" t="str">
        <f t="shared" si="263"/>
        <v>#REF!</v>
      </c>
    </row>
    <row r="258">
      <c r="A258" s="8" t="str">
        <f>'Hopewell-Loudon Chieftains'!M19</f>
        <v>#REF!</v>
      </c>
      <c r="B258" s="8"/>
      <c r="C258" s="8"/>
      <c r="D258" s="8"/>
      <c r="E258" s="8" t="str">
        <f t="shared" si="242"/>
        <v>#REF!</v>
      </c>
      <c r="F258" s="8" t="str">
        <f t="shared" ref="F258:K258" si="264">'Hopewell-Loudon Chieftains'!N19</f>
        <v>#REF!</v>
      </c>
      <c r="G258" s="9" t="str">
        <f t="shared" si="264"/>
        <v>#REF!</v>
      </c>
      <c r="H258" s="9" t="str">
        <f t="shared" si="264"/>
        <v>#REF!</v>
      </c>
      <c r="I258" s="9" t="str">
        <f t="shared" si="264"/>
        <v>#REF!</v>
      </c>
      <c r="J258" s="9" t="str">
        <f t="shared" si="264"/>
        <v>#REF!</v>
      </c>
      <c r="K258" s="9" t="str">
        <f t="shared" si="264"/>
        <v>#REF!</v>
      </c>
    </row>
    <row r="259">
      <c r="A259" s="8" t="str">
        <f>'Hopewell-Loudon Chieftains'!M18</f>
        <v>#REF!</v>
      </c>
      <c r="B259" s="8"/>
      <c r="C259" s="8"/>
      <c r="D259" s="8"/>
      <c r="E259" s="8" t="str">
        <f t="shared" si="242"/>
        <v>#REF!</v>
      </c>
      <c r="F259" s="8" t="str">
        <f t="shared" ref="F259:K259" si="265">'Hopewell-Loudon Chieftains'!N18</f>
        <v>#REF!</v>
      </c>
      <c r="G259" s="9" t="str">
        <f t="shared" si="265"/>
        <v>#REF!</v>
      </c>
      <c r="H259" s="9" t="str">
        <f t="shared" si="265"/>
        <v>#REF!</v>
      </c>
      <c r="I259" s="9" t="str">
        <f t="shared" si="265"/>
        <v>#REF!</v>
      </c>
      <c r="J259" s="9" t="str">
        <f t="shared" si="265"/>
        <v>#REF!</v>
      </c>
      <c r="K259" s="9" t="str">
        <f t="shared" si="265"/>
        <v>#REF!</v>
      </c>
    </row>
    <row r="260">
      <c r="A260" s="8" t="str">
        <f>'Hopewell-Loudon Chieftains'!M17</f>
        <v>#REF!</v>
      </c>
      <c r="B260" s="8"/>
      <c r="C260" s="8"/>
      <c r="D260" s="8"/>
      <c r="E260" s="8" t="str">
        <f t="shared" si="242"/>
        <v>#REF!</v>
      </c>
      <c r="F260" s="8" t="str">
        <f t="shared" ref="F260:K260" si="266">'Hopewell-Loudon Chieftains'!N17</f>
        <v>#REF!</v>
      </c>
      <c r="G260" s="9" t="str">
        <f t="shared" si="266"/>
        <v>#REF!</v>
      </c>
      <c r="H260" s="9" t="str">
        <f t="shared" si="266"/>
        <v>#REF!</v>
      </c>
      <c r="I260" s="9" t="str">
        <f t="shared" si="266"/>
        <v>#REF!</v>
      </c>
      <c r="J260" s="9" t="str">
        <f t="shared" si="266"/>
        <v>#REF!</v>
      </c>
      <c r="K260" s="9" t="str">
        <f t="shared" si="266"/>
        <v>#REF!</v>
      </c>
    </row>
    <row r="261">
      <c r="A261" s="8" t="str">
        <f>'Hopewell-Loudon Chieftains'!M16</f>
        <v>#REF!</v>
      </c>
      <c r="B261" s="8"/>
      <c r="C261" s="8"/>
      <c r="D261" s="8"/>
      <c r="E261" s="8" t="str">
        <f t="shared" si="242"/>
        <v>#REF!</v>
      </c>
      <c r="F261" s="8" t="str">
        <f t="shared" ref="F261:K261" si="267">'Hopewell-Loudon Chieftains'!N16</f>
        <v>#REF!</v>
      </c>
      <c r="G261" s="9" t="str">
        <f t="shared" si="267"/>
        <v>#REF!</v>
      </c>
      <c r="H261" s="9" t="str">
        <f t="shared" si="267"/>
        <v>#REF!</v>
      </c>
      <c r="I261" s="9" t="str">
        <f t="shared" si="267"/>
        <v>#REF!</v>
      </c>
      <c r="J261" s="9" t="str">
        <f t="shared" si="267"/>
        <v>#REF!</v>
      </c>
      <c r="K261" s="9" t="str">
        <f t="shared" si="267"/>
        <v>#REF!</v>
      </c>
    </row>
    <row r="262">
      <c r="A262" s="8" t="str">
        <f>'Hopewell-Loudon Chieftains'!M15</f>
        <v>#REF!</v>
      </c>
      <c r="B262" s="8"/>
      <c r="C262" s="8"/>
      <c r="D262" s="8"/>
      <c r="E262" s="8" t="str">
        <f t="shared" si="242"/>
        <v>#REF!</v>
      </c>
      <c r="F262" s="8" t="str">
        <f t="shared" ref="F262:K262" si="268">'Hopewell-Loudon Chieftains'!N15</f>
        <v>#REF!</v>
      </c>
      <c r="G262" s="9" t="str">
        <f t="shared" si="268"/>
        <v>#REF!</v>
      </c>
      <c r="H262" s="9" t="str">
        <f t="shared" si="268"/>
        <v>#REF!</v>
      </c>
      <c r="I262" s="9" t="str">
        <f t="shared" si="268"/>
        <v>#REF!</v>
      </c>
      <c r="J262" s="9" t="str">
        <f t="shared" si="268"/>
        <v>#REF!</v>
      </c>
      <c r="K262" s="9" t="str">
        <f t="shared" si="268"/>
        <v>#REF!</v>
      </c>
    </row>
    <row r="263">
      <c r="A263" s="8" t="str">
        <f>'Hopewell-Loudon Chieftains'!M14</f>
        <v>#REF!</v>
      </c>
      <c r="B263" s="8"/>
      <c r="C263" s="8"/>
      <c r="D263" s="8"/>
      <c r="E263" s="8" t="str">
        <f t="shared" si="242"/>
        <v>#REF!</v>
      </c>
      <c r="F263" s="8" t="str">
        <f t="shared" ref="F263:K263" si="269">'Hopewell-Loudon Chieftains'!N14</f>
        <v>#REF!</v>
      </c>
      <c r="G263" s="9" t="str">
        <f t="shared" si="269"/>
        <v>#REF!</v>
      </c>
      <c r="H263" s="9" t="str">
        <f t="shared" si="269"/>
        <v>#REF!</v>
      </c>
      <c r="I263" s="9" t="str">
        <f t="shared" si="269"/>
        <v>#REF!</v>
      </c>
      <c r="J263" s="9" t="str">
        <f t="shared" si="269"/>
        <v>#REF!</v>
      </c>
      <c r="K263" s="9" t="str">
        <f t="shared" si="269"/>
        <v>#REF!</v>
      </c>
    </row>
    <row r="264">
      <c r="A264" s="8" t="str">
        <f>'Hopewell-Loudon Chieftains'!M13</f>
        <v>#REF!</v>
      </c>
      <c r="B264" s="8"/>
      <c r="C264" s="8"/>
      <c r="D264" s="8"/>
      <c r="E264" s="8" t="str">
        <f t="shared" si="242"/>
        <v>#REF!</v>
      </c>
      <c r="F264" s="8" t="str">
        <f t="shared" ref="F264:K264" si="270">'Hopewell-Loudon Chieftains'!N13</f>
        <v>#REF!</v>
      </c>
      <c r="G264" s="9" t="str">
        <f t="shared" si="270"/>
        <v>#REF!</v>
      </c>
      <c r="H264" s="9" t="str">
        <f t="shared" si="270"/>
        <v>#REF!</v>
      </c>
      <c r="I264" s="9" t="str">
        <f t="shared" si="270"/>
        <v>#REF!</v>
      </c>
      <c r="J264" s="9" t="str">
        <f t="shared" si="270"/>
        <v>#REF!</v>
      </c>
      <c r="K264" s="9" t="str">
        <f t="shared" si="270"/>
        <v>#REF!</v>
      </c>
    </row>
    <row r="265">
      <c r="A265" s="8" t="str">
        <f>'Hopewell-Loudon Chieftains'!M12</f>
        <v>#REF!</v>
      </c>
      <c r="B265" s="8"/>
      <c r="C265" s="8"/>
      <c r="D265" s="8"/>
      <c r="E265" s="8" t="str">
        <f t="shared" si="242"/>
        <v>#REF!</v>
      </c>
      <c r="F265" s="8" t="str">
        <f t="shared" ref="F265:K265" si="271">'Hopewell-Loudon Chieftains'!N12</f>
        <v>#REF!</v>
      </c>
      <c r="G265" s="9" t="str">
        <f t="shared" si="271"/>
        <v>#REF!</v>
      </c>
      <c r="H265" s="9" t="str">
        <f t="shared" si="271"/>
        <v>#REF!</v>
      </c>
      <c r="I265" s="9" t="str">
        <f t="shared" si="271"/>
        <v>#REF!</v>
      </c>
      <c r="J265" s="9" t="str">
        <f t="shared" si="271"/>
        <v>#REF!</v>
      </c>
      <c r="K265" s="9" t="str">
        <f t="shared" si="271"/>
        <v>#REF!</v>
      </c>
    </row>
    <row r="266">
      <c r="A266" s="8" t="str">
        <f>'Hopewell-Loudon Chieftains'!M11</f>
        <v>#REF!</v>
      </c>
      <c r="B266" s="8"/>
      <c r="C266" s="8"/>
      <c r="D266" s="8"/>
      <c r="E266" s="8" t="str">
        <f t="shared" si="242"/>
        <v>#REF!</v>
      </c>
      <c r="F266" s="8" t="str">
        <f t="shared" ref="F266:K266" si="272">'Hopewell-Loudon Chieftains'!N11</f>
        <v>#REF!</v>
      </c>
      <c r="G266" s="9" t="str">
        <f t="shared" si="272"/>
        <v>#REF!</v>
      </c>
      <c r="H266" s="9" t="str">
        <f t="shared" si="272"/>
        <v>#REF!</v>
      </c>
      <c r="I266" s="9" t="str">
        <f t="shared" si="272"/>
        <v>#REF!</v>
      </c>
      <c r="J266" s="9" t="str">
        <f t="shared" si="272"/>
        <v>#REF!</v>
      </c>
      <c r="K266" s="9" t="str">
        <f t="shared" si="272"/>
        <v>#REF!</v>
      </c>
    </row>
    <row r="267">
      <c r="A267" s="8" t="str">
        <f>'Hopewell-Loudon Chieftains'!M10</f>
        <v>#REF!</v>
      </c>
      <c r="B267" s="8"/>
      <c r="C267" s="8"/>
      <c r="D267" s="8"/>
      <c r="E267" s="8" t="str">
        <f t="shared" si="242"/>
        <v>#REF!</v>
      </c>
      <c r="F267" s="8" t="str">
        <f t="shared" ref="F267:K267" si="273">'Hopewell-Loudon Chieftains'!N10</f>
        <v>#REF!</v>
      </c>
      <c r="G267" s="9" t="str">
        <f t="shared" si="273"/>
        <v>#REF!</v>
      </c>
      <c r="H267" s="9" t="str">
        <f t="shared" si="273"/>
        <v>#REF!</v>
      </c>
      <c r="I267" s="9" t="str">
        <f t="shared" si="273"/>
        <v>#REF!</v>
      </c>
      <c r="J267" s="9" t="str">
        <f t="shared" si="273"/>
        <v>#REF!</v>
      </c>
      <c r="K267" s="9" t="str">
        <f t="shared" si="273"/>
        <v>#REF!</v>
      </c>
    </row>
    <row r="268">
      <c r="A268" s="8" t="str">
        <f>'Hopewell-Loudon Chieftains'!M9</f>
        <v>#REF!</v>
      </c>
      <c r="B268" s="8"/>
      <c r="C268" s="8"/>
      <c r="D268" s="8"/>
      <c r="E268" s="8" t="str">
        <f t="shared" si="242"/>
        <v>#REF!</v>
      </c>
      <c r="F268" s="8" t="str">
        <f t="shared" ref="F268:K268" si="274">'Hopewell-Loudon Chieftains'!N9</f>
        <v>#REF!</v>
      </c>
      <c r="G268" s="9" t="str">
        <f t="shared" si="274"/>
        <v>#REF!</v>
      </c>
      <c r="H268" s="9" t="str">
        <f t="shared" si="274"/>
        <v>#REF!</v>
      </c>
      <c r="I268" s="9" t="str">
        <f t="shared" si="274"/>
        <v>#REF!</v>
      </c>
      <c r="J268" s="9" t="str">
        <f t="shared" si="274"/>
        <v>#REF!</v>
      </c>
      <c r="K268" s="9" t="str">
        <f t="shared" si="274"/>
        <v>#REF!</v>
      </c>
    </row>
    <row r="269">
      <c r="A269" s="8" t="str">
        <f>'Hopewell-Loudon Chieftains'!M8</f>
        <v>#REF!</v>
      </c>
      <c r="B269" s="8"/>
      <c r="C269" s="8"/>
      <c r="D269" s="8"/>
      <c r="E269" s="8" t="str">
        <f t="shared" si="242"/>
        <v>#REF!</v>
      </c>
      <c r="F269" s="8" t="str">
        <f t="shared" ref="F269:K269" si="275">'Hopewell-Loudon Chieftains'!N8</f>
        <v>#REF!</v>
      </c>
      <c r="G269" s="9" t="str">
        <f t="shared" si="275"/>
        <v>#REF!</v>
      </c>
      <c r="H269" s="9" t="str">
        <f t="shared" si="275"/>
        <v>#REF!</v>
      </c>
      <c r="I269" s="9" t="str">
        <f t="shared" si="275"/>
        <v>#REF!</v>
      </c>
      <c r="J269" s="9" t="str">
        <f t="shared" si="275"/>
        <v>#REF!</v>
      </c>
      <c r="K269" s="9" t="str">
        <f t="shared" si="275"/>
        <v>#REF!</v>
      </c>
    </row>
    <row r="270">
      <c r="A270" s="8" t="str">
        <f>'Hopewell-Loudon Chieftains'!M7</f>
        <v>#REF!</v>
      </c>
      <c r="B270" s="8"/>
      <c r="C270" s="8"/>
      <c r="D270" s="8"/>
      <c r="E270" s="8" t="str">
        <f t="shared" si="242"/>
        <v>#REF!</v>
      </c>
      <c r="F270" s="8" t="str">
        <f t="shared" ref="F270:K270" si="276">'Hopewell-Loudon Chieftains'!N7</f>
        <v>#REF!</v>
      </c>
      <c r="G270" s="9" t="str">
        <f t="shared" si="276"/>
        <v>#REF!</v>
      </c>
      <c r="H270" s="9" t="str">
        <f t="shared" si="276"/>
        <v>#REF!</v>
      </c>
      <c r="I270" s="9" t="str">
        <f t="shared" si="276"/>
        <v>#REF!</v>
      </c>
      <c r="J270" s="9" t="str">
        <f t="shared" si="276"/>
        <v>#REF!</v>
      </c>
      <c r="K270" s="9" t="str">
        <f t="shared" si="276"/>
        <v>#REF!</v>
      </c>
    </row>
    <row r="271">
      <c r="A271" s="8" t="str">
        <f>'Hopewell-Loudon Chieftains'!M6</f>
        <v>#REF!</v>
      </c>
      <c r="B271" s="8"/>
      <c r="C271" s="8"/>
      <c r="D271" s="8"/>
      <c r="E271" s="8" t="str">
        <f t="shared" si="242"/>
        <v>#REF!</v>
      </c>
      <c r="F271" s="8" t="str">
        <f t="shared" ref="F271:K271" si="277">'Hopewell-Loudon Chieftains'!N6</f>
        <v>#REF!</v>
      </c>
      <c r="G271" s="9" t="str">
        <f t="shared" si="277"/>
        <v>#REF!</v>
      </c>
      <c r="H271" s="9" t="str">
        <f t="shared" si="277"/>
        <v>#REF!</v>
      </c>
      <c r="I271" s="9" t="str">
        <f t="shared" si="277"/>
        <v>#REF!</v>
      </c>
      <c r="J271" s="9" t="str">
        <f t="shared" si="277"/>
        <v>#REF!</v>
      </c>
      <c r="K271" s="9" t="str">
        <f t="shared" si="277"/>
        <v>#REF!</v>
      </c>
    </row>
    <row r="272">
      <c r="A272" s="8" t="str">
        <f>'Hopewell-Loudon Chieftains'!M5</f>
        <v>#REF!</v>
      </c>
      <c r="B272" s="8"/>
      <c r="C272" s="8"/>
      <c r="D272" s="8"/>
      <c r="E272" s="8" t="str">
        <f t="shared" si="242"/>
        <v>#REF!</v>
      </c>
      <c r="F272" s="8" t="str">
        <f t="shared" ref="F272:K272" si="278">'Hopewell-Loudon Chieftains'!N5</f>
        <v>#REF!</v>
      </c>
      <c r="G272" s="9" t="str">
        <f t="shared" si="278"/>
        <v>#REF!</v>
      </c>
      <c r="H272" s="9" t="str">
        <f t="shared" si="278"/>
        <v>#REF!</v>
      </c>
      <c r="I272" s="9" t="str">
        <f t="shared" si="278"/>
        <v>#REF!</v>
      </c>
      <c r="J272" s="9" t="str">
        <f t="shared" si="278"/>
        <v>#REF!</v>
      </c>
      <c r="K272" s="9" t="str">
        <f t="shared" si="278"/>
        <v>#REF!</v>
      </c>
    </row>
    <row r="273">
      <c r="A273" s="8" t="str">
        <f>'Hopewell-Loudon Chieftains'!M4</f>
        <v>#REF!</v>
      </c>
      <c r="B273" s="8"/>
      <c r="C273" s="8"/>
      <c r="D273" s="8"/>
      <c r="E273" s="8" t="str">
        <f t="shared" si="242"/>
        <v>#REF!</v>
      </c>
      <c r="F273" s="8" t="str">
        <f t="shared" ref="F273:K273" si="279">'Hopewell-Loudon Chieftains'!N4</f>
        <v>#REF!</v>
      </c>
      <c r="G273" s="9" t="str">
        <f t="shared" si="279"/>
        <v>#REF!</v>
      </c>
      <c r="H273" s="9" t="str">
        <f t="shared" si="279"/>
        <v>#REF!</v>
      </c>
      <c r="I273" s="9" t="str">
        <f t="shared" si="279"/>
        <v>#REF!</v>
      </c>
      <c r="J273" s="9" t="str">
        <f t="shared" si="279"/>
        <v>#REF!</v>
      </c>
      <c r="K273" s="9" t="str">
        <f t="shared" si="279"/>
        <v>#REF!</v>
      </c>
    </row>
    <row r="274">
      <c r="A274" s="8" t="str">
        <f>'Hopewell-Loudon Chieftains'!M3</f>
        <v>#REF!</v>
      </c>
      <c r="B274" s="8"/>
      <c r="C274" s="8"/>
      <c r="D274" s="8"/>
      <c r="E274" s="8" t="str">
        <f t="shared" si="242"/>
        <v>#REF!</v>
      </c>
      <c r="F274" s="8" t="str">
        <f t="shared" ref="F274:K274" si="280">'Hopewell-Loudon Chieftains'!N3</f>
        <v>#REF!</v>
      </c>
      <c r="G274" s="9" t="str">
        <f t="shared" si="280"/>
        <v>#REF!</v>
      </c>
      <c r="H274" s="9" t="str">
        <f t="shared" si="280"/>
        <v>#REF!</v>
      </c>
      <c r="I274" s="9" t="str">
        <f t="shared" si="280"/>
        <v>#REF!</v>
      </c>
      <c r="J274" s="9" t="str">
        <f t="shared" si="280"/>
        <v>#REF!</v>
      </c>
      <c r="K274" s="9" t="str">
        <f t="shared" si="280"/>
        <v>#REF!</v>
      </c>
    </row>
    <row r="275">
      <c r="A275" s="6" t="str">
        <f>'SJCC Crimson Streaks'!M41</f>
        <v>#REF!</v>
      </c>
      <c r="E275" s="6" t="str">
        <f t="shared" ref="E275:E313" si="282">LEFT('SJCC Crimson Streaks'!A$1,3)</f>
        <v>#REF!</v>
      </c>
      <c r="F275" s="6" t="str">
        <f t="shared" ref="F275:K275" si="281">'SJCC Crimson Streaks'!N41</f>
        <v>#REF!</v>
      </c>
      <c r="G275" s="6" t="str">
        <f t="shared" si="281"/>
        <v>#REF!</v>
      </c>
      <c r="H275" s="6" t="str">
        <f t="shared" si="281"/>
        <v>#REF!</v>
      </c>
      <c r="I275" s="6" t="str">
        <f t="shared" si="281"/>
        <v>#REF!</v>
      </c>
      <c r="J275" s="6" t="str">
        <f t="shared" si="281"/>
        <v>#REF!</v>
      </c>
      <c r="K275" s="6" t="str">
        <f t="shared" si="281"/>
        <v>#REF!</v>
      </c>
    </row>
    <row r="276">
      <c r="A276" s="6" t="str">
        <f>'SJCC Crimson Streaks'!M40</f>
        <v>#REF!</v>
      </c>
      <c r="E276" s="6" t="str">
        <f t="shared" si="282"/>
        <v>#REF!</v>
      </c>
      <c r="F276" s="6" t="str">
        <f t="shared" ref="F276:K276" si="283">'SJCC Crimson Streaks'!N40</f>
        <v>#REF!</v>
      </c>
      <c r="G276" s="6" t="str">
        <f t="shared" si="283"/>
        <v>#REF!</v>
      </c>
      <c r="H276" s="6" t="str">
        <f t="shared" si="283"/>
        <v>#REF!</v>
      </c>
      <c r="I276" s="6" t="str">
        <f t="shared" si="283"/>
        <v>#REF!</v>
      </c>
      <c r="J276" s="6" t="str">
        <f t="shared" si="283"/>
        <v>#REF!</v>
      </c>
      <c r="K276" s="6" t="str">
        <f t="shared" si="283"/>
        <v>#REF!</v>
      </c>
    </row>
    <row r="277">
      <c r="A277" s="6" t="str">
        <f>'SJCC Crimson Streaks'!M39</f>
        <v>#REF!</v>
      </c>
      <c r="E277" s="6" t="str">
        <f t="shared" si="282"/>
        <v>#REF!</v>
      </c>
      <c r="F277" s="6" t="str">
        <f t="shared" ref="F277:K277" si="284">'SJCC Crimson Streaks'!N39</f>
        <v>#REF!</v>
      </c>
      <c r="G277" s="6" t="str">
        <f t="shared" si="284"/>
        <v>#REF!</v>
      </c>
      <c r="H277" s="6" t="str">
        <f t="shared" si="284"/>
        <v>#REF!</v>
      </c>
      <c r="I277" s="6" t="str">
        <f t="shared" si="284"/>
        <v>#REF!</v>
      </c>
      <c r="J277" s="6" t="str">
        <f t="shared" si="284"/>
        <v>#REF!</v>
      </c>
      <c r="K277" s="6" t="str">
        <f t="shared" si="284"/>
        <v>#REF!</v>
      </c>
    </row>
    <row r="278">
      <c r="A278" s="6" t="str">
        <f>'SJCC Crimson Streaks'!M38</f>
        <v>#REF!</v>
      </c>
      <c r="E278" s="6" t="str">
        <f t="shared" si="282"/>
        <v>#REF!</v>
      </c>
      <c r="F278" s="6" t="str">
        <f t="shared" ref="F278:K278" si="285">'SJCC Crimson Streaks'!N38</f>
        <v>#REF!</v>
      </c>
      <c r="G278" s="6" t="str">
        <f t="shared" si="285"/>
        <v>#REF!</v>
      </c>
      <c r="H278" s="6" t="str">
        <f t="shared" si="285"/>
        <v>#REF!</v>
      </c>
      <c r="I278" s="6" t="str">
        <f t="shared" si="285"/>
        <v>#REF!</v>
      </c>
      <c r="J278" s="6" t="str">
        <f t="shared" si="285"/>
        <v>#REF!</v>
      </c>
      <c r="K278" s="6" t="str">
        <f t="shared" si="285"/>
        <v>#REF!</v>
      </c>
    </row>
    <row r="279">
      <c r="A279" s="6" t="str">
        <f>'SJCC Crimson Streaks'!M37</f>
        <v>#REF!</v>
      </c>
      <c r="E279" s="6" t="str">
        <f t="shared" si="282"/>
        <v>#REF!</v>
      </c>
      <c r="F279" s="6" t="str">
        <f t="shared" ref="F279:K279" si="286">'SJCC Crimson Streaks'!N37</f>
        <v>#REF!</v>
      </c>
      <c r="G279" s="6" t="str">
        <f t="shared" si="286"/>
        <v>#REF!</v>
      </c>
      <c r="H279" s="6" t="str">
        <f t="shared" si="286"/>
        <v>#REF!</v>
      </c>
      <c r="I279" s="6" t="str">
        <f t="shared" si="286"/>
        <v>#REF!</v>
      </c>
      <c r="J279" s="6" t="str">
        <f t="shared" si="286"/>
        <v>#REF!</v>
      </c>
      <c r="K279" s="6" t="str">
        <f t="shared" si="286"/>
        <v>#REF!</v>
      </c>
    </row>
    <row r="280">
      <c r="A280" s="6" t="str">
        <f>'SJCC Crimson Streaks'!M36</f>
        <v>#REF!</v>
      </c>
      <c r="E280" s="6" t="str">
        <f t="shared" si="282"/>
        <v>#REF!</v>
      </c>
      <c r="F280" s="6" t="str">
        <f t="shared" ref="F280:K280" si="287">'SJCC Crimson Streaks'!N36</f>
        <v>#REF!</v>
      </c>
      <c r="G280" s="6" t="str">
        <f t="shared" si="287"/>
        <v>#REF!</v>
      </c>
      <c r="H280" s="6" t="str">
        <f t="shared" si="287"/>
        <v>#REF!</v>
      </c>
      <c r="I280" s="6" t="str">
        <f t="shared" si="287"/>
        <v>#REF!</v>
      </c>
      <c r="J280" s="6" t="str">
        <f t="shared" si="287"/>
        <v>#REF!</v>
      </c>
      <c r="K280" s="6" t="str">
        <f t="shared" si="287"/>
        <v>#REF!</v>
      </c>
    </row>
    <row r="281">
      <c r="A281" s="6" t="str">
        <f>'SJCC Crimson Streaks'!M35</f>
        <v>#REF!</v>
      </c>
      <c r="E281" s="6" t="str">
        <f t="shared" si="282"/>
        <v>#REF!</v>
      </c>
      <c r="F281" s="6" t="str">
        <f t="shared" ref="F281:K281" si="288">'SJCC Crimson Streaks'!N35</f>
        <v>#REF!</v>
      </c>
      <c r="G281" s="6" t="str">
        <f t="shared" si="288"/>
        <v>#REF!</v>
      </c>
      <c r="H281" s="6" t="str">
        <f t="shared" si="288"/>
        <v>#REF!</v>
      </c>
      <c r="I281" s="6" t="str">
        <f t="shared" si="288"/>
        <v>#REF!</v>
      </c>
      <c r="J281" s="6" t="str">
        <f t="shared" si="288"/>
        <v>#REF!</v>
      </c>
      <c r="K281" s="6" t="str">
        <f t="shared" si="288"/>
        <v>#REF!</v>
      </c>
    </row>
    <row r="282">
      <c r="A282" s="6" t="str">
        <f>'SJCC Crimson Streaks'!M34</f>
        <v>#REF!</v>
      </c>
      <c r="E282" s="6" t="str">
        <f t="shared" si="282"/>
        <v>#REF!</v>
      </c>
      <c r="F282" s="6" t="str">
        <f t="shared" ref="F282:K282" si="289">'SJCC Crimson Streaks'!N34</f>
        <v>#REF!</v>
      </c>
      <c r="G282" s="6" t="str">
        <f t="shared" si="289"/>
        <v>#REF!</v>
      </c>
      <c r="H282" s="6" t="str">
        <f t="shared" si="289"/>
        <v>#REF!</v>
      </c>
      <c r="I282" s="6" t="str">
        <f t="shared" si="289"/>
        <v>#REF!</v>
      </c>
      <c r="J282" s="6" t="str">
        <f t="shared" si="289"/>
        <v>#REF!</v>
      </c>
      <c r="K282" s="6" t="str">
        <f t="shared" si="289"/>
        <v>#REF!</v>
      </c>
    </row>
    <row r="283">
      <c r="A283" s="6" t="str">
        <f>'SJCC Crimson Streaks'!M33</f>
        <v>#REF!</v>
      </c>
      <c r="E283" s="6" t="str">
        <f t="shared" si="282"/>
        <v>#REF!</v>
      </c>
      <c r="F283" s="6" t="str">
        <f t="shared" ref="F283:K283" si="290">'SJCC Crimson Streaks'!N33</f>
        <v>#REF!</v>
      </c>
      <c r="G283" s="6" t="str">
        <f t="shared" si="290"/>
        <v>#REF!</v>
      </c>
      <c r="H283" s="6" t="str">
        <f t="shared" si="290"/>
        <v>#REF!</v>
      </c>
      <c r="I283" s="6" t="str">
        <f t="shared" si="290"/>
        <v>#REF!</v>
      </c>
      <c r="J283" s="6" t="str">
        <f t="shared" si="290"/>
        <v>#REF!</v>
      </c>
      <c r="K283" s="6" t="str">
        <f t="shared" si="290"/>
        <v>#REF!</v>
      </c>
    </row>
    <row r="284">
      <c r="A284" s="6" t="str">
        <f>'SJCC Crimson Streaks'!M32</f>
        <v>#REF!</v>
      </c>
      <c r="E284" s="6" t="str">
        <f t="shared" si="282"/>
        <v>#REF!</v>
      </c>
      <c r="F284" s="6" t="str">
        <f t="shared" ref="F284:K284" si="291">'SJCC Crimson Streaks'!N32</f>
        <v>#REF!</v>
      </c>
      <c r="G284" s="6" t="str">
        <f t="shared" si="291"/>
        <v>#REF!</v>
      </c>
      <c r="H284" s="6" t="str">
        <f t="shared" si="291"/>
        <v>#REF!</v>
      </c>
      <c r="I284" s="6" t="str">
        <f t="shared" si="291"/>
        <v>#REF!</v>
      </c>
      <c r="J284" s="6" t="str">
        <f t="shared" si="291"/>
        <v>#REF!</v>
      </c>
      <c r="K284" s="6" t="str">
        <f t="shared" si="291"/>
        <v>#REF!</v>
      </c>
    </row>
    <row r="285">
      <c r="A285" s="6" t="str">
        <f>'SJCC Crimson Streaks'!M31</f>
        <v>#REF!</v>
      </c>
      <c r="E285" s="6" t="str">
        <f t="shared" si="282"/>
        <v>#REF!</v>
      </c>
      <c r="F285" s="6" t="str">
        <f t="shared" ref="F285:K285" si="292">'SJCC Crimson Streaks'!N31</f>
        <v>#REF!</v>
      </c>
      <c r="G285" s="6" t="str">
        <f t="shared" si="292"/>
        <v>#REF!</v>
      </c>
      <c r="H285" s="6" t="str">
        <f t="shared" si="292"/>
        <v>#REF!</v>
      </c>
      <c r="I285" s="6" t="str">
        <f t="shared" si="292"/>
        <v>#REF!</v>
      </c>
      <c r="J285" s="6" t="str">
        <f t="shared" si="292"/>
        <v>#REF!</v>
      </c>
      <c r="K285" s="6" t="str">
        <f t="shared" si="292"/>
        <v>#REF!</v>
      </c>
    </row>
    <row r="286">
      <c r="A286" s="6" t="str">
        <f>'SJCC Crimson Streaks'!M30</f>
        <v>#REF!</v>
      </c>
      <c r="E286" s="6" t="str">
        <f t="shared" si="282"/>
        <v>#REF!</v>
      </c>
      <c r="F286" s="6" t="str">
        <f t="shared" ref="F286:K286" si="293">'SJCC Crimson Streaks'!N30</f>
        <v>#REF!</v>
      </c>
      <c r="G286" s="6" t="str">
        <f t="shared" si="293"/>
        <v>#REF!</v>
      </c>
      <c r="H286" s="6" t="str">
        <f t="shared" si="293"/>
        <v>#REF!</v>
      </c>
      <c r="I286" s="6" t="str">
        <f t="shared" si="293"/>
        <v>#REF!</v>
      </c>
      <c r="J286" s="6" t="str">
        <f t="shared" si="293"/>
        <v>#REF!</v>
      </c>
      <c r="K286" s="6" t="str">
        <f t="shared" si="293"/>
        <v>#REF!</v>
      </c>
    </row>
    <row r="287">
      <c r="A287" s="6" t="str">
        <f>'SJCC Crimson Streaks'!M29</f>
        <v>#REF!</v>
      </c>
      <c r="E287" s="6" t="str">
        <f t="shared" si="282"/>
        <v>#REF!</v>
      </c>
      <c r="F287" s="6" t="str">
        <f t="shared" ref="F287:K287" si="294">'SJCC Crimson Streaks'!N29</f>
        <v>#REF!</v>
      </c>
      <c r="G287" s="6" t="str">
        <f t="shared" si="294"/>
        <v>#REF!</v>
      </c>
      <c r="H287" s="6" t="str">
        <f t="shared" si="294"/>
        <v>#REF!</v>
      </c>
      <c r="I287" s="6" t="str">
        <f t="shared" si="294"/>
        <v>#REF!</v>
      </c>
      <c r="J287" s="6" t="str">
        <f t="shared" si="294"/>
        <v>#REF!</v>
      </c>
      <c r="K287" s="6" t="str">
        <f t="shared" si="294"/>
        <v>#REF!</v>
      </c>
    </row>
    <row r="288">
      <c r="A288" s="6" t="str">
        <f>'SJCC Crimson Streaks'!M28</f>
        <v>#REF!</v>
      </c>
      <c r="E288" s="6" t="str">
        <f t="shared" si="282"/>
        <v>#REF!</v>
      </c>
      <c r="F288" s="6" t="str">
        <f t="shared" ref="F288:K288" si="295">'SJCC Crimson Streaks'!N28</f>
        <v>#REF!</v>
      </c>
      <c r="G288" s="6" t="str">
        <f t="shared" si="295"/>
        <v>#REF!</v>
      </c>
      <c r="H288" s="6" t="str">
        <f t="shared" si="295"/>
        <v>#REF!</v>
      </c>
      <c r="I288" s="6" t="str">
        <f t="shared" si="295"/>
        <v>#REF!</v>
      </c>
      <c r="J288" s="6" t="str">
        <f t="shared" si="295"/>
        <v>#REF!</v>
      </c>
      <c r="K288" s="6" t="str">
        <f t="shared" si="295"/>
        <v>#REF!</v>
      </c>
    </row>
    <row r="289">
      <c r="A289" s="6" t="str">
        <f>'SJCC Crimson Streaks'!M27</f>
        <v>#REF!</v>
      </c>
      <c r="E289" s="6" t="str">
        <f t="shared" si="282"/>
        <v>#REF!</v>
      </c>
      <c r="F289" s="6" t="str">
        <f t="shared" ref="F289:K289" si="296">'SJCC Crimson Streaks'!N27</f>
        <v>#REF!</v>
      </c>
      <c r="G289" s="6" t="str">
        <f t="shared" si="296"/>
        <v>#REF!</v>
      </c>
      <c r="H289" s="6" t="str">
        <f t="shared" si="296"/>
        <v>#REF!</v>
      </c>
      <c r="I289" s="6" t="str">
        <f t="shared" si="296"/>
        <v>#REF!</v>
      </c>
      <c r="J289" s="6" t="str">
        <f t="shared" si="296"/>
        <v>#REF!</v>
      </c>
      <c r="K289" s="6" t="str">
        <f t="shared" si="296"/>
        <v>#REF!</v>
      </c>
    </row>
    <row r="290">
      <c r="A290" s="6" t="str">
        <f>'SJCC Crimson Streaks'!M26</f>
        <v>#REF!</v>
      </c>
      <c r="E290" s="6" t="str">
        <f t="shared" si="282"/>
        <v>#REF!</v>
      </c>
      <c r="F290" s="6" t="str">
        <f t="shared" ref="F290:K290" si="297">'SJCC Crimson Streaks'!N26</f>
        <v>#REF!</v>
      </c>
      <c r="G290" s="6" t="str">
        <f t="shared" si="297"/>
        <v>#REF!</v>
      </c>
      <c r="H290" s="6" t="str">
        <f t="shared" si="297"/>
        <v>#REF!</v>
      </c>
      <c r="I290" s="6" t="str">
        <f t="shared" si="297"/>
        <v>#REF!</v>
      </c>
      <c r="J290" s="6" t="str">
        <f t="shared" si="297"/>
        <v>#REF!</v>
      </c>
      <c r="K290" s="6" t="str">
        <f t="shared" si="297"/>
        <v>#REF!</v>
      </c>
    </row>
    <row r="291">
      <c r="A291" s="6" t="str">
        <f>'SJCC Crimson Streaks'!M25</f>
        <v>#REF!</v>
      </c>
      <c r="E291" s="6" t="str">
        <f t="shared" si="282"/>
        <v>#REF!</v>
      </c>
      <c r="F291" s="6" t="str">
        <f t="shared" ref="F291:K291" si="298">'SJCC Crimson Streaks'!N25</f>
        <v>#REF!</v>
      </c>
      <c r="G291" s="6" t="str">
        <f t="shared" si="298"/>
        <v>#REF!</v>
      </c>
      <c r="H291" s="6" t="str">
        <f t="shared" si="298"/>
        <v>#REF!</v>
      </c>
      <c r="I291" s="6" t="str">
        <f t="shared" si="298"/>
        <v>#REF!</v>
      </c>
      <c r="J291" s="6" t="str">
        <f t="shared" si="298"/>
        <v>#REF!</v>
      </c>
      <c r="K291" s="6" t="str">
        <f t="shared" si="298"/>
        <v>#REF!</v>
      </c>
    </row>
    <row r="292">
      <c r="A292" s="6" t="str">
        <f>'SJCC Crimson Streaks'!M24</f>
        <v>#REF!</v>
      </c>
      <c r="E292" s="6" t="str">
        <f t="shared" si="282"/>
        <v>#REF!</v>
      </c>
      <c r="F292" s="6" t="str">
        <f t="shared" ref="F292:K292" si="299">'SJCC Crimson Streaks'!N24</f>
        <v>#REF!</v>
      </c>
      <c r="G292" s="6" t="str">
        <f t="shared" si="299"/>
        <v>#REF!</v>
      </c>
      <c r="H292" s="6" t="str">
        <f t="shared" si="299"/>
        <v>#REF!</v>
      </c>
      <c r="I292" s="6" t="str">
        <f t="shared" si="299"/>
        <v>#REF!</v>
      </c>
      <c r="J292" s="6" t="str">
        <f t="shared" si="299"/>
        <v>#REF!</v>
      </c>
      <c r="K292" s="6" t="str">
        <f t="shared" si="299"/>
        <v>#REF!</v>
      </c>
    </row>
    <row r="293">
      <c r="A293" s="6" t="str">
        <f>'SJCC Crimson Streaks'!M23</f>
        <v>#REF!</v>
      </c>
      <c r="E293" s="6" t="str">
        <f t="shared" si="282"/>
        <v>#REF!</v>
      </c>
      <c r="F293" s="6" t="str">
        <f t="shared" ref="F293:K293" si="300">'SJCC Crimson Streaks'!N23</f>
        <v>#REF!</v>
      </c>
      <c r="G293" s="6" t="str">
        <f t="shared" si="300"/>
        <v>#REF!</v>
      </c>
      <c r="H293" s="6" t="str">
        <f t="shared" si="300"/>
        <v>#REF!</v>
      </c>
      <c r="I293" s="6" t="str">
        <f t="shared" si="300"/>
        <v>#REF!</v>
      </c>
      <c r="J293" s="6" t="str">
        <f t="shared" si="300"/>
        <v>#REF!</v>
      </c>
      <c r="K293" s="6" t="str">
        <f t="shared" si="300"/>
        <v>#REF!</v>
      </c>
    </row>
    <row r="294">
      <c r="A294" s="6" t="str">
        <f>'SJCC Crimson Streaks'!M22</f>
        <v>#REF!</v>
      </c>
      <c r="E294" s="6" t="str">
        <f t="shared" si="282"/>
        <v>#REF!</v>
      </c>
      <c r="F294" s="6" t="str">
        <f t="shared" ref="F294:K294" si="301">'SJCC Crimson Streaks'!N22</f>
        <v>#REF!</v>
      </c>
      <c r="G294" s="6" t="str">
        <f t="shared" si="301"/>
        <v>#REF!</v>
      </c>
      <c r="H294" s="6" t="str">
        <f t="shared" si="301"/>
        <v>#REF!</v>
      </c>
      <c r="I294" s="6" t="str">
        <f t="shared" si="301"/>
        <v>#REF!</v>
      </c>
      <c r="J294" s="6" t="str">
        <f t="shared" si="301"/>
        <v>#REF!</v>
      </c>
      <c r="K294" s="6" t="str">
        <f t="shared" si="301"/>
        <v>#REF!</v>
      </c>
    </row>
    <row r="295">
      <c r="A295" s="6" t="str">
        <f>'SJCC Crimson Streaks'!M21</f>
        <v>#REF!</v>
      </c>
      <c r="E295" s="6" t="str">
        <f t="shared" si="282"/>
        <v>#REF!</v>
      </c>
      <c r="F295" s="6" t="str">
        <f t="shared" ref="F295:K295" si="302">'SJCC Crimson Streaks'!N21</f>
        <v>#REF!</v>
      </c>
      <c r="G295" s="6" t="str">
        <f t="shared" si="302"/>
        <v>#REF!</v>
      </c>
      <c r="H295" s="6" t="str">
        <f t="shared" si="302"/>
        <v>#REF!</v>
      </c>
      <c r="I295" s="6" t="str">
        <f t="shared" si="302"/>
        <v>#REF!</v>
      </c>
      <c r="J295" s="6" t="str">
        <f t="shared" si="302"/>
        <v>#REF!</v>
      </c>
      <c r="K295" s="6" t="str">
        <f t="shared" si="302"/>
        <v>#REF!</v>
      </c>
    </row>
    <row r="296">
      <c r="A296" s="6" t="str">
        <f>'SJCC Crimson Streaks'!M20</f>
        <v>#REF!</v>
      </c>
      <c r="E296" s="6" t="str">
        <f t="shared" si="282"/>
        <v>#REF!</v>
      </c>
      <c r="F296" s="6" t="str">
        <f t="shared" ref="F296:K296" si="303">'SJCC Crimson Streaks'!N20</f>
        <v>#REF!</v>
      </c>
      <c r="G296" s="6" t="str">
        <f t="shared" si="303"/>
        <v>#REF!</v>
      </c>
      <c r="H296" s="6" t="str">
        <f t="shared" si="303"/>
        <v>#REF!</v>
      </c>
      <c r="I296" s="6" t="str">
        <f t="shared" si="303"/>
        <v>#REF!</v>
      </c>
      <c r="J296" s="6" t="str">
        <f t="shared" si="303"/>
        <v>#REF!</v>
      </c>
      <c r="K296" s="6" t="str">
        <f t="shared" si="303"/>
        <v>#REF!</v>
      </c>
    </row>
    <row r="297">
      <c r="A297" s="6" t="str">
        <f>'SJCC Crimson Streaks'!M19</f>
        <v>#REF!</v>
      </c>
      <c r="E297" s="6" t="str">
        <f t="shared" si="282"/>
        <v>#REF!</v>
      </c>
      <c r="F297" s="6" t="str">
        <f t="shared" ref="F297:K297" si="304">'SJCC Crimson Streaks'!N19</f>
        <v>#REF!</v>
      </c>
      <c r="G297" s="6" t="str">
        <f t="shared" si="304"/>
        <v>#REF!</v>
      </c>
      <c r="H297" s="6" t="str">
        <f t="shared" si="304"/>
        <v>#REF!</v>
      </c>
      <c r="I297" s="6" t="str">
        <f t="shared" si="304"/>
        <v>#REF!</v>
      </c>
      <c r="J297" s="6" t="str">
        <f t="shared" si="304"/>
        <v>#REF!</v>
      </c>
      <c r="K297" s="6" t="str">
        <f t="shared" si="304"/>
        <v>#REF!</v>
      </c>
    </row>
    <row r="298">
      <c r="A298" s="6" t="str">
        <f>'SJCC Crimson Streaks'!M18</f>
        <v>#REF!</v>
      </c>
      <c r="E298" s="6" t="str">
        <f t="shared" si="282"/>
        <v>#REF!</v>
      </c>
      <c r="F298" s="6" t="str">
        <f t="shared" ref="F298:K298" si="305">'SJCC Crimson Streaks'!N18</f>
        <v>#REF!</v>
      </c>
      <c r="G298" s="6" t="str">
        <f t="shared" si="305"/>
        <v>#REF!</v>
      </c>
      <c r="H298" s="6" t="str">
        <f t="shared" si="305"/>
        <v>#REF!</v>
      </c>
      <c r="I298" s="6" t="str">
        <f t="shared" si="305"/>
        <v>#REF!</v>
      </c>
      <c r="J298" s="6" t="str">
        <f t="shared" si="305"/>
        <v>#REF!</v>
      </c>
      <c r="K298" s="6" t="str">
        <f t="shared" si="305"/>
        <v>#REF!</v>
      </c>
    </row>
    <row r="299">
      <c r="A299" s="6" t="str">
        <f>'SJCC Crimson Streaks'!M17</f>
        <v>#REF!</v>
      </c>
      <c r="E299" s="6" t="str">
        <f t="shared" si="282"/>
        <v>#REF!</v>
      </c>
      <c r="F299" s="6" t="str">
        <f t="shared" ref="F299:K299" si="306">'SJCC Crimson Streaks'!N17</f>
        <v>#REF!</v>
      </c>
      <c r="G299" s="6" t="str">
        <f t="shared" si="306"/>
        <v>#REF!</v>
      </c>
      <c r="H299" s="6" t="str">
        <f t="shared" si="306"/>
        <v>#REF!</v>
      </c>
      <c r="I299" s="6" t="str">
        <f t="shared" si="306"/>
        <v>#REF!</v>
      </c>
      <c r="J299" s="6" t="str">
        <f t="shared" si="306"/>
        <v>#REF!</v>
      </c>
      <c r="K299" s="6" t="str">
        <f t="shared" si="306"/>
        <v>#REF!</v>
      </c>
    </row>
    <row r="300">
      <c r="A300" s="6" t="str">
        <f>'SJCC Crimson Streaks'!M16</f>
        <v>#REF!</v>
      </c>
      <c r="E300" s="6" t="str">
        <f t="shared" si="282"/>
        <v>#REF!</v>
      </c>
      <c r="F300" s="6" t="str">
        <f t="shared" ref="F300:K300" si="307">'SJCC Crimson Streaks'!N16</f>
        <v>#REF!</v>
      </c>
      <c r="G300" s="6" t="str">
        <f t="shared" si="307"/>
        <v>#REF!</v>
      </c>
      <c r="H300" s="6" t="str">
        <f t="shared" si="307"/>
        <v>#REF!</v>
      </c>
      <c r="I300" s="6" t="str">
        <f t="shared" si="307"/>
        <v>#REF!</v>
      </c>
      <c r="J300" s="6" t="str">
        <f t="shared" si="307"/>
        <v>#REF!</v>
      </c>
      <c r="K300" s="6" t="str">
        <f t="shared" si="307"/>
        <v>#REF!</v>
      </c>
    </row>
    <row r="301">
      <c r="A301" s="6" t="str">
        <f>'SJCC Crimson Streaks'!M15</f>
        <v>#REF!</v>
      </c>
      <c r="E301" s="6" t="str">
        <f t="shared" si="282"/>
        <v>#REF!</v>
      </c>
      <c r="F301" s="6" t="str">
        <f t="shared" ref="F301:K301" si="308">'SJCC Crimson Streaks'!N15</f>
        <v>#REF!</v>
      </c>
      <c r="G301" s="6" t="str">
        <f t="shared" si="308"/>
        <v>#REF!</v>
      </c>
      <c r="H301" s="6" t="str">
        <f t="shared" si="308"/>
        <v>#REF!</v>
      </c>
      <c r="I301" s="6" t="str">
        <f t="shared" si="308"/>
        <v>#REF!</v>
      </c>
      <c r="J301" s="6" t="str">
        <f t="shared" si="308"/>
        <v>#REF!</v>
      </c>
      <c r="K301" s="6" t="str">
        <f t="shared" si="308"/>
        <v>#REF!</v>
      </c>
    </row>
    <row r="302">
      <c r="A302" s="6" t="str">
        <f>'SJCC Crimson Streaks'!M14</f>
        <v>#REF!</v>
      </c>
      <c r="E302" s="6" t="str">
        <f t="shared" si="282"/>
        <v>#REF!</v>
      </c>
      <c r="F302" s="6" t="str">
        <f t="shared" ref="F302:K302" si="309">'SJCC Crimson Streaks'!N14</f>
        <v>#REF!</v>
      </c>
      <c r="G302" s="6" t="str">
        <f t="shared" si="309"/>
        <v>#REF!</v>
      </c>
      <c r="H302" s="6" t="str">
        <f t="shared" si="309"/>
        <v>#REF!</v>
      </c>
      <c r="I302" s="6" t="str">
        <f t="shared" si="309"/>
        <v>#REF!</v>
      </c>
      <c r="J302" s="6" t="str">
        <f t="shared" si="309"/>
        <v>#REF!</v>
      </c>
      <c r="K302" s="6" t="str">
        <f t="shared" si="309"/>
        <v>#REF!</v>
      </c>
    </row>
    <row r="303">
      <c r="A303" s="6" t="str">
        <f>'SJCC Crimson Streaks'!M13</f>
        <v>#REF!</v>
      </c>
      <c r="E303" s="6" t="str">
        <f t="shared" si="282"/>
        <v>#REF!</v>
      </c>
      <c r="F303" s="6" t="str">
        <f t="shared" ref="F303:K303" si="310">'SJCC Crimson Streaks'!N13</f>
        <v>#REF!</v>
      </c>
      <c r="G303" s="6" t="str">
        <f t="shared" si="310"/>
        <v>#REF!</v>
      </c>
      <c r="H303" s="6" t="str">
        <f t="shared" si="310"/>
        <v>#REF!</v>
      </c>
      <c r="I303" s="6" t="str">
        <f t="shared" si="310"/>
        <v>#REF!</v>
      </c>
      <c r="J303" s="6" t="str">
        <f t="shared" si="310"/>
        <v>#REF!</v>
      </c>
      <c r="K303" s="6" t="str">
        <f t="shared" si="310"/>
        <v>#REF!</v>
      </c>
    </row>
    <row r="304">
      <c r="A304" s="6" t="str">
        <f>'SJCC Crimson Streaks'!M12</f>
        <v>#REF!</v>
      </c>
      <c r="E304" s="6" t="str">
        <f t="shared" si="282"/>
        <v>#REF!</v>
      </c>
      <c r="F304" s="6" t="str">
        <f t="shared" ref="F304:K304" si="311">'SJCC Crimson Streaks'!N12</f>
        <v>#REF!</v>
      </c>
      <c r="G304" s="6" t="str">
        <f t="shared" si="311"/>
        <v>#REF!</v>
      </c>
      <c r="H304" s="6" t="str">
        <f t="shared" si="311"/>
        <v>#REF!</v>
      </c>
      <c r="I304" s="6" t="str">
        <f t="shared" si="311"/>
        <v>#REF!</v>
      </c>
      <c r="J304" s="6" t="str">
        <f t="shared" si="311"/>
        <v>#REF!</v>
      </c>
      <c r="K304" s="6" t="str">
        <f t="shared" si="311"/>
        <v>#REF!</v>
      </c>
    </row>
    <row r="305">
      <c r="A305" s="6" t="str">
        <f>'SJCC Crimson Streaks'!M11</f>
        <v>#REF!</v>
      </c>
      <c r="E305" s="6" t="str">
        <f t="shared" si="282"/>
        <v>#REF!</v>
      </c>
      <c r="F305" s="6" t="str">
        <f t="shared" ref="F305:K305" si="312">'SJCC Crimson Streaks'!N11</f>
        <v>#REF!</v>
      </c>
      <c r="G305" s="6" t="str">
        <f t="shared" si="312"/>
        <v>#REF!</v>
      </c>
      <c r="H305" s="6" t="str">
        <f t="shared" si="312"/>
        <v>#REF!</v>
      </c>
      <c r="I305" s="6" t="str">
        <f t="shared" si="312"/>
        <v>#REF!</v>
      </c>
      <c r="J305" s="6" t="str">
        <f t="shared" si="312"/>
        <v>#REF!</v>
      </c>
      <c r="K305" s="6" t="str">
        <f t="shared" si="312"/>
        <v>#REF!</v>
      </c>
    </row>
    <row r="306">
      <c r="A306" s="6" t="str">
        <f>'SJCC Crimson Streaks'!M10</f>
        <v>#REF!</v>
      </c>
      <c r="E306" s="6" t="str">
        <f t="shared" si="282"/>
        <v>#REF!</v>
      </c>
      <c r="F306" s="6" t="str">
        <f t="shared" ref="F306:K306" si="313">'SJCC Crimson Streaks'!N10</f>
        <v>#REF!</v>
      </c>
      <c r="G306" s="6" t="str">
        <f t="shared" si="313"/>
        <v>#REF!</v>
      </c>
      <c r="H306" s="6" t="str">
        <f t="shared" si="313"/>
        <v>#REF!</v>
      </c>
      <c r="I306" s="6" t="str">
        <f t="shared" si="313"/>
        <v>#REF!</v>
      </c>
      <c r="J306" s="6" t="str">
        <f t="shared" si="313"/>
        <v>#REF!</v>
      </c>
      <c r="K306" s="6" t="str">
        <f t="shared" si="313"/>
        <v>#REF!</v>
      </c>
    </row>
    <row r="307">
      <c r="A307" s="6" t="str">
        <f>'SJCC Crimson Streaks'!M9</f>
        <v>#REF!</v>
      </c>
      <c r="E307" s="6" t="str">
        <f t="shared" si="282"/>
        <v>#REF!</v>
      </c>
      <c r="F307" s="6" t="str">
        <f t="shared" ref="F307:K307" si="314">'SJCC Crimson Streaks'!N9</f>
        <v>#REF!</v>
      </c>
      <c r="G307" s="6" t="str">
        <f t="shared" si="314"/>
        <v>#REF!</v>
      </c>
      <c r="H307" s="6" t="str">
        <f t="shared" si="314"/>
        <v>#REF!</v>
      </c>
      <c r="I307" s="6" t="str">
        <f t="shared" si="314"/>
        <v>#REF!</v>
      </c>
      <c r="J307" s="6" t="str">
        <f t="shared" si="314"/>
        <v>#REF!</v>
      </c>
      <c r="K307" s="6" t="str">
        <f t="shared" si="314"/>
        <v>#REF!</v>
      </c>
    </row>
    <row r="308">
      <c r="A308" s="6" t="str">
        <f>'SJCC Crimson Streaks'!M8</f>
        <v>#REF!</v>
      </c>
      <c r="E308" s="6" t="str">
        <f t="shared" si="282"/>
        <v>#REF!</v>
      </c>
      <c r="F308" s="6" t="str">
        <f t="shared" ref="F308:K308" si="315">'SJCC Crimson Streaks'!N8</f>
        <v>#REF!</v>
      </c>
      <c r="G308" s="6" t="str">
        <f t="shared" si="315"/>
        <v>#REF!</v>
      </c>
      <c r="H308" s="6" t="str">
        <f t="shared" si="315"/>
        <v>#REF!</v>
      </c>
      <c r="I308" s="6" t="str">
        <f t="shared" si="315"/>
        <v>#REF!</v>
      </c>
      <c r="J308" s="6" t="str">
        <f t="shared" si="315"/>
        <v>#REF!</v>
      </c>
      <c r="K308" s="6" t="str">
        <f t="shared" si="315"/>
        <v>#REF!</v>
      </c>
    </row>
    <row r="309">
      <c r="A309" s="6" t="str">
        <f>'SJCC Crimson Streaks'!M7</f>
        <v>#REF!</v>
      </c>
      <c r="E309" s="6" t="str">
        <f t="shared" si="282"/>
        <v>#REF!</v>
      </c>
      <c r="F309" s="6" t="str">
        <f t="shared" ref="F309:K309" si="316">'SJCC Crimson Streaks'!N7</f>
        <v>#REF!</v>
      </c>
      <c r="G309" s="6" t="str">
        <f t="shared" si="316"/>
        <v>#REF!</v>
      </c>
      <c r="H309" s="6" t="str">
        <f t="shared" si="316"/>
        <v>#REF!</v>
      </c>
      <c r="I309" s="6" t="str">
        <f t="shared" si="316"/>
        <v>#REF!</v>
      </c>
      <c r="J309" s="6" t="str">
        <f t="shared" si="316"/>
        <v>#REF!</v>
      </c>
      <c r="K309" s="6" t="str">
        <f t="shared" si="316"/>
        <v>#REF!</v>
      </c>
    </row>
    <row r="310">
      <c r="A310" s="6" t="str">
        <f>'SJCC Crimson Streaks'!M6</f>
        <v>#REF!</v>
      </c>
      <c r="E310" s="6" t="str">
        <f t="shared" si="282"/>
        <v>#REF!</v>
      </c>
      <c r="F310" s="6" t="str">
        <f t="shared" ref="F310:K310" si="317">'SJCC Crimson Streaks'!N6</f>
        <v>#REF!</v>
      </c>
      <c r="G310" s="6" t="str">
        <f t="shared" si="317"/>
        <v>#REF!</v>
      </c>
      <c r="H310" s="6" t="str">
        <f t="shared" si="317"/>
        <v>#REF!</v>
      </c>
      <c r="I310" s="6" t="str">
        <f t="shared" si="317"/>
        <v>#REF!</v>
      </c>
      <c r="J310" s="6" t="str">
        <f t="shared" si="317"/>
        <v>#REF!</v>
      </c>
      <c r="K310" s="6" t="str">
        <f t="shared" si="317"/>
        <v>#REF!</v>
      </c>
    </row>
    <row r="311">
      <c r="A311" s="6" t="str">
        <f>'SJCC Crimson Streaks'!M5</f>
        <v>#REF!</v>
      </c>
      <c r="E311" s="6" t="str">
        <f t="shared" si="282"/>
        <v>#REF!</v>
      </c>
      <c r="F311" s="6" t="str">
        <f t="shared" ref="F311:K311" si="318">'SJCC Crimson Streaks'!N5</f>
        <v>#REF!</v>
      </c>
      <c r="G311" s="6" t="str">
        <f t="shared" si="318"/>
        <v>#REF!</v>
      </c>
      <c r="H311" s="6" t="str">
        <f t="shared" si="318"/>
        <v>#REF!</v>
      </c>
      <c r="I311" s="6" t="str">
        <f t="shared" si="318"/>
        <v>#REF!</v>
      </c>
      <c r="J311" s="6" t="str">
        <f t="shared" si="318"/>
        <v>#REF!</v>
      </c>
      <c r="K311" s="6" t="str">
        <f t="shared" si="318"/>
        <v>#REF!</v>
      </c>
    </row>
    <row r="312">
      <c r="A312" s="6" t="str">
        <f>'SJCC Crimson Streaks'!M4</f>
        <v>#REF!</v>
      </c>
      <c r="E312" s="6" t="str">
        <f t="shared" si="282"/>
        <v>#REF!</v>
      </c>
      <c r="F312" s="6" t="str">
        <f t="shared" ref="F312:K312" si="319">'SJCC Crimson Streaks'!N4</f>
        <v>#REF!</v>
      </c>
      <c r="G312" s="6" t="str">
        <f t="shared" si="319"/>
        <v>#REF!</v>
      </c>
      <c r="H312" s="6" t="str">
        <f t="shared" si="319"/>
        <v>#REF!</v>
      </c>
      <c r="I312" s="6" t="str">
        <f t="shared" si="319"/>
        <v>#REF!</v>
      </c>
      <c r="J312" s="6" t="str">
        <f t="shared" si="319"/>
        <v>#REF!</v>
      </c>
      <c r="K312" s="6" t="str">
        <f t="shared" si="319"/>
        <v>#REF!</v>
      </c>
    </row>
    <row r="313">
      <c r="A313" s="6" t="str">
        <f>'SJCC Crimson Streaks'!M3</f>
        <v>#REF!</v>
      </c>
      <c r="E313" s="6" t="str">
        <f t="shared" si="282"/>
        <v>#REF!</v>
      </c>
      <c r="F313" s="6" t="str">
        <f t="shared" ref="F313:K313" si="320">'SJCC Crimson Streaks'!N3</f>
        <v>#REF!</v>
      </c>
      <c r="G313" s="6" t="str">
        <f t="shared" si="320"/>
        <v>#REF!</v>
      </c>
      <c r="H313" s="6" t="str">
        <f t="shared" si="320"/>
        <v>#REF!</v>
      </c>
      <c r="I313" s="6" t="str">
        <f t="shared" si="320"/>
        <v>#REF!</v>
      </c>
      <c r="J313" s="6" t="str">
        <f t="shared" si="320"/>
        <v>#REF!</v>
      </c>
      <c r="K313" s="6" t="str">
        <f t="shared" si="320"/>
        <v>#REF!</v>
      </c>
    </row>
  </sheetData>
  <mergeCells count="1">
    <mergeCell ref="A1:D1"/>
  </mergeCell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2"/>
      <c r="C1" s="2"/>
      <c r="D1" s="3"/>
      <c r="E1" s="4" t="s">
        <v>1</v>
      </c>
      <c r="F1" s="17" t="s">
        <v>17</v>
      </c>
      <c r="G1" s="17" t="s">
        <v>18</v>
      </c>
      <c r="H1" s="18" t="s">
        <v>19</v>
      </c>
      <c r="I1" s="17" t="s">
        <v>6</v>
      </c>
      <c r="J1" s="17" t="s">
        <v>20</v>
      </c>
      <c r="K1" s="17" t="s">
        <v>5</v>
      </c>
    </row>
    <row r="2">
      <c r="A2" s="13" t="str">
        <f t="array" ref="A2:L500">sort(Sac!A2:L500,8,FALSE)</f>
        <v>#REF!</v>
      </c>
      <c r="E2" s="6" t="e">
        <v>#REF!</v>
      </c>
      <c r="F2" s="6" t="e">
        <v>#REF!</v>
      </c>
      <c r="G2" s="6" t="e">
        <v>#REF!</v>
      </c>
      <c r="H2" s="6" t="e">
        <v>#REF!</v>
      </c>
      <c r="I2" s="6" t="e">
        <v>#REF!</v>
      </c>
      <c r="J2" s="6" t="e">
        <v>#REF!</v>
      </c>
      <c r="K2" s="6" t="e">
        <v>#REF!</v>
      </c>
    </row>
    <row r="3">
      <c r="A3" s="6" t="e">
        <v>#REF!</v>
      </c>
      <c r="E3" s="6" t="e">
        <v>#REF!</v>
      </c>
      <c r="F3" s="6" t="e">
        <v>#REF!</v>
      </c>
      <c r="G3" s="6" t="e">
        <v>#REF!</v>
      </c>
      <c r="H3" s="6" t="e">
        <v>#REF!</v>
      </c>
      <c r="I3" s="6" t="e">
        <v>#REF!</v>
      </c>
      <c r="J3" s="6" t="e">
        <v>#REF!</v>
      </c>
      <c r="K3" s="6" t="e">
        <v>#REF!</v>
      </c>
    </row>
    <row r="4">
      <c r="A4" s="6" t="e">
        <v>#REF!</v>
      </c>
      <c r="E4" s="6" t="e">
        <v>#REF!</v>
      </c>
      <c r="F4" s="6" t="e">
        <v>#REF!</v>
      </c>
      <c r="G4" s="6" t="e">
        <v>#REF!</v>
      </c>
      <c r="H4" s="6" t="e">
        <v>#REF!</v>
      </c>
      <c r="I4" s="6" t="e">
        <v>#REF!</v>
      </c>
      <c r="J4" s="6" t="e">
        <v>#REF!</v>
      </c>
      <c r="K4" s="6" t="e">
        <v>#REF!</v>
      </c>
    </row>
    <row r="5">
      <c r="A5" s="6" t="e">
        <v>#REF!</v>
      </c>
      <c r="E5" s="6" t="e">
        <v>#REF!</v>
      </c>
      <c r="F5" s="6" t="e">
        <v>#REF!</v>
      </c>
      <c r="G5" s="6" t="e">
        <v>#REF!</v>
      </c>
      <c r="H5" s="6" t="e">
        <v>#REF!</v>
      </c>
      <c r="I5" s="6" t="e">
        <v>#REF!</v>
      </c>
      <c r="J5" s="6" t="e">
        <v>#REF!</v>
      </c>
      <c r="K5" s="6" t="e">
        <v>#REF!</v>
      </c>
    </row>
    <row r="6">
      <c r="A6" s="6" t="e">
        <v>#REF!</v>
      </c>
      <c r="E6" s="6" t="e">
        <v>#REF!</v>
      </c>
      <c r="F6" s="6" t="e">
        <v>#REF!</v>
      </c>
      <c r="G6" s="6" t="e">
        <v>#REF!</v>
      </c>
      <c r="H6" s="6" t="e">
        <v>#REF!</v>
      </c>
      <c r="I6" s="6" t="e">
        <v>#REF!</v>
      </c>
      <c r="J6" s="6" t="e">
        <v>#REF!</v>
      </c>
      <c r="K6" s="6" t="e">
        <v>#REF!</v>
      </c>
    </row>
    <row r="7">
      <c r="A7" s="6" t="e">
        <v>#REF!</v>
      </c>
      <c r="E7" s="6" t="e">
        <v>#REF!</v>
      </c>
      <c r="F7" s="6" t="e">
        <v>#REF!</v>
      </c>
      <c r="G7" s="6" t="e">
        <v>#REF!</v>
      </c>
      <c r="H7" s="6" t="e">
        <v>#REF!</v>
      </c>
      <c r="I7" s="6" t="e">
        <v>#REF!</v>
      </c>
      <c r="J7" s="6" t="e">
        <v>#REF!</v>
      </c>
      <c r="K7" s="6" t="e">
        <v>#REF!</v>
      </c>
    </row>
    <row r="8">
      <c r="A8" s="6" t="e">
        <v>#REF!</v>
      </c>
      <c r="E8" s="6" t="e">
        <v>#REF!</v>
      </c>
      <c r="F8" s="6" t="e">
        <v>#REF!</v>
      </c>
      <c r="G8" s="6" t="e">
        <v>#REF!</v>
      </c>
      <c r="H8" s="6" t="e">
        <v>#REF!</v>
      </c>
      <c r="I8" s="6" t="e">
        <v>#REF!</v>
      </c>
      <c r="J8" s="6" t="e">
        <v>#REF!</v>
      </c>
      <c r="K8" s="6" t="e">
        <v>#REF!</v>
      </c>
    </row>
    <row r="9">
      <c r="A9" s="6" t="e">
        <v>#REF!</v>
      </c>
      <c r="E9" s="6" t="e">
        <v>#REF!</v>
      </c>
      <c r="F9" s="6" t="e">
        <v>#REF!</v>
      </c>
      <c r="G9" s="6" t="e">
        <v>#REF!</v>
      </c>
      <c r="H9" s="6" t="e">
        <v>#REF!</v>
      </c>
      <c r="I9" s="6" t="e">
        <v>#REF!</v>
      </c>
      <c r="J9" s="6" t="e">
        <v>#REF!</v>
      </c>
      <c r="K9" s="6" t="e">
        <v>#REF!</v>
      </c>
    </row>
    <row r="10">
      <c r="A10" s="6" t="e">
        <v>#REF!</v>
      </c>
      <c r="E10" s="6" t="e">
        <v>#REF!</v>
      </c>
      <c r="F10" s="6" t="e">
        <v>#REF!</v>
      </c>
      <c r="G10" s="6" t="e">
        <v>#REF!</v>
      </c>
      <c r="H10" s="6" t="e">
        <v>#REF!</v>
      </c>
      <c r="I10" s="6" t="e">
        <v>#REF!</v>
      </c>
      <c r="J10" s="6" t="e">
        <v>#REF!</v>
      </c>
      <c r="K10" s="6" t="e">
        <v>#REF!</v>
      </c>
    </row>
    <row r="11">
      <c r="A11" s="6" t="e">
        <v>#REF!</v>
      </c>
      <c r="E11" s="6" t="e">
        <v>#REF!</v>
      </c>
      <c r="F11" s="6" t="e">
        <v>#REF!</v>
      </c>
      <c r="G11" s="6" t="e">
        <v>#REF!</v>
      </c>
      <c r="H11" s="6" t="e">
        <v>#REF!</v>
      </c>
      <c r="I11" s="6" t="e">
        <v>#REF!</v>
      </c>
      <c r="J11" s="6" t="e">
        <v>#REF!</v>
      </c>
      <c r="K11" s="6" t="e">
        <v>#REF!</v>
      </c>
    </row>
    <row r="12">
      <c r="A12" s="6" t="e">
        <v>#REF!</v>
      </c>
      <c r="E12" s="6" t="e">
        <v>#REF!</v>
      </c>
      <c r="F12" s="6" t="e">
        <v>#REF!</v>
      </c>
      <c r="G12" s="6" t="e">
        <v>#REF!</v>
      </c>
      <c r="H12" s="6" t="e">
        <v>#REF!</v>
      </c>
      <c r="I12" s="6" t="e">
        <v>#REF!</v>
      </c>
      <c r="J12" s="6" t="e">
        <v>#REF!</v>
      </c>
      <c r="K12" s="6" t="e">
        <v>#REF!</v>
      </c>
    </row>
    <row r="13">
      <c r="A13" s="6" t="e">
        <v>#REF!</v>
      </c>
      <c r="E13" s="6" t="e">
        <v>#REF!</v>
      </c>
      <c r="F13" s="6" t="e">
        <v>#REF!</v>
      </c>
      <c r="G13" s="6" t="e">
        <v>#REF!</v>
      </c>
      <c r="H13" s="6" t="e">
        <v>#REF!</v>
      </c>
      <c r="I13" s="6" t="e">
        <v>#REF!</v>
      </c>
      <c r="J13" s="6" t="e">
        <v>#REF!</v>
      </c>
      <c r="K13" s="6" t="e">
        <v>#REF!</v>
      </c>
    </row>
    <row r="14">
      <c r="A14" s="6" t="e">
        <v>#REF!</v>
      </c>
      <c r="E14" s="6" t="e">
        <v>#REF!</v>
      </c>
      <c r="F14" s="6" t="e">
        <v>#REF!</v>
      </c>
      <c r="G14" s="6" t="e">
        <v>#REF!</v>
      </c>
      <c r="H14" s="6" t="e">
        <v>#REF!</v>
      </c>
      <c r="I14" s="6" t="e">
        <v>#REF!</v>
      </c>
      <c r="J14" s="6" t="e">
        <v>#REF!</v>
      </c>
      <c r="K14" s="6" t="e">
        <v>#REF!</v>
      </c>
    </row>
    <row r="15">
      <c r="A15" s="6" t="e">
        <v>#REF!</v>
      </c>
      <c r="E15" s="6" t="e">
        <v>#REF!</v>
      </c>
      <c r="F15" s="6" t="e">
        <v>#REF!</v>
      </c>
      <c r="G15" s="6" t="e">
        <v>#REF!</v>
      </c>
      <c r="H15" s="6" t="e">
        <v>#REF!</v>
      </c>
      <c r="I15" s="6" t="e">
        <v>#REF!</v>
      </c>
      <c r="J15" s="6" t="e">
        <v>#REF!</v>
      </c>
      <c r="K15" s="6" t="e">
        <v>#REF!</v>
      </c>
    </row>
    <row r="16">
      <c r="A16" s="6" t="e">
        <v>#REF!</v>
      </c>
      <c r="E16" s="6" t="e">
        <v>#REF!</v>
      </c>
      <c r="F16" s="6" t="e">
        <v>#REF!</v>
      </c>
      <c r="G16" s="6" t="e">
        <v>#REF!</v>
      </c>
      <c r="H16" s="6" t="e">
        <v>#REF!</v>
      </c>
      <c r="I16" s="6" t="e">
        <v>#REF!</v>
      </c>
      <c r="J16" s="6" t="e">
        <v>#REF!</v>
      </c>
      <c r="K16" s="6" t="e">
        <v>#REF!</v>
      </c>
    </row>
    <row r="17">
      <c r="A17" s="6" t="e">
        <v>#REF!</v>
      </c>
      <c r="E17" s="6" t="e">
        <v>#REF!</v>
      </c>
      <c r="F17" s="6" t="e">
        <v>#REF!</v>
      </c>
      <c r="G17" s="6" t="e">
        <v>#REF!</v>
      </c>
      <c r="H17" s="6" t="e">
        <v>#REF!</v>
      </c>
      <c r="I17" s="6" t="e">
        <v>#REF!</v>
      </c>
      <c r="J17" s="6" t="e">
        <v>#REF!</v>
      </c>
      <c r="K17" s="6" t="e">
        <v>#REF!</v>
      </c>
    </row>
    <row r="18">
      <c r="A18" s="6" t="e">
        <v>#REF!</v>
      </c>
      <c r="E18" s="6" t="e">
        <v>#REF!</v>
      </c>
      <c r="F18" s="6" t="e">
        <v>#REF!</v>
      </c>
      <c r="G18" s="6" t="e">
        <v>#REF!</v>
      </c>
      <c r="H18" s="6" t="e">
        <v>#REF!</v>
      </c>
      <c r="I18" s="6" t="e">
        <v>#REF!</v>
      </c>
      <c r="J18" s="6" t="e">
        <v>#REF!</v>
      </c>
      <c r="K18" s="6" t="e">
        <v>#REF!</v>
      </c>
    </row>
    <row r="19">
      <c r="A19" s="6" t="e">
        <v>#REF!</v>
      </c>
      <c r="E19" s="6" t="e">
        <v>#REF!</v>
      </c>
      <c r="F19" s="6" t="e">
        <v>#REF!</v>
      </c>
      <c r="G19" s="6" t="e">
        <v>#REF!</v>
      </c>
      <c r="H19" s="6" t="e">
        <v>#REF!</v>
      </c>
      <c r="I19" s="6" t="e">
        <v>#REF!</v>
      </c>
      <c r="J19" s="6" t="e">
        <v>#REF!</v>
      </c>
      <c r="K19" s="6" t="e">
        <v>#REF!</v>
      </c>
    </row>
    <row r="20">
      <c r="A20" s="6" t="e">
        <v>#REF!</v>
      </c>
      <c r="E20" s="6" t="e">
        <v>#REF!</v>
      </c>
      <c r="F20" s="6" t="e">
        <v>#REF!</v>
      </c>
      <c r="G20" s="6" t="e">
        <v>#REF!</v>
      </c>
      <c r="H20" s="6" t="e">
        <v>#REF!</v>
      </c>
      <c r="I20" s="6" t="e">
        <v>#REF!</v>
      </c>
      <c r="J20" s="6" t="e">
        <v>#REF!</v>
      </c>
      <c r="K20" s="6" t="e">
        <v>#REF!</v>
      </c>
    </row>
    <row r="21">
      <c r="A21" s="6" t="e">
        <v>#REF!</v>
      </c>
      <c r="E21" s="6" t="e">
        <v>#REF!</v>
      </c>
      <c r="F21" s="6" t="e">
        <v>#REF!</v>
      </c>
      <c r="G21" s="6" t="e">
        <v>#REF!</v>
      </c>
      <c r="H21" s="6" t="e">
        <v>#REF!</v>
      </c>
      <c r="I21" s="6" t="e">
        <v>#REF!</v>
      </c>
      <c r="J21" s="6" t="e">
        <v>#REF!</v>
      </c>
      <c r="K21" s="6" t="e">
        <v>#REF!</v>
      </c>
    </row>
    <row r="22">
      <c r="A22" s="6" t="e">
        <v>#REF!</v>
      </c>
      <c r="E22" s="6" t="e">
        <v>#REF!</v>
      </c>
      <c r="F22" s="6" t="e">
        <v>#REF!</v>
      </c>
      <c r="G22" s="6" t="e">
        <v>#REF!</v>
      </c>
      <c r="H22" s="6" t="e">
        <v>#REF!</v>
      </c>
      <c r="I22" s="6" t="e">
        <v>#REF!</v>
      </c>
      <c r="J22" s="6" t="e">
        <v>#REF!</v>
      </c>
      <c r="K22" s="6" t="e">
        <v>#REF!</v>
      </c>
    </row>
    <row r="23">
      <c r="A23" s="6" t="e">
        <v>#REF!</v>
      </c>
      <c r="E23" s="6" t="e">
        <v>#REF!</v>
      </c>
      <c r="F23" s="6" t="e">
        <v>#REF!</v>
      </c>
      <c r="G23" s="6" t="e">
        <v>#REF!</v>
      </c>
      <c r="H23" s="6" t="e">
        <v>#REF!</v>
      </c>
      <c r="I23" s="6" t="e">
        <v>#REF!</v>
      </c>
      <c r="J23" s="6" t="e">
        <v>#REF!</v>
      </c>
      <c r="K23" s="6" t="e">
        <v>#REF!</v>
      </c>
    </row>
    <row r="24">
      <c r="A24" s="6" t="e">
        <v>#REF!</v>
      </c>
      <c r="E24" s="6" t="e">
        <v>#REF!</v>
      </c>
      <c r="F24" s="6" t="e">
        <v>#REF!</v>
      </c>
      <c r="G24" s="6" t="e">
        <v>#REF!</v>
      </c>
      <c r="H24" s="6" t="e">
        <v>#REF!</v>
      </c>
      <c r="I24" s="6" t="e">
        <v>#REF!</v>
      </c>
      <c r="J24" s="6" t="e">
        <v>#REF!</v>
      </c>
      <c r="K24" s="6" t="e">
        <v>#REF!</v>
      </c>
    </row>
    <row r="25">
      <c r="A25" s="6" t="e">
        <v>#REF!</v>
      </c>
      <c r="E25" s="6" t="e">
        <v>#REF!</v>
      </c>
      <c r="F25" s="6" t="e">
        <v>#REF!</v>
      </c>
      <c r="G25" s="6" t="e">
        <v>#REF!</v>
      </c>
      <c r="H25" s="6" t="e">
        <v>#REF!</v>
      </c>
      <c r="I25" s="6" t="e">
        <v>#REF!</v>
      </c>
      <c r="J25" s="6" t="e">
        <v>#REF!</v>
      </c>
      <c r="K25" s="6" t="e">
        <v>#REF!</v>
      </c>
    </row>
    <row r="26">
      <c r="A26" s="6" t="e">
        <v>#REF!</v>
      </c>
      <c r="E26" s="6" t="e">
        <v>#REF!</v>
      </c>
      <c r="F26" s="6" t="e">
        <v>#REF!</v>
      </c>
      <c r="G26" s="6" t="e">
        <v>#REF!</v>
      </c>
      <c r="H26" s="6" t="e">
        <v>#REF!</v>
      </c>
      <c r="I26" s="6" t="e">
        <v>#REF!</v>
      </c>
      <c r="J26" s="6" t="e">
        <v>#REF!</v>
      </c>
      <c r="K26" s="6" t="e">
        <v>#REF!</v>
      </c>
    </row>
    <row r="27">
      <c r="A27" s="6" t="e">
        <v>#REF!</v>
      </c>
      <c r="E27" s="6" t="e">
        <v>#REF!</v>
      </c>
      <c r="F27" s="6" t="e">
        <v>#REF!</v>
      </c>
      <c r="G27" s="6" t="e">
        <v>#REF!</v>
      </c>
      <c r="H27" s="6" t="e">
        <v>#REF!</v>
      </c>
      <c r="I27" s="6" t="e">
        <v>#REF!</v>
      </c>
      <c r="J27" s="6" t="e">
        <v>#REF!</v>
      </c>
      <c r="K27" s="6" t="e">
        <v>#REF!</v>
      </c>
    </row>
    <row r="28">
      <c r="A28" s="6" t="e">
        <v>#REF!</v>
      </c>
      <c r="E28" s="6" t="e">
        <v>#REF!</v>
      </c>
      <c r="F28" s="6" t="e">
        <v>#REF!</v>
      </c>
      <c r="G28" s="6" t="e">
        <v>#REF!</v>
      </c>
      <c r="H28" s="6" t="e">
        <v>#REF!</v>
      </c>
      <c r="I28" s="6" t="e">
        <v>#REF!</v>
      </c>
      <c r="J28" s="6" t="e">
        <v>#REF!</v>
      </c>
      <c r="K28" s="6" t="e">
        <v>#REF!</v>
      </c>
    </row>
    <row r="29">
      <c r="A29" s="6" t="e">
        <v>#REF!</v>
      </c>
      <c r="E29" s="6" t="e">
        <v>#REF!</v>
      </c>
      <c r="F29" s="6" t="e">
        <v>#REF!</v>
      </c>
      <c r="G29" s="6" t="e">
        <v>#REF!</v>
      </c>
      <c r="H29" s="6" t="e">
        <v>#REF!</v>
      </c>
      <c r="I29" s="6" t="e">
        <v>#REF!</v>
      </c>
      <c r="J29" s="6" t="e">
        <v>#REF!</v>
      </c>
      <c r="K29" s="6" t="e">
        <v>#REF!</v>
      </c>
    </row>
    <row r="30">
      <c r="A30" s="6" t="e">
        <v>#REF!</v>
      </c>
      <c r="E30" s="6" t="e">
        <v>#REF!</v>
      </c>
      <c r="F30" s="6" t="e">
        <v>#REF!</v>
      </c>
      <c r="G30" s="6" t="e">
        <v>#REF!</v>
      </c>
      <c r="H30" s="6" t="e">
        <v>#REF!</v>
      </c>
      <c r="I30" s="6" t="e">
        <v>#REF!</v>
      </c>
      <c r="J30" s="6" t="e">
        <v>#REF!</v>
      </c>
      <c r="K30" s="6" t="e">
        <v>#REF!</v>
      </c>
    </row>
    <row r="31">
      <c r="A31" s="6" t="e">
        <v>#REF!</v>
      </c>
      <c r="E31" s="6" t="e">
        <v>#REF!</v>
      </c>
      <c r="F31" s="6" t="e">
        <v>#REF!</v>
      </c>
      <c r="G31" s="6" t="e">
        <v>#REF!</v>
      </c>
      <c r="H31" s="6" t="e">
        <v>#REF!</v>
      </c>
      <c r="I31" s="6" t="e">
        <v>#REF!</v>
      </c>
      <c r="J31" s="6" t="e">
        <v>#REF!</v>
      </c>
      <c r="K31" s="6" t="e">
        <v>#REF!</v>
      </c>
    </row>
    <row r="32">
      <c r="A32" s="6" t="e">
        <v>#REF!</v>
      </c>
      <c r="E32" s="6" t="e">
        <v>#REF!</v>
      </c>
      <c r="F32" s="6" t="e">
        <v>#REF!</v>
      </c>
      <c r="G32" s="6" t="e">
        <v>#REF!</v>
      </c>
      <c r="H32" s="6" t="e">
        <v>#REF!</v>
      </c>
      <c r="I32" s="6" t="e">
        <v>#REF!</v>
      </c>
      <c r="J32" s="6" t="e">
        <v>#REF!</v>
      </c>
      <c r="K32" s="6" t="e">
        <v>#REF!</v>
      </c>
    </row>
    <row r="33">
      <c r="A33" s="6" t="e">
        <v>#REF!</v>
      </c>
      <c r="E33" s="6" t="e">
        <v>#REF!</v>
      </c>
      <c r="F33" s="6" t="e">
        <v>#REF!</v>
      </c>
      <c r="G33" s="6" t="e">
        <v>#REF!</v>
      </c>
      <c r="H33" s="6" t="e">
        <v>#REF!</v>
      </c>
      <c r="I33" s="6" t="e">
        <v>#REF!</v>
      </c>
      <c r="J33" s="6" t="e">
        <v>#REF!</v>
      </c>
      <c r="K33" s="6" t="e">
        <v>#REF!</v>
      </c>
    </row>
    <row r="34">
      <c r="A34" s="6" t="e">
        <v>#REF!</v>
      </c>
      <c r="E34" s="6" t="e">
        <v>#REF!</v>
      </c>
      <c r="F34" s="6" t="e">
        <v>#REF!</v>
      </c>
      <c r="G34" s="6" t="e">
        <v>#REF!</v>
      </c>
      <c r="H34" s="6" t="e">
        <v>#REF!</v>
      </c>
      <c r="I34" s="6" t="e">
        <v>#REF!</v>
      </c>
      <c r="J34" s="6" t="e">
        <v>#REF!</v>
      </c>
      <c r="K34" s="6" t="e">
        <v>#REF!</v>
      </c>
    </row>
    <row r="35">
      <c r="A35" s="6" t="e">
        <v>#REF!</v>
      </c>
      <c r="E35" s="6" t="e">
        <v>#REF!</v>
      </c>
      <c r="F35" s="6" t="e">
        <v>#REF!</v>
      </c>
      <c r="G35" s="6" t="e">
        <v>#REF!</v>
      </c>
      <c r="H35" s="6" t="e">
        <v>#REF!</v>
      </c>
      <c r="I35" s="6" t="e">
        <v>#REF!</v>
      </c>
      <c r="J35" s="6" t="e">
        <v>#REF!</v>
      </c>
      <c r="K35" s="6" t="e">
        <v>#REF!</v>
      </c>
    </row>
    <row r="36">
      <c r="A36" s="6" t="e">
        <v>#REF!</v>
      </c>
      <c r="E36" s="6" t="e">
        <v>#REF!</v>
      </c>
      <c r="F36" s="6" t="e">
        <v>#REF!</v>
      </c>
      <c r="G36" s="6" t="e">
        <v>#REF!</v>
      </c>
      <c r="H36" s="6" t="e">
        <v>#REF!</v>
      </c>
      <c r="I36" s="6" t="e">
        <v>#REF!</v>
      </c>
      <c r="J36" s="6" t="e">
        <v>#REF!</v>
      </c>
      <c r="K36" s="6" t="e">
        <v>#REF!</v>
      </c>
    </row>
    <row r="37">
      <c r="A37" s="6" t="e">
        <v>#REF!</v>
      </c>
      <c r="E37" s="6" t="e">
        <v>#REF!</v>
      </c>
      <c r="F37" s="6" t="e">
        <v>#REF!</v>
      </c>
      <c r="G37" s="6" t="e">
        <v>#REF!</v>
      </c>
      <c r="H37" s="6" t="e">
        <v>#REF!</v>
      </c>
      <c r="I37" s="6" t="e">
        <v>#REF!</v>
      </c>
      <c r="J37" s="6" t="e">
        <v>#REF!</v>
      </c>
      <c r="K37" s="6" t="e">
        <v>#REF!</v>
      </c>
    </row>
    <row r="38">
      <c r="A38" s="6" t="e">
        <v>#REF!</v>
      </c>
      <c r="E38" s="6" t="e">
        <v>#REF!</v>
      </c>
      <c r="F38" s="6" t="e">
        <v>#REF!</v>
      </c>
      <c r="G38" s="6" t="e">
        <v>#REF!</v>
      </c>
      <c r="H38" s="6" t="e">
        <v>#REF!</v>
      </c>
      <c r="I38" s="6" t="e">
        <v>#REF!</v>
      </c>
      <c r="J38" s="6" t="e">
        <v>#REF!</v>
      </c>
      <c r="K38" s="6" t="e">
        <v>#REF!</v>
      </c>
    </row>
    <row r="39">
      <c r="A39" s="6" t="e">
        <v>#REF!</v>
      </c>
      <c r="E39" s="6" t="e">
        <v>#REF!</v>
      </c>
      <c r="F39" s="6" t="e">
        <v>#REF!</v>
      </c>
      <c r="G39" s="6" t="e">
        <v>#REF!</v>
      </c>
      <c r="H39" s="6" t="e">
        <v>#REF!</v>
      </c>
      <c r="I39" s="6" t="e">
        <v>#REF!</v>
      </c>
      <c r="J39" s="6" t="e">
        <v>#REF!</v>
      </c>
      <c r="K39" s="6" t="e">
        <v>#REF!</v>
      </c>
    </row>
    <row r="40">
      <c r="A40" s="6" t="e">
        <v>#REF!</v>
      </c>
      <c r="E40" s="6" t="e">
        <v>#REF!</v>
      </c>
      <c r="F40" s="6" t="e">
        <v>#REF!</v>
      </c>
      <c r="G40" s="6" t="e">
        <v>#REF!</v>
      </c>
      <c r="H40" s="6" t="e">
        <v>#REF!</v>
      </c>
      <c r="I40" s="6" t="e">
        <v>#REF!</v>
      </c>
      <c r="J40" s="6" t="e">
        <v>#REF!</v>
      </c>
      <c r="K40" s="6" t="e">
        <v>#REF!</v>
      </c>
    </row>
    <row r="41">
      <c r="A41" s="6" t="e">
        <v>#REF!</v>
      </c>
      <c r="E41" s="6" t="e">
        <v>#REF!</v>
      </c>
      <c r="F41" s="6" t="e">
        <v>#REF!</v>
      </c>
      <c r="G41" s="6" t="e">
        <v>#REF!</v>
      </c>
      <c r="H41" s="6" t="e">
        <v>#REF!</v>
      </c>
      <c r="I41" s="6" t="e">
        <v>#REF!</v>
      </c>
      <c r="J41" s="6" t="e">
        <v>#REF!</v>
      </c>
      <c r="K41" s="6" t="e">
        <v>#REF!</v>
      </c>
    </row>
    <row r="42">
      <c r="A42" s="6" t="e">
        <v>#REF!</v>
      </c>
      <c r="E42" s="6" t="e">
        <v>#REF!</v>
      </c>
      <c r="F42" s="6" t="e">
        <v>#REF!</v>
      </c>
      <c r="G42" s="6" t="e">
        <v>#REF!</v>
      </c>
      <c r="H42" s="6" t="e">
        <v>#REF!</v>
      </c>
      <c r="I42" s="6" t="e">
        <v>#REF!</v>
      </c>
      <c r="J42" s="6" t="e">
        <v>#REF!</v>
      </c>
      <c r="K42" s="6" t="e">
        <v>#REF!</v>
      </c>
    </row>
    <row r="43">
      <c r="A43" s="6" t="e">
        <v>#REF!</v>
      </c>
      <c r="E43" s="6" t="e">
        <v>#REF!</v>
      </c>
      <c r="F43" s="6" t="e">
        <v>#REF!</v>
      </c>
      <c r="G43" s="6" t="e">
        <v>#REF!</v>
      </c>
      <c r="H43" s="6" t="e">
        <v>#REF!</v>
      </c>
      <c r="I43" s="6" t="e">
        <v>#REF!</v>
      </c>
      <c r="J43" s="6" t="e">
        <v>#REF!</v>
      </c>
      <c r="K43" s="6" t="e">
        <v>#REF!</v>
      </c>
    </row>
    <row r="44">
      <c r="A44" s="6" t="e">
        <v>#REF!</v>
      </c>
      <c r="E44" s="6" t="e">
        <v>#REF!</v>
      </c>
      <c r="F44" s="6" t="e">
        <v>#REF!</v>
      </c>
      <c r="G44" s="6" t="e">
        <v>#REF!</v>
      </c>
      <c r="H44" s="6" t="e">
        <v>#REF!</v>
      </c>
      <c r="I44" s="6" t="e">
        <v>#REF!</v>
      </c>
      <c r="J44" s="6" t="e">
        <v>#REF!</v>
      </c>
      <c r="K44" s="6" t="e">
        <v>#REF!</v>
      </c>
    </row>
    <row r="45">
      <c r="A45" s="6" t="e">
        <v>#REF!</v>
      </c>
      <c r="E45" s="6" t="e">
        <v>#REF!</v>
      </c>
      <c r="F45" s="6" t="e">
        <v>#REF!</v>
      </c>
      <c r="G45" s="6" t="e">
        <v>#REF!</v>
      </c>
      <c r="H45" s="6" t="e">
        <v>#REF!</v>
      </c>
      <c r="I45" s="6" t="e">
        <v>#REF!</v>
      </c>
      <c r="J45" s="6" t="e">
        <v>#REF!</v>
      </c>
      <c r="K45" s="6" t="e">
        <v>#REF!</v>
      </c>
    </row>
    <row r="46">
      <c r="A46" s="6" t="e">
        <v>#REF!</v>
      </c>
      <c r="E46" s="6" t="e">
        <v>#REF!</v>
      </c>
      <c r="F46" s="6" t="e">
        <v>#REF!</v>
      </c>
      <c r="G46" s="6" t="e">
        <v>#REF!</v>
      </c>
      <c r="H46" s="6" t="e">
        <v>#REF!</v>
      </c>
      <c r="I46" s="6" t="e">
        <v>#REF!</v>
      </c>
      <c r="J46" s="6" t="e">
        <v>#REF!</v>
      </c>
      <c r="K46" s="6" t="e">
        <v>#REF!</v>
      </c>
    </row>
    <row r="47">
      <c r="A47" s="6" t="e">
        <v>#REF!</v>
      </c>
      <c r="E47" s="6" t="e">
        <v>#REF!</v>
      </c>
      <c r="F47" s="6" t="e">
        <v>#REF!</v>
      </c>
      <c r="G47" s="6" t="e">
        <v>#REF!</v>
      </c>
      <c r="H47" s="6" t="e">
        <v>#REF!</v>
      </c>
      <c r="I47" s="6" t="e">
        <v>#REF!</v>
      </c>
      <c r="J47" s="6" t="e">
        <v>#REF!</v>
      </c>
      <c r="K47" s="6" t="e">
        <v>#REF!</v>
      </c>
    </row>
    <row r="48">
      <c r="A48" s="6" t="e">
        <v>#REF!</v>
      </c>
      <c r="E48" s="6" t="e">
        <v>#REF!</v>
      </c>
      <c r="F48" s="6" t="e">
        <v>#REF!</v>
      </c>
      <c r="G48" s="6" t="e">
        <v>#REF!</v>
      </c>
      <c r="H48" s="6" t="e">
        <v>#REF!</v>
      </c>
      <c r="I48" s="6" t="e">
        <v>#REF!</v>
      </c>
      <c r="J48" s="6" t="e">
        <v>#REF!</v>
      </c>
      <c r="K48" s="6" t="e">
        <v>#REF!</v>
      </c>
    </row>
    <row r="49">
      <c r="A49" s="6" t="e">
        <v>#REF!</v>
      </c>
      <c r="E49" s="6" t="e">
        <v>#REF!</v>
      </c>
      <c r="F49" s="6" t="e">
        <v>#REF!</v>
      </c>
      <c r="G49" s="6" t="e">
        <v>#REF!</v>
      </c>
      <c r="H49" s="6" t="e">
        <v>#REF!</v>
      </c>
      <c r="I49" s="6" t="e">
        <v>#REF!</v>
      </c>
      <c r="J49" s="6" t="e">
        <v>#REF!</v>
      </c>
      <c r="K49" s="6" t="e">
        <v>#REF!</v>
      </c>
    </row>
    <row r="50">
      <c r="A50" s="6" t="e">
        <v>#REF!</v>
      </c>
      <c r="E50" s="6" t="e">
        <v>#REF!</v>
      </c>
      <c r="F50" s="6" t="e">
        <v>#REF!</v>
      </c>
      <c r="G50" s="6" t="e">
        <v>#REF!</v>
      </c>
      <c r="H50" s="6" t="e">
        <v>#REF!</v>
      </c>
      <c r="I50" s="6" t="e">
        <v>#REF!</v>
      </c>
      <c r="J50" s="6" t="e">
        <v>#REF!</v>
      </c>
      <c r="K50" s="6" t="e">
        <v>#REF!</v>
      </c>
    </row>
    <row r="51">
      <c r="A51" s="6" t="e">
        <v>#REF!</v>
      </c>
      <c r="E51" s="6" t="e">
        <v>#REF!</v>
      </c>
      <c r="F51" s="6" t="e">
        <v>#REF!</v>
      </c>
      <c r="G51" s="6" t="e">
        <v>#REF!</v>
      </c>
      <c r="H51" s="6" t="e">
        <v>#REF!</v>
      </c>
      <c r="I51" s="6" t="e">
        <v>#REF!</v>
      </c>
      <c r="J51" s="6" t="e">
        <v>#REF!</v>
      </c>
      <c r="K51" s="6" t="e">
        <v>#REF!</v>
      </c>
    </row>
    <row r="52">
      <c r="A52" s="6" t="e">
        <v>#REF!</v>
      </c>
      <c r="E52" s="6" t="e">
        <v>#REF!</v>
      </c>
      <c r="F52" s="6" t="e">
        <v>#REF!</v>
      </c>
      <c r="G52" s="6" t="e">
        <v>#REF!</v>
      </c>
      <c r="H52" s="6" t="e">
        <v>#REF!</v>
      </c>
      <c r="I52" s="6" t="e">
        <v>#REF!</v>
      </c>
      <c r="J52" s="6" t="e">
        <v>#REF!</v>
      </c>
      <c r="K52" s="6" t="e">
        <v>#REF!</v>
      </c>
    </row>
    <row r="53">
      <c r="A53" s="6" t="e">
        <v>#REF!</v>
      </c>
      <c r="E53" s="6" t="e">
        <v>#REF!</v>
      </c>
      <c r="F53" s="6" t="e">
        <v>#REF!</v>
      </c>
      <c r="G53" s="6" t="e">
        <v>#REF!</v>
      </c>
      <c r="H53" s="6" t="e">
        <v>#REF!</v>
      </c>
      <c r="I53" s="6" t="e">
        <v>#REF!</v>
      </c>
      <c r="J53" s="6" t="e">
        <v>#REF!</v>
      </c>
      <c r="K53" s="6" t="e">
        <v>#REF!</v>
      </c>
    </row>
    <row r="54">
      <c r="A54" s="6" t="e">
        <v>#REF!</v>
      </c>
      <c r="E54" s="6" t="e">
        <v>#REF!</v>
      </c>
      <c r="F54" s="6" t="e">
        <v>#REF!</v>
      </c>
      <c r="G54" s="6" t="e">
        <v>#REF!</v>
      </c>
      <c r="H54" s="6" t="e">
        <v>#REF!</v>
      </c>
      <c r="I54" s="6" t="e">
        <v>#REF!</v>
      </c>
      <c r="J54" s="6" t="e">
        <v>#REF!</v>
      </c>
      <c r="K54" s="6" t="e">
        <v>#REF!</v>
      </c>
    </row>
    <row r="55">
      <c r="A55" s="6" t="e">
        <v>#REF!</v>
      </c>
      <c r="E55" s="6" t="e">
        <v>#REF!</v>
      </c>
      <c r="F55" s="6" t="e">
        <v>#REF!</v>
      </c>
      <c r="G55" s="6" t="e">
        <v>#REF!</v>
      </c>
      <c r="H55" s="6" t="e">
        <v>#REF!</v>
      </c>
      <c r="I55" s="6" t="e">
        <v>#REF!</v>
      </c>
      <c r="J55" s="6" t="e">
        <v>#REF!</v>
      </c>
      <c r="K55" s="6" t="e">
        <v>#REF!</v>
      </c>
    </row>
    <row r="56">
      <c r="A56" s="6" t="e">
        <v>#REF!</v>
      </c>
      <c r="E56" s="6" t="e">
        <v>#REF!</v>
      </c>
      <c r="F56" s="6" t="e">
        <v>#REF!</v>
      </c>
      <c r="G56" s="6" t="e">
        <v>#REF!</v>
      </c>
      <c r="H56" s="6" t="e">
        <v>#REF!</v>
      </c>
      <c r="I56" s="6" t="e">
        <v>#REF!</v>
      </c>
      <c r="J56" s="6" t="e">
        <v>#REF!</v>
      </c>
      <c r="K56" s="6" t="e">
        <v>#REF!</v>
      </c>
    </row>
    <row r="57">
      <c r="A57" s="6" t="e">
        <v>#REF!</v>
      </c>
      <c r="E57" s="6" t="e">
        <v>#REF!</v>
      </c>
      <c r="F57" s="6" t="e">
        <v>#REF!</v>
      </c>
      <c r="G57" s="6" t="e">
        <v>#REF!</v>
      </c>
      <c r="H57" s="6" t="e">
        <v>#REF!</v>
      </c>
      <c r="I57" s="6" t="e">
        <v>#REF!</v>
      </c>
      <c r="J57" s="6" t="e">
        <v>#REF!</v>
      </c>
      <c r="K57" s="6" t="e">
        <v>#REF!</v>
      </c>
    </row>
    <row r="58">
      <c r="A58" s="6" t="e">
        <v>#REF!</v>
      </c>
      <c r="E58" s="6" t="e">
        <v>#REF!</v>
      </c>
      <c r="F58" s="6" t="e">
        <v>#REF!</v>
      </c>
      <c r="G58" s="6" t="e">
        <v>#REF!</v>
      </c>
      <c r="H58" s="6" t="e">
        <v>#REF!</v>
      </c>
      <c r="I58" s="6" t="e">
        <v>#REF!</v>
      </c>
      <c r="J58" s="6" t="e">
        <v>#REF!</v>
      </c>
      <c r="K58" s="6" t="e">
        <v>#REF!</v>
      </c>
    </row>
    <row r="59">
      <c r="A59" s="6" t="e">
        <v>#REF!</v>
      </c>
      <c r="E59" s="6" t="e">
        <v>#REF!</v>
      </c>
      <c r="F59" s="6" t="e">
        <v>#REF!</v>
      </c>
      <c r="G59" s="6" t="e">
        <v>#REF!</v>
      </c>
      <c r="H59" s="6" t="e">
        <v>#REF!</v>
      </c>
      <c r="I59" s="6" t="e">
        <v>#REF!</v>
      </c>
      <c r="J59" s="6" t="e">
        <v>#REF!</v>
      </c>
      <c r="K59" s="6" t="e">
        <v>#REF!</v>
      </c>
    </row>
    <row r="60">
      <c r="A60" s="6" t="e">
        <v>#REF!</v>
      </c>
      <c r="E60" s="6" t="e">
        <v>#REF!</v>
      </c>
      <c r="F60" s="6" t="e">
        <v>#REF!</v>
      </c>
      <c r="G60" s="6" t="e">
        <v>#REF!</v>
      </c>
      <c r="H60" s="6" t="e">
        <v>#REF!</v>
      </c>
      <c r="I60" s="6" t="e">
        <v>#REF!</v>
      </c>
      <c r="J60" s="6" t="e">
        <v>#REF!</v>
      </c>
      <c r="K60" s="6" t="e">
        <v>#REF!</v>
      </c>
    </row>
    <row r="61">
      <c r="A61" s="6" t="e">
        <v>#REF!</v>
      </c>
      <c r="E61" s="6" t="e">
        <v>#REF!</v>
      </c>
      <c r="F61" s="6" t="e">
        <v>#REF!</v>
      </c>
      <c r="G61" s="6" t="e">
        <v>#REF!</v>
      </c>
      <c r="H61" s="6" t="e">
        <v>#REF!</v>
      </c>
      <c r="I61" s="6" t="e">
        <v>#REF!</v>
      </c>
      <c r="J61" s="6" t="e">
        <v>#REF!</v>
      </c>
      <c r="K61" s="6" t="e">
        <v>#REF!</v>
      </c>
    </row>
    <row r="62">
      <c r="A62" s="6" t="e">
        <v>#REF!</v>
      </c>
      <c r="E62" s="6" t="e">
        <v>#REF!</v>
      </c>
      <c r="F62" s="6" t="e">
        <v>#REF!</v>
      </c>
      <c r="G62" s="6" t="e">
        <v>#REF!</v>
      </c>
      <c r="H62" s="6" t="e">
        <v>#REF!</v>
      </c>
      <c r="I62" s="6" t="e">
        <v>#REF!</v>
      </c>
      <c r="J62" s="6" t="e">
        <v>#REF!</v>
      </c>
      <c r="K62" s="6" t="e">
        <v>#REF!</v>
      </c>
    </row>
    <row r="63">
      <c r="A63" s="6" t="e">
        <v>#REF!</v>
      </c>
      <c r="E63" s="6" t="e">
        <v>#REF!</v>
      </c>
      <c r="F63" s="6" t="e">
        <v>#REF!</v>
      </c>
      <c r="G63" s="6" t="e">
        <v>#REF!</v>
      </c>
      <c r="H63" s="6" t="e">
        <v>#REF!</v>
      </c>
      <c r="I63" s="6" t="e">
        <v>#REF!</v>
      </c>
      <c r="J63" s="6" t="e">
        <v>#REF!</v>
      </c>
      <c r="K63" s="6" t="e">
        <v>#REF!</v>
      </c>
    </row>
    <row r="64">
      <c r="A64" s="6" t="e">
        <v>#REF!</v>
      </c>
      <c r="E64" s="6" t="e">
        <v>#REF!</v>
      </c>
      <c r="F64" s="6" t="e">
        <v>#REF!</v>
      </c>
      <c r="G64" s="6" t="e">
        <v>#REF!</v>
      </c>
      <c r="H64" s="6" t="e">
        <v>#REF!</v>
      </c>
      <c r="I64" s="6" t="e">
        <v>#REF!</v>
      </c>
      <c r="J64" s="6" t="e">
        <v>#REF!</v>
      </c>
      <c r="K64" s="6" t="e">
        <v>#REF!</v>
      </c>
    </row>
    <row r="65">
      <c r="A65" s="6" t="e">
        <v>#REF!</v>
      </c>
      <c r="E65" s="6" t="e">
        <v>#REF!</v>
      </c>
      <c r="F65" s="6" t="e">
        <v>#REF!</v>
      </c>
      <c r="G65" s="6" t="e">
        <v>#REF!</v>
      </c>
      <c r="H65" s="6" t="e">
        <v>#REF!</v>
      </c>
      <c r="I65" s="6" t="e">
        <v>#REF!</v>
      </c>
      <c r="J65" s="6" t="e">
        <v>#REF!</v>
      </c>
      <c r="K65" s="6" t="e">
        <v>#REF!</v>
      </c>
    </row>
    <row r="66">
      <c r="A66" s="6" t="e">
        <v>#REF!</v>
      </c>
      <c r="E66" s="6" t="e">
        <v>#REF!</v>
      </c>
      <c r="F66" s="6" t="e">
        <v>#REF!</v>
      </c>
      <c r="G66" s="6" t="e">
        <v>#REF!</v>
      </c>
      <c r="H66" s="6" t="e">
        <v>#REF!</v>
      </c>
      <c r="I66" s="6" t="e">
        <v>#REF!</v>
      </c>
      <c r="J66" s="6" t="e">
        <v>#REF!</v>
      </c>
      <c r="K66" s="6" t="e">
        <v>#REF!</v>
      </c>
    </row>
    <row r="67">
      <c r="A67" s="6" t="e">
        <v>#REF!</v>
      </c>
      <c r="E67" s="6" t="e">
        <v>#REF!</v>
      </c>
      <c r="F67" s="6" t="e">
        <v>#REF!</v>
      </c>
      <c r="G67" s="6" t="e">
        <v>#REF!</v>
      </c>
      <c r="H67" s="6" t="e">
        <v>#REF!</v>
      </c>
      <c r="I67" s="6" t="e">
        <v>#REF!</v>
      </c>
      <c r="J67" s="6" t="e">
        <v>#REF!</v>
      </c>
      <c r="K67" s="6" t="e">
        <v>#REF!</v>
      </c>
    </row>
    <row r="68">
      <c r="A68" s="6" t="e">
        <v>#REF!</v>
      </c>
      <c r="E68" s="6" t="e">
        <v>#REF!</v>
      </c>
      <c r="F68" s="6" t="e">
        <v>#REF!</v>
      </c>
      <c r="G68" s="6" t="e">
        <v>#REF!</v>
      </c>
      <c r="H68" s="6" t="e">
        <v>#REF!</v>
      </c>
      <c r="I68" s="6" t="e">
        <v>#REF!</v>
      </c>
      <c r="J68" s="6" t="e">
        <v>#REF!</v>
      </c>
      <c r="K68" s="6" t="e">
        <v>#REF!</v>
      </c>
    </row>
    <row r="69">
      <c r="A69" s="6" t="e">
        <v>#REF!</v>
      </c>
      <c r="E69" s="6" t="e">
        <v>#REF!</v>
      </c>
      <c r="F69" s="6" t="e">
        <v>#REF!</v>
      </c>
      <c r="G69" s="6" t="e">
        <v>#REF!</v>
      </c>
      <c r="H69" s="6" t="e">
        <v>#REF!</v>
      </c>
      <c r="I69" s="6" t="e">
        <v>#REF!</v>
      </c>
      <c r="J69" s="6" t="e">
        <v>#REF!</v>
      </c>
      <c r="K69" s="6" t="e">
        <v>#REF!</v>
      </c>
    </row>
    <row r="70">
      <c r="A70" s="6" t="e">
        <v>#REF!</v>
      </c>
      <c r="E70" s="6" t="e">
        <v>#REF!</v>
      </c>
      <c r="F70" s="6" t="e">
        <v>#REF!</v>
      </c>
      <c r="G70" s="6" t="e">
        <v>#REF!</v>
      </c>
      <c r="H70" s="6" t="e">
        <v>#REF!</v>
      </c>
      <c r="I70" s="6" t="e">
        <v>#REF!</v>
      </c>
      <c r="J70" s="6" t="e">
        <v>#REF!</v>
      </c>
      <c r="K70" s="6" t="e">
        <v>#REF!</v>
      </c>
    </row>
    <row r="71">
      <c r="A71" s="6" t="e">
        <v>#REF!</v>
      </c>
      <c r="E71" s="6" t="e">
        <v>#REF!</v>
      </c>
      <c r="F71" s="6" t="e">
        <v>#REF!</v>
      </c>
      <c r="G71" s="6" t="e">
        <v>#REF!</v>
      </c>
      <c r="H71" s="6" t="e">
        <v>#REF!</v>
      </c>
      <c r="I71" s="6" t="e">
        <v>#REF!</v>
      </c>
      <c r="J71" s="6" t="e">
        <v>#REF!</v>
      </c>
      <c r="K71" s="6" t="e">
        <v>#REF!</v>
      </c>
    </row>
    <row r="72">
      <c r="A72" s="6" t="e">
        <v>#REF!</v>
      </c>
      <c r="E72" s="6" t="e">
        <v>#REF!</v>
      </c>
      <c r="F72" s="6" t="e">
        <v>#REF!</v>
      </c>
      <c r="G72" s="6" t="e">
        <v>#REF!</v>
      </c>
      <c r="H72" s="6" t="e">
        <v>#REF!</v>
      </c>
      <c r="I72" s="6" t="e">
        <v>#REF!</v>
      </c>
      <c r="J72" s="6" t="e">
        <v>#REF!</v>
      </c>
      <c r="K72" s="6" t="e">
        <v>#REF!</v>
      </c>
    </row>
    <row r="73">
      <c r="A73" s="6" t="e">
        <v>#REF!</v>
      </c>
      <c r="E73" s="6" t="e">
        <v>#REF!</v>
      </c>
      <c r="F73" s="6" t="e">
        <v>#REF!</v>
      </c>
      <c r="G73" s="6" t="e">
        <v>#REF!</v>
      </c>
      <c r="H73" s="6" t="e">
        <v>#REF!</v>
      </c>
      <c r="I73" s="6" t="e">
        <v>#REF!</v>
      </c>
      <c r="J73" s="6" t="e">
        <v>#REF!</v>
      </c>
      <c r="K73" s="6" t="e">
        <v>#REF!</v>
      </c>
    </row>
    <row r="74">
      <c r="A74" s="6" t="e">
        <v>#REF!</v>
      </c>
      <c r="E74" s="6" t="e">
        <v>#REF!</v>
      </c>
      <c r="F74" s="6" t="e">
        <v>#REF!</v>
      </c>
      <c r="G74" s="6" t="e">
        <v>#REF!</v>
      </c>
      <c r="H74" s="6" t="e">
        <v>#REF!</v>
      </c>
      <c r="I74" s="6" t="e">
        <v>#REF!</v>
      </c>
      <c r="J74" s="6" t="e">
        <v>#REF!</v>
      </c>
      <c r="K74" s="6" t="e">
        <v>#REF!</v>
      </c>
    </row>
    <row r="75">
      <c r="A75" s="6" t="e">
        <v>#REF!</v>
      </c>
      <c r="E75" s="6" t="e">
        <v>#REF!</v>
      </c>
      <c r="F75" s="6" t="e">
        <v>#REF!</v>
      </c>
      <c r="G75" s="6" t="e">
        <v>#REF!</v>
      </c>
      <c r="H75" s="6" t="e">
        <v>#REF!</v>
      </c>
      <c r="I75" s="6" t="e">
        <v>#REF!</v>
      </c>
      <c r="J75" s="6" t="e">
        <v>#REF!</v>
      </c>
      <c r="K75" s="6" t="e">
        <v>#REF!</v>
      </c>
    </row>
    <row r="76">
      <c r="A76" s="6" t="e">
        <v>#REF!</v>
      </c>
      <c r="E76" s="6" t="e">
        <v>#REF!</v>
      </c>
      <c r="F76" s="6" t="e">
        <v>#REF!</v>
      </c>
      <c r="G76" s="6" t="e">
        <v>#REF!</v>
      </c>
      <c r="H76" s="6" t="e">
        <v>#REF!</v>
      </c>
      <c r="I76" s="6" t="e">
        <v>#REF!</v>
      </c>
      <c r="J76" s="6" t="e">
        <v>#REF!</v>
      </c>
      <c r="K76" s="6" t="e">
        <v>#REF!</v>
      </c>
    </row>
    <row r="77">
      <c r="A77" s="6" t="e">
        <v>#REF!</v>
      </c>
      <c r="E77" s="6" t="e">
        <v>#REF!</v>
      </c>
      <c r="F77" s="6" t="e">
        <v>#REF!</v>
      </c>
      <c r="G77" s="6" t="e">
        <v>#REF!</v>
      </c>
      <c r="H77" s="6" t="e">
        <v>#REF!</v>
      </c>
      <c r="I77" s="6" t="e">
        <v>#REF!</v>
      </c>
      <c r="J77" s="6" t="e">
        <v>#REF!</v>
      </c>
      <c r="K77" s="6" t="e">
        <v>#REF!</v>
      </c>
    </row>
    <row r="78">
      <c r="A78" s="6" t="e">
        <v>#REF!</v>
      </c>
      <c r="E78" s="6" t="e">
        <v>#REF!</v>
      </c>
      <c r="F78" s="6" t="e">
        <v>#REF!</v>
      </c>
      <c r="G78" s="6" t="e">
        <v>#REF!</v>
      </c>
      <c r="H78" s="6" t="e">
        <v>#REF!</v>
      </c>
      <c r="I78" s="6" t="e">
        <v>#REF!</v>
      </c>
      <c r="J78" s="6" t="e">
        <v>#REF!</v>
      </c>
      <c r="K78" s="6" t="e">
        <v>#REF!</v>
      </c>
    </row>
    <row r="79">
      <c r="A79" s="6" t="e">
        <v>#REF!</v>
      </c>
      <c r="E79" s="6" t="e">
        <v>#REF!</v>
      </c>
      <c r="F79" s="6" t="e">
        <v>#REF!</v>
      </c>
      <c r="G79" s="6" t="e">
        <v>#REF!</v>
      </c>
      <c r="H79" s="6" t="e">
        <v>#REF!</v>
      </c>
      <c r="I79" s="6" t="e">
        <v>#REF!</v>
      </c>
      <c r="J79" s="6" t="e">
        <v>#REF!</v>
      </c>
      <c r="K79" s="6" t="e">
        <v>#REF!</v>
      </c>
    </row>
    <row r="80">
      <c r="A80" s="6" t="e">
        <v>#REF!</v>
      </c>
      <c r="E80" s="6" t="e">
        <v>#REF!</v>
      </c>
      <c r="F80" s="6" t="e">
        <v>#REF!</v>
      </c>
      <c r="G80" s="6" t="e">
        <v>#REF!</v>
      </c>
      <c r="H80" s="6" t="e">
        <v>#REF!</v>
      </c>
      <c r="I80" s="6" t="e">
        <v>#REF!</v>
      </c>
      <c r="J80" s="6" t="e">
        <v>#REF!</v>
      </c>
      <c r="K80" s="6" t="e">
        <v>#REF!</v>
      </c>
    </row>
    <row r="81">
      <c r="A81" s="6" t="e">
        <v>#REF!</v>
      </c>
      <c r="E81" s="6" t="e">
        <v>#REF!</v>
      </c>
      <c r="F81" s="6" t="e">
        <v>#REF!</v>
      </c>
      <c r="G81" s="6" t="e">
        <v>#REF!</v>
      </c>
      <c r="H81" s="6" t="e">
        <v>#REF!</v>
      </c>
      <c r="I81" s="6" t="e">
        <v>#REF!</v>
      </c>
      <c r="J81" s="6" t="e">
        <v>#REF!</v>
      </c>
      <c r="K81" s="6" t="e">
        <v>#REF!</v>
      </c>
    </row>
    <row r="82">
      <c r="A82" s="6" t="e">
        <v>#REF!</v>
      </c>
      <c r="E82" s="6" t="e">
        <v>#REF!</v>
      </c>
      <c r="F82" s="6" t="e">
        <v>#REF!</v>
      </c>
      <c r="G82" s="6" t="e">
        <v>#REF!</v>
      </c>
      <c r="H82" s="6" t="e">
        <v>#REF!</v>
      </c>
      <c r="I82" s="6" t="e">
        <v>#REF!</v>
      </c>
      <c r="J82" s="6" t="e">
        <v>#REF!</v>
      </c>
      <c r="K82" s="6" t="e">
        <v>#REF!</v>
      </c>
    </row>
    <row r="83">
      <c r="A83" s="6" t="e">
        <v>#REF!</v>
      </c>
      <c r="E83" s="6" t="e">
        <v>#REF!</v>
      </c>
      <c r="F83" s="6" t="e">
        <v>#REF!</v>
      </c>
      <c r="G83" s="6" t="e">
        <v>#REF!</v>
      </c>
      <c r="H83" s="6" t="e">
        <v>#REF!</v>
      </c>
      <c r="I83" s="6" t="e">
        <v>#REF!</v>
      </c>
      <c r="J83" s="6" t="e">
        <v>#REF!</v>
      </c>
      <c r="K83" s="6" t="e">
        <v>#REF!</v>
      </c>
    </row>
    <row r="84">
      <c r="A84" s="6" t="e">
        <v>#REF!</v>
      </c>
      <c r="E84" s="6" t="e">
        <v>#REF!</v>
      </c>
      <c r="F84" s="6" t="e">
        <v>#REF!</v>
      </c>
      <c r="G84" s="6" t="e">
        <v>#REF!</v>
      </c>
      <c r="H84" s="6" t="e">
        <v>#REF!</v>
      </c>
      <c r="I84" s="6" t="e">
        <v>#REF!</v>
      </c>
      <c r="J84" s="6" t="e">
        <v>#REF!</v>
      </c>
      <c r="K84" s="6" t="e">
        <v>#REF!</v>
      </c>
    </row>
    <row r="85">
      <c r="A85" s="6" t="e">
        <v>#REF!</v>
      </c>
      <c r="E85" s="6" t="e">
        <v>#REF!</v>
      </c>
      <c r="F85" s="6" t="e">
        <v>#REF!</v>
      </c>
      <c r="G85" s="6" t="e">
        <v>#REF!</v>
      </c>
      <c r="H85" s="6" t="e">
        <v>#REF!</v>
      </c>
      <c r="I85" s="6" t="e">
        <v>#REF!</v>
      </c>
      <c r="J85" s="6" t="e">
        <v>#REF!</v>
      </c>
      <c r="K85" s="6" t="e">
        <v>#REF!</v>
      </c>
    </row>
    <row r="86">
      <c r="A86" s="6" t="e">
        <v>#REF!</v>
      </c>
      <c r="E86" s="6" t="e">
        <v>#REF!</v>
      </c>
      <c r="F86" s="6" t="e">
        <v>#REF!</v>
      </c>
      <c r="G86" s="6" t="e">
        <v>#REF!</v>
      </c>
      <c r="H86" s="6" t="e">
        <v>#REF!</v>
      </c>
      <c r="I86" s="6" t="e">
        <v>#REF!</v>
      </c>
      <c r="J86" s="6" t="e">
        <v>#REF!</v>
      </c>
      <c r="K86" s="6" t="e">
        <v>#REF!</v>
      </c>
    </row>
    <row r="87">
      <c r="A87" s="6" t="e">
        <v>#REF!</v>
      </c>
      <c r="E87" s="6" t="e">
        <v>#REF!</v>
      </c>
      <c r="F87" s="6" t="e">
        <v>#REF!</v>
      </c>
      <c r="G87" s="6" t="e">
        <v>#REF!</v>
      </c>
      <c r="H87" s="6" t="e">
        <v>#REF!</v>
      </c>
      <c r="I87" s="6" t="e">
        <v>#REF!</v>
      </c>
      <c r="J87" s="6" t="e">
        <v>#REF!</v>
      </c>
      <c r="K87" s="6" t="e">
        <v>#REF!</v>
      </c>
    </row>
    <row r="88">
      <c r="A88" s="6" t="e">
        <v>#REF!</v>
      </c>
      <c r="E88" s="6" t="e">
        <v>#REF!</v>
      </c>
      <c r="F88" s="6" t="e">
        <v>#REF!</v>
      </c>
      <c r="G88" s="6" t="e">
        <v>#REF!</v>
      </c>
      <c r="H88" s="6" t="e">
        <v>#REF!</v>
      </c>
      <c r="I88" s="6" t="e">
        <v>#REF!</v>
      </c>
      <c r="J88" s="6" t="e">
        <v>#REF!</v>
      </c>
      <c r="K88" s="6" t="e">
        <v>#REF!</v>
      </c>
    </row>
    <row r="89">
      <c r="A89" s="6" t="e">
        <v>#REF!</v>
      </c>
      <c r="E89" s="6" t="e">
        <v>#REF!</v>
      </c>
      <c r="F89" s="6" t="e">
        <v>#REF!</v>
      </c>
      <c r="G89" s="6" t="e">
        <v>#REF!</v>
      </c>
      <c r="H89" s="6" t="e">
        <v>#REF!</v>
      </c>
      <c r="I89" s="6" t="e">
        <v>#REF!</v>
      </c>
      <c r="J89" s="6" t="e">
        <v>#REF!</v>
      </c>
      <c r="K89" s="6" t="e">
        <v>#REF!</v>
      </c>
    </row>
    <row r="90">
      <c r="A90" s="6" t="e">
        <v>#REF!</v>
      </c>
      <c r="E90" s="6" t="e">
        <v>#REF!</v>
      </c>
      <c r="F90" s="6" t="e">
        <v>#REF!</v>
      </c>
      <c r="G90" s="6" t="e">
        <v>#REF!</v>
      </c>
      <c r="H90" s="6" t="e">
        <v>#REF!</v>
      </c>
      <c r="I90" s="6" t="e">
        <v>#REF!</v>
      </c>
      <c r="J90" s="6" t="e">
        <v>#REF!</v>
      </c>
      <c r="K90" s="6" t="e">
        <v>#REF!</v>
      </c>
    </row>
    <row r="91">
      <c r="A91" s="6" t="e">
        <v>#REF!</v>
      </c>
      <c r="E91" s="6" t="e">
        <v>#REF!</v>
      </c>
      <c r="F91" s="6" t="e">
        <v>#REF!</v>
      </c>
      <c r="G91" s="6" t="e">
        <v>#REF!</v>
      </c>
      <c r="H91" s="6" t="e">
        <v>#REF!</v>
      </c>
      <c r="I91" s="6" t="e">
        <v>#REF!</v>
      </c>
      <c r="J91" s="6" t="e">
        <v>#REF!</v>
      </c>
      <c r="K91" s="6" t="e">
        <v>#REF!</v>
      </c>
    </row>
    <row r="92">
      <c r="A92" s="6" t="e">
        <v>#REF!</v>
      </c>
      <c r="E92" s="6" t="e">
        <v>#REF!</v>
      </c>
      <c r="F92" s="6" t="e">
        <v>#REF!</v>
      </c>
      <c r="G92" s="6" t="e">
        <v>#REF!</v>
      </c>
      <c r="H92" s="6" t="e">
        <v>#REF!</v>
      </c>
      <c r="I92" s="6" t="e">
        <v>#REF!</v>
      </c>
      <c r="J92" s="6" t="e">
        <v>#REF!</v>
      </c>
      <c r="K92" s="6" t="e">
        <v>#REF!</v>
      </c>
    </row>
    <row r="93">
      <c r="A93" s="6" t="e">
        <v>#REF!</v>
      </c>
      <c r="E93" s="6" t="e">
        <v>#REF!</v>
      </c>
      <c r="F93" s="6" t="e">
        <v>#REF!</v>
      </c>
      <c r="G93" s="6" t="e">
        <v>#REF!</v>
      </c>
      <c r="H93" s="6" t="e">
        <v>#REF!</v>
      </c>
      <c r="I93" s="6" t="e">
        <v>#REF!</v>
      </c>
      <c r="J93" s="6" t="e">
        <v>#REF!</v>
      </c>
      <c r="K93" s="6" t="e">
        <v>#REF!</v>
      </c>
    </row>
    <row r="94">
      <c r="A94" s="6" t="e">
        <v>#REF!</v>
      </c>
      <c r="E94" s="6" t="e">
        <v>#REF!</v>
      </c>
      <c r="F94" s="6" t="e">
        <v>#REF!</v>
      </c>
      <c r="G94" s="6" t="e">
        <v>#REF!</v>
      </c>
      <c r="H94" s="6" t="e">
        <v>#REF!</v>
      </c>
      <c r="I94" s="6" t="e">
        <v>#REF!</v>
      </c>
      <c r="J94" s="6" t="e">
        <v>#REF!</v>
      </c>
      <c r="K94" s="6" t="e">
        <v>#REF!</v>
      </c>
    </row>
    <row r="95">
      <c r="A95" s="6" t="e">
        <v>#REF!</v>
      </c>
      <c r="E95" s="6" t="e">
        <v>#REF!</v>
      </c>
      <c r="F95" s="6" t="e">
        <v>#REF!</v>
      </c>
      <c r="G95" s="6" t="e">
        <v>#REF!</v>
      </c>
      <c r="H95" s="6" t="e">
        <v>#REF!</v>
      </c>
      <c r="I95" s="6" t="e">
        <v>#REF!</v>
      </c>
      <c r="J95" s="6" t="e">
        <v>#REF!</v>
      </c>
      <c r="K95" s="6" t="e">
        <v>#REF!</v>
      </c>
    </row>
    <row r="96">
      <c r="A96" s="6" t="e">
        <v>#REF!</v>
      </c>
      <c r="E96" s="6" t="e">
        <v>#REF!</v>
      </c>
      <c r="F96" s="6" t="e">
        <v>#REF!</v>
      </c>
      <c r="G96" s="6" t="e">
        <v>#REF!</v>
      </c>
      <c r="H96" s="6" t="e">
        <v>#REF!</v>
      </c>
      <c r="I96" s="6" t="e">
        <v>#REF!</v>
      </c>
      <c r="J96" s="6" t="e">
        <v>#REF!</v>
      </c>
      <c r="K96" s="6" t="e">
        <v>#REF!</v>
      </c>
    </row>
    <row r="97">
      <c r="A97" s="6" t="e">
        <v>#REF!</v>
      </c>
      <c r="E97" s="6" t="e">
        <v>#REF!</v>
      </c>
      <c r="F97" s="6" t="e">
        <v>#REF!</v>
      </c>
      <c r="G97" s="6" t="e">
        <v>#REF!</v>
      </c>
      <c r="H97" s="6" t="e">
        <v>#REF!</v>
      </c>
      <c r="I97" s="6" t="e">
        <v>#REF!</v>
      </c>
      <c r="J97" s="6" t="e">
        <v>#REF!</v>
      </c>
      <c r="K97" s="6" t="e">
        <v>#REF!</v>
      </c>
    </row>
    <row r="98">
      <c r="A98" s="6" t="e">
        <v>#REF!</v>
      </c>
      <c r="E98" s="6" t="e">
        <v>#REF!</v>
      </c>
      <c r="F98" s="6" t="e">
        <v>#REF!</v>
      </c>
      <c r="G98" s="6" t="e">
        <v>#REF!</v>
      </c>
      <c r="H98" s="6" t="e">
        <v>#REF!</v>
      </c>
      <c r="I98" s="6" t="e">
        <v>#REF!</v>
      </c>
      <c r="J98" s="6" t="e">
        <v>#REF!</v>
      </c>
      <c r="K98" s="6" t="e">
        <v>#REF!</v>
      </c>
    </row>
    <row r="99">
      <c r="A99" s="6" t="e">
        <v>#REF!</v>
      </c>
      <c r="E99" s="6" t="e">
        <v>#REF!</v>
      </c>
      <c r="F99" s="6" t="e">
        <v>#REF!</v>
      </c>
      <c r="G99" s="6" t="e">
        <v>#REF!</v>
      </c>
      <c r="H99" s="6" t="e">
        <v>#REF!</v>
      </c>
      <c r="I99" s="6" t="e">
        <v>#REF!</v>
      </c>
      <c r="J99" s="6" t="e">
        <v>#REF!</v>
      </c>
      <c r="K99" s="6" t="e">
        <v>#REF!</v>
      </c>
    </row>
    <row r="100">
      <c r="A100" s="6" t="e">
        <v>#REF!</v>
      </c>
      <c r="E100" s="6" t="e">
        <v>#REF!</v>
      </c>
      <c r="F100" s="6" t="e">
        <v>#REF!</v>
      </c>
      <c r="G100" s="6" t="e">
        <v>#REF!</v>
      </c>
      <c r="H100" s="6" t="e">
        <v>#REF!</v>
      </c>
      <c r="I100" s="6" t="e">
        <v>#REF!</v>
      </c>
      <c r="J100" s="6" t="e">
        <v>#REF!</v>
      </c>
      <c r="K100" s="6" t="e">
        <v>#REF!</v>
      </c>
    </row>
    <row r="101">
      <c r="A101" s="6" t="e">
        <v>#REF!</v>
      </c>
      <c r="E101" s="6" t="e">
        <v>#REF!</v>
      </c>
      <c r="F101" s="6" t="e">
        <v>#REF!</v>
      </c>
      <c r="G101" s="6" t="e">
        <v>#REF!</v>
      </c>
      <c r="H101" s="6" t="e">
        <v>#REF!</v>
      </c>
      <c r="I101" s="6" t="e">
        <v>#REF!</v>
      </c>
      <c r="J101" s="6" t="e">
        <v>#REF!</v>
      </c>
      <c r="K101" s="6" t="e">
        <v>#REF!</v>
      </c>
    </row>
    <row r="102">
      <c r="A102" s="6" t="e">
        <v>#REF!</v>
      </c>
      <c r="E102" s="6" t="e">
        <v>#REF!</v>
      </c>
      <c r="F102" s="6" t="e">
        <v>#REF!</v>
      </c>
      <c r="G102" s="6" t="e">
        <v>#REF!</v>
      </c>
      <c r="H102" s="6" t="e">
        <v>#REF!</v>
      </c>
      <c r="I102" s="6" t="e">
        <v>#REF!</v>
      </c>
      <c r="J102" s="6" t="e">
        <v>#REF!</v>
      </c>
      <c r="K102" s="6" t="e">
        <v>#REF!</v>
      </c>
    </row>
    <row r="103">
      <c r="A103" s="6" t="e">
        <v>#REF!</v>
      </c>
      <c r="E103" s="6" t="e">
        <v>#REF!</v>
      </c>
      <c r="F103" s="6" t="e">
        <v>#REF!</v>
      </c>
      <c r="G103" s="6" t="e">
        <v>#REF!</v>
      </c>
      <c r="H103" s="6" t="e">
        <v>#REF!</v>
      </c>
      <c r="I103" s="6" t="e">
        <v>#REF!</v>
      </c>
      <c r="J103" s="6" t="e">
        <v>#REF!</v>
      </c>
      <c r="K103" s="6" t="e">
        <v>#REF!</v>
      </c>
    </row>
    <row r="104">
      <c r="A104" s="6" t="e">
        <v>#REF!</v>
      </c>
      <c r="E104" s="6" t="e">
        <v>#REF!</v>
      </c>
      <c r="F104" s="6" t="e">
        <v>#REF!</v>
      </c>
      <c r="G104" s="6" t="e">
        <v>#REF!</v>
      </c>
      <c r="H104" s="6" t="e">
        <v>#REF!</v>
      </c>
      <c r="I104" s="6" t="e">
        <v>#REF!</v>
      </c>
      <c r="J104" s="6" t="e">
        <v>#REF!</v>
      </c>
      <c r="K104" s="6" t="e">
        <v>#REF!</v>
      </c>
    </row>
    <row r="105">
      <c r="A105" s="6" t="e">
        <v>#REF!</v>
      </c>
      <c r="E105" s="6" t="e">
        <v>#REF!</v>
      </c>
      <c r="F105" s="6" t="e">
        <v>#REF!</v>
      </c>
      <c r="G105" s="6" t="e">
        <v>#REF!</v>
      </c>
      <c r="H105" s="6" t="e">
        <v>#REF!</v>
      </c>
      <c r="I105" s="6" t="e">
        <v>#REF!</v>
      </c>
      <c r="J105" s="6" t="e">
        <v>#REF!</v>
      </c>
      <c r="K105" s="6" t="e">
        <v>#REF!</v>
      </c>
    </row>
    <row r="106">
      <c r="A106" s="6" t="e">
        <v>#REF!</v>
      </c>
      <c r="E106" s="6" t="e">
        <v>#REF!</v>
      </c>
      <c r="F106" s="6" t="e">
        <v>#REF!</v>
      </c>
      <c r="G106" s="6" t="e">
        <v>#REF!</v>
      </c>
      <c r="H106" s="6" t="e">
        <v>#REF!</v>
      </c>
      <c r="I106" s="6" t="e">
        <v>#REF!</v>
      </c>
      <c r="J106" s="6" t="e">
        <v>#REF!</v>
      </c>
      <c r="K106" s="6" t="e">
        <v>#REF!</v>
      </c>
    </row>
    <row r="107">
      <c r="A107" s="6" t="e">
        <v>#REF!</v>
      </c>
      <c r="E107" s="6" t="e">
        <v>#REF!</v>
      </c>
      <c r="F107" s="6" t="e">
        <v>#REF!</v>
      </c>
      <c r="G107" s="6" t="e">
        <v>#REF!</v>
      </c>
      <c r="H107" s="6" t="e">
        <v>#REF!</v>
      </c>
      <c r="I107" s="6" t="e">
        <v>#REF!</v>
      </c>
      <c r="J107" s="6" t="e">
        <v>#REF!</v>
      </c>
      <c r="K107" s="6" t="e">
        <v>#REF!</v>
      </c>
    </row>
    <row r="108">
      <c r="A108" s="6" t="e">
        <v>#REF!</v>
      </c>
      <c r="E108" s="6" t="e">
        <v>#REF!</v>
      </c>
      <c r="F108" s="6" t="e">
        <v>#REF!</v>
      </c>
      <c r="G108" s="6" t="e">
        <v>#REF!</v>
      </c>
      <c r="H108" s="6" t="e">
        <v>#REF!</v>
      </c>
      <c r="I108" s="6" t="e">
        <v>#REF!</v>
      </c>
      <c r="J108" s="6" t="e">
        <v>#REF!</v>
      </c>
      <c r="K108" s="6" t="e">
        <v>#REF!</v>
      </c>
    </row>
    <row r="109">
      <c r="A109" s="6" t="e">
        <v>#REF!</v>
      </c>
      <c r="E109" s="6" t="e">
        <v>#REF!</v>
      </c>
      <c r="F109" s="6" t="e">
        <v>#REF!</v>
      </c>
      <c r="G109" s="6" t="e">
        <v>#REF!</v>
      </c>
      <c r="H109" s="6" t="e">
        <v>#REF!</v>
      </c>
      <c r="I109" s="6" t="e">
        <v>#REF!</v>
      </c>
      <c r="J109" s="6" t="e">
        <v>#REF!</v>
      </c>
      <c r="K109" s="6" t="e">
        <v>#REF!</v>
      </c>
    </row>
    <row r="110">
      <c r="A110" s="6" t="e">
        <v>#REF!</v>
      </c>
      <c r="E110" s="6" t="e">
        <v>#REF!</v>
      </c>
      <c r="F110" s="6" t="e">
        <v>#REF!</v>
      </c>
      <c r="G110" s="6" t="e">
        <v>#REF!</v>
      </c>
      <c r="H110" s="6" t="e">
        <v>#REF!</v>
      </c>
      <c r="I110" s="6" t="e">
        <v>#REF!</v>
      </c>
      <c r="J110" s="6" t="e">
        <v>#REF!</v>
      </c>
      <c r="K110" s="6" t="e">
        <v>#REF!</v>
      </c>
    </row>
    <row r="111">
      <c r="A111" s="6" t="e">
        <v>#REF!</v>
      </c>
      <c r="E111" s="6" t="e">
        <v>#REF!</v>
      </c>
      <c r="F111" s="6" t="e">
        <v>#REF!</v>
      </c>
      <c r="G111" s="6" t="e">
        <v>#REF!</v>
      </c>
      <c r="H111" s="6" t="e">
        <v>#REF!</v>
      </c>
      <c r="I111" s="6" t="e">
        <v>#REF!</v>
      </c>
      <c r="J111" s="6" t="e">
        <v>#REF!</v>
      </c>
      <c r="K111" s="6" t="e">
        <v>#REF!</v>
      </c>
    </row>
    <row r="112">
      <c r="A112" s="6" t="e">
        <v>#REF!</v>
      </c>
      <c r="E112" s="6" t="e">
        <v>#REF!</v>
      </c>
      <c r="F112" s="6" t="e">
        <v>#REF!</v>
      </c>
      <c r="G112" s="6" t="e">
        <v>#REF!</v>
      </c>
      <c r="H112" s="6" t="e">
        <v>#REF!</v>
      </c>
      <c r="I112" s="6" t="e">
        <v>#REF!</v>
      </c>
      <c r="J112" s="6" t="e">
        <v>#REF!</v>
      </c>
      <c r="K112" s="6" t="e">
        <v>#REF!</v>
      </c>
    </row>
    <row r="113">
      <c r="A113" s="6" t="e">
        <v>#REF!</v>
      </c>
      <c r="E113" s="6" t="e">
        <v>#REF!</v>
      </c>
      <c r="F113" s="6" t="e">
        <v>#REF!</v>
      </c>
      <c r="G113" s="6" t="e">
        <v>#REF!</v>
      </c>
      <c r="H113" s="6" t="e">
        <v>#REF!</v>
      </c>
      <c r="I113" s="6" t="e">
        <v>#REF!</v>
      </c>
      <c r="J113" s="6" t="e">
        <v>#REF!</v>
      </c>
      <c r="K113" s="6" t="e">
        <v>#REF!</v>
      </c>
    </row>
    <row r="114">
      <c r="A114" s="6" t="e">
        <v>#REF!</v>
      </c>
      <c r="E114" s="6" t="e">
        <v>#REF!</v>
      </c>
      <c r="F114" s="6" t="e">
        <v>#REF!</v>
      </c>
      <c r="G114" s="6" t="e">
        <v>#REF!</v>
      </c>
      <c r="H114" s="6" t="e">
        <v>#REF!</v>
      </c>
      <c r="I114" s="6" t="e">
        <v>#REF!</v>
      </c>
      <c r="J114" s="6" t="e">
        <v>#REF!</v>
      </c>
      <c r="K114" s="6" t="e">
        <v>#REF!</v>
      </c>
    </row>
    <row r="115">
      <c r="A115" s="6" t="e">
        <v>#REF!</v>
      </c>
      <c r="E115" s="6" t="e">
        <v>#REF!</v>
      </c>
      <c r="F115" s="6" t="e">
        <v>#REF!</v>
      </c>
      <c r="G115" s="6" t="e">
        <v>#REF!</v>
      </c>
      <c r="H115" s="6" t="e">
        <v>#REF!</v>
      </c>
      <c r="I115" s="6" t="e">
        <v>#REF!</v>
      </c>
      <c r="J115" s="6" t="e">
        <v>#REF!</v>
      </c>
      <c r="K115" s="6" t="e">
        <v>#REF!</v>
      </c>
    </row>
    <row r="116">
      <c r="A116" s="6" t="e">
        <v>#REF!</v>
      </c>
      <c r="E116" s="6" t="e">
        <v>#REF!</v>
      </c>
      <c r="F116" s="6" t="e">
        <v>#REF!</v>
      </c>
      <c r="G116" s="6" t="e">
        <v>#REF!</v>
      </c>
      <c r="H116" s="6" t="e">
        <v>#REF!</v>
      </c>
      <c r="I116" s="6" t="e">
        <v>#REF!</v>
      </c>
      <c r="J116" s="6" t="e">
        <v>#REF!</v>
      </c>
      <c r="K116" s="6" t="e">
        <v>#REF!</v>
      </c>
    </row>
    <row r="117">
      <c r="A117" s="6" t="e">
        <v>#REF!</v>
      </c>
      <c r="E117" s="6" t="e">
        <v>#REF!</v>
      </c>
      <c r="F117" s="6" t="e">
        <v>#REF!</v>
      </c>
      <c r="G117" s="6" t="e">
        <v>#REF!</v>
      </c>
      <c r="H117" s="6" t="e">
        <v>#REF!</v>
      </c>
      <c r="I117" s="6" t="e">
        <v>#REF!</v>
      </c>
      <c r="J117" s="6" t="e">
        <v>#REF!</v>
      </c>
      <c r="K117" s="6" t="e">
        <v>#REF!</v>
      </c>
    </row>
    <row r="118">
      <c r="A118" s="6" t="e">
        <v>#REF!</v>
      </c>
      <c r="E118" s="6" t="e">
        <v>#REF!</v>
      </c>
      <c r="F118" s="6" t="e">
        <v>#REF!</v>
      </c>
      <c r="G118" s="6" t="e">
        <v>#REF!</v>
      </c>
      <c r="H118" s="6" t="e">
        <v>#REF!</v>
      </c>
      <c r="I118" s="6" t="e">
        <v>#REF!</v>
      </c>
      <c r="J118" s="6" t="e">
        <v>#REF!</v>
      </c>
      <c r="K118" s="6" t="e">
        <v>#REF!</v>
      </c>
    </row>
    <row r="119">
      <c r="A119" s="6" t="e">
        <v>#REF!</v>
      </c>
      <c r="E119" s="6" t="e">
        <v>#REF!</v>
      </c>
      <c r="F119" s="6" t="e">
        <v>#REF!</v>
      </c>
      <c r="G119" s="6" t="e">
        <v>#REF!</v>
      </c>
      <c r="H119" s="6" t="e">
        <v>#REF!</v>
      </c>
      <c r="I119" s="6" t="e">
        <v>#REF!</v>
      </c>
      <c r="J119" s="6" t="e">
        <v>#REF!</v>
      </c>
      <c r="K119" s="6" t="e">
        <v>#REF!</v>
      </c>
    </row>
    <row r="120">
      <c r="A120" s="6" t="e">
        <v>#REF!</v>
      </c>
      <c r="E120" s="6" t="e">
        <v>#REF!</v>
      </c>
      <c r="F120" s="6" t="e">
        <v>#REF!</v>
      </c>
      <c r="G120" s="6" t="e">
        <v>#REF!</v>
      </c>
      <c r="H120" s="6" t="e">
        <v>#REF!</v>
      </c>
      <c r="I120" s="6" t="e">
        <v>#REF!</v>
      </c>
      <c r="J120" s="6" t="e">
        <v>#REF!</v>
      </c>
      <c r="K120" s="6" t="e">
        <v>#REF!</v>
      </c>
    </row>
    <row r="121">
      <c r="A121" s="6" t="e">
        <v>#REF!</v>
      </c>
      <c r="E121" s="6" t="e">
        <v>#REF!</v>
      </c>
      <c r="F121" s="6" t="e">
        <v>#REF!</v>
      </c>
      <c r="G121" s="6" t="e">
        <v>#REF!</v>
      </c>
      <c r="H121" s="6" t="e">
        <v>#REF!</v>
      </c>
      <c r="I121" s="6" t="e">
        <v>#REF!</v>
      </c>
      <c r="J121" s="6" t="e">
        <v>#REF!</v>
      </c>
      <c r="K121" s="6" t="e">
        <v>#REF!</v>
      </c>
    </row>
    <row r="122">
      <c r="A122" s="6" t="e">
        <v>#REF!</v>
      </c>
      <c r="E122" s="6" t="e">
        <v>#REF!</v>
      </c>
      <c r="F122" s="6" t="e">
        <v>#REF!</v>
      </c>
      <c r="G122" s="6" t="e">
        <v>#REF!</v>
      </c>
      <c r="H122" s="6" t="e">
        <v>#REF!</v>
      </c>
      <c r="I122" s="6" t="e">
        <v>#REF!</v>
      </c>
      <c r="J122" s="6" t="e">
        <v>#REF!</v>
      </c>
      <c r="K122" s="6" t="e">
        <v>#REF!</v>
      </c>
    </row>
    <row r="123">
      <c r="A123" s="6" t="e">
        <v>#REF!</v>
      </c>
      <c r="E123" s="6" t="e">
        <v>#REF!</v>
      </c>
      <c r="F123" s="6" t="e">
        <v>#REF!</v>
      </c>
      <c r="G123" s="6" t="e">
        <v>#REF!</v>
      </c>
      <c r="H123" s="6" t="e">
        <v>#REF!</v>
      </c>
      <c r="I123" s="6" t="e">
        <v>#REF!</v>
      </c>
      <c r="J123" s="6" t="e">
        <v>#REF!</v>
      </c>
      <c r="K123" s="6" t="e">
        <v>#REF!</v>
      </c>
    </row>
    <row r="124">
      <c r="A124" s="6" t="e">
        <v>#REF!</v>
      </c>
      <c r="E124" s="6" t="e">
        <v>#REF!</v>
      </c>
      <c r="F124" s="6" t="e">
        <v>#REF!</v>
      </c>
      <c r="G124" s="6" t="e">
        <v>#REF!</v>
      </c>
      <c r="H124" s="6" t="e">
        <v>#REF!</v>
      </c>
      <c r="I124" s="6" t="e">
        <v>#REF!</v>
      </c>
      <c r="J124" s="6" t="e">
        <v>#REF!</v>
      </c>
      <c r="K124" s="6" t="e">
        <v>#REF!</v>
      </c>
    </row>
    <row r="125">
      <c r="A125" s="6" t="e">
        <v>#REF!</v>
      </c>
      <c r="E125" s="6" t="e">
        <v>#REF!</v>
      </c>
      <c r="F125" s="6" t="e">
        <v>#REF!</v>
      </c>
      <c r="G125" s="6" t="e">
        <v>#REF!</v>
      </c>
      <c r="H125" s="6" t="e">
        <v>#REF!</v>
      </c>
      <c r="I125" s="6" t="e">
        <v>#REF!</v>
      </c>
      <c r="J125" s="6" t="e">
        <v>#REF!</v>
      </c>
      <c r="K125" s="6" t="e">
        <v>#REF!</v>
      </c>
    </row>
    <row r="126">
      <c r="A126" s="6" t="e">
        <v>#REF!</v>
      </c>
      <c r="E126" s="6" t="e">
        <v>#REF!</v>
      </c>
      <c r="F126" s="6" t="e">
        <v>#REF!</v>
      </c>
      <c r="G126" s="6" t="e">
        <v>#REF!</v>
      </c>
      <c r="H126" s="6" t="e">
        <v>#REF!</v>
      </c>
      <c r="I126" s="6" t="e">
        <v>#REF!</v>
      </c>
      <c r="J126" s="6" t="e">
        <v>#REF!</v>
      </c>
      <c r="K126" s="6" t="e">
        <v>#REF!</v>
      </c>
    </row>
    <row r="127">
      <c r="A127" s="6" t="e">
        <v>#REF!</v>
      </c>
      <c r="E127" s="6" t="e">
        <v>#REF!</v>
      </c>
      <c r="F127" s="6" t="e">
        <v>#REF!</v>
      </c>
      <c r="G127" s="6" t="e">
        <v>#REF!</v>
      </c>
      <c r="H127" s="6" t="e">
        <v>#REF!</v>
      </c>
      <c r="I127" s="6" t="e">
        <v>#REF!</v>
      </c>
      <c r="J127" s="6" t="e">
        <v>#REF!</v>
      </c>
      <c r="K127" s="6" t="e">
        <v>#REF!</v>
      </c>
    </row>
    <row r="128">
      <c r="A128" s="6" t="e">
        <v>#REF!</v>
      </c>
      <c r="E128" s="6" t="e">
        <v>#REF!</v>
      </c>
      <c r="F128" s="6" t="e">
        <v>#REF!</v>
      </c>
      <c r="G128" s="6" t="e">
        <v>#REF!</v>
      </c>
      <c r="H128" s="6" t="e">
        <v>#REF!</v>
      </c>
      <c r="I128" s="6" t="e">
        <v>#REF!</v>
      </c>
      <c r="J128" s="6" t="e">
        <v>#REF!</v>
      </c>
      <c r="K128" s="6" t="e">
        <v>#REF!</v>
      </c>
    </row>
    <row r="129">
      <c r="A129" s="6" t="e">
        <v>#REF!</v>
      </c>
      <c r="E129" s="6" t="e">
        <v>#REF!</v>
      </c>
      <c r="F129" s="6" t="e">
        <v>#REF!</v>
      </c>
      <c r="G129" s="6" t="e">
        <v>#REF!</v>
      </c>
      <c r="H129" s="6" t="e">
        <v>#REF!</v>
      </c>
      <c r="I129" s="6" t="e">
        <v>#REF!</v>
      </c>
      <c r="J129" s="6" t="e">
        <v>#REF!</v>
      </c>
      <c r="K129" s="6" t="e">
        <v>#REF!</v>
      </c>
    </row>
    <row r="130">
      <c r="A130" s="6" t="e">
        <v>#REF!</v>
      </c>
      <c r="E130" s="6" t="e">
        <v>#REF!</v>
      </c>
      <c r="F130" s="6" t="e">
        <v>#REF!</v>
      </c>
      <c r="G130" s="6" t="e">
        <v>#REF!</v>
      </c>
      <c r="H130" s="6" t="e">
        <v>#REF!</v>
      </c>
      <c r="I130" s="6" t="e">
        <v>#REF!</v>
      </c>
      <c r="J130" s="6" t="e">
        <v>#REF!</v>
      </c>
      <c r="K130" s="6" t="e">
        <v>#REF!</v>
      </c>
    </row>
    <row r="131">
      <c r="A131" s="6" t="e">
        <v>#REF!</v>
      </c>
      <c r="E131" s="6" t="e">
        <v>#REF!</v>
      </c>
      <c r="F131" s="6" t="e">
        <v>#REF!</v>
      </c>
      <c r="G131" s="6" t="e">
        <v>#REF!</v>
      </c>
      <c r="H131" s="6" t="e">
        <v>#REF!</v>
      </c>
      <c r="I131" s="6" t="e">
        <v>#REF!</v>
      </c>
      <c r="J131" s="6" t="e">
        <v>#REF!</v>
      </c>
      <c r="K131" s="6" t="e">
        <v>#REF!</v>
      </c>
    </row>
    <row r="132">
      <c r="A132" s="6" t="e">
        <v>#REF!</v>
      </c>
      <c r="E132" s="6" t="e">
        <v>#REF!</v>
      </c>
      <c r="F132" s="6" t="e">
        <v>#REF!</v>
      </c>
      <c r="G132" s="6" t="e">
        <v>#REF!</v>
      </c>
      <c r="H132" s="6" t="e">
        <v>#REF!</v>
      </c>
      <c r="I132" s="6" t="e">
        <v>#REF!</v>
      </c>
      <c r="J132" s="6" t="e">
        <v>#REF!</v>
      </c>
      <c r="K132" s="6" t="e">
        <v>#REF!</v>
      </c>
    </row>
    <row r="133">
      <c r="A133" s="6" t="e">
        <v>#REF!</v>
      </c>
      <c r="E133" s="6" t="e">
        <v>#REF!</v>
      </c>
      <c r="F133" s="6" t="e">
        <v>#REF!</v>
      </c>
      <c r="G133" s="6" t="e">
        <v>#REF!</v>
      </c>
      <c r="H133" s="6" t="e">
        <v>#REF!</v>
      </c>
      <c r="I133" s="6" t="e">
        <v>#REF!</v>
      </c>
      <c r="J133" s="6" t="e">
        <v>#REF!</v>
      </c>
      <c r="K133" s="6" t="e">
        <v>#REF!</v>
      </c>
    </row>
    <row r="134">
      <c r="A134" s="6" t="e">
        <v>#REF!</v>
      </c>
      <c r="E134" s="6" t="e">
        <v>#REF!</v>
      </c>
      <c r="F134" s="6" t="e">
        <v>#REF!</v>
      </c>
      <c r="G134" s="6" t="e">
        <v>#REF!</v>
      </c>
      <c r="H134" s="6" t="e">
        <v>#REF!</v>
      </c>
      <c r="I134" s="6" t="e">
        <v>#REF!</v>
      </c>
      <c r="J134" s="6" t="e">
        <v>#REF!</v>
      </c>
      <c r="K134" s="6" t="e">
        <v>#REF!</v>
      </c>
    </row>
    <row r="135">
      <c r="A135" s="6" t="e">
        <v>#REF!</v>
      </c>
      <c r="E135" s="6" t="e">
        <v>#REF!</v>
      </c>
      <c r="F135" s="6" t="e">
        <v>#REF!</v>
      </c>
      <c r="G135" s="6" t="e">
        <v>#REF!</v>
      </c>
      <c r="H135" s="6" t="e">
        <v>#REF!</v>
      </c>
      <c r="I135" s="6" t="e">
        <v>#REF!</v>
      </c>
      <c r="J135" s="6" t="e">
        <v>#REF!</v>
      </c>
      <c r="K135" s="6" t="e">
        <v>#REF!</v>
      </c>
    </row>
    <row r="136">
      <c r="A136" s="6" t="e">
        <v>#REF!</v>
      </c>
      <c r="E136" s="6" t="e">
        <v>#REF!</v>
      </c>
      <c r="F136" s="6" t="e">
        <v>#REF!</v>
      </c>
      <c r="G136" s="6" t="e">
        <v>#REF!</v>
      </c>
      <c r="H136" s="6" t="e">
        <v>#REF!</v>
      </c>
      <c r="I136" s="6" t="e">
        <v>#REF!</v>
      </c>
      <c r="J136" s="6" t="e">
        <v>#REF!</v>
      </c>
      <c r="K136" s="6" t="e">
        <v>#REF!</v>
      </c>
    </row>
    <row r="137">
      <c r="A137" s="6" t="e">
        <v>#REF!</v>
      </c>
      <c r="E137" s="6" t="e">
        <v>#REF!</v>
      </c>
      <c r="F137" s="6" t="e">
        <v>#REF!</v>
      </c>
      <c r="G137" s="6" t="e">
        <v>#REF!</v>
      </c>
      <c r="H137" s="6" t="e">
        <v>#REF!</v>
      </c>
      <c r="I137" s="6" t="e">
        <v>#REF!</v>
      </c>
      <c r="J137" s="6" t="e">
        <v>#REF!</v>
      </c>
      <c r="K137" s="6" t="e">
        <v>#REF!</v>
      </c>
    </row>
    <row r="138">
      <c r="A138" s="6" t="e">
        <v>#REF!</v>
      </c>
      <c r="E138" s="6" t="e">
        <v>#REF!</v>
      </c>
      <c r="F138" s="6" t="e">
        <v>#REF!</v>
      </c>
      <c r="G138" s="6" t="e">
        <v>#REF!</v>
      </c>
      <c r="H138" s="6" t="e">
        <v>#REF!</v>
      </c>
      <c r="I138" s="6" t="e">
        <v>#REF!</v>
      </c>
      <c r="J138" s="6" t="e">
        <v>#REF!</v>
      </c>
      <c r="K138" s="6" t="e">
        <v>#REF!</v>
      </c>
    </row>
    <row r="139">
      <c r="A139" s="6" t="e">
        <v>#REF!</v>
      </c>
      <c r="E139" s="6" t="e">
        <v>#REF!</v>
      </c>
      <c r="F139" s="6" t="e">
        <v>#REF!</v>
      </c>
      <c r="G139" s="6" t="e">
        <v>#REF!</v>
      </c>
      <c r="H139" s="6" t="e">
        <v>#REF!</v>
      </c>
      <c r="I139" s="6" t="e">
        <v>#REF!</v>
      </c>
      <c r="J139" s="6" t="e">
        <v>#REF!</v>
      </c>
      <c r="K139" s="6" t="e">
        <v>#REF!</v>
      </c>
    </row>
    <row r="140">
      <c r="A140" s="6" t="e">
        <v>#REF!</v>
      </c>
      <c r="E140" s="6" t="e">
        <v>#REF!</v>
      </c>
      <c r="F140" s="6" t="e">
        <v>#REF!</v>
      </c>
      <c r="G140" s="6" t="e">
        <v>#REF!</v>
      </c>
      <c r="H140" s="6" t="e">
        <v>#REF!</v>
      </c>
      <c r="I140" s="6" t="e">
        <v>#REF!</v>
      </c>
      <c r="J140" s="6" t="e">
        <v>#REF!</v>
      </c>
      <c r="K140" s="6" t="e">
        <v>#REF!</v>
      </c>
    </row>
    <row r="141">
      <c r="A141" s="6" t="e">
        <v>#REF!</v>
      </c>
      <c r="E141" s="6" t="e">
        <v>#REF!</v>
      </c>
      <c r="F141" s="6" t="e">
        <v>#REF!</v>
      </c>
      <c r="G141" s="6" t="e">
        <v>#REF!</v>
      </c>
      <c r="H141" s="6" t="e">
        <v>#REF!</v>
      </c>
      <c r="I141" s="6" t="e">
        <v>#REF!</v>
      </c>
      <c r="J141" s="6" t="e">
        <v>#REF!</v>
      </c>
      <c r="K141" s="6" t="e">
        <v>#REF!</v>
      </c>
    </row>
    <row r="142">
      <c r="A142" s="6" t="e">
        <v>#REF!</v>
      </c>
      <c r="E142" s="6" t="e">
        <v>#REF!</v>
      </c>
      <c r="F142" s="6" t="e">
        <v>#REF!</v>
      </c>
      <c r="G142" s="6" t="e">
        <v>#REF!</v>
      </c>
      <c r="H142" s="6" t="e">
        <v>#REF!</v>
      </c>
      <c r="I142" s="6" t="e">
        <v>#REF!</v>
      </c>
      <c r="J142" s="6" t="e">
        <v>#REF!</v>
      </c>
      <c r="K142" s="6" t="e">
        <v>#REF!</v>
      </c>
    </row>
    <row r="143">
      <c r="A143" s="6" t="e">
        <v>#REF!</v>
      </c>
      <c r="E143" s="6" t="e">
        <v>#REF!</v>
      </c>
      <c r="F143" s="6" t="e">
        <v>#REF!</v>
      </c>
      <c r="G143" s="6" t="e">
        <v>#REF!</v>
      </c>
      <c r="H143" s="6" t="e">
        <v>#REF!</v>
      </c>
      <c r="I143" s="6" t="e">
        <v>#REF!</v>
      </c>
      <c r="J143" s="6" t="e">
        <v>#REF!</v>
      </c>
      <c r="K143" s="6" t="e">
        <v>#REF!</v>
      </c>
    </row>
    <row r="144">
      <c r="A144" s="6" t="e">
        <v>#REF!</v>
      </c>
      <c r="E144" s="6" t="e">
        <v>#REF!</v>
      </c>
      <c r="F144" s="6" t="e">
        <v>#REF!</v>
      </c>
      <c r="G144" s="6" t="e">
        <v>#REF!</v>
      </c>
      <c r="H144" s="6" t="e">
        <v>#REF!</v>
      </c>
      <c r="I144" s="6" t="e">
        <v>#REF!</v>
      </c>
      <c r="J144" s="6" t="e">
        <v>#REF!</v>
      </c>
      <c r="K144" s="6" t="e">
        <v>#REF!</v>
      </c>
    </row>
    <row r="145">
      <c r="A145" s="6" t="e">
        <v>#REF!</v>
      </c>
      <c r="E145" s="6" t="e">
        <v>#REF!</v>
      </c>
      <c r="F145" s="6" t="e">
        <v>#REF!</v>
      </c>
      <c r="G145" s="6" t="e">
        <v>#REF!</v>
      </c>
      <c r="H145" s="6" t="e">
        <v>#REF!</v>
      </c>
      <c r="I145" s="6" t="e">
        <v>#REF!</v>
      </c>
      <c r="J145" s="6" t="e">
        <v>#REF!</v>
      </c>
      <c r="K145" s="6" t="e">
        <v>#REF!</v>
      </c>
    </row>
    <row r="146">
      <c r="A146" s="6" t="e">
        <v>#REF!</v>
      </c>
      <c r="E146" s="6" t="e">
        <v>#REF!</v>
      </c>
      <c r="F146" s="6" t="e">
        <v>#REF!</v>
      </c>
      <c r="G146" s="6" t="e">
        <v>#REF!</v>
      </c>
      <c r="H146" s="6" t="e">
        <v>#REF!</v>
      </c>
      <c r="I146" s="6" t="e">
        <v>#REF!</v>
      </c>
      <c r="J146" s="6" t="e">
        <v>#REF!</v>
      </c>
      <c r="K146" s="6" t="e">
        <v>#REF!</v>
      </c>
    </row>
    <row r="147">
      <c r="A147" s="6" t="e">
        <v>#REF!</v>
      </c>
      <c r="E147" s="6" t="e">
        <v>#REF!</v>
      </c>
      <c r="F147" s="6" t="e">
        <v>#REF!</v>
      </c>
      <c r="G147" s="6" t="e">
        <v>#REF!</v>
      </c>
      <c r="H147" s="6" t="e">
        <v>#REF!</v>
      </c>
      <c r="I147" s="6" t="e">
        <v>#REF!</v>
      </c>
      <c r="J147" s="6" t="e">
        <v>#REF!</v>
      </c>
      <c r="K147" s="6" t="e">
        <v>#REF!</v>
      </c>
    </row>
    <row r="148">
      <c r="A148" s="6" t="e">
        <v>#REF!</v>
      </c>
      <c r="E148" s="6" t="e">
        <v>#REF!</v>
      </c>
      <c r="F148" s="6" t="e">
        <v>#REF!</v>
      </c>
      <c r="G148" s="6" t="e">
        <v>#REF!</v>
      </c>
      <c r="H148" s="6" t="e">
        <v>#REF!</v>
      </c>
      <c r="I148" s="6" t="e">
        <v>#REF!</v>
      </c>
      <c r="J148" s="6" t="e">
        <v>#REF!</v>
      </c>
      <c r="K148" s="6" t="e">
        <v>#REF!</v>
      </c>
    </row>
    <row r="149">
      <c r="A149" s="6" t="e">
        <v>#REF!</v>
      </c>
      <c r="E149" s="6" t="e">
        <v>#REF!</v>
      </c>
      <c r="F149" s="6" t="e">
        <v>#REF!</v>
      </c>
      <c r="G149" s="6" t="e">
        <v>#REF!</v>
      </c>
      <c r="H149" s="6" t="e">
        <v>#REF!</v>
      </c>
      <c r="I149" s="6" t="e">
        <v>#REF!</v>
      </c>
      <c r="J149" s="6" t="e">
        <v>#REF!</v>
      </c>
      <c r="K149" s="6" t="e">
        <v>#REF!</v>
      </c>
    </row>
    <row r="150">
      <c r="A150" s="6" t="e">
        <v>#REF!</v>
      </c>
      <c r="E150" s="6" t="e">
        <v>#REF!</v>
      </c>
      <c r="F150" s="6" t="e">
        <v>#REF!</v>
      </c>
      <c r="G150" s="6" t="e">
        <v>#REF!</v>
      </c>
      <c r="H150" s="6" t="e">
        <v>#REF!</v>
      </c>
      <c r="I150" s="6" t="e">
        <v>#REF!</v>
      </c>
      <c r="J150" s="6" t="e">
        <v>#REF!</v>
      </c>
      <c r="K150" s="6" t="e">
        <v>#REF!</v>
      </c>
    </row>
    <row r="151">
      <c r="A151" s="6" t="e">
        <v>#REF!</v>
      </c>
      <c r="E151" s="6" t="e">
        <v>#REF!</v>
      </c>
      <c r="F151" s="6" t="e">
        <v>#REF!</v>
      </c>
      <c r="G151" s="6" t="e">
        <v>#REF!</v>
      </c>
      <c r="H151" s="6" t="e">
        <v>#REF!</v>
      </c>
      <c r="I151" s="6" t="e">
        <v>#REF!</v>
      </c>
      <c r="J151" s="6" t="e">
        <v>#REF!</v>
      </c>
      <c r="K151" s="6" t="e">
        <v>#REF!</v>
      </c>
    </row>
    <row r="152">
      <c r="A152" s="6" t="e">
        <v>#REF!</v>
      </c>
      <c r="E152" s="6" t="e">
        <v>#REF!</v>
      </c>
      <c r="F152" s="6" t="e">
        <v>#REF!</v>
      </c>
      <c r="G152" s="6" t="e">
        <v>#REF!</v>
      </c>
      <c r="H152" s="6" t="e">
        <v>#REF!</v>
      </c>
      <c r="I152" s="6" t="e">
        <v>#REF!</v>
      </c>
      <c r="J152" s="6" t="e">
        <v>#REF!</v>
      </c>
      <c r="K152" s="6" t="e">
        <v>#REF!</v>
      </c>
    </row>
    <row r="153">
      <c r="A153" s="6" t="e">
        <v>#REF!</v>
      </c>
      <c r="E153" s="6" t="e">
        <v>#REF!</v>
      </c>
      <c r="F153" s="6" t="e">
        <v>#REF!</v>
      </c>
      <c r="G153" s="6" t="e">
        <v>#REF!</v>
      </c>
      <c r="H153" s="6" t="e">
        <v>#REF!</v>
      </c>
      <c r="I153" s="6" t="e">
        <v>#REF!</v>
      </c>
      <c r="J153" s="6" t="e">
        <v>#REF!</v>
      </c>
      <c r="K153" s="6" t="e">
        <v>#REF!</v>
      </c>
    </row>
    <row r="154">
      <c r="A154" s="6" t="e">
        <v>#REF!</v>
      </c>
      <c r="E154" s="6" t="e">
        <v>#REF!</v>
      </c>
      <c r="F154" s="6" t="e">
        <v>#REF!</v>
      </c>
      <c r="G154" s="6" t="e">
        <v>#REF!</v>
      </c>
      <c r="H154" s="6" t="e">
        <v>#REF!</v>
      </c>
      <c r="I154" s="6" t="e">
        <v>#REF!</v>
      </c>
      <c r="J154" s="6" t="e">
        <v>#REF!</v>
      </c>
      <c r="K154" s="6" t="e">
        <v>#REF!</v>
      </c>
    </row>
    <row r="155">
      <c r="A155" s="6" t="e">
        <v>#REF!</v>
      </c>
      <c r="E155" s="6" t="e">
        <v>#REF!</v>
      </c>
      <c r="F155" s="6" t="e">
        <v>#REF!</v>
      </c>
      <c r="G155" s="6" t="e">
        <v>#REF!</v>
      </c>
      <c r="H155" s="6" t="e">
        <v>#REF!</v>
      </c>
      <c r="I155" s="6" t="e">
        <v>#REF!</v>
      </c>
      <c r="J155" s="6" t="e">
        <v>#REF!</v>
      </c>
      <c r="K155" s="6" t="e">
        <v>#REF!</v>
      </c>
    </row>
    <row r="156">
      <c r="A156" s="6" t="e">
        <v>#REF!</v>
      </c>
      <c r="E156" s="6" t="e">
        <v>#REF!</v>
      </c>
      <c r="F156" s="6" t="e">
        <v>#REF!</v>
      </c>
      <c r="G156" s="6" t="e">
        <v>#REF!</v>
      </c>
      <c r="H156" s="6" t="e">
        <v>#REF!</v>
      </c>
      <c r="I156" s="6" t="e">
        <v>#REF!</v>
      </c>
      <c r="J156" s="6" t="e">
        <v>#REF!</v>
      </c>
      <c r="K156" s="6" t="e">
        <v>#REF!</v>
      </c>
    </row>
    <row r="157">
      <c r="A157" s="6" t="e">
        <v>#REF!</v>
      </c>
      <c r="E157" s="6" t="e">
        <v>#REF!</v>
      </c>
      <c r="F157" s="6" t="e">
        <v>#REF!</v>
      </c>
      <c r="G157" s="6" t="e">
        <v>#REF!</v>
      </c>
      <c r="H157" s="6" t="e">
        <v>#REF!</v>
      </c>
      <c r="I157" s="6" t="e">
        <v>#REF!</v>
      </c>
      <c r="J157" s="6" t="e">
        <v>#REF!</v>
      </c>
      <c r="K157" s="6" t="e">
        <v>#REF!</v>
      </c>
    </row>
    <row r="158">
      <c r="A158" s="6" t="e">
        <v>#REF!</v>
      </c>
      <c r="E158" s="6" t="e">
        <v>#REF!</v>
      </c>
      <c r="F158" s="6" t="e">
        <v>#REF!</v>
      </c>
      <c r="G158" s="6" t="e">
        <v>#REF!</v>
      </c>
      <c r="H158" s="6" t="e">
        <v>#REF!</v>
      </c>
      <c r="I158" s="6" t="e">
        <v>#REF!</v>
      </c>
      <c r="J158" s="6" t="e">
        <v>#REF!</v>
      </c>
      <c r="K158" s="6" t="e">
        <v>#REF!</v>
      </c>
    </row>
    <row r="159">
      <c r="A159" s="6" t="e">
        <v>#REF!</v>
      </c>
      <c r="E159" s="6" t="e">
        <v>#REF!</v>
      </c>
      <c r="F159" s="6" t="e">
        <v>#REF!</v>
      </c>
      <c r="G159" s="6" t="e">
        <v>#REF!</v>
      </c>
      <c r="H159" s="6" t="e">
        <v>#REF!</v>
      </c>
      <c r="I159" s="6" t="e">
        <v>#REF!</v>
      </c>
      <c r="J159" s="6" t="e">
        <v>#REF!</v>
      </c>
      <c r="K159" s="6" t="e">
        <v>#REF!</v>
      </c>
    </row>
    <row r="160">
      <c r="A160" s="6" t="e">
        <v>#REF!</v>
      </c>
      <c r="E160" s="6" t="e">
        <v>#REF!</v>
      </c>
      <c r="F160" s="6" t="e">
        <v>#REF!</v>
      </c>
      <c r="G160" s="6" t="e">
        <v>#REF!</v>
      </c>
      <c r="H160" s="6" t="e">
        <v>#REF!</v>
      </c>
      <c r="I160" s="6" t="e">
        <v>#REF!</v>
      </c>
      <c r="J160" s="6" t="e">
        <v>#REF!</v>
      </c>
      <c r="K160" s="6" t="e">
        <v>#REF!</v>
      </c>
    </row>
    <row r="161">
      <c r="A161" s="6" t="e">
        <v>#REF!</v>
      </c>
      <c r="E161" s="6" t="e">
        <v>#REF!</v>
      </c>
      <c r="F161" s="6" t="e">
        <v>#REF!</v>
      </c>
      <c r="G161" s="6" t="e">
        <v>#REF!</v>
      </c>
      <c r="H161" s="6" t="e">
        <v>#REF!</v>
      </c>
      <c r="I161" s="6" t="e">
        <v>#REF!</v>
      </c>
      <c r="J161" s="6" t="e">
        <v>#REF!</v>
      </c>
      <c r="K161" s="6" t="e">
        <v>#REF!</v>
      </c>
    </row>
    <row r="162">
      <c r="A162" s="6" t="e">
        <v>#REF!</v>
      </c>
      <c r="E162" s="6" t="e">
        <v>#REF!</v>
      </c>
      <c r="F162" s="6" t="e">
        <v>#REF!</v>
      </c>
      <c r="G162" s="6" t="e">
        <v>#REF!</v>
      </c>
      <c r="H162" s="6" t="e">
        <v>#REF!</v>
      </c>
      <c r="I162" s="6" t="e">
        <v>#REF!</v>
      </c>
      <c r="J162" s="6" t="e">
        <v>#REF!</v>
      </c>
      <c r="K162" s="6" t="e">
        <v>#REF!</v>
      </c>
    </row>
    <row r="163">
      <c r="A163" s="6" t="e">
        <v>#REF!</v>
      </c>
      <c r="E163" s="6" t="e">
        <v>#REF!</v>
      </c>
      <c r="F163" s="6" t="e">
        <v>#REF!</v>
      </c>
      <c r="G163" s="6" t="e">
        <v>#REF!</v>
      </c>
      <c r="H163" s="6" t="e">
        <v>#REF!</v>
      </c>
      <c r="I163" s="6" t="e">
        <v>#REF!</v>
      </c>
      <c r="J163" s="6" t="e">
        <v>#REF!</v>
      </c>
      <c r="K163" s="6" t="e">
        <v>#REF!</v>
      </c>
    </row>
    <row r="164">
      <c r="A164" s="6" t="e">
        <v>#REF!</v>
      </c>
      <c r="E164" s="6" t="e">
        <v>#REF!</v>
      </c>
      <c r="F164" s="6" t="e">
        <v>#REF!</v>
      </c>
      <c r="G164" s="6" t="e">
        <v>#REF!</v>
      </c>
      <c r="H164" s="6" t="e">
        <v>#REF!</v>
      </c>
      <c r="I164" s="6" t="e">
        <v>#REF!</v>
      </c>
      <c r="J164" s="6" t="e">
        <v>#REF!</v>
      </c>
      <c r="K164" s="6" t="e">
        <v>#REF!</v>
      </c>
    </row>
    <row r="165">
      <c r="A165" s="6" t="e">
        <v>#REF!</v>
      </c>
      <c r="E165" s="6" t="e">
        <v>#REF!</v>
      </c>
      <c r="F165" s="6" t="e">
        <v>#REF!</v>
      </c>
      <c r="G165" s="6" t="e">
        <v>#REF!</v>
      </c>
      <c r="H165" s="6" t="e">
        <v>#REF!</v>
      </c>
      <c r="I165" s="6" t="e">
        <v>#REF!</v>
      </c>
      <c r="J165" s="6" t="e">
        <v>#REF!</v>
      </c>
      <c r="K165" s="6" t="e">
        <v>#REF!</v>
      </c>
    </row>
    <row r="166">
      <c r="A166" s="6" t="e">
        <v>#REF!</v>
      </c>
      <c r="E166" s="6" t="e">
        <v>#REF!</v>
      </c>
      <c r="F166" s="6" t="e">
        <v>#REF!</v>
      </c>
      <c r="G166" s="6" t="e">
        <v>#REF!</v>
      </c>
      <c r="H166" s="6" t="e">
        <v>#REF!</v>
      </c>
      <c r="I166" s="6" t="e">
        <v>#REF!</v>
      </c>
      <c r="J166" s="6" t="e">
        <v>#REF!</v>
      </c>
      <c r="K166" s="6" t="e">
        <v>#REF!</v>
      </c>
    </row>
    <row r="167">
      <c r="A167" s="6" t="e">
        <v>#REF!</v>
      </c>
      <c r="E167" s="6" t="e">
        <v>#REF!</v>
      </c>
      <c r="F167" s="6" t="e">
        <v>#REF!</v>
      </c>
      <c r="G167" s="6" t="e">
        <v>#REF!</v>
      </c>
      <c r="H167" s="6" t="e">
        <v>#REF!</v>
      </c>
      <c r="I167" s="6" t="e">
        <v>#REF!</v>
      </c>
      <c r="J167" s="6" t="e">
        <v>#REF!</v>
      </c>
      <c r="K167" s="6" t="e">
        <v>#REF!</v>
      </c>
    </row>
    <row r="168">
      <c r="A168" s="6" t="e">
        <v>#REF!</v>
      </c>
      <c r="E168" s="6" t="e">
        <v>#REF!</v>
      </c>
      <c r="F168" s="6" t="e">
        <v>#REF!</v>
      </c>
      <c r="G168" s="6" t="e">
        <v>#REF!</v>
      </c>
      <c r="H168" s="6" t="e">
        <v>#REF!</v>
      </c>
      <c r="I168" s="6" t="e">
        <v>#REF!</v>
      </c>
      <c r="J168" s="6" t="e">
        <v>#REF!</v>
      </c>
      <c r="K168" s="6" t="e">
        <v>#REF!</v>
      </c>
    </row>
    <row r="169">
      <c r="A169" s="6" t="e">
        <v>#REF!</v>
      </c>
      <c r="E169" s="6" t="e">
        <v>#REF!</v>
      </c>
      <c r="F169" s="6" t="e">
        <v>#REF!</v>
      </c>
      <c r="G169" s="6" t="e">
        <v>#REF!</v>
      </c>
      <c r="H169" s="6" t="e">
        <v>#REF!</v>
      </c>
      <c r="I169" s="6" t="e">
        <v>#REF!</v>
      </c>
      <c r="J169" s="6" t="e">
        <v>#REF!</v>
      </c>
      <c r="K169" s="6" t="e">
        <v>#REF!</v>
      </c>
    </row>
    <row r="170">
      <c r="A170" s="6" t="e">
        <v>#REF!</v>
      </c>
      <c r="E170" s="6" t="e">
        <v>#REF!</v>
      </c>
      <c r="F170" s="6" t="e">
        <v>#REF!</v>
      </c>
      <c r="G170" s="6" t="e">
        <v>#REF!</v>
      </c>
      <c r="H170" s="6" t="e">
        <v>#REF!</v>
      </c>
      <c r="I170" s="6" t="e">
        <v>#REF!</v>
      </c>
      <c r="J170" s="6" t="e">
        <v>#REF!</v>
      </c>
      <c r="K170" s="6" t="e">
        <v>#REF!</v>
      </c>
    </row>
    <row r="171">
      <c r="A171" s="6" t="e">
        <v>#REF!</v>
      </c>
      <c r="E171" s="6" t="e">
        <v>#REF!</v>
      </c>
      <c r="F171" s="6" t="e">
        <v>#REF!</v>
      </c>
      <c r="G171" s="6" t="e">
        <v>#REF!</v>
      </c>
      <c r="H171" s="6" t="e">
        <v>#REF!</v>
      </c>
      <c r="I171" s="6" t="e">
        <v>#REF!</v>
      </c>
      <c r="J171" s="6" t="e">
        <v>#REF!</v>
      </c>
      <c r="K171" s="6" t="e">
        <v>#REF!</v>
      </c>
    </row>
    <row r="172">
      <c r="A172" s="6" t="e">
        <v>#REF!</v>
      </c>
      <c r="E172" s="6" t="e">
        <v>#REF!</v>
      </c>
      <c r="F172" s="6" t="e">
        <v>#REF!</v>
      </c>
      <c r="G172" s="6" t="e">
        <v>#REF!</v>
      </c>
      <c r="H172" s="6" t="e">
        <v>#REF!</v>
      </c>
      <c r="I172" s="6" t="e">
        <v>#REF!</v>
      </c>
      <c r="J172" s="6" t="e">
        <v>#REF!</v>
      </c>
      <c r="K172" s="6" t="e">
        <v>#REF!</v>
      </c>
    </row>
    <row r="173">
      <c r="A173" s="6" t="e">
        <v>#REF!</v>
      </c>
      <c r="E173" s="6" t="e">
        <v>#REF!</v>
      </c>
      <c r="F173" s="6" t="e">
        <v>#REF!</v>
      </c>
      <c r="G173" s="6" t="e">
        <v>#REF!</v>
      </c>
      <c r="H173" s="6" t="e">
        <v>#REF!</v>
      </c>
      <c r="I173" s="6" t="e">
        <v>#REF!</v>
      </c>
      <c r="J173" s="6" t="e">
        <v>#REF!</v>
      </c>
      <c r="K173" s="6" t="e">
        <v>#REF!</v>
      </c>
    </row>
    <row r="174">
      <c r="A174" s="6" t="e">
        <v>#REF!</v>
      </c>
      <c r="E174" s="6" t="e">
        <v>#REF!</v>
      </c>
      <c r="F174" s="6" t="e">
        <v>#REF!</v>
      </c>
      <c r="G174" s="6" t="e">
        <v>#REF!</v>
      </c>
      <c r="H174" s="6" t="e">
        <v>#REF!</v>
      </c>
      <c r="I174" s="6" t="e">
        <v>#REF!</v>
      </c>
      <c r="J174" s="6" t="e">
        <v>#REF!</v>
      </c>
      <c r="K174" s="6" t="e">
        <v>#REF!</v>
      </c>
    </row>
    <row r="175">
      <c r="A175" s="6" t="e">
        <v>#REF!</v>
      </c>
      <c r="E175" s="6" t="e">
        <v>#REF!</v>
      </c>
      <c r="F175" s="6" t="e">
        <v>#REF!</v>
      </c>
      <c r="G175" s="6" t="e">
        <v>#REF!</v>
      </c>
      <c r="H175" s="6" t="e">
        <v>#REF!</v>
      </c>
      <c r="I175" s="6" t="e">
        <v>#REF!</v>
      </c>
      <c r="J175" s="6" t="e">
        <v>#REF!</v>
      </c>
      <c r="K175" s="6" t="e">
        <v>#REF!</v>
      </c>
    </row>
    <row r="176">
      <c r="A176" s="6" t="e">
        <v>#REF!</v>
      </c>
      <c r="E176" s="6" t="e">
        <v>#REF!</v>
      </c>
      <c r="F176" s="6" t="e">
        <v>#REF!</v>
      </c>
      <c r="G176" s="6" t="e">
        <v>#REF!</v>
      </c>
      <c r="H176" s="6" t="e">
        <v>#REF!</v>
      </c>
      <c r="I176" s="6" t="e">
        <v>#REF!</v>
      </c>
      <c r="J176" s="6" t="e">
        <v>#REF!</v>
      </c>
      <c r="K176" s="6" t="e">
        <v>#REF!</v>
      </c>
    </row>
    <row r="177">
      <c r="A177" s="6" t="e">
        <v>#REF!</v>
      </c>
      <c r="E177" s="6" t="e">
        <v>#REF!</v>
      </c>
      <c r="F177" s="6" t="e">
        <v>#REF!</v>
      </c>
      <c r="G177" s="6" t="e">
        <v>#REF!</v>
      </c>
      <c r="H177" s="6" t="e">
        <v>#REF!</v>
      </c>
      <c r="I177" s="6" t="e">
        <v>#REF!</v>
      </c>
      <c r="J177" s="6" t="e">
        <v>#REF!</v>
      </c>
      <c r="K177" s="6" t="e">
        <v>#REF!</v>
      </c>
    </row>
    <row r="178">
      <c r="A178" s="6" t="e">
        <v>#REF!</v>
      </c>
      <c r="E178" s="6" t="e">
        <v>#REF!</v>
      </c>
      <c r="F178" s="6" t="e">
        <v>#REF!</v>
      </c>
      <c r="G178" s="6" t="e">
        <v>#REF!</v>
      </c>
      <c r="H178" s="6" t="e">
        <v>#REF!</v>
      </c>
      <c r="I178" s="6" t="e">
        <v>#REF!</v>
      </c>
      <c r="J178" s="6" t="e">
        <v>#REF!</v>
      </c>
      <c r="K178" s="6" t="e">
        <v>#REF!</v>
      </c>
    </row>
    <row r="179">
      <c r="A179" s="6" t="e">
        <v>#REF!</v>
      </c>
      <c r="E179" s="6" t="e">
        <v>#REF!</v>
      </c>
      <c r="F179" s="6" t="e">
        <v>#REF!</v>
      </c>
      <c r="G179" s="6" t="e">
        <v>#REF!</v>
      </c>
      <c r="H179" s="6" t="e">
        <v>#REF!</v>
      </c>
      <c r="I179" s="6" t="e">
        <v>#REF!</v>
      </c>
      <c r="J179" s="6" t="e">
        <v>#REF!</v>
      </c>
      <c r="K179" s="6" t="e">
        <v>#REF!</v>
      </c>
    </row>
    <row r="180">
      <c r="A180" s="6" t="e">
        <v>#REF!</v>
      </c>
      <c r="E180" s="6" t="e">
        <v>#REF!</v>
      </c>
      <c r="F180" s="6" t="e">
        <v>#REF!</v>
      </c>
      <c r="G180" s="6" t="e">
        <v>#REF!</v>
      </c>
      <c r="H180" s="6" t="e">
        <v>#REF!</v>
      </c>
      <c r="I180" s="6" t="e">
        <v>#REF!</v>
      </c>
      <c r="J180" s="6" t="e">
        <v>#REF!</v>
      </c>
      <c r="K180" s="6" t="e">
        <v>#REF!</v>
      </c>
    </row>
    <row r="181">
      <c r="A181" s="6" t="e">
        <v>#REF!</v>
      </c>
      <c r="E181" s="6" t="e">
        <v>#REF!</v>
      </c>
      <c r="F181" s="6" t="e">
        <v>#REF!</v>
      </c>
      <c r="G181" s="6" t="e">
        <v>#REF!</v>
      </c>
      <c r="H181" s="6" t="e">
        <v>#REF!</v>
      </c>
      <c r="I181" s="6" t="e">
        <v>#REF!</v>
      </c>
      <c r="J181" s="6" t="e">
        <v>#REF!</v>
      </c>
      <c r="K181" s="6" t="e">
        <v>#REF!</v>
      </c>
    </row>
    <row r="182">
      <c r="A182" s="6" t="e">
        <v>#REF!</v>
      </c>
      <c r="E182" s="6" t="e">
        <v>#REF!</v>
      </c>
      <c r="F182" s="6" t="e">
        <v>#REF!</v>
      </c>
      <c r="G182" s="6" t="e">
        <v>#REF!</v>
      </c>
      <c r="H182" s="6" t="e">
        <v>#REF!</v>
      </c>
      <c r="I182" s="6" t="e">
        <v>#REF!</v>
      </c>
      <c r="J182" s="6" t="e">
        <v>#REF!</v>
      </c>
      <c r="K182" s="6" t="e">
        <v>#REF!</v>
      </c>
    </row>
    <row r="183">
      <c r="A183" s="6" t="e">
        <v>#REF!</v>
      </c>
      <c r="E183" s="6" t="e">
        <v>#REF!</v>
      </c>
      <c r="F183" s="6" t="e">
        <v>#REF!</v>
      </c>
      <c r="G183" s="6" t="e">
        <v>#REF!</v>
      </c>
      <c r="H183" s="6" t="e">
        <v>#REF!</v>
      </c>
      <c r="I183" s="6" t="e">
        <v>#REF!</v>
      </c>
      <c r="J183" s="6" t="e">
        <v>#REF!</v>
      </c>
      <c r="K183" s="6" t="e">
        <v>#REF!</v>
      </c>
    </row>
    <row r="184">
      <c r="A184" s="6" t="e">
        <v>#REF!</v>
      </c>
      <c r="E184" s="6" t="e">
        <v>#REF!</v>
      </c>
      <c r="F184" s="6" t="e">
        <v>#REF!</v>
      </c>
      <c r="G184" s="6" t="e">
        <v>#REF!</v>
      </c>
      <c r="H184" s="6" t="e">
        <v>#REF!</v>
      </c>
      <c r="I184" s="6" t="e">
        <v>#REF!</v>
      </c>
      <c r="J184" s="6" t="e">
        <v>#REF!</v>
      </c>
      <c r="K184" s="6" t="e">
        <v>#REF!</v>
      </c>
    </row>
    <row r="185">
      <c r="A185" s="6" t="e">
        <v>#REF!</v>
      </c>
      <c r="E185" s="6" t="e">
        <v>#REF!</v>
      </c>
      <c r="F185" s="6" t="e">
        <v>#REF!</v>
      </c>
      <c r="G185" s="6" t="e">
        <v>#REF!</v>
      </c>
      <c r="H185" s="6" t="e">
        <v>#REF!</v>
      </c>
      <c r="I185" s="6" t="e">
        <v>#REF!</v>
      </c>
      <c r="J185" s="6" t="e">
        <v>#REF!</v>
      </c>
      <c r="K185" s="6" t="e">
        <v>#REF!</v>
      </c>
    </row>
    <row r="186">
      <c r="A186" s="6" t="e">
        <v>#REF!</v>
      </c>
      <c r="E186" s="6" t="e">
        <v>#REF!</v>
      </c>
      <c r="F186" s="6" t="e">
        <v>#REF!</v>
      </c>
      <c r="G186" s="6" t="e">
        <v>#REF!</v>
      </c>
      <c r="H186" s="6" t="e">
        <v>#REF!</v>
      </c>
      <c r="I186" s="6" t="e">
        <v>#REF!</v>
      </c>
      <c r="J186" s="6" t="e">
        <v>#REF!</v>
      </c>
      <c r="K186" s="6" t="e">
        <v>#REF!</v>
      </c>
    </row>
    <row r="187">
      <c r="A187" s="6" t="e">
        <v>#REF!</v>
      </c>
      <c r="E187" s="6" t="e">
        <v>#REF!</v>
      </c>
      <c r="F187" s="6" t="e">
        <v>#REF!</v>
      </c>
      <c r="G187" s="6" t="e">
        <v>#REF!</v>
      </c>
      <c r="H187" s="6" t="e">
        <v>#REF!</v>
      </c>
      <c r="I187" s="6" t="e">
        <v>#REF!</v>
      </c>
      <c r="J187" s="6" t="e">
        <v>#REF!</v>
      </c>
      <c r="K187" s="6" t="e">
        <v>#REF!</v>
      </c>
    </row>
    <row r="188">
      <c r="A188" s="6" t="e">
        <v>#REF!</v>
      </c>
      <c r="E188" s="6" t="e">
        <v>#REF!</v>
      </c>
      <c r="F188" s="6" t="e">
        <v>#REF!</v>
      </c>
      <c r="G188" s="6" t="e">
        <v>#REF!</v>
      </c>
      <c r="H188" s="6" t="e">
        <v>#REF!</v>
      </c>
      <c r="I188" s="6" t="e">
        <v>#REF!</v>
      </c>
      <c r="J188" s="6" t="e">
        <v>#REF!</v>
      </c>
      <c r="K188" s="6" t="e">
        <v>#REF!</v>
      </c>
    </row>
    <row r="189">
      <c r="A189" s="6" t="e">
        <v>#REF!</v>
      </c>
      <c r="E189" s="6" t="e">
        <v>#REF!</v>
      </c>
      <c r="F189" s="6" t="e">
        <v>#REF!</v>
      </c>
      <c r="G189" s="6" t="e">
        <v>#REF!</v>
      </c>
      <c r="H189" s="6" t="e">
        <v>#REF!</v>
      </c>
      <c r="I189" s="6" t="e">
        <v>#REF!</v>
      </c>
      <c r="J189" s="6" t="e">
        <v>#REF!</v>
      </c>
      <c r="K189" s="6" t="e">
        <v>#REF!</v>
      </c>
    </row>
    <row r="190">
      <c r="A190" s="6" t="e">
        <v>#REF!</v>
      </c>
      <c r="E190" s="6" t="e">
        <v>#REF!</v>
      </c>
      <c r="F190" s="6" t="e">
        <v>#REF!</v>
      </c>
      <c r="G190" s="6" t="e">
        <v>#REF!</v>
      </c>
      <c r="H190" s="6" t="e">
        <v>#REF!</v>
      </c>
      <c r="I190" s="6" t="e">
        <v>#REF!</v>
      </c>
      <c r="J190" s="6" t="e">
        <v>#REF!</v>
      </c>
      <c r="K190" s="6" t="e">
        <v>#REF!</v>
      </c>
    </row>
    <row r="191">
      <c r="A191" s="6" t="e">
        <v>#REF!</v>
      </c>
      <c r="E191" s="6" t="e">
        <v>#REF!</v>
      </c>
      <c r="F191" s="6" t="e">
        <v>#REF!</v>
      </c>
      <c r="G191" s="6" t="e">
        <v>#REF!</v>
      </c>
      <c r="H191" s="6" t="e">
        <v>#REF!</v>
      </c>
      <c r="I191" s="6" t="e">
        <v>#REF!</v>
      </c>
      <c r="J191" s="6" t="e">
        <v>#REF!</v>
      </c>
      <c r="K191" s="6" t="e">
        <v>#REF!</v>
      </c>
    </row>
    <row r="192">
      <c r="A192" s="6" t="e">
        <v>#REF!</v>
      </c>
      <c r="E192" s="6" t="e">
        <v>#REF!</v>
      </c>
      <c r="F192" s="6" t="e">
        <v>#REF!</v>
      </c>
      <c r="G192" s="6" t="e">
        <v>#REF!</v>
      </c>
      <c r="H192" s="6" t="e">
        <v>#REF!</v>
      </c>
      <c r="I192" s="6" t="e">
        <v>#REF!</v>
      </c>
      <c r="J192" s="6" t="e">
        <v>#REF!</v>
      </c>
      <c r="K192" s="6" t="e">
        <v>#REF!</v>
      </c>
    </row>
    <row r="193">
      <c r="A193" s="6" t="e">
        <v>#REF!</v>
      </c>
      <c r="E193" s="6" t="e">
        <v>#REF!</v>
      </c>
      <c r="F193" s="6" t="e">
        <v>#REF!</v>
      </c>
      <c r="G193" s="6" t="e">
        <v>#REF!</v>
      </c>
      <c r="H193" s="6" t="e">
        <v>#REF!</v>
      </c>
      <c r="I193" s="6" t="e">
        <v>#REF!</v>
      </c>
      <c r="J193" s="6" t="e">
        <v>#REF!</v>
      </c>
      <c r="K193" s="6" t="e">
        <v>#REF!</v>
      </c>
    </row>
    <row r="194">
      <c r="A194" s="6" t="e">
        <v>#REF!</v>
      </c>
      <c r="E194" s="6" t="e">
        <v>#REF!</v>
      </c>
      <c r="F194" s="6" t="e">
        <v>#REF!</v>
      </c>
      <c r="G194" s="6" t="e">
        <v>#REF!</v>
      </c>
      <c r="H194" s="6" t="e">
        <v>#REF!</v>
      </c>
      <c r="I194" s="6" t="e">
        <v>#REF!</v>
      </c>
      <c r="J194" s="6" t="e">
        <v>#REF!</v>
      </c>
      <c r="K194" s="6" t="e">
        <v>#REF!</v>
      </c>
    </row>
    <row r="195">
      <c r="A195" s="6" t="e">
        <v>#REF!</v>
      </c>
      <c r="E195" s="6" t="e">
        <v>#REF!</v>
      </c>
      <c r="F195" s="6" t="e">
        <v>#REF!</v>
      </c>
      <c r="G195" s="6" t="e">
        <v>#REF!</v>
      </c>
      <c r="H195" s="6" t="e">
        <v>#REF!</v>
      </c>
      <c r="I195" s="6" t="e">
        <v>#REF!</v>
      </c>
      <c r="J195" s="6" t="e">
        <v>#REF!</v>
      </c>
      <c r="K195" s="6" t="e">
        <v>#REF!</v>
      </c>
    </row>
    <row r="196">
      <c r="A196" s="6" t="e">
        <v>#REF!</v>
      </c>
      <c r="E196" s="6" t="e">
        <v>#REF!</v>
      </c>
      <c r="F196" s="6" t="e">
        <v>#REF!</v>
      </c>
      <c r="G196" s="6" t="e">
        <v>#REF!</v>
      </c>
      <c r="H196" s="6" t="e">
        <v>#REF!</v>
      </c>
      <c r="I196" s="6" t="e">
        <v>#REF!</v>
      </c>
      <c r="J196" s="6" t="e">
        <v>#REF!</v>
      </c>
      <c r="K196" s="6" t="e">
        <v>#REF!</v>
      </c>
    </row>
    <row r="197">
      <c r="A197" s="6" t="e">
        <v>#REF!</v>
      </c>
      <c r="E197" s="6" t="e">
        <v>#REF!</v>
      </c>
      <c r="F197" s="6" t="e">
        <v>#REF!</v>
      </c>
      <c r="G197" s="6" t="e">
        <v>#REF!</v>
      </c>
      <c r="H197" s="6" t="e">
        <v>#REF!</v>
      </c>
      <c r="I197" s="6" t="e">
        <v>#REF!</v>
      </c>
      <c r="J197" s="6" t="e">
        <v>#REF!</v>
      </c>
      <c r="K197" s="6" t="e">
        <v>#REF!</v>
      </c>
    </row>
    <row r="198">
      <c r="A198" s="6" t="e">
        <v>#REF!</v>
      </c>
      <c r="E198" s="6" t="e">
        <v>#REF!</v>
      </c>
      <c r="F198" s="6" t="e">
        <v>#REF!</v>
      </c>
      <c r="G198" s="6" t="e">
        <v>#REF!</v>
      </c>
      <c r="H198" s="6" t="e">
        <v>#REF!</v>
      </c>
      <c r="I198" s="6" t="e">
        <v>#REF!</v>
      </c>
      <c r="J198" s="6" t="e">
        <v>#REF!</v>
      </c>
      <c r="K198" s="6" t="e">
        <v>#REF!</v>
      </c>
    </row>
    <row r="199">
      <c r="A199" s="6" t="e">
        <v>#REF!</v>
      </c>
      <c r="E199" s="6" t="e">
        <v>#REF!</v>
      </c>
      <c r="F199" s="6" t="e">
        <v>#REF!</v>
      </c>
      <c r="G199" s="6" t="e">
        <v>#REF!</v>
      </c>
      <c r="H199" s="6" t="e">
        <v>#REF!</v>
      </c>
      <c r="I199" s="6" t="e">
        <v>#REF!</v>
      </c>
      <c r="J199" s="6" t="e">
        <v>#REF!</v>
      </c>
      <c r="K199" s="6" t="e">
        <v>#REF!</v>
      </c>
    </row>
    <row r="200">
      <c r="A200" s="6" t="e">
        <v>#REF!</v>
      </c>
      <c r="E200" s="6" t="e">
        <v>#REF!</v>
      </c>
      <c r="F200" s="6" t="e">
        <v>#REF!</v>
      </c>
      <c r="G200" s="6" t="e">
        <v>#REF!</v>
      </c>
      <c r="H200" s="6" t="e">
        <v>#REF!</v>
      </c>
      <c r="I200" s="6" t="e">
        <v>#REF!</v>
      </c>
      <c r="J200" s="6" t="e">
        <v>#REF!</v>
      </c>
      <c r="K200" s="6" t="e">
        <v>#REF!</v>
      </c>
    </row>
    <row r="201">
      <c r="A201" s="6" t="e">
        <v>#REF!</v>
      </c>
      <c r="E201" s="6" t="e">
        <v>#REF!</v>
      </c>
      <c r="F201" s="6" t="e">
        <v>#REF!</v>
      </c>
      <c r="G201" s="6" t="e">
        <v>#REF!</v>
      </c>
      <c r="H201" s="6" t="e">
        <v>#REF!</v>
      </c>
      <c r="I201" s="6" t="e">
        <v>#REF!</v>
      </c>
      <c r="J201" s="6" t="e">
        <v>#REF!</v>
      </c>
      <c r="K201" s="6" t="e">
        <v>#REF!</v>
      </c>
    </row>
    <row r="202">
      <c r="A202" s="6" t="e">
        <v>#REF!</v>
      </c>
      <c r="E202" s="6" t="e">
        <v>#REF!</v>
      </c>
      <c r="F202" s="6" t="e">
        <v>#REF!</v>
      </c>
      <c r="G202" s="6" t="e">
        <v>#REF!</v>
      </c>
      <c r="H202" s="6" t="e">
        <v>#REF!</v>
      </c>
      <c r="I202" s="6" t="e">
        <v>#REF!</v>
      </c>
      <c r="J202" s="6" t="e">
        <v>#REF!</v>
      </c>
      <c r="K202" s="6" t="e">
        <v>#REF!</v>
      </c>
    </row>
    <row r="203">
      <c r="A203" s="6" t="e">
        <v>#REF!</v>
      </c>
      <c r="E203" s="6" t="e">
        <v>#REF!</v>
      </c>
      <c r="F203" s="6" t="e">
        <v>#REF!</v>
      </c>
      <c r="G203" s="6" t="e">
        <v>#REF!</v>
      </c>
      <c r="H203" s="6" t="e">
        <v>#REF!</v>
      </c>
      <c r="I203" s="6" t="e">
        <v>#REF!</v>
      </c>
      <c r="J203" s="6" t="e">
        <v>#REF!</v>
      </c>
      <c r="K203" s="6" t="e">
        <v>#REF!</v>
      </c>
    </row>
    <row r="204">
      <c r="A204" s="6" t="e">
        <v>#REF!</v>
      </c>
      <c r="E204" s="6" t="e">
        <v>#REF!</v>
      </c>
      <c r="F204" s="6" t="e">
        <v>#REF!</v>
      </c>
      <c r="G204" s="6" t="e">
        <v>#REF!</v>
      </c>
      <c r="H204" s="6" t="e">
        <v>#REF!</v>
      </c>
      <c r="I204" s="6" t="e">
        <v>#REF!</v>
      </c>
      <c r="J204" s="6" t="e">
        <v>#REF!</v>
      </c>
      <c r="K204" s="6" t="e">
        <v>#REF!</v>
      </c>
    </row>
    <row r="205">
      <c r="A205" s="6" t="e">
        <v>#REF!</v>
      </c>
      <c r="E205" s="6" t="e">
        <v>#REF!</v>
      </c>
      <c r="F205" s="6" t="e">
        <v>#REF!</v>
      </c>
      <c r="G205" s="6" t="e">
        <v>#REF!</v>
      </c>
      <c r="H205" s="6" t="e">
        <v>#REF!</v>
      </c>
      <c r="I205" s="6" t="e">
        <v>#REF!</v>
      </c>
      <c r="J205" s="6" t="e">
        <v>#REF!</v>
      </c>
      <c r="K205" s="6" t="e">
        <v>#REF!</v>
      </c>
    </row>
    <row r="206">
      <c r="A206" s="6" t="e">
        <v>#REF!</v>
      </c>
      <c r="E206" s="6" t="e">
        <v>#REF!</v>
      </c>
      <c r="F206" s="6" t="e">
        <v>#REF!</v>
      </c>
      <c r="G206" s="6" t="e">
        <v>#REF!</v>
      </c>
      <c r="H206" s="6" t="e">
        <v>#REF!</v>
      </c>
      <c r="I206" s="6" t="e">
        <v>#REF!</v>
      </c>
      <c r="J206" s="6" t="e">
        <v>#REF!</v>
      </c>
      <c r="K206" s="6" t="e">
        <v>#REF!</v>
      </c>
    </row>
    <row r="207">
      <c r="A207" s="6" t="e">
        <v>#REF!</v>
      </c>
      <c r="E207" s="6" t="e">
        <v>#REF!</v>
      </c>
      <c r="F207" s="6" t="e">
        <v>#REF!</v>
      </c>
      <c r="G207" s="6" t="e">
        <v>#REF!</v>
      </c>
      <c r="H207" s="6" t="e">
        <v>#REF!</v>
      </c>
      <c r="I207" s="6" t="e">
        <v>#REF!</v>
      </c>
      <c r="J207" s="6" t="e">
        <v>#REF!</v>
      </c>
      <c r="K207" s="6" t="e">
        <v>#REF!</v>
      </c>
    </row>
    <row r="208">
      <c r="A208" s="6" t="e">
        <v>#REF!</v>
      </c>
      <c r="E208" s="6" t="e">
        <v>#REF!</v>
      </c>
      <c r="F208" s="6" t="e">
        <v>#REF!</v>
      </c>
      <c r="G208" s="6" t="e">
        <v>#REF!</v>
      </c>
      <c r="H208" s="6" t="e">
        <v>#REF!</v>
      </c>
      <c r="I208" s="6" t="e">
        <v>#REF!</v>
      </c>
      <c r="J208" s="6" t="e">
        <v>#REF!</v>
      </c>
      <c r="K208" s="6" t="e">
        <v>#REF!</v>
      </c>
    </row>
    <row r="209">
      <c r="A209" s="6" t="e">
        <v>#REF!</v>
      </c>
      <c r="E209" s="6" t="e">
        <v>#REF!</v>
      </c>
      <c r="F209" s="6" t="e">
        <v>#REF!</v>
      </c>
      <c r="G209" s="6" t="e">
        <v>#REF!</v>
      </c>
      <c r="H209" s="6" t="e">
        <v>#REF!</v>
      </c>
      <c r="I209" s="6" t="e">
        <v>#REF!</v>
      </c>
      <c r="J209" s="6" t="e">
        <v>#REF!</v>
      </c>
      <c r="K209" s="6" t="e">
        <v>#REF!</v>
      </c>
    </row>
    <row r="210">
      <c r="A210" s="6" t="e">
        <v>#REF!</v>
      </c>
      <c r="E210" s="6" t="e">
        <v>#REF!</v>
      </c>
      <c r="F210" s="6" t="e">
        <v>#REF!</v>
      </c>
      <c r="G210" s="6" t="e">
        <v>#REF!</v>
      </c>
      <c r="H210" s="6" t="e">
        <v>#REF!</v>
      </c>
      <c r="I210" s="6" t="e">
        <v>#REF!</v>
      </c>
      <c r="J210" s="6" t="e">
        <v>#REF!</v>
      </c>
      <c r="K210" s="6" t="e">
        <v>#REF!</v>
      </c>
    </row>
    <row r="211">
      <c r="A211" s="6" t="e">
        <v>#REF!</v>
      </c>
      <c r="E211" s="6" t="e">
        <v>#REF!</v>
      </c>
      <c r="F211" s="6" t="e">
        <v>#REF!</v>
      </c>
      <c r="G211" s="6" t="e">
        <v>#REF!</v>
      </c>
      <c r="H211" s="6" t="e">
        <v>#REF!</v>
      </c>
      <c r="I211" s="6" t="e">
        <v>#REF!</v>
      </c>
      <c r="J211" s="6" t="e">
        <v>#REF!</v>
      </c>
      <c r="K211" s="6" t="e">
        <v>#REF!</v>
      </c>
    </row>
    <row r="212">
      <c r="A212" s="6" t="e">
        <v>#REF!</v>
      </c>
      <c r="E212" s="6" t="e">
        <v>#REF!</v>
      </c>
      <c r="F212" s="6" t="e">
        <v>#REF!</v>
      </c>
      <c r="G212" s="6" t="e">
        <v>#REF!</v>
      </c>
      <c r="H212" s="6" t="e">
        <v>#REF!</v>
      </c>
      <c r="I212" s="6" t="e">
        <v>#REF!</v>
      </c>
      <c r="J212" s="6" t="e">
        <v>#REF!</v>
      </c>
      <c r="K212" s="6" t="e">
        <v>#REF!</v>
      </c>
    </row>
    <row r="213">
      <c r="A213" s="6" t="e">
        <v>#REF!</v>
      </c>
      <c r="E213" s="6" t="e">
        <v>#REF!</v>
      </c>
      <c r="F213" s="6" t="e">
        <v>#REF!</v>
      </c>
      <c r="G213" s="6" t="e">
        <v>#REF!</v>
      </c>
      <c r="H213" s="6" t="e">
        <v>#REF!</v>
      </c>
      <c r="I213" s="6" t="e">
        <v>#REF!</v>
      </c>
      <c r="J213" s="6" t="e">
        <v>#REF!</v>
      </c>
      <c r="K213" s="6" t="e">
        <v>#REF!</v>
      </c>
    </row>
    <row r="214">
      <c r="A214" s="6" t="e">
        <v>#REF!</v>
      </c>
      <c r="E214" s="6" t="e">
        <v>#REF!</v>
      </c>
      <c r="F214" s="6" t="e">
        <v>#REF!</v>
      </c>
      <c r="G214" s="6" t="e">
        <v>#REF!</v>
      </c>
      <c r="H214" s="6" t="e">
        <v>#REF!</v>
      </c>
      <c r="I214" s="6" t="e">
        <v>#REF!</v>
      </c>
      <c r="J214" s="6" t="e">
        <v>#REF!</v>
      </c>
      <c r="K214" s="6" t="e">
        <v>#REF!</v>
      </c>
    </row>
    <row r="215">
      <c r="A215" s="6" t="e">
        <v>#REF!</v>
      </c>
      <c r="E215" s="6" t="e">
        <v>#REF!</v>
      </c>
      <c r="F215" s="6" t="e">
        <v>#REF!</v>
      </c>
      <c r="G215" s="6" t="e">
        <v>#REF!</v>
      </c>
      <c r="H215" s="6" t="e">
        <v>#REF!</v>
      </c>
      <c r="I215" s="6" t="e">
        <v>#REF!</v>
      </c>
      <c r="J215" s="6" t="e">
        <v>#REF!</v>
      </c>
      <c r="K215" s="6" t="e">
        <v>#REF!</v>
      </c>
    </row>
    <row r="216">
      <c r="A216" s="6" t="e">
        <v>#REF!</v>
      </c>
      <c r="E216" s="6" t="e">
        <v>#REF!</v>
      </c>
      <c r="F216" s="6" t="e">
        <v>#REF!</v>
      </c>
      <c r="G216" s="6" t="e">
        <v>#REF!</v>
      </c>
      <c r="H216" s="6" t="e">
        <v>#REF!</v>
      </c>
      <c r="I216" s="6" t="e">
        <v>#REF!</v>
      </c>
      <c r="J216" s="6" t="e">
        <v>#REF!</v>
      </c>
      <c r="K216" s="6" t="e">
        <v>#REF!</v>
      </c>
    </row>
    <row r="217">
      <c r="A217" s="6" t="e">
        <v>#REF!</v>
      </c>
      <c r="E217" s="6" t="e">
        <v>#REF!</v>
      </c>
      <c r="F217" s="6" t="e">
        <v>#REF!</v>
      </c>
      <c r="G217" s="6" t="e">
        <v>#REF!</v>
      </c>
      <c r="H217" s="6" t="e">
        <v>#REF!</v>
      </c>
      <c r="I217" s="6" t="e">
        <v>#REF!</v>
      </c>
      <c r="J217" s="6" t="e">
        <v>#REF!</v>
      </c>
      <c r="K217" s="6" t="e">
        <v>#REF!</v>
      </c>
    </row>
    <row r="218">
      <c r="A218" s="6" t="e">
        <v>#REF!</v>
      </c>
      <c r="E218" s="6" t="e">
        <v>#REF!</v>
      </c>
      <c r="F218" s="6" t="e">
        <v>#REF!</v>
      </c>
      <c r="G218" s="6" t="e">
        <v>#REF!</v>
      </c>
      <c r="H218" s="6" t="e">
        <v>#REF!</v>
      </c>
      <c r="I218" s="6" t="e">
        <v>#REF!</v>
      </c>
      <c r="J218" s="6" t="e">
        <v>#REF!</v>
      </c>
      <c r="K218" s="6" t="e">
        <v>#REF!</v>
      </c>
    </row>
    <row r="219">
      <c r="A219" s="6" t="e">
        <v>#REF!</v>
      </c>
      <c r="E219" s="6" t="e">
        <v>#REF!</v>
      </c>
      <c r="F219" s="6" t="e">
        <v>#REF!</v>
      </c>
      <c r="G219" s="6" t="e">
        <v>#REF!</v>
      </c>
      <c r="H219" s="6" t="e">
        <v>#REF!</v>
      </c>
      <c r="I219" s="6" t="e">
        <v>#REF!</v>
      </c>
      <c r="J219" s="6" t="e">
        <v>#REF!</v>
      </c>
      <c r="K219" s="6" t="e">
        <v>#REF!</v>
      </c>
    </row>
    <row r="220">
      <c r="A220" s="6" t="e">
        <v>#REF!</v>
      </c>
      <c r="E220" s="6" t="e">
        <v>#REF!</v>
      </c>
      <c r="F220" s="6" t="e">
        <v>#REF!</v>
      </c>
      <c r="G220" s="6" t="e">
        <v>#REF!</v>
      </c>
      <c r="H220" s="6" t="e">
        <v>#REF!</v>
      </c>
      <c r="I220" s="6" t="e">
        <v>#REF!</v>
      </c>
      <c r="J220" s="6" t="e">
        <v>#REF!</v>
      </c>
      <c r="K220" s="6" t="e">
        <v>#REF!</v>
      </c>
    </row>
    <row r="221">
      <c r="A221" s="6" t="e">
        <v>#REF!</v>
      </c>
      <c r="E221" s="6" t="e">
        <v>#REF!</v>
      </c>
      <c r="F221" s="6" t="e">
        <v>#REF!</v>
      </c>
      <c r="G221" s="6" t="e">
        <v>#REF!</v>
      </c>
      <c r="H221" s="6" t="e">
        <v>#REF!</v>
      </c>
      <c r="I221" s="6" t="e">
        <v>#REF!</v>
      </c>
      <c r="J221" s="6" t="e">
        <v>#REF!</v>
      </c>
      <c r="K221" s="6" t="e">
        <v>#REF!</v>
      </c>
    </row>
    <row r="222">
      <c r="A222" s="6" t="e">
        <v>#REF!</v>
      </c>
      <c r="E222" s="6" t="e">
        <v>#REF!</v>
      </c>
      <c r="F222" s="6" t="e">
        <v>#REF!</v>
      </c>
      <c r="G222" s="6" t="e">
        <v>#REF!</v>
      </c>
      <c r="H222" s="6" t="e">
        <v>#REF!</v>
      </c>
      <c r="I222" s="6" t="e">
        <v>#REF!</v>
      </c>
      <c r="J222" s="6" t="e">
        <v>#REF!</v>
      </c>
      <c r="K222" s="6" t="e">
        <v>#REF!</v>
      </c>
    </row>
    <row r="223">
      <c r="A223" s="6" t="e">
        <v>#REF!</v>
      </c>
      <c r="E223" s="6" t="e">
        <v>#REF!</v>
      </c>
      <c r="F223" s="6" t="e">
        <v>#REF!</v>
      </c>
      <c r="G223" s="6" t="e">
        <v>#REF!</v>
      </c>
      <c r="H223" s="6" t="e">
        <v>#REF!</v>
      </c>
      <c r="I223" s="6" t="e">
        <v>#REF!</v>
      </c>
      <c r="J223" s="6" t="e">
        <v>#REF!</v>
      </c>
      <c r="K223" s="6" t="e">
        <v>#REF!</v>
      </c>
    </row>
    <row r="224">
      <c r="A224" s="6" t="e">
        <v>#REF!</v>
      </c>
      <c r="E224" s="6" t="e">
        <v>#REF!</v>
      </c>
      <c r="F224" s="6" t="e">
        <v>#REF!</v>
      </c>
      <c r="G224" s="6" t="e">
        <v>#REF!</v>
      </c>
      <c r="H224" s="6" t="e">
        <v>#REF!</v>
      </c>
      <c r="I224" s="6" t="e">
        <v>#REF!</v>
      </c>
      <c r="J224" s="6" t="e">
        <v>#REF!</v>
      </c>
      <c r="K224" s="6" t="e">
        <v>#REF!</v>
      </c>
    </row>
    <row r="225">
      <c r="A225" s="6" t="e">
        <v>#REF!</v>
      </c>
      <c r="E225" s="6" t="e">
        <v>#REF!</v>
      </c>
      <c r="F225" s="6" t="e">
        <v>#REF!</v>
      </c>
      <c r="G225" s="6" t="e">
        <v>#REF!</v>
      </c>
      <c r="H225" s="6" t="e">
        <v>#REF!</v>
      </c>
      <c r="I225" s="6" t="e">
        <v>#REF!</v>
      </c>
      <c r="J225" s="6" t="e">
        <v>#REF!</v>
      </c>
      <c r="K225" s="6" t="e">
        <v>#REF!</v>
      </c>
    </row>
    <row r="226">
      <c r="A226" s="6" t="e">
        <v>#REF!</v>
      </c>
      <c r="E226" s="6" t="e">
        <v>#REF!</v>
      </c>
      <c r="F226" s="6" t="e">
        <v>#REF!</v>
      </c>
      <c r="G226" s="6" t="e">
        <v>#REF!</v>
      </c>
      <c r="H226" s="6" t="e">
        <v>#REF!</v>
      </c>
      <c r="I226" s="6" t="e">
        <v>#REF!</v>
      </c>
      <c r="J226" s="6" t="e">
        <v>#REF!</v>
      </c>
      <c r="K226" s="6" t="e">
        <v>#REF!</v>
      </c>
    </row>
    <row r="227">
      <c r="A227" s="6" t="e">
        <v>#REF!</v>
      </c>
      <c r="E227" s="6" t="e">
        <v>#REF!</v>
      </c>
      <c r="F227" s="6" t="e">
        <v>#REF!</v>
      </c>
      <c r="G227" s="6" t="e">
        <v>#REF!</v>
      </c>
      <c r="H227" s="6" t="e">
        <v>#REF!</v>
      </c>
      <c r="I227" s="6" t="e">
        <v>#REF!</v>
      </c>
      <c r="J227" s="6" t="e">
        <v>#REF!</v>
      </c>
      <c r="K227" s="6" t="e">
        <v>#REF!</v>
      </c>
    </row>
    <row r="228">
      <c r="A228" s="6" t="e">
        <v>#REF!</v>
      </c>
      <c r="E228" s="6" t="e">
        <v>#REF!</v>
      </c>
      <c r="F228" s="6" t="e">
        <v>#REF!</v>
      </c>
      <c r="G228" s="6" t="e">
        <v>#REF!</v>
      </c>
      <c r="H228" s="6" t="e">
        <v>#REF!</v>
      </c>
      <c r="I228" s="6" t="e">
        <v>#REF!</v>
      </c>
      <c r="J228" s="6" t="e">
        <v>#REF!</v>
      </c>
      <c r="K228" s="6" t="e">
        <v>#REF!</v>
      </c>
    </row>
    <row r="229">
      <c r="A229" s="6" t="e">
        <v>#REF!</v>
      </c>
      <c r="E229" s="6" t="e">
        <v>#REF!</v>
      </c>
      <c r="F229" s="6" t="e">
        <v>#REF!</v>
      </c>
      <c r="G229" s="6" t="e">
        <v>#REF!</v>
      </c>
      <c r="H229" s="6" t="e">
        <v>#REF!</v>
      </c>
      <c r="I229" s="6" t="e">
        <v>#REF!</v>
      </c>
      <c r="J229" s="6" t="e">
        <v>#REF!</v>
      </c>
      <c r="K229" s="6" t="e">
        <v>#REF!</v>
      </c>
    </row>
    <row r="230">
      <c r="A230" s="6" t="e">
        <v>#REF!</v>
      </c>
      <c r="E230" s="6" t="e">
        <v>#REF!</v>
      </c>
      <c r="F230" s="6" t="e">
        <v>#REF!</v>
      </c>
      <c r="G230" s="6" t="e">
        <v>#REF!</v>
      </c>
      <c r="H230" s="6" t="e">
        <v>#REF!</v>
      </c>
      <c r="I230" s="6" t="e">
        <v>#REF!</v>
      </c>
      <c r="J230" s="6" t="e">
        <v>#REF!</v>
      </c>
      <c r="K230" s="6" t="e">
        <v>#REF!</v>
      </c>
    </row>
    <row r="231">
      <c r="A231" s="6" t="e">
        <v>#REF!</v>
      </c>
      <c r="E231" s="6" t="e">
        <v>#REF!</v>
      </c>
      <c r="F231" s="6" t="e">
        <v>#REF!</v>
      </c>
      <c r="G231" s="6" t="e">
        <v>#REF!</v>
      </c>
      <c r="H231" s="6" t="e">
        <v>#REF!</v>
      </c>
      <c r="I231" s="6" t="e">
        <v>#REF!</v>
      </c>
      <c r="J231" s="6" t="e">
        <v>#REF!</v>
      </c>
      <c r="K231" s="6" t="e">
        <v>#REF!</v>
      </c>
    </row>
    <row r="232">
      <c r="A232" s="6" t="e">
        <v>#REF!</v>
      </c>
      <c r="E232" s="6" t="e">
        <v>#REF!</v>
      </c>
      <c r="F232" s="6" t="e">
        <v>#REF!</v>
      </c>
      <c r="G232" s="6" t="e">
        <v>#REF!</v>
      </c>
      <c r="H232" s="6" t="e">
        <v>#REF!</v>
      </c>
      <c r="I232" s="6" t="e">
        <v>#REF!</v>
      </c>
      <c r="J232" s="6" t="e">
        <v>#REF!</v>
      </c>
      <c r="K232" s="6" t="e">
        <v>#REF!</v>
      </c>
    </row>
    <row r="233">
      <c r="A233" s="6" t="e">
        <v>#REF!</v>
      </c>
      <c r="E233" s="6" t="e">
        <v>#REF!</v>
      </c>
      <c r="F233" s="6" t="e">
        <v>#REF!</v>
      </c>
      <c r="G233" s="6" t="e">
        <v>#REF!</v>
      </c>
      <c r="H233" s="6" t="e">
        <v>#REF!</v>
      </c>
      <c r="I233" s="6" t="e">
        <v>#REF!</v>
      </c>
      <c r="J233" s="6" t="e">
        <v>#REF!</v>
      </c>
      <c r="K233" s="6" t="e">
        <v>#REF!</v>
      </c>
    </row>
    <row r="234">
      <c r="A234" s="6" t="e">
        <v>#REF!</v>
      </c>
      <c r="E234" s="6" t="e">
        <v>#REF!</v>
      </c>
      <c r="F234" s="6" t="e">
        <v>#REF!</v>
      </c>
      <c r="G234" s="6" t="e">
        <v>#REF!</v>
      </c>
      <c r="H234" s="6" t="e">
        <v>#REF!</v>
      </c>
      <c r="I234" s="6" t="e">
        <v>#REF!</v>
      </c>
      <c r="J234" s="6" t="e">
        <v>#REF!</v>
      </c>
      <c r="K234" s="6" t="e">
        <v>#REF!</v>
      </c>
    </row>
    <row r="235">
      <c r="A235" s="6" t="e">
        <v>#REF!</v>
      </c>
      <c r="E235" s="6" t="e">
        <v>#REF!</v>
      </c>
      <c r="F235" s="6" t="e">
        <v>#REF!</v>
      </c>
      <c r="G235" s="6" t="e">
        <v>#REF!</v>
      </c>
      <c r="H235" s="6" t="e">
        <v>#REF!</v>
      </c>
      <c r="I235" s="6" t="e">
        <v>#REF!</v>
      </c>
      <c r="J235" s="6" t="e">
        <v>#REF!</v>
      </c>
      <c r="K235" s="6" t="e">
        <v>#REF!</v>
      </c>
    </row>
    <row r="236">
      <c r="A236" t="e">
        <v>#REF!</v>
      </c>
      <c r="E236" t="e">
        <v>#REF!</v>
      </c>
      <c r="F236" t="e">
        <v>#REF!</v>
      </c>
      <c r="G236" t="e">
        <v>#REF!</v>
      </c>
      <c r="H236" t="e">
        <v>#REF!</v>
      </c>
      <c r="I236" t="e">
        <v>#REF!</v>
      </c>
      <c r="J236" t="e">
        <v>#REF!</v>
      </c>
      <c r="K236" t="e">
        <v>#REF!</v>
      </c>
    </row>
    <row r="237">
      <c r="A237" t="e">
        <v>#REF!</v>
      </c>
      <c r="E237" t="e">
        <v>#REF!</v>
      </c>
      <c r="F237" t="e">
        <v>#REF!</v>
      </c>
      <c r="G237" t="e">
        <v>#REF!</v>
      </c>
      <c r="H237" t="e">
        <v>#REF!</v>
      </c>
      <c r="I237" t="e">
        <v>#REF!</v>
      </c>
      <c r="J237" t="e">
        <v>#REF!</v>
      </c>
      <c r="K237" t="e">
        <v>#REF!</v>
      </c>
    </row>
    <row r="238">
      <c r="A238" t="e">
        <v>#REF!</v>
      </c>
      <c r="E238" t="e">
        <v>#REF!</v>
      </c>
      <c r="F238" t="e">
        <v>#REF!</v>
      </c>
      <c r="G238" t="e">
        <v>#REF!</v>
      </c>
      <c r="H238" t="e">
        <v>#REF!</v>
      </c>
      <c r="I238" t="e">
        <v>#REF!</v>
      </c>
      <c r="J238" t="e">
        <v>#REF!</v>
      </c>
      <c r="K238" t="e">
        <v>#REF!</v>
      </c>
    </row>
    <row r="239">
      <c r="A239" t="e">
        <v>#REF!</v>
      </c>
      <c r="E239" t="e">
        <v>#REF!</v>
      </c>
      <c r="F239" t="e">
        <v>#REF!</v>
      </c>
      <c r="G239" t="e">
        <v>#REF!</v>
      </c>
      <c r="H239" t="e">
        <v>#REF!</v>
      </c>
      <c r="I239" t="e">
        <v>#REF!</v>
      </c>
      <c r="J239" t="e">
        <v>#REF!</v>
      </c>
      <c r="K239" t="e">
        <v>#REF!</v>
      </c>
    </row>
    <row r="240">
      <c r="A240" t="e">
        <v>#REF!</v>
      </c>
      <c r="E240" t="e">
        <v>#REF!</v>
      </c>
      <c r="F240" t="e">
        <v>#REF!</v>
      </c>
      <c r="G240" t="e">
        <v>#REF!</v>
      </c>
      <c r="H240" t="e">
        <v>#REF!</v>
      </c>
      <c r="I240" t="e">
        <v>#REF!</v>
      </c>
      <c r="J240" t="e">
        <v>#REF!</v>
      </c>
      <c r="K240" t="e">
        <v>#REF!</v>
      </c>
    </row>
    <row r="241">
      <c r="A241" t="e">
        <v>#REF!</v>
      </c>
      <c r="E241" t="e">
        <v>#REF!</v>
      </c>
      <c r="F241" t="e">
        <v>#REF!</v>
      </c>
      <c r="G241" t="e">
        <v>#REF!</v>
      </c>
      <c r="H241" t="e">
        <v>#REF!</v>
      </c>
      <c r="I241" t="e">
        <v>#REF!</v>
      </c>
      <c r="J241" t="e">
        <v>#REF!</v>
      </c>
      <c r="K241" t="e">
        <v>#REF!</v>
      </c>
    </row>
    <row r="242">
      <c r="A242" t="e">
        <v>#REF!</v>
      </c>
      <c r="E242" t="e">
        <v>#REF!</v>
      </c>
      <c r="F242" t="e">
        <v>#REF!</v>
      </c>
      <c r="G242" t="e">
        <v>#REF!</v>
      </c>
      <c r="H242" t="e">
        <v>#REF!</v>
      </c>
      <c r="I242" t="e">
        <v>#REF!</v>
      </c>
      <c r="J242" t="e">
        <v>#REF!</v>
      </c>
      <c r="K242" t="e">
        <v>#REF!</v>
      </c>
    </row>
    <row r="243">
      <c r="A243" t="e">
        <v>#REF!</v>
      </c>
      <c r="E243" t="e">
        <v>#REF!</v>
      </c>
      <c r="F243" t="e">
        <v>#REF!</v>
      </c>
      <c r="G243" t="e">
        <v>#REF!</v>
      </c>
      <c r="H243" t="e">
        <v>#REF!</v>
      </c>
      <c r="I243" t="e">
        <v>#REF!</v>
      </c>
      <c r="J243" t="e">
        <v>#REF!</v>
      </c>
      <c r="K243" t="e">
        <v>#REF!</v>
      </c>
    </row>
    <row r="244">
      <c r="A244" t="e">
        <v>#REF!</v>
      </c>
      <c r="E244" t="e">
        <v>#REF!</v>
      </c>
      <c r="F244" t="e">
        <v>#REF!</v>
      </c>
      <c r="G244" t="e">
        <v>#REF!</v>
      </c>
      <c r="H244" t="e">
        <v>#REF!</v>
      </c>
      <c r="I244" t="e">
        <v>#REF!</v>
      </c>
      <c r="J244" t="e">
        <v>#REF!</v>
      </c>
      <c r="K244" t="e">
        <v>#REF!</v>
      </c>
    </row>
    <row r="245">
      <c r="A245" t="e">
        <v>#REF!</v>
      </c>
      <c r="E245" t="e">
        <v>#REF!</v>
      </c>
      <c r="F245" t="e">
        <v>#REF!</v>
      </c>
      <c r="G245" t="e">
        <v>#REF!</v>
      </c>
      <c r="H245" t="e">
        <v>#REF!</v>
      </c>
      <c r="I245" t="e">
        <v>#REF!</v>
      </c>
      <c r="J245" t="e">
        <v>#REF!</v>
      </c>
      <c r="K245" t="e">
        <v>#REF!</v>
      </c>
    </row>
    <row r="246">
      <c r="A246" t="e">
        <v>#REF!</v>
      </c>
      <c r="E246" t="e">
        <v>#REF!</v>
      </c>
      <c r="F246" t="e">
        <v>#REF!</v>
      </c>
      <c r="G246" t="e">
        <v>#REF!</v>
      </c>
      <c r="H246" t="e">
        <v>#REF!</v>
      </c>
      <c r="I246" t="e">
        <v>#REF!</v>
      </c>
      <c r="J246" t="e">
        <v>#REF!</v>
      </c>
      <c r="K246" t="e">
        <v>#REF!</v>
      </c>
    </row>
    <row r="247">
      <c r="A247" t="e">
        <v>#REF!</v>
      </c>
      <c r="E247" t="e">
        <v>#REF!</v>
      </c>
      <c r="F247" t="e">
        <v>#REF!</v>
      </c>
      <c r="G247" t="e">
        <v>#REF!</v>
      </c>
      <c r="H247" t="e">
        <v>#REF!</v>
      </c>
      <c r="I247" t="e">
        <v>#REF!</v>
      </c>
      <c r="J247" t="e">
        <v>#REF!</v>
      </c>
      <c r="K247" t="e">
        <v>#REF!</v>
      </c>
    </row>
    <row r="248">
      <c r="A248" t="e">
        <v>#REF!</v>
      </c>
      <c r="E248" t="e">
        <v>#REF!</v>
      </c>
      <c r="F248" t="e">
        <v>#REF!</v>
      </c>
      <c r="G248" t="e">
        <v>#REF!</v>
      </c>
      <c r="H248" t="e">
        <v>#REF!</v>
      </c>
      <c r="I248" t="e">
        <v>#REF!</v>
      </c>
      <c r="J248" t="e">
        <v>#REF!</v>
      </c>
      <c r="K248" t="e">
        <v>#REF!</v>
      </c>
    </row>
    <row r="249">
      <c r="A249" t="e">
        <v>#REF!</v>
      </c>
      <c r="E249" t="e">
        <v>#REF!</v>
      </c>
      <c r="F249" t="e">
        <v>#REF!</v>
      </c>
      <c r="G249" t="e">
        <v>#REF!</v>
      </c>
      <c r="H249" t="e">
        <v>#REF!</v>
      </c>
      <c r="I249" t="e">
        <v>#REF!</v>
      </c>
      <c r="J249" t="e">
        <v>#REF!</v>
      </c>
      <c r="K249" t="e">
        <v>#REF!</v>
      </c>
    </row>
    <row r="250">
      <c r="A250" t="e">
        <v>#REF!</v>
      </c>
      <c r="E250" t="e">
        <v>#REF!</v>
      </c>
      <c r="F250" t="e">
        <v>#REF!</v>
      </c>
      <c r="G250" t="e">
        <v>#REF!</v>
      </c>
      <c r="H250" t="e">
        <v>#REF!</v>
      </c>
      <c r="I250" t="e">
        <v>#REF!</v>
      </c>
      <c r="J250" t="e">
        <v>#REF!</v>
      </c>
      <c r="K250" t="e">
        <v>#REF!</v>
      </c>
    </row>
    <row r="251">
      <c r="A251" t="e">
        <v>#REF!</v>
      </c>
      <c r="E251" t="e">
        <v>#REF!</v>
      </c>
      <c r="F251" t="e">
        <v>#REF!</v>
      </c>
      <c r="G251" t="e">
        <v>#REF!</v>
      </c>
      <c r="H251" t="e">
        <v>#REF!</v>
      </c>
      <c r="I251" t="e">
        <v>#REF!</v>
      </c>
      <c r="J251" t="e">
        <v>#REF!</v>
      </c>
      <c r="K251" t="e">
        <v>#REF!</v>
      </c>
    </row>
    <row r="252">
      <c r="A252" t="e">
        <v>#REF!</v>
      </c>
      <c r="E252" t="e">
        <v>#REF!</v>
      </c>
      <c r="F252" t="e">
        <v>#REF!</v>
      </c>
      <c r="G252" t="e">
        <v>#REF!</v>
      </c>
      <c r="H252" t="e">
        <v>#REF!</v>
      </c>
      <c r="I252" t="e">
        <v>#REF!</v>
      </c>
      <c r="J252" t="e">
        <v>#REF!</v>
      </c>
      <c r="K252" t="e">
        <v>#REF!</v>
      </c>
    </row>
    <row r="253">
      <c r="A253" t="e">
        <v>#REF!</v>
      </c>
      <c r="E253" t="e">
        <v>#REF!</v>
      </c>
      <c r="F253" t="e">
        <v>#REF!</v>
      </c>
      <c r="G253" t="e">
        <v>#REF!</v>
      </c>
      <c r="H253" t="e">
        <v>#REF!</v>
      </c>
      <c r="I253" t="e">
        <v>#REF!</v>
      </c>
      <c r="J253" t="e">
        <v>#REF!</v>
      </c>
      <c r="K253" t="e">
        <v>#REF!</v>
      </c>
    </row>
    <row r="254">
      <c r="A254" t="e">
        <v>#REF!</v>
      </c>
      <c r="E254" t="e">
        <v>#REF!</v>
      </c>
      <c r="F254" t="e">
        <v>#REF!</v>
      </c>
      <c r="G254" t="e">
        <v>#REF!</v>
      </c>
      <c r="H254" t="e">
        <v>#REF!</v>
      </c>
      <c r="I254" t="e">
        <v>#REF!</v>
      </c>
      <c r="J254" t="e">
        <v>#REF!</v>
      </c>
      <c r="K254" t="e">
        <v>#REF!</v>
      </c>
    </row>
    <row r="255">
      <c r="A255" t="e">
        <v>#REF!</v>
      </c>
      <c r="E255" t="e">
        <v>#REF!</v>
      </c>
      <c r="F255" t="e">
        <v>#REF!</v>
      </c>
      <c r="G255" t="e">
        <v>#REF!</v>
      </c>
      <c r="H255" t="e">
        <v>#REF!</v>
      </c>
      <c r="I255" t="e">
        <v>#REF!</v>
      </c>
      <c r="J255" t="e">
        <v>#REF!</v>
      </c>
      <c r="K255" t="e">
        <v>#REF!</v>
      </c>
    </row>
    <row r="256">
      <c r="A256" t="e">
        <v>#REF!</v>
      </c>
      <c r="E256" t="e">
        <v>#REF!</v>
      </c>
      <c r="F256" t="e">
        <v>#REF!</v>
      </c>
      <c r="G256" t="e">
        <v>#REF!</v>
      </c>
      <c r="H256" t="e">
        <v>#REF!</v>
      </c>
      <c r="I256" t="e">
        <v>#REF!</v>
      </c>
      <c r="J256" t="e">
        <v>#REF!</v>
      </c>
      <c r="K256" t="e">
        <v>#REF!</v>
      </c>
    </row>
    <row r="257">
      <c r="A257" t="e">
        <v>#REF!</v>
      </c>
      <c r="E257" t="e">
        <v>#REF!</v>
      </c>
      <c r="F257" t="e">
        <v>#REF!</v>
      </c>
      <c r="G257" t="e">
        <v>#REF!</v>
      </c>
      <c r="H257" t="e">
        <v>#REF!</v>
      </c>
      <c r="I257" t="e">
        <v>#REF!</v>
      </c>
      <c r="J257" t="e">
        <v>#REF!</v>
      </c>
      <c r="K257" t="e">
        <v>#REF!</v>
      </c>
    </row>
    <row r="258">
      <c r="A258" t="e">
        <v>#REF!</v>
      </c>
      <c r="E258" t="e">
        <v>#REF!</v>
      </c>
      <c r="F258" t="e">
        <v>#REF!</v>
      </c>
      <c r="G258" t="e">
        <v>#REF!</v>
      </c>
      <c r="H258" t="e">
        <v>#REF!</v>
      </c>
      <c r="I258" t="e">
        <v>#REF!</v>
      </c>
      <c r="J258" t="e">
        <v>#REF!</v>
      </c>
      <c r="K258" t="e">
        <v>#REF!</v>
      </c>
    </row>
    <row r="259">
      <c r="A259" t="e">
        <v>#REF!</v>
      </c>
      <c r="E259" t="e">
        <v>#REF!</v>
      </c>
      <c r="F259" t="e">
        <v>#REF!</v>
      </c>
      <c r="G259" t="e">
        <v>#REF!</v>
      </c>
      <c r="H259" t="e">
        <v>#REF!</v>
      </c>
      <c r="I259" t="e">
        <v>#REF!</v>
      </c>
      <c r="J259" t="e">
        <v>#REF!</v>
      </c>
      <c r="K259" t="e">
        <v>#REF!</v>
      </c>
    </row>
    <row r="260">
      <c r="A260" t="e">
        <v>#REF!</v>
      </c>
      <c r="E260" t="e">
        <v>#REF!</v>
      </c>
      <c r="F260" t="e">
        <v>#REF!</v>
      </c>
      <c r="G260" t="e">
        <v>#REF!</v>
      </c>
      <c r="H260" t="e">
        <v>#REF!</v>
      </c>
      <c r="I260" t="e">
        <v>#REF!</v>
      </c>
      <c r="J260" t="e">
        <v>#REF!</v>
      </c>
      <c r="K260" t="e">
        <v>#REF!</v>
      </c>
    </row>
    <row r="261">
      <c r="A261" t="e">
        <v>#REF!</v>
      </c>
      <c r="E261" t="e">
        <v>#REF!</v>
      </c>
      <c r="F261" t="e">
        <v>#REF!</v>
      </c>
      <c r="G261" t="e">
        <v>#REF!</v>
      </c>
      <c r="H261" t="e">
        <v>#REF!</v>
      </c>
      <c r="I261" t="e">
        <v>#REF!</v>
      </c>
      <c r="J261" t="e">
        <v>#REF!</v>
      </c>
      <c r="K261" t="e">
        <v>#REF!</v>
      </c>
    </row>
    <row r="262">
      <c r="A262" t="e">
        <v>#REF!</v>
      </c>
      <c r="E262" t="e">
        <v>#REF!</v>
      </c>
      <c r="F262" t="e">
        <v>#REF!</v>
      </c>
      <c r="G262" t="e">
        <v>#REF!</v>
      </c>
      <c r="H262" t="e">
        <v>#REF!</v>
      </c>
      <c r="I262" t="e">
        <v>#REF!</v>
      </c>
      <c r="J262" t="e">
        <v>#REF!</v>
      </c>
      <c r="K262" t="e">
        <v>#REF!</v>
      </c>
    </row>
    <row r="263">
      <c r="A263" t="e">
        <v>#REF!</v>
      </c>
      <c r="E263" t="e">
        <v>#REF!</v>
      </c>
      <c r="F263" t="e">
        <v>#REF!</v>
      </c>
      <c r="G263" t="e">
        <v>#REF!</v>
      </c>
      <c r="H263" t="e">
        <v>#REF!</v>
      </c>
      <c r="I263" t="e">
        <v>#REF!</v>
      </c>
      <c r="J263" t="e">
        <v>#REF!</v>
      </c>
      <c r="K263" t="e">
        <v>#REF!</v>
      </c>
    </row>
    <row r="264">
      <c r="A264" t="e">
        <v>#REF!</v>
      </c>
      <c r="E264" t="e">
        <v>#REF!</v>
      </c>
      <c r="F264" t="e">
        <v>#REF!</v>
      </c>
      <c r="G264" t="e">
        <v>#REF!</v>
      </c>
      <c r="H264" t="e">
        <v>#REF!</v>
      </c>
      <c r="I264" t="e">
        <v>#REF!</v>
      </c>
      <c r="J264" t="e">
        <v>#REF!</v>
      </c>
      <c r="K264" t="e">
        <v>#REF!</v>
      </c>
    </row>
    <row r="265">
      <c r="A265" t="e">
        <v>#REF!</v>
      </c>
      <c r="E265" t="e">
        <v>#REF!</v>
      </c>
      <c r="F265" t="e">
        <v>#REF!</v>
      </c>
      <c r="G265" t="e">
        <v>#REF!</v>
      </c>
      <c r="H265" t="e">
        <v>#REF!</v>
      </c>
      <c r="I265" t="e">
        <v>#REF!</v>
      </c>
      <c r="J265" t="e">
        <v>#REF!</v>
      </c>
      <c r="K265" t="e">
        <v>#REF!</v>
      </c>
    </row>
    <row r="266">
      <c r="A266" t="e">
        <v>#REF!</v>
      </c>
      <c r="E266" t="e">
        <v>#REF!</v>
      </c>
      <c r="F266" t="e">
        <v>#REF!</v>
      </c>
      <c r="G266" t="e">
        <v>#REF!</v>
      </c>
      <c r="H266" t="e">
        <v>#REF!</v>
      </c>
      <c r="I266" t="e">
        <v>#REF!</v>
      </c>
      <c r="J266" t="e">
        <v>#REF!</v>
      </c>
      <c r="K266" t="e">
        <v>#REF!</v>
      </c>
    </row>
    <row r="267">
      <c r="A267" t="e">
        <v>#REF!</v>
      </c>
      <c r="E267" t="e">
        <v>#REF!</v>
      </c>
      <c r="F267" t="e">
        <v>#REF!</v>
      </c>
      <c r="G267" t="e">
        <v>#REF!</v>
      </c>
      <c r="H267" t="e">
        <v>#REF!</v>
      </c>
      <c r="I267" t="e">
        <v>#REF!</v>
      </c>
      <c r="J267" t="e">
        <v>#REF!</v>
      </c>
      <c r="K267" t="e">
        <v>#REF!</v>
      </c>
    </row>
    <row r="268">
      <c r="A268" t="e">
        <v>#REF!</v>
      </c>
      <c r="E268" t="e">
        <v>#REF!</v>
      </c>
      <c r="F268" t="e">
        <v>#REF!</v>
      </c>
      <c r="G268" t="e">
        <v>#REF!</v>
      </c>
      <c r="H268" t="e">
        <v>#REF!</v>
      </c>
      <c r="I268" t="e">
        <v>#REF!</v>
      </c>
      <c r="J268" t="e">
        <v>#REF!</v>
      </c>
      <c r="K268" t="e">
        <v>#REF!</v>
      </c>
    </row>
    <row r="269">
      <c r="A269" t="e">
        <v>#REF!</v>
      </c>
      <c r="E269" t="e">
        <v>#REF!</v>
      </c>
      <c r="F269" t="e">
        <v>#REF!</v>
      </c>
      <c r="G269" t="e">
        <v>#REF!</v>
      </c>
      <c r="H269" t="e">
        <v>#REF!</v>
      </c>
      <c r="I269" t="e">
        <v>#REF!</v>
      </c>
      <c r="J269" t="e">
        <v>#REF!</v>
      </c>
      <c r="K269" t="e">
        <v>#REF!</v>
      </c>
    </row>
    <row r="270">
      <c r="A270" t="e">
        <v>#REF!</v>
      </c>
      <c r="E270" t="e">
        <v>#REF!</v>
      </c>
      <c r="F270" t="e">
        <v>#REF!</v>
      </c>
      <c r="G270" t="e">
        <v>#REF!</v>
      </c>
      <c r="H270" t="e">
        <v>#REF!</v>
      </c>
      <c r="I270" t="e">
        <v>#REF!</v>
      </c>
      <c r="J270" t="e">
        <v>#REF!</v>
      </c>
      <c r="K270" t="e">
        <v>#REF!</v>
      </c>
    </row>
    <row r="271">
      <c r="A271" t="e">
        <v>#REF!</v>
      </c>
      <c r="E271" t="e">
        <v>#REF!</v>
      </c>
      <c r="F271" t="e">
        <v>#REF!</v>
      </c>
      <c r="G271" t="e">
        <v>#REF!</v>
      </c>
      <c r="H271" t="e">
        <v>#REF!</v>
      </c>
      <c r="I271" t="e">
        <v>#REF!</v>
      </c>
      <c r="J271" t="e">
        <v>#REF!</v>
      </c>
      <c r="K271" t="e">
        <v>#REF!</v>
      </c>
    </row>
    <row r="272">
      <c r="A272" t="e">
        <v>#REF!</v>
      </c>
      <c r="E272" t="e">
        <v>#REF!</v>
      </c>
      <c r="F272" t="e">
        <v>#REF!</v>
      </c>
      <c r="G272" t="e">
        <v>#REF!</v>
      </c>
      <c r="H272" t="e">
        <v>#REF!</v>
      </c>
      <c r="I272" t="e">
        <v>#REF!</v>
      </c>
      <c r="J272" t="e">
        <v>#REF!</v>
      </c>
      <c r="K272" t="e">
        <v>#REF!</v>
      </c>
    </row>
    <row r="273">
      <c r="A273" t="e">
        <v>#REF!</v>
      </c>
      <c r="E273" t="e">
        <v>#REF!</v>
      </c>
      <c r="F273" t="e">
        <v>#REF!</v>
      </c>
      <c r="G273" t="e">
        <v>#REF!</v>
      </c>
      <c r="H273" t="e">
        <v>#REF!</v>
      </c>
      <c r="I273" t="e">
        <v>#REF!</v>
      </c>
      <c r="J273" t="e">
        <v>#REF!</v>
      </c>
      <c r="K273" t="e">
        <v>#REF!</v>
      </c>
    </row>
    <row r="274">
      <c r="A274" t="e">
        <v>#REF!</v>
      </c>
      <c r="E274" t="e">
        <v>#REF!</v>
      </c>
      <c r="F274" t="e">
        <v>#REF!</v>
      </c>
      <c r="G274" t="e">
        <v>#REF!</v>
      </c>
      <c r="H274" t="e">
        <v>#REF!</v>
      </c>
      <c r="I274" t="e">
        <v>#REF!</v>
      </c>
      <c r="J274" t="e">
        <v>#REF!</v>
      </c>
      <c r="K274" t="e">
        <v>#REF!</v>
      </c>
    </row>
    <row r="275">
      <c r="A275" t="e">
        <v>#REF!</v>
      </c>
      <c r="E275" t="e">
        <v>#REF!</v>
      </c>
      <c r="F275" t="e">
        <v>#REF!</v>
      </c>
      <c r="G275" t="e">
        <v>#REF!</v>
      </c>
      <c r="H275" t="e">
        <v>#REF!</v>
      </c>
      <c r="I275" t="e">
        <v>#REF!</v>
      </c>
      <c r="J275" t="e">
        <v>#REF!</v>
      </c>
      <c r="K275" t="e">
        <v>#REF!</v>
      </c>
    </row>
    <row r="276">
      <c r="A276" t="e">
        <v>#REF!</v>
      </c>
      <c r="E276" t="e">
        <v>#REF!</v>
      </c>
      <c r="F276" t="e">
        <v>#REF!</v>
      </c>
      <c r="G276" t="e">
        <v>#REF!</v>
      </c>
      <c r="H276" t="e">
        <v>#REF!</v>
      </c>
      <c r="I276" t="e">
        <v>#REF!</v>
      </c>
      <c r="J276" t="e">
        <v>#REF!</v>
      </c>
      <c r="K276" t="e">
        <v>#REF!</v>
      </c>
    </row>
    <row r="277">
      <c r="A277" t="e">
        <v>#REF!</v>
      </c>
      <c r="E277" t="e">
        <v>#REF!</v>
      </c>
      <c r="F277" t="e">
        <v>#REF!</v>
      </c>
      <c r="G277" t="e">
        <v>#REF!</v>
      </c>
      <c r="H277" t="e">
        <v>#REF!</v>
      </c>
      <c r="I277" t="e">
        <v>#REF!</v>
      </c>
      <c r="J277" t="e">
        <v>#REF!</v>
      </c>
      <c r="K277" t="e">
        <v>#REF!</v>
      </c>
    </row>
    <row r="278">
      <c r="A278" t="e">
        <v>#REF!</v>
      </c>
      <c r="E278" t="e">
        <v>#REF!</v>
      </c>
      <c r="F278" t="e">
        <v>#REF!</v>
      </c>
      <c r="G278" t="e">
        <v>#REF!</v>
      </c>
      <c r="H278" t="e">
        <v>#REF!</v>
      </c>
      <c r="I278" t="e">
        <v>#REF!</v>
      </c>
      <c r="J278" t="e">
        <v>#REF!</v>
      </c>
      <c r="K278" t="e">
        <v>#REF!</v>
      </c>
    </row>
    <row r="279">
      <c r="A279" t="e">
        <v>#REF!</v>
      </c>
      <c r="E279" t="e">
        <v>#REF!</v>
      </c>
      <c r="F279" t="e">
        <v>#REF!</v>
      </c>
      <c r="G279" t="e">
        <v>#REF!</v>
      </c>
      <c r="H279" t="e">
        <v>#REF!</v>
      </c>
      <c r="I279" t="e">
        <v>#REF!</v>
      </c>
      <c r="J279" t="e">
        <v>#REF!</v>
      </c>
      <c r="K279" t="e">
        <v>#REF!</v>
      </c>
    </row>
    <row r="280">
      <c r="A280" t="e">
        <v>#REF!</v>
      </c>
      <c r="E280" t="e">
        <v>#REF!</v>
      </c>
      <c r="F280" t="e">
        <v>#REF!</v>
      </c>
      <c r="G280" t="e">
        <v>#REF!</v>
      </c>
      <c r="H280" t="e">
        <v>#REF!</v>
      </c>
      <c r="I280" t="e">
        <v>#REF!</v>
      </c>
      <c r="J280" t="e">
        <v>#REF!</v>
      </c>
      <c r="K280" t="e">
        <v>#REF!</v>
      </c>
    </row>
    <row r="281">
      <c r="A281" t="e">
        <v>#REF!</v>
      </c>
      <c r="E281" t="e">
        <v>#REF!</v>
      </c>
      <c r="F281" t="e">
        <v>#REF!</v>
      </c>
      <c r="G281" t="e">
        <v>#REF!</v>
      </c>
      <c r="H281" t="e">
        <v>#REF!</v>
      </c>
      <c r="I281" t="e">
        <v>#REF!</v>
      </c>
      <c r="J281" t="e">
        <v>#REF!</v>
      </c>
      <c r="K281" t="e">
        <v>#REF!</v>
      </c>
    </row>
    <row r="282">
      <c r="A282" t="e">
        <v>#REF!</v>
      </c>
      <c r="E282" t="e">
        <v>#REF!</v>
      </c>
      <c r="F282" t="e">
        <v>#REF!</v>
      </c>
      <c r="G282" t="e">
        <v>#REF!</v>
      </c>
      <c r="H282" t="e">
        <v>#REF!</v>
      </c>
      <c r="I282" t="e">
        <v>#REF!</v>
      </c>
      <c r="J282" t="e">
        <v>#REF!</v>
      </c>
      <c r="K282" t="e">
        <v>#REF!</v>
      </c>
    </row>
    <row r="283">
      <c r="A283" t="e">
        <v>#REF!</v>
      </c>
      <c r="E283" t="e">
        <v>#REF!</v>
      </c>
      <c r="F283" t="e">
        <v>#REF!</v>
      </c>
      <c r="G283" t="e">
        <v>#REF!</v>
      </c>
      <c r="H283" t="e">
        <v>#REF!</v>
      </c>
      <c r="I283" t="e">
        <v>#REF!</v>
      </c>
      <c r="J283" t="e">
        <v>#REF!</v>
      </c>
      <c r="K283" t="e">
        <v>#REF!</v>
      </c>
    </row>
    <row r="284">
      <c r="A284" t="e">
        <v>#REF!</v>
      </c>
      <c r="E284" t="e">
        <v>#REF!</v>
      </c>
      <c r="F284" t="e">
        <v>#REF!</v>
      </c>
      <c r="G284" t="e">
        <v>#REF!</v>
      </c>
      <c r="H284" t="e">
        <v>#REF!</v>
      </c>
      <c r="I284" t="e">
        <v>#REF!</v>
      </c>
      <c r="J284" t="e">
        <v>#REF!</v>
      </c>
      <c r="K284" t="e">
        <v>#REF!</v>
      </c>
    </row>
    <row r="285">
      <c r="A285" t="e">
        <v>#REF!</v>
      </c>
      <c r="E285" t="e">
        <v>#REF!</v>
      </c>
      <c r="F285" t="e">
        <v>#REF!</v>
      </c>
      <c r="G285" t="e">
        <v>#REF!</v>
      </c>
      <c r="H285" t="e">
        <v>#REF!</v>
      </c>
      <c r="I285" t="e">
        <v>#REF!</v>
      </c>
      <c r="J285" t="e">
        <v>#REF!</v>
      </c>
      <c r="K285" t="e">
        <v>#REF!</v>
      </c>
    </row>
    <row r="286">
      <c r="A286" t="e">
        <v>#REF!</v>
      </c>
      <c r="E286" t="e">
        <v>#REF!</v>
      </c>
      <c r="F286" t="e">
        <v>#REF!</v>
      </c>
      <c r="G286" t="e">
        <v>#REF!</v>
      </c>
      <c r="H286" t="e">
        <v>#REF!</v>
      </c>
      <c r="I286" t="e">
        <v>#REF!</v>
      </c>
      <c r="J286" t="e">
        <v>#REF!</v>
      </c>
      <c r="K286" t="e">
        <v>#REF!</v>
      </c>
    </row>
    <row r="287">
      <c r="A287" t="e">
        <v>#REF!</v>
      </c>
      <c r="E287" t="e">
        <v>#REF!</v>
      </c>
      <c r="F287" t="e">
        <v>#REF!</v>
      </c>
      <c r="G287" t="e">
        <v>#REF!</v>
      </c>
      <c r="H287" t="e">
        <v>#REF!</v>
      </c>
      <c r="I287" t="e">
        <v>#REF!</v>
      </c>
      <c r="J287" t="e">
        <v>#REF!</v>
      </c>
      <c r="K287" t="e">
        <v>#REF!</v>
      </c>
    </row>
    <row r="288">
      <c r="A288" t="e">
        <v>#REF!</v>
      </c>
      <c r="E288" t="e">
        <v>#REF!</v>
      </c>
      <c r="F288" t="e">
        <v>#REF!</v>
      </c>
      <c r="G288" t="e">
        <v>#REF!</v>
      </c>
      <c r="H288" t="e">
        <v>#REF!</v>
      </c>
      <c r="I288" t="e">
        <v>#REF!</v>
      </c>
      <c r="J288" t="e">
        <v>#REF!</v>
      </c>
      <c r="K288" t="e">
        <v>#REF!</v>
      </c>
    </row>
    <row r="289">
      <c r="A289" t="e">
        <v>#REF!</v>
      </c>
      <c r="E289" t="e">
        <v>#REF!</v>
      </c>
      <c r="F289" t="e">
        <v>#REF!</v>
      </c>
      <c r="G289" t="e">
        <v>#REF!</v>
      </c>
      <c r="H289" t="e">
        <v>#REF!</v>
      </c>
      <c r="I289" t="e">
        <v>#REF!</v>
      </c>
      <c r="J289" t="e">
        <v>#REF!</v>
      </c>
      <c r="K289" t="e">
        <v>#REF!</v>
      </c>
    </row>
    <row r="290">
      <c r="A290" t="e">
        <v>#REF!</v>
      </c>
      <c r="E290" t="e">
        <v>#REF!</v>
      </c>
      <c r="F290" t="e">
        <v>#REF!</v>
      </c>
      <c r="G290" t="e">
        <v>#REF!</v>
      </c>
      <c r="H290" t="e">
        <v>#REF!</v>
      </c>
      <c r="I290" t="e">
        <v>#REF!</v>
      </c>
      <c r="J290" t="e">
        <v>#REF!</v>
      </c>
      <c r="K290" t="e">
        <v>#REF!</v>
      </c>
    </row>
    <row r="291">
      <c r="A291" t="e">
        <v>#REF!</v>
      </c>
      <c r="E291" t="e">
        <v>#REF!</v>
      </c>
      <c r="F291" t="e">
        <v>#REF!</v>
      </c>
      <c r="G291" t="e">
        <v>#REF!</v>
      </c>
      <c r="H291" t="e">
        <v>#REF!</v>
      </c>
      <c r="I291" t="e">
        <v>#REF!</v>
      </c>
      <c r="J291" t="e">
        <v>#REF!</v>
      </c>
      <c r="K291" t="e">
        <v>#REF!</v>
      </c>
    </row>
    <row r="292">
      <c r="A292" t="e">
        <v>#REF!</v>
      </c>
      <c r="E292" t="e">
        <v>#REF!</v>
      </c>
      <c r="F292" t="e">
        <v>#REF!</v>
      </c>
      <c r="G292" t="e">
        <v>#REF!</v>
      </c>
      <c r="H292" t="e">
        <v>#REF!</v>
      </c>
      <c r="I292" t="e">
        <v>#REF!</v>
      </c>
      <c r="J292" t="e">
        <v>#REF!</v>
      </c>
      <c r="K292" t="e">
        <v>#REF!</v>
      </c>
    </row>
    <row r="293">
      <c r="A293" t="e">
        <v>#REF!</v>
      </c>
      <c r="E293" t="e">
        <v>#REF!</v>
      </c>
      <c r="F293" t="e">
        <v>#REF!</v>
      </c>
      <c r="G293" t="e">
        <v>#REF!</v>
      </c>
      <c r="H293" t="e">
        <v>#REF!</v>
      </c>
      <c r="I293" t="e">
        <v>#REF!</v>
      </c>
      <c r="J293" t="e">
        <v>#REF!</v>
      </c>
      <c r="K293" t="e">
        <v>#REF!</v>
      </c>
    </row>
    <row r="294">
      <c r="A294" t="e">
        <v>#REF!</v>
      </c>
      <c r="E294" t="e">
        <v>#REF!</v>
      </c>
      <c r="F294" t="e">
        <v>#REF!</v>
      </c>
      <c r="G294" t="e">
        <v>#REF!</v>
      </c>
      <c r="H294" t="e">
        <v>#REF!</v>
      </c>
      <c r="I294" t="e">
        <v>#REF!</v>
      </c>
      <c r="J294" t="e">
        <v>#REF!</v>
      </c>
      <c r="K294" t="e">
        <v>#REF!</v>
      </c>
    </row>
    <row r="295">
      <c r="A295" t="e">
        <v>#REF!</v>
      </c>
      <c r="E295" t="e">
        <v>#REF!</v>
      </c>
      <c r="F295" t="e">
        <v>#REF!</v>
      </c>
      <c r="G295" t="e">
        <v>#REF!</v>
      </c>
      <c r="H295" t="e">
        <v>#REF!</v>
      </c>
      <c r="I295" t="e">
        <v>#REF!</v>
      </c>
      <c r="J295" t="e">
        <v>#REF!</v>
      </c>
      <c r="K295" t="e">
        <v>#REF!</v>
      </c>
    </row>
    <row r="296">
      <c r="A296" t="e">
        <v>#REF!</v>
      </c>
      <c r="E296" t="e">
        <v>#REF!</v>
      </c>
      <c r="F296" t="e">
        <v>#REF!</v>
      </c>
      <c r="G296" t="e">
        <v>#REF!</v>
      </c>
      <c r="H296" t="e">
        <v>#REF!</v>
      </c>
      <c r="I296" t="e">
        <v>#REF!</v>
      </c>
      <c r="J296" t="e">
        <v>#REF!</v>
      </c>
      <c r="K296" t="e">
        <v>#REF!</v>
      </c>
    </row>
    <row r="297">
      <c r="A297" t="e">
        <v>#REF!</v>
      </c>
      <c r="E297" t="e">
        <v>#REF!</v>
      </c>
      <c r="F297" t="e">
        <v>#REF!</v>
      </c>
      <c r="G297" t="e">
        <v>#REF!</v>
      </c>
      <c r="H297" t="e">
        <v>#REF!</v>
      </c>
      <c r="I297" t="e">
        <v>#REF!</v>
      </c>
      <c r="J297" t="e">
        <v>#REF!</v>
      </c>
      <c r="K297" t="e">
        <v>#REF!</v>
      </c>
    </row>
    <row r="298">
      <c r="A298" t="e">
        <v>#REF!</v>
      </c>
      <c r="E298" t="e">
        <v>#REF!</v>
      </c>
      <c r="F298" t="e">
        <v>#REF!</v>
      </c>
      <c r="G298" t="e">
        <v>#REF!</v>
      </c>
      <c r="H298" t="e">
        <v>#REF!</v>
      </c>
      <c r="I298" t="e">
        <v>#REF!</v>
      </c>
      <c r="J298" t="e">
        <v>#REF!</v>
      </c>
      <c r="K298" t="e">
        <v>#REF!</v>
      </c>
    </row>
    <row r="299">
      <c r="A299" t="e">
        <v>#REF!</v>
      </c>
      <c r="E299" t="e">
        <v>#REF!</v>
      </c>
      <c r="F299" t="e">
        <v>#REF!</v>
      </c>
      <c r="G299" t="e">
        <v>#REF!</v>
      </c>
      <c r="H299" t="e">
        <v>#REF!</v>
      </c>
      <c r="I299" t="e">
        <v>#REF!</v>
      </c>
      <c r="J299" t="e">
        <v>#REF!</v>
      </c>
      <c r="K299" t="e">
        <v>#REF!</v>
      </c>
    </row>
    <row r="300">
      <c r="A300" t="e">
        <v>#REF!</v>
      </c>
      <c r="E300" t="e">
        <v>#REF!</v>
      </c>
      <c r="F300" t="e">
        <v>#REF!</v>
      </c>
      <c r="G300" t="e">
        <v>#REF!</v>
      </c>
      <c r="H300" t="e">
        <v>#REF!</v>
      </c>
      <c r="I300" t="e">
        <v>#REF!</v>
      </c>
      <c r="J300" t="e">
        <v>#REF!</v>
      </c>
      <c r="K300" t="e">
        <v>#REF!</v>
      </c>
    </row>
    <row r="301">
      <c r="A301" t="e">
        <v>#REF!</v>
      </c>
      <c r="E301" t="e">
        <v>#REF!</v>
      </c>
      <c r="F301" t="e">
        <v>#REF!</v>
      </c>
      <c r="G301" t="e">
        <v>#REF!</v>
      </c>
      <c r="H301" t="e">
        <v>#REF!</v>
      </c>
      <c r="I301" t="e">
        <v>#REF!</v>
      </c>
      <c r="J301" t="e">
        <v>#REF!</v>
      </c>
      <c r="K301" t="e">
        <v>#REF!</v>
      </c>
    </row>
    <row r="302">
      <c r="A302" t="e">
        <v>#REF!</v>
      </c>
      <c r="E302" t="e">
        <v>#REF!</v>
      </c>
      <c r="F302" t="e">
        <v>#REF!</v>
      </c>
      <c r="G302" t="e">
        <v>#REF!</v>
      </c>
      <c r="H302" t="e">
        <v>#REF!</v>
      </c>
      <c r="I302" t="e">
        <v>#REF!</v>
      </c>
      <c r="J302" t="e">
        <v>#REF!</v>
      </c>
      <c r="K302" t="e">
        <v>#REF!</v>
      </c>
    </row>
    <row r="303">
      <c r="A303" t="e">
        <v>#REF!</v>
      </c>
      <c r="E303" t="e">
        <v>#REF!</v>
      </c>
      <c r="F303" t="e">
        <v>#REF!</v>
      </c>
      <c r="G303" t="e">
        <v>#REF!</v>
      </c>
      <c r="H303" t="e">
        <v>#REF!</v>
      </c>
      <c r="I303" t="e">
        <v>#REF!</v>
      </c>
      <c r="J303" t="e">
        <v>#REF!</v>
      </c>
      <c r="K303" t="e">
        <v>#REF!</v>
      </c>
    </row>
    <row r="304">
      <c r="A304" t="e">
        <v>#REF!</v>
      </c>
      <c r="E304" t="e">
        <v>#REF!</v>
      </c>
      <c r="F304" t="e">
        <v>#REF!</v>
      </c>
      <c r="G304" t="e">
        <v>#REF!</v>
      </c>
      <c r="H304" t="e">
        <v>#REF!</v>
      </c>
      <c r="I304" t="e">
        <v>#REF!</v>
      </c>
      <c r="J304" t="e">
        <v>#REF!</v>
      </c>
      <c r="K304" t="e">
        <v>#REF!</v>
      </c>
    </row>
    <row r="305">
      <c r="A305" t="e">
        <v>#REF!</v>
      </c>
      <c r="E305" t="e">
        <v>#REF!</v>
      </c>
      <c r="F305" t="e">
        <v>#REF!</v>
      </c>
      <c r="G305" t="e">
        <v>#REF!</v>
      </c>
      <c r="H305" t="e">
        <v>#REF!</v>
      </c>
      <c r="I305" t="e">
        <v>#REF!</v>
      </c>
      <c r="J305" t="e">
        <v>#REF!</v>
      </c>
      <c r="K305" t="e">
        <v>#REF!</v>
      </c>
    </row>
    <row r="306">
      <c r="A306" t="e">
        <v>#REF!</v>
      </c>
      <c r="E306" t="e">
        <v>#REF!</v>
      </c>
      <c r="F306" t="e">
        <v>#REF!</v>
      </c>
      <c r="G306" t="e">
        <v>#REF!</v>
      </c>
      <c r="H306" t="e">
        <v>#REF!</v>
      </c>
      <c r="I306" t="e">
        <v>#REF!</v>
      </c>
      <c r="J306" t="e">
        <v>#REF!</v>
      </c>
      <c r="K306" t="e">
        <v>#REF!</v>
      </c>
    </row>
    <row r="307">
      <c r="A307" t="e">
        <v>#REF!</v>
      </c>
      <c r="E307" t="e">
        <v>#REF!</v>
      </c>
      <c r="F307" t="e">
        <v>#REF!</v>
      </c>
      <c r="G307" t="e">
        <v>#REF!</v>
      </c>
      <c r="H307" t="e">
        <v>#REF!</v>
      </c>
      <c r="I307" t="e">
        <v>#REF!</v>
      </c>
      <c r="J307" t="e">
        <v>#REF!</v>
      </c>
      <c r="K307" t="e">
        <v>#REF!</v>
      </c>
    </row>
    <row r="308">
      <c r="A308" t="e">
        <v>#REF!</v>
      </c>
      <c r="E308" t="e">
        <v>#REF!</v>
      </c>
      <c r="F308" t="e">
        <v>#REF!</v>
      </c>
      <c r="G308" t="e">
        <v>#REF!</v>
      </c>
      <c r="H308" t="e">
        <v>#REF!</v>
      </c>
      <c r="I308" t="e">
        <v>#REF!</v>
      </c>
      <c r="J308" t="e">
        <v>#REF!</v>
      </c>
      <c r="K308" t="e">
        <v>#REF!</v>
      </c>
    </row>
    <row r="309">
      <c r="A309" t="e">
        <v>#REF!</v>
      </c>
      <c r="E309" t="e">
        <v>#REF!</v>
      </c>
      <c r="F309" t="e">
        <v>#REF!</v>
      </c>
      <c r="G309" t="e">
        <v>#REF!</v>
      </c>
      <c r="H309" t="e">
        <v>#REF!</v>
      </c>
      <c r="I309" t="e">
        <v>#REF!</v>
      </c>
      <c r="J309" t="e">
        <v>#REF!</v>
      </c>
      <c r="K309" t="e">
        <v>#REF!</v>
      </c>
    </row>
    <row r="310">
      <c r="A310" t="e">
        <v>#REF!</v>
      </c>
      <c r="E310" t="e">
        <v>#REF!</v>
      </c>
      <c r="F310" t="e">
        <v>#REF!</v>
      </c>
      <c r="G310" t="e">
        <v>#REF!</v>
      </c>
      <c r="H310" t="e">
        <v>#REF!</v>
      </c>
      <c r="I310" t="e">
        <v>#REF!</v>
      </c>
      <c r="J310" t="e">
        <v>#REF!</v>
      </c>
      <c r="K310" t="e">
        <v>#REF!</v>
      </c>
    </row>
    <row r="311">
      <c r="A311" t="e">
        <v>#REF!</v>
      </c>
      <c r="E311" t="e">
        <v>#REF!</v>
      </c>
      <c r="F311" t="e">
        <v>#REF!</v>
      </c>
      <c r="G311" t="e">
        <v>#REF!</v>
      </c>
      <c r="H311" t="e">
        <v>#REF!</v>
      </c>
      <c r="I311" t="e">
        <v>#REF!</v>
      </c>
      <c r="J311" t="e">
        <v>#REF!</v>
      </c>
      <c r="K311" t="e">
        <v>#REF!</v>
      </c>
    </row>
    <row r="312">
      <c r="A312" t="e">
        <v>#REF!</v>
      </c>
      <c r="E312" t="e">
        <v>#REF!</v>
      </c>
      <c r="F312" t="e">
        <v>#REF!</v>
      </c>
      <c r="G312" t="e">
        <v>#REF!</v>
      </c>
      <c r="H312" t="e">
        <v>#REF!</v>
      </c>
      <c r="I312" t="e">
        <v>#REF!</v>
      </c>
      <c r="J312" t="e">
        <v>#REF!</v>
      </c>
      <c r="K312" t="e">
        <v>#REF!</v>
      </c>
    </row>
    <row r="313">
      <c r="A313" t="e">
        <v>#REF!</v>
      </c>
      <c r="E313" t="e">
        <v>#REF!</v>
      </c>
      <c r="F313" t="e">
        <v>#REF!</v>
      </c>
      <c r="G313" t="e">
        <v>#REF!</v>
      </c>
      <c r="H313" t="e">
        <v>#REF!</v>
      </c>
      <c r="I313" t="e">
        <v>#REF!</v>
      </c>
      <c r="J313" t="e">
        <v>#REF!</v>
      </c>
      <c r="K313" t="e">
        <v>#REF!</v>
      </c>
    </row>
  </sheetData>
  <mergeCells count="1">
    <mergeCell ref="A1:D1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2"/>
      <c r="C1" s="2"/>
      <c r="D1" s="3"/>
      <c r="E1" s="4" t="s">
        <v>1</v>
      </c>
      <c r="F1" s="4" t="s">
        <v>2</v>
      </c>
      <c r="G1" s="5" t="s">
        <v>9</v>
      </c>
      <c r="H1" s="4" t="s">
        <v>5</v>
      </c>
      <c r="I1" s="4" t="s">
        <v>10</v>
      </c>
      <c r="J1" s="4" t="s">
        <v>7</v>
      </c>
      <c r="K1" s="4" t="s">
        <v>11</v>
      </c>
      <c r="L1" s="12" t="s">
        <v>9</v>
      </c>
      <c r="M1" s="4" t="s">
        <v>5</v>
      </c>
      <c r="N1" s="4" t="s">
        <v>7</v>
      </c>
    </row>
    <row r="2">
      <c r="A2" s="6" t="str">
        <f>'Calvert Senecas'!A31</f>
        <v>#REF!</v>
      </c>
      <c r="E2" s="6" t="str">
        <f t="shared" ref="E2:E22" si="2">LEFT('Calvert Senecas'!A$1,3)</f>
        <v>#REF!</v>
      </c>
      <c r="F2" s="6" t="str">
        <f t="shared" ref="F2:N2" si="1">'Calvert Senecas'!B31</f>
        <v>#REF!</v>
      </c>
      <c r="G2" s="6" t="str">
        <f t="shared" si="1"/>
        <v>#REF!</v>
      </c>
      <c r="H2" s="6" t="str">
        <f t="shared" si="1"/>
        <v>#REF!</v>
      </c>
      <c r="I2" s="6" t="str">
        <f t="shared" si="1"/>
        <v>#REF!</v>
      </c>
      <c r="J2" s="6" t="str">
        <f t="shared" si="1"/>
        <v>#REF!</v>
      </c>
      <c r="K2" s="6" t="str">
        <f t="shared" si="1"/>
        <v>#REF!</v>
      </c>
      <c r="L2" s="6" t="str">
        <f t="shared" si="1"/>
        <v>#REF!</v>
      </c>
      <c r="M2" s="6" t="str">
        <f t="shared" si="1"/>
        <v>#REF!</v>
      </c>
      <c r="N2" s="6" t="str">
        <f t="shared" si="1"/>
        <v>#REF!</v>
      </c>
    </row>
    <row r="3">
      <c r="A3" s="6" t="str">
        <f>'Calvert Senecas'!A30</f>
        <v>#REF!</v>
      </c>
      <c r="E3" s="6" t="str">
        <f t="shared" si="2"/>
        <v>#REF!</v>
      </c>
      <c r="F3" s="6" t="str">
        <f t="shared" ref="F3:N3" si="3">'Calvert Senecas'!B30</f>
        <v>#REF!</v>
      </c>
      <c r="G3" s="6" t="str">
        <f t="shared" si="3"/>
        <v>#REF!</v>
      </c>
      <c r="H3" s="6" t="str">
        <f t="shared" si="3"/>
        <v>#REF!</v>
      </c>
      <c r="I3" s="6" t="str">
        <f t="shared" si="3"/>
        <v>#REF!</v>
      </c>
      <c r="J3" s="6" t="str">
        <f t="shared" si="3"/>
        <v>#REF!</v>
      </c>
      <c r="K3" s="6" t="str">
        <f t="shared" si="3"/>
        <v>#REF!</v>
      </c>
      <c r="L3" s="6" t="str">
        <f t="shared" si="3"/>
        <v>#REF!</v>
      </c>
      <c r="M3" s="6" t="str">
        <f t="shared" si="3"/>
        <v>#REF!</v>
      </c>
      <c r="N3" s="6" t="str">
        <f t="shared" si="3"/>
        <v>#REF!</v>
      </c>
    </row>
    <row r="4">
      <c r="A4" s="6" t="str">
        <f>'Calvert Senecas'!A29</f>
        <v>#REF!</v>
      </c>
      <c r="E4" s="6" t="str">
        <f t="shared" si="2"/>
        <v>#REF!</v>
      </c>
      <c r="F4" s="6" t="str">
        <f t="shared" ref="F4:N4" si="4">'Calvert Senecas'!B29</f>
        <v>#REF!</v>
      </c>
      <c r="G4" s="6" t="str">
        <f t="shared" si="4"/>
        <v>#REF!</v>
      </c>
      <c r="H4" s="6" t="str">
        <f t="shared" si="4"/>
        <v>#REF!</v>
      </c>
      <c r="I4" s="6" t="str">
        <f t="shared" si="4"/>
        <v>#REF!</v>
      </c>
      <c r="J4" s="6" t="str">
        <f t="shared" si="4"/>
        <v>#REF!</v>
      </c>
      <c r="K4" s="6" t="str">
        <f t="shared" si="4"/>
        <v>#REF!</v>
      </c>
      <c r="L4" s="6" t="str">
        <f t="shared" si="4"/>
        <v>#REF!</v>
      </c>
      <c r="M4" s="6" t="str">
        <f t="shared" si="4"/>
        <v>#REF!</v>
      </c>
      <c r="N4" s="6" t="str">
        <f t="shared" si="4"/>
        <v>#REF!</v>
      </c>
    </row>
    <row r="5">
      <c r="A5" s="6" t="str">
        <f>'Calvert Senecas'!A28</f>
        <v>#REF!</v>
      </c>
      <c r="E5" s="6" t="str">
        <f t="shared" si="2"/>
        <v>#REF!</v>
      </c>
      <c r="F5" s="6" t="str">
        <f t="shared" ref="F5:N5" si="5">'Calvert Senecas'!B28</f>
        <v>#REF!</v>
      </c>
      <c r="G5" s="6" t="str">
        <f t="shared" si="5"/>
        <v>#REF!</v>
      </c>
      <c r="H5" s="6" t="str">
        <f t="shared" si="5"/>
        <v>#REF!</v>
      </c>
      <c r="I5" s="6" t="str">
        <f t="shared" si="5"/>
        <v>#REF!</v>
      </c>
      <c r="J5" s="6" t="str">
        <f t="shared" si="5"/>
        <v>#REF!</v>
      </c>
      <c r="K5" s="6" t="str">
        <f t="shared" si="5"/>
        <v>#REF!</v>
      </c>
      <c r="L5" s="6" t="str">
        <f t="shared" si="5"/>
        <v>#REF!</v>
      </c>
      <c r="M5" s="6" t="str">
        <f t="shared" si="5"/>
        <v>#REF!</v>
      </c>
      <c r="N5" s="6" t="str">
        <f t="shared" si="5"/>
        <v>#REF!</v>
      </c>
    </row>
    <row r="6">
      <c r="A6" s="6" t="str">
        <f>'Calvert Senecas'!A27</f>
        <v>#REF!</v>
      </c>
      <c r="E6" s="6" t="str">
        <f t="shared" si="2"/>
        <v>#REF!</v>
      </c>
      <c r="F6" s="6" t="str">
        <f t="shared" ref="F6:N6" si="6">'Calvert Senecas'!B27</f>
        <v>#REF!</v>
      </c>
      <c r="G6" s="6" t="str">
        <f t="shared" si="6"/>
        <v>#REF!</v>
      </c>
      <c r="H6" s="6" t="str">
        <f t="shared" si="6"/>
        <v>#REF!</v>
      </c>
      <c r="I6" s="6" t="str">
        <f t="shared" si="6"/>
        <v>#REF!</v>
      </c>
      <c r="J6" s="6" t="str">
        <f t="shared" si="6"/>
        <v>#REF!</v>
      </c>
      <c r="K6" s="6" t="str">
        <f t="shared" si="6"/>
        <v>#REF!</v>
      </c>
      <c r="L6" s="6" t="str">
        <f t="shared" si="6"/>
        <v>#REF!</v>
      </c>
      <c r="M6" s="6" t="str">
        <f t="shared" si="6"/>
        <v>#REF!</v>
      </c>
      <c r="N6" s="6" t="str">
        <f t="shared" si="6"/>
        <v>#REF!</v>
      </c>
    </row>
    <row r="7">
      <c r="A7" s="6" t="str">
        <f>'Calvert Senecas'!A26</f>
        <v>#REF!</v>
      </c>
      <c r="E7" s="6" t="str">
        <f t="shared" si="2"/>
        <v>#REF!</v>
      </c>
      <c r="F7" s="6" t="str">
        <f t="shared" ref="F7:N7" si="7">'Calvert Senecas'!B26</f>
        <v>#REF!</v>
      </c>
      <c r="G7" s="6" t="str">
        <f t="shared" si="7"/>
        <v>#REF!</v>
      </c>
      <c r="H7" s="6" t="str">
        <f t="shared" si="7"/>
        <v>#REF!</v>
      </c>
      <c r="I7" s="6" t="str">
        <f t="shared" si="7"/>
        <v>#REF!</v>
      </c>
      <c r="J7" s="6" t="str">
        <f t="shared" si="7"/>
        <v>#REF!</v>
      </c>
      <c r="K7" s="6" t="str">
        <f t="shared" si="7"/>
        <v>#REF!</v>
      </c>
      <c r="L7" s="6" t="str">
        <f t="shared" si="7"/>
        <v>#REF!</v>
      </c>
      <c r="M7" s="6" t="str">
        <f t="shared" si="7"/>
        <v>#REF!</v>
      </c>
      <c r="N7" s="6" t="str">
        <f t="shared" si="7"/>
        <v>#REF!</v>
      </c>
    </row>
    <row r="8">
      <c r="A8" s="6" t="str">
        <f>'Calvert Senecas'!A25</f>
        <v>#REF!</v>
      </c>
      <c r="E8" s="6" t="str">
        <f t="shared" si="2"/>
        <v>#REF!</v>
      </c>
      <c r="F8" s="6" t="str">
        <f t="shared" ref="F8:N8" si="8">'Calvert Senecas'!B25</f>
        <v>#REF!</v>
      </c>
      <c r="G8" s="6" t="str">
        <f t="shared" si="8"/>
        <v>#REF!</v>
      </c>
      <c r="H8" s="6" t="str">
        <f t="shared" si="8"/>
        <v>#REF!</v>
      </c>
      <c r="I8" s="6" t="str">
        <f t="shared" si="8"/>
        <v>#REF!</v>
      </c>
      <c r="J8" s="6" t="str">
        <f t="shared" si="8"/>
        <v>#REF!</v>
      </c>
      <c r="K8" s="6" t="str">
        <f t="shared" si="8"/>
        <v>#REF!</v>
      </c>
      <c r="L8" s="6" t="str">
        <f t="shared" si="8"/>
        <v>#REF!</v>
      </c>
      <c r="M8" s="6" t="str">
        <f t="shared" si="8"/>
        <v>#REF!</v>
      </c>
      <c r="N8" s="6" t="str">
        <f t="shared" si="8"/>
        <v>#REF!</v>
      </c>
    </row>
    <row r="9">
      <c r="A9" s="6" t="str">
        <f>'Calvert Senecas'!A24</f>
        <v>#REF!</v>
      </c>
      <c r="E9" s="6" t="str">
        <f t="shared" si="2"/>
        <v>#REF!</v>
      </c>
      <c r="F9" s="6" t="str">
        <f t="shared" ref="F9:N9" si="9">'Calvert Senecas'!B24</f>
        <v>#REF!</v>
      </c>
      <c r="G9" s="6" t="str">
        <f t="shared" si="9"/>
        <v>#REF!</v>
      </c>
      <c r="H9" s="6" t="str">
        <f t="shared" si="9"/>
        <v>#REF!</v>
      </c>
      <c r="I9" s="6" t="str">
        <f t="shared" si="9"/>
        <v>#REF!</v>
      </c>
      <c r="J9" s="6" t="str">
        <f t="shared" si="9"/>
        <v>#REF!</v>
      </c>
      <c r="K9" s="6" t="str">
        <f t="shared" si="9"/>
        <v>#REF!</v>
      </c>
      <c r="L9" s="6" t="str">
        <f t="shared" si="9"/>
        <v>#REF!</v>
      </c>
      <c r="M9" s="6" t="str">
        <f t="shared" si="9"/>
        <v>#REF!</v>
      </c>
      <c r="N9" s="6" t="str">
        <f t="shared" si="9"/>
        <v>#REF!</v>
      </c>
    </row>
    <row r="10">
      <c r="A10" s="6" t="str">
        <f>'Calvert Senecas'!A23</f>
        <v>#REF!</v>
      </c>
      <c r="E10" s="6" t="str">
        <f t="shared" si="2"/>
        <v>#REF!</v>
      </c>
      <c r="F10" s="6" t="str">
        <f t="shared" ref="F10:N10" si="10">'Calvert Senecas'!B23</f>
        <v>#REF!</v>
      </c>
      <c r="G10" s="6" t="str">
        <f t="shared" si="10"/>
        <v>#REF!</v>
      </c>
      <c r="H10" s="6" t="str">
        <f t="shared" si="10"/>
        <v>#REF!</v>
      </c>
      <c r="I10" s="6" t="str">
        <f t="shared" si="10"/>
        <v>#REF!</v>
      </c>
      <c r="J10" s="6" t="str">
        <f t="shared" si="10"/>
        <v>#REF!</v>
      </c>
      <c r="K10" s="6" t="str">
        <f t="shared" si="10"/>
        <v>#REF!</v>
      </c>
      <c r="L10" s="6" t="str">
        <f t="shared" si="10"/>
        <v>#REF!</v>
      </c>
      <c r="M10" s="6" t="str">
        <f t="shared" si="10"/>
        <v>#REF!</v>
      </c>
      <c r="N10" s="6" t="str">
        <f t="shared" si="10"/>
        <v>#REF!</v>
      </c>
    </row>
    <row r="11">
      <c r="A11" s="6" t="str">
        <f>'Calvert Senecas'!A22</f>
        <v>#REF!</v>
      </c>
      <c r="B11" t="str">
        <f t="shared" ref="B11:B22" si="12">'Calvert Senecas'!A20</f>
        <v>#REF!</v>
      </c>
      <c r="E11" s="6" t="str">
        <f t="shared" si="2"/>
        <v>#REF!</v>
      </c>
      <c r="F11" s="6" t="str">
        <f t="shared" ref="F11:N11" si="11">'Calvert Senecas'!B22</f>
        <v>#REF!</v>
      </c>
      <c r="G11" s="6" t="str">
        <f t="shared" si="11"/>
        <v>#REF!</v>
      </c>
      <c r="H11" s="6" t="str">
        <f t="shared" si="11"/>
        <v>#REF!</v>
      </c>
      <c r="I11" s="6" t="str">
        <f t="shared" si="11"/>
        <v>#REF!</v>
      </c>
      <c r="J11" s="6" t="str">
        <f t="shared" si="11"/>
        <v>#REF!</v>
      </c>
      <c r="K11" s="6" t="str">
        <f t="shared" si="11"/>
        <v>#REF!</v>
      </c>
      <c r="L11" s="6" t="str">
        <f t="shared" si="11"/>
        <v>#REF!</v>
      </c>
      <c r="M11" s="6" t="str">
        <f t="shared" si="11"/>
        <v>#REF!</v>
      </c>
      <c r="N11" s="6" t="str">
        <f t="shared" si="11"/>
        <v>#REF!</v>
      </c>
    </row>
    <row r="12">
      <c r="A12" s="6" t="str">
        <f>'Calvert Senecas'!A21</f>
        <v>#REF!</v>
      </c>
      <c r="B12" t="str">
        <f t="shared" si="12"/>
        <v>#REF!</v>
      </c>
      <c r="E12" s="6" t="str">
        <f t="shared" si="2"/>
        <v>#REF!</v>
      </c>
      <c r="F12" s="6" t="str">
        <f t="shared" ref="F12:N12" si="13">'Calvert Senecas'!B21</f>
        <v>#REF!</v>
      </c>
      <c r="G12" s="6" t="str">
        <f t="shared" si="13"/>
        <v>#REF!</v>
      </c>
      <c r="H12" s="6" t="str">
        <f t="shared" si="13"/>
        <v>#REF!</v>
      </c>
      <c r="I12" s="6" t="str">
        <f t="shared" si="13"/>
        <v>#REF!</v>
      </c>
      <c r="J12" s="6" t="str">
        <f t="shared" si="13"/>
        <v>#REF!</v>
      </c>
      <c r="K12" s="6" t="str">
        <f t="shared" si="13"/>
        <v>#REF!</v>
      </c>
      <c r="L12" s="6" t="str">
        <f t="shared" si="13"/>
        <v>#REF!</v>
      </c>
      <c r="M12" s="6" t="str">
        <f t="shared" si="13"/>
        <v>#REF!</v>
      </c>
      <c r="N12" s="6" t="str">
        <f t="shared" si="13"/>
        <v>#REF!</v>
      </c>
    </row>
    <row r="13">
      <c r="A13" s="6" t="str">
        <f>'Calvert Senecas'!A20</f>
        <v>#REF!</v>
      </c>
      <c r="B13" t="str">
        <f t="shared" si="12"/>
        <v>#REF!</v>
      </c>
      <c r="E13" s="6" t="str">
        <f t="shared" si="2"/>
        <v>#REF!</v>
      </c>
      <c r="F13" s="6" t="str">
        <f t="shared" ref="F13:N13" si="14">'Calvert Senecas'!B20</f>
        <v>#REF!</v>
      </c>
      <c r="G13" s="6" t="str">
        <f t="shared" si="14"/>
        <v>#REF!</v>
      </c>
      <c r="H13" s="6" t="str">
        <f t="shared" si="14"/>
        <v>#REF!</v>
      </c>
      <c r="I13" s="6" t="str">
        <f t="shared" si="14"/>
        <v>#REF!</v>
      </c>
      <c r="J13" s="6" t="str">
        <f t="shared" si="14"/>
        <v>#REF!</v>
      </c>
      <c r="K13" s="6" t="str">
        <f t="shared" si="14"/>
        <v>#REF!</v>
      </c>
      <c r="L13" s="6" t="str">
        <f t="shared" si="14"/>
        <v>#REF!</v>
      </c>
      <c r="M13" s="6" t="str">
        <f t="shared" si="14"/>
        <v>#REF!</v>
      </c>
      <c r="N13" s="6" t="str">
        <f t="shared" si="14"/>
        <v>#REF!</v>
      </c>
    </row>
    <row r="14">
      <c r="A14" s="6" t="str">
        <f>'Calvert Senecas'!A19</f>
        <v>#REF!</v>
      </c>
      <c r="B14" t="str">
        <f t="shared" si="12"/>
        <v>#REF!</v>
      </c>
      <c r="E14" s="6" t="str">
        <f t="shared" si="2"/>
        <v>#REF!</v>
      </c>
      <c r="F14" s="6" t="str">
        <f t="shared" ref="F14:N14" si="15">'Calvert Senecas'!B19</f>
        <v>#REF!</v>
      </c>
      <c r="G14" s="6" t="str">
        <f t="shared" si="15"/>
        <v>#REF!</v>
      </c>
      <c r="H14" s="6" t="str">
        <f t="shared" si="15"/>
        <v>#REF!</v>
      </c>
      <c r="I14" s="6" t="str">
        <f t="shared" si="15"/>
        <v>#REF!</v>
      </c>
      <c r="J14" s="6" t="str">
        <f t="shared" si="15"/>
        <v>#REF!</v>
      </c>
      <c r="K14" s="6" t="str">
        <f t="shared" si="15"/>
        <v>#REF!</v>
      </c>
      <c r="L14" s="6" t="str">
        <f t="shared" si="15"/>
        <v>#REF!</v>
      </c>
      <c r="M14" s="6" t="str">
        <f t="shared" si="15"/>
        <v>#REF!</v>
      </c>
      <c r="N14" s="6" t="str">
        <f t="shared" si="15"/>
        <v>#REF!</v>
      </c>
    </row>
    <row r="15">
      <c r="A15" s="6" t="str">
        <f>'Calvert Senecas'!A18</f>
        <v>#REF!</v>
      </c>
      <c r="B15" t="str">
        <f t="shared" si="12"/>
        <v>#REF!</v>
      </c>
      <c r="E15" s="6" t="str">
        <f t="shared" si="2"/>
        <v>#REF!</v>
      </c>
      <c r="F15" s="6" t="str">
        <f t="shared" ref="F15:N15" si="16">'Calvert Senecas'!B18</f>
        <v>#REF!</v>
      </c>
      <c r="G15" s="6" t="str">
        <f t="shared" si="16"/>
        <v>#REF!</v>
      </c>
      <c r="H15" s="6" t="str">
        <f t="shared" si="16"/>
        <v>#REF!</v>
      </c>
      <c r="I15" s="6" t="str">
        <f t="shared" si="16"/>
        <v>#REF!</v>
      </c>
      <c r="J15" s="6" t="str">
        <f t="shared" si="16"/>
        <v>#REF!</v>
      </c>
      <c r="K15" s="6" t="str">
        <f t="shared" si="16"/>
        <v>#REF!</v>
      </c>
      <c r="L15" s="6" t="str">
        <f t="shared" si="16"/>
        <v>#REF!</v>
      </c>
      <c r="M15" s="6" t="str">
        <f t="shared" si="16"/>
        <v>#REF!</v>
      </c>
      <c r="N15" s="6" t="str">
        <f t="shared" si="16"/>
        <v>#REF!</v>
      </c>
    </row>
    <row r="16">
      <c r="A16" s="6" t="str">
        <f>'Calvert Senecas'!A17</f>
        <v>#REF!</v>
      </c>
      <c r="B16" t="str">
        <f t="shared" si="12"/>
        <v>#REF!</v>
      </c>
      <c r="E16" s="6" t="str">
        <f t="shared" si="2"/>
        <v>#REF!</v>
      </c>
      <c r="F16" s="6" t="str">
        <f t="shared" ref="F16:N16" si="17">'Calvert Senecas'!B17</f>
        <v>#REF!</v>
      </c>
      <c r="G16" s="6" t="str">
        <f t="shared" si="17"/>
        <v>#REF!</v>
      </c>
      <c r="H16" s="6" t="str">
        <f t="shared" si="17"/>
        <v>#REF!</v>
      </c>
      <c r="I16" s="6" t="str">
        <f t="shared" si="17"/>
        <v>#REF!</v>
      </c>
      <c r="J16" s="6" t="str">
        <f t="shared" si="17"/>
        <v>#REF!</v>
      </c>
      <c r="K16" s="6" t="str">
        <f t="shared" si="17"/>
        <v>#REF!</v>
      </c>
      <c r="L16" s="6" t="str">
        <f t="shared" si="17"/>
        <v>#REF!</v>
      </c>
      <c r="M16" s="6" t="str">
        <f t="shared" si="17"/>
        <v>#REF!</v>
      </c>
      <c r="N16" s="6" t="str">
        <f t="shared" si="17"/>
        <v>#REF!</v>
      </c>
    </row>
    <row r="17">
      <c r="A17" s="6" t="str">
        <f>'Calvert Senecas'!A16</f>
        <v>#REF!</v>
      </c>
      <c r="B17" t="str">
        <f t="shared" si="12"/>
        <v>#REF!</v>
      </c>
      <c r="E17" s="6" t="str">
        <f t="shared" si="2"/>
        <v>#REF!</v>
      </c>
      <c r="F17" s="6" t="str">
        <f t="shared" ref="F17:N17" si="18">'Calvert Senecas'!B16</f>
        <v>#REF!</v>
      </c>
      <c r="G17" s="6" t="str">
        <f t="shared" si="18"/>
        <v>#REF!</v>
      </c>
      <c r="H17" s="6" t="str">
        <f t="shared" si="18"/>
        <v>#REF!</v>
      </c>
      <c r="I17" s="6" t="str">
        <f t="shared" si="18"/>
        <v>#REF!</v>
      </c>
      <c r="J17" s="6" t="str">
        <f t="shared" si="18"/>
        <v>#REF!</v>
      </c>
      <c r="K17" s="6" t="str">
        <f t="shared" si="18"/>
        <v>#REF!</v>
      </c>
      <c r="L17" s="6" t="str">
        <f t="shared" si="18"/>
        <v>#REF!</v>
      </c>
      <c r="M17" s="6" t="str">
        <f t="shared" si="18"/>
        <v>#REF!</v>
      </c>
      <c r="N17" s="6" t="str">
        <f t="shared" si="18"/>
        <v>#REF!</v>
      </c>
    </row>
    <row r="18">
      <c r="A18" s="6" t="str">
        <f>'Calvert Senecas'!A15</f>
        <v>#REF!</v>
      </c>
      <c r="B18" t="str">
        <f t="shared" si="12"/>
        <v>#REF!</v>
      </c>
      <c r="E18" s="6" t="str">
        <f t="shared" si="2"/>
        <v>#REF!</v>
      </c>
      <c r="F18" s="6" t="str">
        <f t="shared" ref="F18:N18" si="19">'Calvert Senecas'!B15</f>
        <v>#REF!</v>
      </c>
      <c r="G18" s="6" t="str">
        <f t="shared" si="19"/>
        <v>#REF!</v>
      </c>
      <c r="H18" s="6" t="str">
        <f t="shared" si="19"/>
        <v>#REF!</v>
      </c>
      <c r="I18" s="6" t="str">
        <f t="shared" si="19"/>
        <v>#REF!</v>
      </c>
      <c r="J18" s="6" t="str">
        <f t="shared" si="19"/>
        <v>#REF!</v>
      </c>
      <c r="K18" s="6" t="str">
        <f t="shared" si="19"/>
        <v>#REF!</v>
      </c>
      <c r="L18" s="6" t="str">
        <f t="shared" si="19"/>
        <v>#REF!</v>
      </c>
      <c r="M18" s="6" t="str">
        <f t="shared" si="19"/>
        <v>#REF!</v>
      </c>
      <c r="N18" s="6" t="str">
        <f t="shared" si="19"/>
        <v>#REF!</v>
      </c>
    </row>
    <row r="19">
      <c r="A19" s="6" t="str">
        <f>'Calvert Senecas'!A14</f>
        <v>#REF!</v>
      </c>
      <c r="B19" t="str">
        <f t="shared" si="12"/>
        <v>#REF!</v>
      </c>
      <c r="E19" s="6" t="str">
        <f t="shared" si="2"/>
        <v>#REF!</v>
      </c>
      <c r="F19" s="6" t="str">
        <f t="shared" ref="F19:N19" si="20">'Calvert Senecas'!B14</f>
        <v>#REF!</v>
      </c>
      <c r="G19" s="6" t="str">
        <f t="shared" si="20"/>
        <v>#REF!</v>
      </c>
      <c r="H19" s="6" t="str">
        <f t="shared" si="20"/>
        <v>#REF!</v>
      </c>
      <c r="I19" s="6" t="str">
        <f t="shared" si="20"/>
        <v>#REF!</v>
      </c>
      <c r="J19" s="6" t="str">
        <f t="shared" si="20"/>
        <v>#REF!</v>
      </c>
      <c r="K19" s="6" t="str">
        <f t="shared" si="20"/>
        <v>#REF!</v>
      </c>
      <c r="L19" s="6" t="str">
        <f t="shared" si="20"/>
        <v>#REF!</v>
      </c>
      <c r="M19" s="6" t="str">
        <f t="shared" si="20"/>
        <v>#REF!</v>
      </c>
      <c r="N19" s="6" t="str">
        <f t="shared" si="20"/>
        <v>#REF!</v>
      </c>
    </row>
    <row r="20">
      <c r="A20" s="6" t="str">
        <f>'Calvert Senecas'!A13</f>
        <v>#REF!</v>
      </c>
      <c r="B20" t="str">
        <f t="shared" si="12"/>
        <v>#REF!</v>
      </c>
      <c r="E20" s="6" t="str">
        <f t="shared" si="2"/>
        <v>#REF!</v>
      </c>
      <c r="F20" s="6" t="str">
        <f t="shared" ref="F20:N20" si="21">'Calvert Senecas'!B13</f>
        <v>#REF!</v>
      </c>
      <c r="G20" s="6" t="str">
        <f t="shared" si="21"/>
        <v>#REF!</v>
      </c>
      <c r="H20" s="6" t="str">
        <f t="shared" si="21"/>
        <v>#REF!</v>
      </c>
      <c r="I20" s="6" t="str">
        <f t="shared" si="21"/>
        <v>#REF!</v>
      </c>
      <c r="J20" s="6" t="str">
        <f t="shared" si="21"/>
        <v>#REF!</v>
      </c>
      <c r="K20" s="6" t="str">
        <f t="shared" si="21"/>
        <v>#REF!</v>
      </c>
      <c r="L20" s="6" t="str">
        <f t="shared" si="21"/>
        <v>#REF!</v>
      </c>
      <c r="M20" s="6" t="str">
        <f t="shared" si="21"/>
        <v>#REF!</v>
      </c>
      <c r="N20" s="6" t="str">
        <f t="shared" si="21"/>
        <v>#REF!</v>
      </c>
    </row>
    <row r="21">
      <c r="A21" s="6" t="str">
        <f>'Calvert Senecas'!A12</f>
        <v>#REF!</v>
      </c>
      <c r="B21" t="str">
        <f t="shared" si="12"/>
        <v>#REF!</v>
      </c>
      <c r="E21" s="6" t="str">
        <f t="shared" si="2"/>
        <v>#REF!</v>
      </c>
      <c r="F21" s="6" t="str">
        <f t="shared" ref="F21:N21" si="22">'Calvert Senecas'!B12</f>
        <v>#REF!</v>
      </c>
      <c r="G21" s="6" t="str">
        <f t="shared" si="22"/>
        <v>#REF!</v>
      </c>
      <c r="H21" s="6" t="str">
        <f t="shared" si="22"/>
        <v>#REF!</v>
      </c>
      <c r="I21" s="6" t="str">
        <f t="shared" si="22"/>
        <v>#REF!</v>
      </c>
      <c r="J21" s="6" t="str">
        <f t="shared" si="22"/>
        <v>#REF!</v>
      </c>
      <c r="K21" s="6" t="str">
        <f t="shared" si="22"/>
        <v>#REF!</v>
      </c>
      <c r="L21" s="6" t="str">
        <f t="shared" si="22"/>
        <v>#REF!</v>
      </c>
      <c r="M21" s="6" t="str">
        <f t="shared" si="22"/>
        <v>#REF!</v>
      </c>
      <c r="N21" s="6" t="str">
        <f t="shared" si="22"/>
        <v>#REF!</v>
      </c>
    </row>
    <row r="22">
      <c r="A22" s="6" t="str">
        <f>'Calvert Senecas'!A11</f>
        <v>#REF!</v>
      </c>
      <c r="B22" t="str">
        <f t="shared" si="12"/>
        <v>#REF!</v>
      </c>
      <c r="E22" s="6" t="str">
        <f t="shared" si="2"/>
        <v>#REF!</v>
      </c>
      <c r="F22" s="6" t="str">
        <f t="shared" ref="F22:N22" si="23">'Calvert Senecas'!B11</f>
        <v>#REF!</v>
      </c>
      <c r="G22" s="6" t="str">
        <f t="shared" si="23"/>
        <v>#REF!</v>
      </c>
      <c r="H22" s="6" t="str">
        <f t="shared" si="23"/>
        <v>#REF!</v>
      </c>
      <c r="I22" s="6" t="str">
        <f t="shared" si="23"/>
        <v>#REF!</v>
      </c>
      <c r="J22" s="6" t="str">
        <f t="shared" si="23"/>
        <v>#REF!</v>
      </c>
      <c r="K22" s="6" t="str">
        <f t="shared" si="23"/>
        <v>#REF!</v>
      </c>
      <c r="L22" s="6" t="str">
        <f t="shared" si="23"/>
        <v>#REF!</v>
      </c>
      <c r="M22" s="6" t="str">
        <f t="shared" si="23"/>
        <v>#REF!</v>
      </c>
      <c r="N22" s="6" t="str">
        <f t="shared" si="23"/>
        <v>#REF!</v>
      </c>
    </row>
    <row r="23">
      <c r="A23" s="6" t="str">
        <f>'Woodmore Wildcats'!A31</f>
        <v>#REF!</v>
      </c>
      <c r="E23" s="6" t="str">
        <f t="shared" ref="E23:E43" si="25">LEFT('Woodmore Wildcats'!A$1,3)</f>
        <v>#REF!</v>
      </c>
      <c r="F23" s="6" t="str">
        <f t="shared" ref="F23:N23" si="24">'Woodmore Wildcats'!B31</f>
        <v>#REF!</v>
      </c>
      <c r="G23" s="6" t="str">
        <f t="shared" si="24"/>
        <v>#REF!</v>
      </c>
      <c r="H23" s="6" t="str">
        <f t="shared" si="24"/>
        <v>#REF!</v>
      </c>
      <c r="I23" s="6" t="str">
        <f t="shared" si="24"/>
        <v>#REF!</v>
      </c>
      <c r="J23" s="6" t="str">
        <f t="shared" si="24"/>
        <v>#REF!</v>
      </c>
      <c r="K23" s="6" t="str">
        <f t="shared" si="24"/>
        <v>#REF!</v>
      </c>
      <c r="L23" s="6" t="str">
        <f t="shared" si="24"/>
        <v>#REF!</v>
      </c>
      <c r="M23" s="6" t="str">
        <f t="shared" si="24"/>
        <v>#REF!</v>
      </c>
      <c r="N23" s="6" t="str">
        <f t="shared" si="24"/>
        <v>#REF!</v>
      </c>
    </row>
    <row r="24">
      <c r="A24" s="6" t="str">
        <f>'Woodmore Wildcats'!A30</f>
        <v>#REF!</v>
      </c>
      <c r="E24" s="6" t="str">
        <f t="shared" si="25"/>
        <v>#REF!</v>
      </c>
      <c r="F24" s="6" t="str">
        <f t="shared" ref="F24:N24" si="26">'Woodmore Wildcats'!B30</f>
        <v>#REF!</v>
      </c>
      <c r="G24" s="6" t="str">
        <f t="shared" si="26"/>
        <v>#REF!</v>
      </c>
      <c r="H24" s="6" t="str">
        <f t="shared" si="26"/>
        <v>#REF!</v>
      </c>
      <c r="I24" s="6" t="str">
        <f t="shared" si="26"/>
        <v>#REF!</v>
      </c>
      <c r="J24" s="6" t="str">
        <f t="shared" si="26"/>
        <v>#REF!</v>
      </c>
      <c r="K24" s="6" t="str">
        <f t="shared" si="26"/>
        <v>#REF!</v>
      </c>
      <c r="L24" s="6" t="str">
        <f t="shared" si="26"/>
        <v>#REF!</v>
      </c>
      <c r="M24" s="6" t="str">
        <f t="shared" si="26"/>
        <v>#REF!</v>
      </c>
      <c r="N24" s="6" t="str">
        <f t="shared" si="26"/>
        <v>#REF!</v>
      </c>
    </row>
    <row r="25">
      <c r="A25" s="6" t="str">
        <f>'Woodmore Wildcats'!A29</f>
        <v>#REF!</v>
      </c>
      <c r="E25" s="6" t="str">
        <f t="shared" si="25"/>
        <v>#REF!</v>
      </c>
      <c r="F25" s="6" t="str">
        <f t="shared" ref="F25:N25" si="27">'Woodmore Wildcats'!B29</f>
        <v>#REF!</v>
      </c>
      <c r="G25" s="6" t="str">
        <f t="shared" si="27"/>
        <v>#REF!</v>
      </c>
      <c r="H25" s="6" t="str">
        <f t="shared" si="27"/>
        <v>#REF!</v>
      </c>
      <c r="I25" s="6" t="str">
        <f t="shared" si="27"/>
        <v>#REF!</v>
      </c>
      <c r="J25" s="6" t="str">
        <f t="shared" si="27"/>
        <v>#REF!</v>
      </c>
      <c r="K25" s="6" t="str">
        <f t="shared" si="27"/>
        <v>#REF!</v>
      </c>
      <c r="L25" s="6" t="str">
        <f t="shared" si="27"/>
        <v>#REF!</v>
      </c>
      <c r="M25" s="6" t="str">
        <f t="shared" si="27"/>
        <v>#REF!</v>
      </c>
      <c r="N25" s="6" t="str">
        <f t="shared" si="27"/>
        <v>#REF!</v>
      </c>
    </row>
    <row r="26">
      <c r="A26" s="6" t="str">
        <f>'Woodmore Wildcats'!A28</f>
        <v>#REF!</v>
      </c>
      <c r="E26" s="6" t="str">
        <f t="shared" si="25"/>
        <v>#REF!</v>
      </c>
      <c r="F26" s="6" t="str">
        <f t="shared" ref="F26:N26" si="28">'Woodmore Wildcats'!B28</f>
        <v>#REF!</v>
      </c>
      <c r="G26" s="6" t="str">
        <f t="shared" si="28"/>
        <v>#REF!</v>
      </c>
      <c r="H26" s="6" t="str">
        <f t="shared" si="28"/>
        <v>#REF!</v>
      </c>
      <c r="I26" s="6" t="str">
        <f t="shared" si="28"/>
        <v>#REF!</v>
      </c>
      <c r="J26" s="6" t="str">
        <f t="shared" si="28"/>
        <v>#REF!</v>
      </c>
      <c r="K26" s="6" t="str">
        <f t="shared" si="28"/>
        <v>#REF!</v>
      </c>
      <c r="L26" s="6" t="str">
        <f t="shared" si="28"/>
        <v>#REF!</v>
      </c>
      <c r="M26" s="6" t="str">
        <f t="shared" si="28"/>
        <v>#REF!</v>
      </c>
      <c r="N26" s="6" t="str">
        <f t="shared" si="28"/>
        <v>#REF!</v>
      </c>
    </row>
    <row r="27">
      <c r="A27" s="6" t="str">
        <f>'Woodmore Wildcats'!A27</f>
        <v>#REF!</v>
      </c>
      <c r="E27" s="6" t="str">
        <f t="shared" si="25"/>
        <v>#REF!</v>
      </c>
      <c r="F27" s="6" t="str">
        <f t="shared" ref="F27:N27" si="29">'Woodmore Wildcats'!B27</f>
        <v>#REF!</v>
      </c>
      <c r="G27" s="6" t="str">
        <f t="shared" si="29"/>
        <v>#REF!</v>
      </c>
      <c r="H27" s="6" t="str">
        <f t="shared" si="29"/>
        <v>#REF!</v>
      </c>
      <c r="I27" s="6" t="str">
        <f t="shared" si="29"/>
        <v>#REF!</v>
      </c>
      <c r="J27" s="6" t="str">
        <f t="shared" si="29"/>
        <v>#REF!</v>
      </c>
      <c r="K27" s="6" t="str">
        <f t="shared" si="29"/>
        <v>#REF!</v>
      </c>
      <c r="L27" s="6" t="str">
        <f t="shared" si="29"/>
        <v>#REF!</v>
      </c>
      <c r="M27" s="6" t="str">
        <f t="shared" si="29"/>
        <v>#REF!</v>
      </c>
      <c r="N27" s="6" t="str">
        <f t="shared" si="29"/>
        <v>#REF!</v>
      </c>
    </row>
    <row r="28">
      <c r="A28" s="6" t="str">
        <f>'Woodmore Wildcats'!A26</f>
        <v>#REF!</v>
      </c>
      <c r="E28" s="6" t="str">
        <f t="shared" si="25"/>
        <v>#REF!</v>
      </c>
      <c r="F28" s="6" t="str">
        <f t="shared" ref="F28:N28" si="30">'Woodmore Wildcats'!B26</f>
        <v>#REF!</v>
      </c>
      <c r="G28" s="6" t="str">
        <f t="shared" si="30"/>
        <v>#REF!</v>
      </c>
      <c r="H28" s="6" t="str">
        <f t="shared" si="30"/>
        <v>#REF!</v>
      </c>
      <c r="I28" s="6" t="str">
        <f t="shared" si="30"/>
        <v>#REF!</v>
      </c>
      <c r="J28" s="6" t="str">
        <f t="shared" si="30"/>
        <v>#REF!</v>
      </c>
      <c r="K28" s="6" t="str">
        <f t="shared" si="30"/>
        <v>#REF!</v>
      </c>
      <c r="L28" s="6" t="str">
        <f t="shared" si="30"/>
        <v>#REF!</v>
      </c>
      <c r="M28" s="6" t="str">
        <f t="shared" si="30"/>
        <v>#REF!</v>
      </c>
      <c r="N28" s="6" t="str">
        <f t="shared" si="30"/>
        <v>#REF!</v>
      </c>
    </row>
    <row r="29">
      <c r="A29" s="6" t="str">
        <f>'Woodmore Wildcats'!A25</f>
        <v>#REF!</v>
      </c>
      <c r="E29" s="6" t="str">
        <f t="shared" si="25"/>
        <v>#REF!</v>
      </c>
      <c r="F29" s="6" t="str">
        <f t="shared" ref="F29:N29" si="31">'Woodmore Wildcats'!B25</f>
        <v>#REF!</v>
      </c>
      <c r="G29" s="6" t="str">
        <f t="shared" si="31"/>
        <v>#REF!</v>
      </c>
      <c r="H29" s="6" t="str">
        <f t="shared" si="31"/>
        <v>#REF!</v>
      </c>
      <c r="I29" s="6" t="str">
        <f t="shared" si="31"/>
        <v>#REF!</v>
      </c>
      <c r="J29" s="6" t="str">
        <f t="shared" si="31"/>
        <v>#REF!</v>
      </c>
      <c r="K29" s="6" t="str">
        <f t="shared" si="31"/>
        <v>#REF!</v>
      </c>
      <c r="L29" s="6" t="str">
        <f t="shared" si="31"/>
        <v>#REF!</v>
      </c>
      <c r="M29" s="6" t="str">
        <f t="shared" si="31"/>
        <v>#REF!</v>
      </c>
      <c r="N29" s="6" t="str">
        <f t="shared" si="31"/>
        <v>#REF!</v>
      </c>
    </row>
    <row r="30">
      <c r="A30" s="6" t="str">
        <f>'Woodmore Wildcats'!A24</f>
        <v>#REF!</v>
      </c>
      <c r="E30" s="6" t="str">
        <f t="shared" si="25"/>
        <v>#REF!</v>
      </c>
      <c r="F30" s="6" t="str">
        <f t="shared" ref="F30:N30" si="32">'Woodmore Wildcats'!B24</f>
        <v>#REF!</v>
      </c>
      <c r="G30" s="6" t="str">
        <f t="shared" si="32"/>
        <v>#REF!</v>
      </c>
      <c r="H30" s="6" t="str">
        <f t="shared" si="32"/>
        <v>#REF!</v>
      </c>
      <c r="I30" s="6" t="str">
        <f t="shared" si="32"/>
        <v>#REF!</v>
      </c>
      <c r="J30" s="6" t="str">
        <f t="shared" si="32"/>
        <v>#REF!</v>
      </c>
      <c r="K30" s="6" t="str">
        <f t="shared" si="32"/>
        <v>#REF!</v>
      </c>
      <c r="L30" s="6" t="str">
        <f t="shared" si="32"/>
        <v>#REF!</v>
      </c>
      <c r="M30" s="6" t="str">
        <f t="shared" si="32"/>
        <v>#REF!</v>
      </c>
      <c r="N30" s="6" t="str">
        <f t="shared" si="32"/>
        <v>#REF!</v>
      </c>
    </row>
    <row r="31">
      <c r="A31" s="6" t="str">
        <f>'Woodmore Wildcats'!A23</f>
        <v>#REF!</v>
      </c>
      <c r="E31" s="6" t="str">
        <f t="shared" si="25"/>
        <v>#REF!</v>
      </c>
      <c r="F31" s="6" t="str">
        <f t="shared" ref="F31:N31" si="33">'Woodmore Wildcats'!B23</f>
        <v>#REF!</v>
      </c>
      <c r="G31" s="6" t="str">
        <f t="shared" si="33"/>
        <v>#REF!</v>
      </c>
      <c r="H31" s="6" t="str">
        <f t="shared" si="33"/>
        <v>#REF!</v>
      </c>
      <c r="I31" s="6" t="str">
        <f t="shared" si="33"/>
        <v>#REF!</v>
      </c>
      <c r="J31" s="6" t="str">
        <f t="shared" si="33"/>
        <v>#REF!</v>
      </c>
      <c r="K31" s="6" t="str">
        <f t="shared" si="33"/>
        <v>#REF!</v>
      </c>
      <c r="L31" s="6" t="str">
        <f t="shared" si="33"/>
        <v>#REF!</v>
      </c>
      <c r="M31" s="6" t="str">
        <f t="shared" si="33"/>
        <v>#REF!</v>
      </c>
      <c r="N31" s="6" t="str">
        <f t="shared" si="33"/>
        <v>#REF!</v>
      </c>
    </row>
    <row r="32">
      <c r="A32" s="6" t="str">
        <f>'Woodmore Wildcats'!A22</f>
        <v>#REF!</v>
      </c>
      <c r="E32" s="6" t="str">
        <f t="shared" si="25"/>
        <v>#REF!</v>
      </c>
      <c r="F32" s="6" t="str">
        <f t="shared" ref="F32:N32" si="34">'Woodmore Wildcats'!B22</f>
        <v>#REF!</v>
      </c>
      <c r="G32" s="6" t="str">
        <f t="shared" si="34"/>
        <v>#REF!</v>
      </c>
      <c r="H32" s="6" t="str">
        <f t="shared" si="34"/>
        <v>#REF!</v>
      </c>
      <c r="I32" s="6" t="str">
        <f t="shared" si="34"/>
        <v>#REF!</v>
      </c>
      <c r="J32" s="6" t="str">
        <f t="shared" si="34"/>
        <v>#REF!</v>
      </c>
      <c r="K32" s="6" t="str">
        <f t="shared" si="34"/>
        <v>#REF!</v>
      </c>
      <c r="L32" s="6" t="str">
        <f t="shared" si="34"/>
        <v>#REF!</v>
      </c>
      <c r="M32" s="6" t="str">
        <f t="shared" si="34"/>
        <v>#REF!</v>
      </c>
      <c r="N32" s="6" t="str">
        <f t="shared" si="34"/>
        <v>#REF!</v>
      </c>
    </row>
    <row r="33">
      <c r="A33" s="6" t="str">
        <f>'Woodmore Wildcats'!A21</f>
        <v>#REF!</v>
      </c>
      <c r="E33" s="6" t="str">
        <f t="shared" si="25"/>
        <v>#REF!</v>
      </c>
      <c r="F33" s="6" t="str">
        <f t="shared" ref="F33:N33" si="35">'Woodmore Wildcats'!B21</f>
        <v>#REF!</v>
      </c>
      <c r="G33" s="6" t="str">
        <f t="shared" si="35"/>
        <v>#REF!</v>
      </c>
      <c r="H33" s="6" t="str">
        <f t="shared" si="35"/>
        <v>#REF!</v>
      </c>
      <c r="I33" s="6" t="str">
        <f t="shared" si="35"/>
        <v>#REF!</v>
      </c>
      <c r="J33" s="6" t="str">
        <f t="shared" si="35"/>
        <v>#REF!</v>
      </c>
      <c r="K33" s="6" t="str">
        <f t="shared" si="35"/>
        <v>#REF!</v>
      </c>
      <c r="L33" s="6" t="str">
        <f t="shared" si="35"/>
        <v>#REF!</v>
      </c>
      <c r="M33" s="6" t="str">
        <f t="shared" si="35"/>
        <v>#REF!</v>
      </c>
      <c r="N33" s="6" t="str">
        <f t="shared" si="35"/>
        <v>#REF!</v>
      </c>
    </row>
    <row r="34">
      <c r="A34" s="6" t="str">
        <f>'Woodmore Wildcats'!A20</f>
        <v>#REF!</v>
      </c>
      <c r="E34" s="6" t="str">
        <f t="shared" si="25"/>
        <v>#REF!</v>
      </c>
      <c r="F34" s="6" t="str">
        <f t="shared" ref="F34:N34" si="36">'Woodmore Wildcats'!B20</f>
        <v>#REF!</v>
      </c>
      <c r="G34" s="6" t="str">
        <f t="shared" si="36"/>
        <v>#REF!</v>
      </c>
      <c r="H34" s="6" t="str">
        <f t="shared" si="36"/>
        <v>#REF!</v>
      </c>
      <c r="I34" s="6" t="str">
        <f t="shared" si="36"/>
        <v>#REF!</v>
      </c>
      <c r="J34" s="6" t="str">
        <f t="shared" si="36"/>
        <v>#REF!</v>
      </c>
      <c r="K34" s="6" t="str">
        <f t="shared" si="36"/>
        <v>#REF!</v>
      </c>
      <c r="L34" s="6" t="str">
        <f t="shared" si="36"/>
        <v>#REF!</v>
      </c>
      <c r="M34" s="6" t="str">
        <f t="shared" si="36"/>
        <v>#REF!</v>
      </c>
      <c r="N34" s="6" t="str">
        <f t="shared" si="36"/>
        <v>#REF!</v>
      </c>
    </row>
    <row r="35">
      <c r="A35" s="6" t="str">
        <f>'Woodmore Wildcats'!A19</f>
        <v>#REF!</v>
      </c>
      <c r="E35" s="6" t="str">
        <f t="shared" si="25"/>
        <v>#REF!</v>
      </c>
      <c r="F35" s="6" t="str">
        <f t="shared" ref="F35:N35" si="37">'Woodmore Wildcats'!B19</f>
        <v>#REF!</v>
      </c>
      <c r="G35" s="6" t="str">
        <f t="shared" si="37"/>
        <v>#REF!</v>
      </c>
      <c r="H35" s="6" t="str">
        <f t="shared" si="37"/>
        <v>#REF!</v>
      </c>
      <c r="I35" s="6" t="str">
        <f t="shared" si="37"/>
        <v>#REF!</v>
      </c>
      <c r="J35" s="6" t="str">
        <f t="shared" si="37"/>
        <v>#REF!</v>
      </c>
      <c r="K35" s="6" t="str">
        <f t="shared" si="37"/>
        <v>#REF!</v>
      </c>
      <c r="L35" s="6" t="str">
        <f t="shared" si="37"/>
        <v>#REF!</v>
      </c>
      <c r="M35" s="6" t="str">
        <f t="shared" si="37"/>
        <v>#REF!</v>
      </c>
      <c r="N35" s="6" t="str">
        <f t="shared" si="37"/>
        <v>#REF!</v>
      </c>
    </row>
    <row r="36">
      <c r="A36" s="6" t="str">
        <f>'Woodmore Wildcats'!A18</f>
        <v>#REF!</v>
      </c>
      <c r="E36" s="6" t="str">
        <f t="shared" si="25"/>
        <v>#REF!</v>
      </c>
      <c r="F36" s="6" t="str">
        <f t="shared" ref="F36:N36" si="38">'Woodmore Wildcats'!B18</f>
        <v>#REF!</v>
      </c>
      <c r="G36" s="6" t="str">
        <f t="shared" si="38"/>
        <v>#REF!</v>
      </c>
      <c r="H36" s="6" t="str">
        <f t="shared" si="38"/>
        <v>#REF!</v>
      </c>
      <c r="I36" s="6" t="str">
        <f t="shared" si="38"/>
        <v>#REF!</v>
      </c>
      <c r="J36" s="6" t="str">
        <f t="shared" si="38"/>
        <v>#REF!</v>
      </c>
      <c r="K36" s="6" t="str">
        <f t="shared" si="38"/>
        <v>#REF!</v>
      </c>
      <c r="L36" s="6" t="str">
        <f t="shared" si="38"/>
        <v>#REF!</v>
      </c>
      <c r="M36" s="6" t="str">
        <f t="shared" si="38"/>
        <v>#REF!</v>
      </c>
      <c r="N36" s="6" t="str">
        <f t="shared" si="38"/>
        <v>#REF!</v>
      </c>
    </row>
    <row r="37">
      <c r="A37" s="6" t="str">
        <f>'Woodmore Wildcats'!A17</f>
        <v>#REF!</v>
      </c>
      <c r="E37" s="6" t="str">
        <f t="shared" si="25"/>
        <v>#REF!</v>
      </c>
      <c r="F37" s="6" t="str">
        <f t="shared" ref="F37:N37" si="39">'Woodmore Wildcats'!B17</f>
        <v>#REF!</v>
      </c>
      <c r="G37" s="6" t="str">
        <f t="shared" si="39"/>
        <v>#REF!</v>
      </c>
      <c r="H37" s="6" t="str">
        <f t="shared" si="39"/>
        <v>#REF!</v>
      </c>
      <c r="I37" s="6" t="str">
        <f t="shared" si="39"/>
        <v>#REF!</v>
      </c>
      <c r="J37" s="6" t="str">
        <f t="shared" si="39"/>
        <v>#REF!</v>
      </c>
      <c r="K37" s="6" t="str">
        <f t="shared" si="39"/>
        <v>#REF!</v>
      </c>
      <c r="L37" s="6" t="str">
        <f t="shared" si="39"/>
        <v>#REF!</v>
      </c>
      <c r="M37" s="6" t="str">
        <f t="shared" si="39"/>
        <v>#REF!</v>
      </c>
      <c r="N37" s="6" t="str">
        <f t="shared" si="39"/>
        <v>#REF!</v>
      </c>
    </row>
    <row r="38">
      <c r="A38" s="6" t="str">
        <f>'Woodmore Wildcats'!A16</f>
        <v>#REF!</v>
      </c>
      <c r="E38" s="6" t="str">
        <f t="shared" si="25"/>
        <v>#REF!</v>
      </c>
      <c r="F38" s="6" t="str">
        <f t="shared" ref="F38:N38" si="40">'Woodmore Wildcats'!B16</f>
        <v>#REF!</v>
      </c>
      <c r="G38" s="6" t="str">
        <f t="shared" si="40"/>
        <v>#REF!</v>
      </c>
      <c r="H38" s="6" t="str">
        <f t="shared" si="40"/>
        <v>#REF!</v>
      </c>
      <c r="I38" s="6" t="str">
        <f t="shared" si="40"/>
        <v>#REF!</v>
      </c>
      <c r="J38" s="6" t="str">
        <f t="shared" si="40"/>
        <v>#REF!</v>
      </c>
      <c r="K38" s="6" t="str">
        <f t="shared" si="40"/>
        <v>#REF!</v>
      </c>
      <c r="L38" s="6" t="str">
        <f t="shared" si="40"/>
        <v>#REF!</v>
      </c>
      <c r="M38" s="6" t="str">
        <f t="shared" si="40"/>
        <v>#REF!</v>
      </c>
      <c r="N38" s="6" t="str">
        <f t="shared" si="40"/>
        <v>#REF!</v>
      </c>
    </row>
    <row r="39">
      <c r="A39" s="6" t="str">
        <f>'Woodmore Wildcats'!A15</f>
        <v>#REF!</v>
      </c>
      <c r="E39" s="6" t="str">
        <f t="shared" si="25"/>
        <v>#REF!</v>
      </c>
      <c r="F39" s="6" t="str">
        <f t="shared" ref="F39:N39" si="41">'Woodmore Wildcats'!B15</f>
        <v>#REF!</v>
      </c>
      <c r="G39" s="6" t="str">
        <f t="shared" si="41"/>
        <v>#REF!</v>
      </c>
      <c r="H39" s="6" t="str">
        <f t="shared" si="41"/>
        <v>#REF!</v>
      </c>
      <c r="I39" s="6" t="str">
        <f t="shared" si="41"/>
        <v>#REF!</v>
      </c>
      <c r="J39" s="6" t="str">
        <f t="shared" si="41"/>
        <v>#REF!</v>
      </c>
      <c r="K39" s="6" t="str">
        <f t="shared" si="41"/>
        <v>#REF!</v>
      </c>
      <c r="L39" s="6" t="str">
        <f t="shared" si="41"/>
        <v>#REF!</v>
      </c>
      <c r="M39" s="6" t="str">
        <f t="shared" si="41"/>
        <v>#REF!</v>
      </c>
      <c r="N39" s="6" t="str">
        <f t="shared" si="41"/>
        <v>#REF!</v>
      </c>
    </row>
    <row r="40">
      <c r="A40" s="6" t="str">
        <f>'Woodmore Wildcats'!A14</f>
        <v>#REF!</v>
      </c>
      <c r="E40" s="6" t="str">
        <f t="shared" si="25"/>
        <v>#REF!</v>
      </c>
      <c r="F40" s="6" t="str">
        <f t="shared" ref="F40:N40" si="42">'Woodmore Wildcats'!B14</f>
        <v>#REF!</v>
      </c>
      <c r="G40" s="6" t="str">
        <f t="shared" si="42"/>
        <v>#REF!</v>
      </c>
      <c r="H40" s="6" t="str">
        <f t="shared" si="42"/>
        <v>#REF!</v>
      </c>
      <c r="I40" s="6" t="str">
        <f t="shared" si="42"/>
        <v>#REF!</v>
      </c>
      <c r="J40" s="6" t="str">
        <f t="shared" si="42"/>
        <v>#REF!</v>
      </c>
      <c r="K40" s="6" t="str">
        <f t="shared" si="42"/>
        <v>#REF!</v>
      </c>
      <c r="L40" s="6" t="str">
        <f t="shared" si="42"/>
        <v>#REF!</v>
      </c>
      <c r="M40" s="6" t="str">
        <f t="shared" si="42"/>
        <v>#REF!</v>
      </c>
      <c r="N40" s="6" t="str">
        <f t="shared" si="42"/>
        <v>#REF!</v>
      </c>
    </row>
    <row r="41">
      <c r="A41" s="6" t="str">
        <f>'Woodmore Wildcats'!A13</f>
        <v>#REF!</v>
      </c>
      <c r="E41" s="6" t="str">
        <f t="shared" si="25"/>
        <v>#REF!</v>
      </c>
      <c r="F41" s="6" t="str">
        <f t="shared" ref="F41:N41" si="43">'Woodmore Wildcats'!B13</f>
        <v>#REF!</v>
      </c>
      <c r="G41" s="6" t="str">
        <f t="shared" si="43"/>
        <v>#REF!</v>
      </c>
      <c r="H41" s="6" t="str">
        <f t="shared" si="43"/>
        <v>#REF!</v>
      </c>
      <c r="I41" s="6" t="str">
        <f t="shared" si="43"/>
        <v>#REF!</v>
      </c>
      <c r="J41" s="6" t="str">
        <f t="shared" si="43"/>
        <v>#REF!</v>
      </c>
      <c r="K41" s="6" t="str">
        <f t="shared" si="43"/>
        <v>#REF!</v>
      </c>
      <c r="L41" s="6" t="str">
        <f t="shared" si="43"/>
        <v>#REF!</v>
      </c>
      <c r="M41" s="6" t="str">
        <f t="shared" si="43"/>
        <v>#REF!</v>
      </c>
      <c r="N41" s="6" t="str">
        <f t="shared" si="43"/>
        <v>#REF!</v>
      </c>
    </row>
    <row r="42">
      <c r="A42" s="6" t="str">
        <f>'Woodmore Wildcats'!A12</f>
        <v>#REF!</v>
      </c>
      <c r="E42" s="6" t="str">
        <f t="shared" si="25"/>
        <v>#REF!</v>
      </c>
      <c r="F42" s="6" t="str">
        <f t="shared" ref="F42:N42" si="44">'Woodmore Wildcats'!B12</f>
        <v>#REF!</v>
      </c>
      <c r="G42" s="6" t="str">
        <f t="shared" si="44"/>
        <v>#REF!</v>
      </c>
      <c r="H42" s="6" t="str">
        <f t="shared" si="44"/>
        <v>#REF!</v>
      </c>
      <c r="I42" s="6" t="str">
        <f t="shared" si="44"/>
        <v>#REF!</v>
      </c>
      <c r="J42" s="6" t="str">
        <f t="shared" si="44"/>
        <v>#REF!</v>
      </c>
      <c r="K42" s="6" t="str">
        <f t="shared" si="44"/>
        <v>#REF!</v>
      </c>
      <c r="L42" s="6" t="str">
        <f t="shared" si="44"/>
        <v>#REF!</v>
      </c>
      <c r="M42" s="6" t="str">
        <f t="shared" si="44"/>
        <v>#REF!</v>
      </c>
      <c r="N42" s="6" t="str">
        <f t="shared" si="44"/>
        <v>#REF!</v>
      </c>
    </row>
    <row r="43">
      <c r="A43" s="6" t="str">
        <f>'Woodmore Wildcats'!A11</f>
        <v>#REF!</v>
      </c>
      <c r="E43" s="6" t="str">
        <f t="shared" si="25"/>
        <v>#REF!</v>
      </c>
      <c r="F43" s="6" t="str">
        <f t="shared" ref="F43:N43" si="45">'Woodmore Wildcats'!B11</f>
        <v>#REF!</v>
      </c>
      <c r="G43" s="6" t="str">
        <f t="shared" si="45"/>
        <v>#REF!</v>
      </c>
      <c r="H43" s="6" t="str">
        <f t="shared" si="45"/>
        <v>#REF!</v>
      </c>
      <c r="I43" s="6" t="str">
        <f t="shared" si="45"/>
        <v>#REF!</v>
      </c>
      <c r="J43" s="6" t="str">
        <f t="shared" si="45"/>
        <v>#REF!</v>
      </c>
      <c r="K43" s="6" t="str">
        <f t="shared" si="45"/>
        <v>#REF!</v>
      </c>
      <c r="L43" s="6" t="str">
        <f t="shared" si="45"/>
        <v>#REF!</v>
      </c>
      <c r="M43" s="6" t="str">
        <f t="shared" si="45"/>
        <v>#REF!</v>
      </c>
      <c r="N43" s="6" t="str">
        <f t="shared" si="45"/>
        <v>#REF!</v>
      </c>
    </row>
    <row r="44">
      <c r="A44" s="6" t="str">
        <f>'Gibsonburg Golden Bears'!A31</f>
        <v>#REF!</v>
      </c>
      <c r="E44" s="6" t="str">
        <f t="shared" ref="E44:E64" si="47">LEFT('Gibsonburg Golden Bears'!A$1,3)</f>
        <v>#REF!</v>
      </c>
      <c r="F44" s="6" t="str">
        <f t="shared" ref="F44:N44" si="46">'Gibsonburg Golden Bears'!B31</f>
        <v>#REF!</v>
      </c>
      <c r="G44" s="6" t="str">
        <f t="shared" si="46"/>
        <v>#REF!</v>
      </c>
      <c r="H44" s="6" t="str">
        <f t="shared" si="46"/>
        <v>#REF!</v>
      </c>
      <c r="I44" s="6" t="str">
        <f t="shared" si="46"/>
        <v>#REF!</v>
      </c>
      <c r="J44" s="6" t="str">
        <f t="shared" si="46"/>
        <v>#REF!</v>
      </c>
      <c r="K44" s="6" t="str">
        <f t="shared" si="46"/>
        <v>#REF!</v>
      </c>
      <c r="L44" s="6" t="str">
        <f t="shared" si="46"/>
        <v>#REF!</v>
      </c>
      <c r="M44" s="6" t="str">
        <f t="shared" si="46"/>
        <v>#REF!</v>
      </c>
      <c r="N44" s="6" t="str">
        <f t="shared" si="46"/>
        <v>#REF!</v>
      </c>
    </row>
    <row r="45">
      <c r="A45" s="6" t="str">
        <f>'Gibsonburg Golden Bears'!A30</f>
        <v>#REF!</v>
      </c>
      <c r="E45" s="6" t="str">
        <f t="shared" si="47"/>
        <v>#REF!</v>
      </c>
      <c r="F45" s="6" t="str">
        <f t="shared" ref="F45:N45" si="48">'Gibsonburg Golden Bears'!B30</f>
        <v>#REF!</v>
      </c>
      <c r="G45" s="6" t="str">
        <f t="shared" si="48"/>
        <v>#REF!</v>
      </c>
      <c r="H45" s="6" t="str">
        <f t="shared" si="48"/>
        <v>#REF!</v>
      </c>
      <c r="I45" s="6" t="str">
        <f t="shared" si="48"/>
        <v>#REF!</v>
      </c>
      <c r="J45" s="6" t="str">
        <f t="shared" si="48"/>
        <v>#REF!</v>
      </c>
      <c r="K45" s="6" t="str">
        <f t="shared" si="48"/>
        <v>#REF!</v>
      </c>
      <c r="L45" s="6" t="str">
        <f t="shared" si="48"/>
        <v>#REF!</v>
      </c>
      <c r="M45" s="6" t="str">
        <f t="shared" si="48"/>
        <v>#REF!</v>
      </c>
      <c r="N45" s="6" t="str">
        <f t="shared" si="48"/>
        <v>#REF!</v>
      </c>
    </row>
    <row r="46">
      <c r="A46" s="6" t="str">
        <f>'Gibsonburg Golden Bears'!A29</f>
        <v>#REF!</v>
      </c>
      <c r="E46" s="6" t="str">
        <f t="shared" si="47"/>
        <v>#REF!</v>
      </c>
      <c r="F46" s="6" t="str">
        <f t="shared" ref="F46:N46" si="49">'Gibsonburg Golden Bears'!B29</f>
        <v>#REF!</v>
      </c>
      <c r="G46" s="6" t="str">
        <f t="shared" si="49"/>
        <v>#REF!</v>
      </c>
      <c r="H46" s="6" t="str">
        <f t="shared" si="49"/>
        <v>#REF!</v>
      </c>
      <c r="I46" s="6" t="str">
        <f t="shared" si="49"/>
        <v>#REF!</v>
      </c>
      <c r="J46" s="6" t="str">
        <f t="shared" si="49"/>
        <v>#REF!</v>
      </c>
      <c r="K46" s="6" t="str">
        <f t="shared" si="49"/>
        <v>#REF!</v>
      </c>
      <c r="L46" s="6" t="str">
        <f t="shared" si="49"/>
        <v>#REF!</v>
      </c>
      <c r="M46" s="6" t="str">
        <f t="shared" si="49"/>
        <v>#REF!</v>
      </c>
      <c r="N46" s="6" t="str">
        <f t="shared" si="49"/>
        <v>#REF!</v>
      </c>
    </row>
    <row r="47">
      <c r="A47" s="6" t="str">
        <f>'Gibsonburg Golden Bears'!A28</f>
        <v>#REF!</v>
      </c>
      <c r="E47" s="6" t="str">
        <f t="shared" si="47"/>
        <v>#REF!</v>
      </c>
      <c r="F47" s="6" t="str">
        <f t="shared" ref="F47:N47" si="50">'Gibsonburg Golden Bears'!B28</f>
        <v>#REF!</v>
      </c>
      <c r="G47" s="6" t="str">
        <f t="shared" si="50"/>
        <v>#REF!</v>
      </c>
      <c r="H47" s="6" t="str">
        <f t="shared" si="50"/>
        <v>#REF!</v>
      </c>
      <c r="I47" s="6" t="str">
        <f t="shared" si="50"/>
        <v>#REF!</v>
      </c>
      <c r="J47" s="6" t="str">
        <f t="shared" si="50"/>
        <v>#REF!</v>
      </c>
      <c r="K47" s="6" t="str">
        <f t="shared" si="50"/>
        <v>#REF!</v>
      </c>
      <c r="L47" s="6" t="str">
        <f t="shared" si="50"/>
        <v>#REF!</v>
      </c>
      <c r="M47" s="6" t="str">
        <f t="shared" si="50"/>
        <v>#REF!</v>
      </c>
      <c r="N47" s="6" t="str">
        <f t="shared" si="50"/>
        <v>#REF!</v>
      </c>
    </row>
    <row r="48">
      <c r="A48" s="6" t="str">
        <f>'Gibsonburg Golden Bears'!A27</f>
        <v>#REF!</v>
      </c>
      <c r="E48" s="6" t="str">
        <f t="shared" si="47"/>
        <v>#REF!</v>
      </c>
      <c r="F48" s="6" t="str">
        <f t="shared" ref="F48:N48" si="51">'Gibsonburg Golden Bears'!B27</f>
        <v>#REF!</v>
      </c>
      <c r="G48" s="6" t="str">
        <f t="shared" si="51"/>
        <v>#REF!</v>
      </c>
      <c r="H48" s="6" t="str">
        <f t="shared" si="51"/>
        <v>#REF!</v>
      </c>
      <c r="I48" s="6" t="str">
        <f t="shared" si="51"/>
        <v>#REF!</v>
      </c>
      <c r="J48" s="6" t="str">
        <f t="shared" si="51"/>
        <v>#REF!</v>
      </c>
      <c r="K48" s="6" t="str">
        <f t="shared" si="51"/>
        <v>#REF!</v>
      </c>
      <c r="L48" s="6" t="str">
        <f t="shared" si="51"/>
        <v>#REF!</v>
      </c>
      <c r="M48" s="6" t="str">
        <f t="shared" si="51"/>
        <v>#REF!</v>
      </c>
      <c r="N48" s="6" t="str">
        <f t="shared" si="51"/>
        <v>#REF!</v>
      </c>
    </row>
    <row r="49">
      <c r="A49" s="6" t="str">
        <f>'Gibsonburg Golden Bears'!A26</f>
        <v>#REF!</v>
      </c>
      <c r="E49" s="6" t="str">
        <f t="shared" si="47"/>
        <v>#REF!</v>
      </c>
      <c r="F49" s="6" t="str">
        <f t="shared" ref="F49:N49" si="52">'Gibsonburg Golden Bears'!B26</f>
        <v>#REF!</v>
      </c>
      <c r="G49" s="6" t="str">
        <f t="shared" si="52"/>
        <v>#REF!</v>
      </c>
      <c r="H49" s="6" t="str">
        <f t="shared" si="52"/>
        <v>#REF!</v>
      </c>
      <c r="I49" s="6" t="str">
        <f t="shared" si="52"/>
        <v>#REF!</v>
      </c>
      <c r="J49" s="6" t="str">
        <f t="shared" si="52"/>
        <v>#REF!</v>
      </c>
      <c r="K49" s="6" t="str">
        <f t="shared" si="52"/>
        <v>#REF!</v>
      </c>
      <c r="L49" s="6" t="str">
        <f t="shared" si="52"/>
        <v>#REF!</v>
      </c>
      <c r="M49" s="6" t="str">
        <f t="shared" si="52"/>
        <v>#REF!</v>
      </c>
      <c r="N49" s="6" t="str">
        <f t="shared" si="52"/>
        <v>#REF!</v>
      </c>
    </row>
    <row r="50">
      <c r="A50" s="6" t="str">
        <f>'Gibsonburg Golden Bears'!A25</f>
        <v>#REF!</v>
      </c>
      <c r="E50" s="6" t="str">
        <f t="shared" si="47"/>
        <v>#REF!</v>
      </c>
      <c r="F50" s="6" t="str">
        <f t="shared" ref="F50:N50" si="53">'Gibsonburg Golden Bears'!B25</f>
        <v>#REF!</v>
      </c>
      <c r="G50" s="6" t="str">
        <f t="shared" si="53"/>
        <v>#REF!</v>
      </c>
      <c r="H50" s="6" t="str">
        <f t="shared" si="53"/>
        <v>#REF!</v>
      </c>
      <c r="I50" s="6" t="str">
        <f t="shared" si="53"/>
        <v>#REF!</v>
      </c>
      <c r="J50" s="6" t="str">
        <f t="shared" si="53"/>
        <v>#REF!</v>
      </c>
      <c r="K50" s="6" t="str">
        <f t="shared" si="53"/>
        <v>#REF!</v>
      </c>
      <c r="L50" s="6" t="str">
        <f t="shared" si="53"/>
        <v>#REF!</v>
      </c>
      <c r="M50" s="6" t="str">
        <f t="shared" si="53"/>
        <v>#REF!</v>
      </c>
      <c r="N50" s="6" t="str">
        <f t="shared" si="53"/>
        <v>#REF!</v>
      </c>
    </row>
    <row r="51">
      <c r="A51" s="6" t="str">
        <f>'Gibsonburg Golden Bears'!A24</f>
        <v>#REF!</v>
      </c>
      <c r="E51" s="6" t="str">
        <f t="shared" si="47"/>
        <v>#REF!</v>
      </c>
      <c r="F51" s="6" t="str">
        <f t="shared" ref="F51:N51" si="54">'Gibsonburg Golden Bears'!B24</f>
        <v>#REF!</v>
      </c>
      <c r="G51" s="6" t="str">
        <f t="shared" si="54"/>
        <v>#REF!</v>
      </c>
      <c r="H51" s="6" t="str">
        <f t="shared" si="54"/>
        <v>#REF!</v>
      </c>
      <c r="I51" s="6" t="str">
        <f t="shared" si="54"/>
        <v>#REF!</v>
      </c>
      <c r="J51" s="6" t="str">
        <f t="shared" si="54"/>
        <v>#REF!</v>
      </c>
      <c r="K51" s="6" t="str">
        <f t="shared" si="54"/>
        <v>#REF!</v>
      </c>
      <c r="L51" s="6" t="str">
        <f t="shared" si="54"/>
        <v>#REF!</v>
      </c>
      <c r="M51" s="6" t="str">
        <f t="shared" si="54"/>
        <v>#REF!</v>
      </c>
      <c r="N51" s="6" t="str">
        <f t="shared" si="54"/>
        <v>#REF!</v>
      </c>
    </row>
    <row r="52">
      <c r="A52" s="6" t="str">
        <f>'Gibsonburg Golden Bears'!A23</f>
        <v>#REF!</v>
      </c>
      <c r="E52" s="6" t="str">
        <f t="shared" si="47"/>
        <v>#REF!</v>
      </c>
      <c r="F52" s="6" t="str">
        <f t="shared" ref="F52:N52" si="55">'Gibsonburg Golden Bears'!B23</f>
        <v>#REF!</v>
      </c>
      <c r="G52" s="6" t="str">
        <f t="shared" si="55"/>
        <v>#REF!</v>
      </c>
      <c r="H52" s="6" t="str">
        <f t="shared" si="55"/>
        <v>#REF!</v>
      </c>
      <c r="I52" s="6" t="str">
        <f t="shared" si="55"/>
        <v>#REF!</v>
      </c>
      <c r="J52" s="6" t="str">
        <f t="shared" si="55"/>
        <v>#REF!</v>
      </c>
      <c r="K52" s="6" t="str">
        <f t="shared" si="55"/>
        <v>#REF!</v>
      </c>
      <c r="L52" s="6" t="str">
        <f t="shared" si="55"/>
        <v>#REF!</v>
      </c>
      <c r="M52" s="6" t="str">
        <f t="shared" si="55"/>
        <v>#REF!</v>
      </c>
      <c r="N52" s="6" t="str">
        <f t="shared" si="55"/>
        <v>#REF!</v>
      </c>
    </row>
    <row r="53">
      <c r="A53" s="6" t="str">
        <f>'Gibsonburg Golden Bears'!A22</f>
        <v>#REF!</v>
      </c>
      <c r="E53" s="6" t="str">
        <f t="shared" si="47"/>
        <v>#REF!</v>
      </c>
      <c r="F53" s="6" t="str">
        <f t="shared" ref="F53:N53" si="56">'Gibsonburg Golden Bears'!B22</f>
        <v>#REF!</v>
      </c>
      <c r="G53" s="6" t="str">
        <f t="shared" si="56"/>
        <v>#REF!</v>
      </c>
      <c r="H53" s="6" t="str">
        <f t="shared" si="56"/>
        <v>#REF!</v>
      </c>
      <c r="I53" s="6" t="str">
        <f t="shared" si="56"/>
        <v>#REF!</v>
      </c>
      <c r="J53" s="6" t="str">
        <f t="shared" si="56"/>
        <v>#REF!</v>
      </c>
      <c r="K53" s="6" t="str">
        <f t="shared" si="56"/>
        <v>#REF!</v>
      </c>
      <c r="L53" s="6" t="str">
        <f t="shared" si="56"/>
        <v>#REF!</v>
      </c>
      <c r="M53" s="6" t="str">
        <f t="shared" si="56"/>
        <v>#REF!</v>
      </c>
      <c r="N53" s="6" t="str">
        <f t="shared" si="56"/>
        <v>#REF!</v>
      </c>
    </row>
    <row r="54">
      <c r="A54" s="6" t="str">
        <f>'Gibsonburg Golden Bears'!A21</f>
        <v>#REF!</v>
      </c>
      <c r="E54" s="6" t="str">
        <f t="shared" si="47"/>
        <v>#REF!</v>
      </c>
      <c r="F54" s="6" t="str">
        <f t="shared" ref="F54:N54" si="57">'Gibsonburg Golden Bears'!B21</f>
        <v>#REF!</v>
      </c>
      <c r="G54" s="6" t="str">
        <f t="shared" si="57"/>
        <v>#REF!</v>
      </c>
      <c r="H54" s="6" t="str">
        <f t="shared" si="57"/>
        <v>#REF!</v>
      </c>
      <c r="I54" s="6" t="str">
        <f t="shared" si="57"/>
        <v>#REF!</v>
      </c>
      <c r="J54" s="6" t="str">
        <f t="shared" si="57"/>
        <v>#REF!</v>
      </c>
      <c r="K54" s="6" t="str">
        <f t="shared" si="57"/>
        <v>#REF!</v>
      </c>
      <c r="L54" s="6" t="str">
        <f t="shared" si="57"/>
        <v>#REF!</v>
      </c>
      <c r="M54" s="6" t="str">
        <f t="shared" si="57"/>
        <v>#REF!</v>
      </c>
      <c r="N54" s="6" t="str">
        <f t="shared" si="57"/>
        <v>#REF!</v>
      </c>
    </row>
    <row r="55">
      <c r="A55" s="6" t="str">
        <f>'Gibsonburg Golden Bears'!A20</f>
        <v>#REF!</v>
      </c>
      <c r="E55" s="6" t="str">
        <f t="shared" si="47"/>
        <v>#REF!</v>
      </c>
      <c r="F55" s="6" t="str">
        <f t="shared" ref="F55:N55" si="58">'Gibsonburg Golden Bears'!B20</f>
        <v>#REF!</v>
      </c>
      <c r="G55" s="6" t="str">
        <f t="shared" si="58"/>
        <v>#REF!</v>
      </c>
      <c r="H55" s="6" t="str">
        <f t="shared" si="58"/>
        <v>#REF!</v>
      </c>
      <c r="I55" s="6" t="str">
        <f t="shared" si="58"/>
        <v>#REF!</v>
      </c>
      <c r="J55" s="6" t="str">
        <f t="shared" si="58"/>
        <v>#REF!</v>
      </c>
      <c r="K55" s="6" t="str">
        <f t="shared" si="58"/>
        <v>#REF!</v>
      </c>
      <c r="L55" s="6" t="str">
        <f t="shared" si="58"/>
        <v>#REF!</v>
      </c>
      <c r="M55" s="6" t="str">
        <f t="shared" si="58"/>
        <v>#REF!</v>
      </c>
      <c r="N55" s="6" t="str">
        <f t="shared" si="58"/>
        <v>#REF!</v>
      </c>
    </row>
    <row r="56">
      <c r="A56" s="6" t="str">
        <f>'Gibsonburg Golden Bears'!A19</f>
        <v>#REF!</v>
      </c>
      <c r="E56" s="6" t="str">
        <f t="shared" si="47"/>
        <v>#REF!</v>
      </c>
      <c r="F56" s="6" t="str">
        <f t="shared" ref="F56:N56" si="59">'Gibsonburg Golden Bears'!B19</f>
        <v>#REF!</v>
      </c>
      <c r="G56" s="6" t="str">
        <f t="shared" si="59"/>
        <v>#REF!</v>
      </c>
      <c r="H56" s="6" t="str">
        <f t="shared" si="59"/>
        <v>#REF!</v>
      </c>
      <c r="I56" s="6" t="str">
        <f t="shared" si="59"/>
        <v>#REF!</v>
      </c>
      <c r="J56" s="6" t="str">
        <f t="shared" si="59"/>
        <v>#REF!</v>
      </c>
      <c r="K56" s="6" t="str">
        <f t="shared" si="59"/>
        <v>#REF!</v>
      </c>
      <c r="L56" s="6" t="str">
        <f t="shared" si="59"/>
        <v>#REF!</v>
      </c>
      <c r="M56" s="6" t="str">
        <f t="shared" si="59"/>
        <v>#REF!</v>
      </c>
      <c r="N56" s="6" t="str">
        <f t="shared" si="59"/>
        <v>#REF!</v>
      </c>
    </row>
    <row r="57">
      <c r="A57" s="6" t="str">
        <f>'Gibsonburg Golden Bears'!A18</f>
        <v>#REF!</v>
      </c>
      <c r="E57" s="6" t="str">
        <f t="shared" si="47"/>
        <v>#REF!</v>
      </c>
      <c r="F57" s="6" t="str">
        <f t="shared" ref="F57:N57" si="60">'Gibsonburg Golden Bears'!B18</f>
        <v>#REF!</v>
      </c>
      <c r="G57" s="6" t="str">
        <f t="shared" si="60"/>
        <v>#REF!</v>
      </c>
      <c r="H57" s="6" t="str">
        <f t="shared" si="60"/>
        <v>#REF!</v>
      </c>
      <c r="I57" s="6" t="str">
        <f t="shared" si="60"/>
        <v>#REF!</v>
      </c>
      <c r="J57" s="6" t="str">
        <f t="shared" si="60"/>
        <v>#REF!</v>
      </c>
      <c r="K57" s="6" t="str">
        <f t="shared" si="60"/>
        <v>#REF!</v>
      </c>
      <c r="L57" s="6" t="str">
        <f t="shared" si="60"/>
        <v>#REF!</v>
      </c>
      <c r="M57" s="6" t="str">
        <f t="shared" si="60"/>
        <v>#REF!</v>
      </c>
      <c r="N57" s="6" t="str">
        <f t="shared" si="60"/>
        <v>#REF!</v>
      </c>
    </row>
    <row r="58">
      <c r="A58" s="6" t="str">
        <f>'Gibsonburg Golden Bears'!A17</f>
        <v>#REF!</v>
      </c>
      <c r="E58" s="6" t="str">
        <f t="shared" si="47"/>
        <v>#REF!</v>
      </c>
      <c r="F58" s="6" t="str">
        <f t="shared" ref="F58:N58" si="61">'Gibsonburg Golden Bears'!B17</f>
        <v>#REF!</v>
      </c>
      <c r="G58" s="6" t="str">
        <f t="shared" si="61"/>
        <v>#REF!</v>
      </c>
      <c r="H58" s="6" t="str">
        <f t="shared" si="61"/>
        <v>#REF!</v>
      </c>
      <c r="I58" s="6" t="str">
        <f t="shared" si="61"/>
        <v>#REF!</v>
      </c>
      <c r="J58" s="6" t="str">
        <f t="shared" si="61"/>
        <v>#REF!</v>
      </c>
      <c r="K58" s="6" t="str">
        <f t="shared" si="61"/>
        <v>#REF!</v>
      </c>
      <c r="L58" s="6" t="str">
        <f t="shared" si="61"/>
        <v>#REF!</v>
      </c>
      <c r="M58" s="6" t="str">
        <f t="shared" si="61"/>
        <v>#REF!</v>
      </c>
      <c r="N58" s="6" t="str">
        <f t="shared" si="61"/>
        <v>#REF!</v>
      </c>
    </row>
    <row r="59">
      <c r="A59" s="6" t="str">
        <f>'Gibsonburg Golden Bears'!A16</f>
        <v>#REF!</v>
      </c>
      <c r="E59" s="6" t="str">
        <f t="shared" si="47"/>
        <v>#REF!</v>
      </c>
      <c r="F59" s="6" t="str">
        <f t="shared" ref="F59:N59" si="62">'Gibsonburg Golden Bears'!B16</f>
        <v>#REF!</v>
      </c>
      <c r="G59" s="6" t="str">
        <f t="shared" si="62"/>
        <v>#REF!</v>
      </c>
      <c r="H59" s="6" t="str">
        <f t="shared" si="62"/>
        <v>#REF!</v>
      </c>
      <c r="I59" s="6" t="str">
        <f t="shared" si="62"/>
        <v>#REF!</v>
      </c>
      <c r="J59" s="6" t="str">
        <f t="shared" si="62"/>
        <v>#REF!</v>
      </c>
      <c r="K59" s="6" t="str">
        <f t="shared" si="62"/>
        <v>#REF!</v>
      </c>
      <c r="L59" s="6" t="str">
        <f t="shared" si="62"/>
        <v>#REF!</v>
      </c>
      <c r="M59" s="6" t="str">
        <f t="shared" si="62"/>
        <v>#REF!</v>
      </c>
      <c r="N59" s="6" t="str">
        <f t="shared" si="62"/>
        <v>#REF!</v>
      </c>
    </row>
    <row r="60">
      <c r="A60" s="6" t="str">
        <f>'Gibsonburg Golden Bears'!A15</f>
        <v>#REF!</v>
      </c>
      <c r="E60" s="6" t="str">
        <f t="shared" si="47"/>
        <v>#REF!</v>
      </c>
      <c r="F60" s="6" t="str">
        <f t="shared" ref="F60:N60" si="63">'Gibsonburg Golden Bears'!B15</f>
        <v>#REF!</v>
      </c>
      <c r="G60" s="6" t="str">
        <f t="shared" si="63"/>
        <v>#REF!</v>
      </c>
      <c r="H60" s="6" t="str">
        <f t="shared" si="63"/>
        <v>#REF!</v>
      </c>
      <c r="I60" s="6" t="str">
        <f t="shared" si="63"/>
        <v>#REF!</v>
      </c>
      <c r="J60" s="6" t="str">
        <f t="shared" si="63"/>
        <v>#REF!</v>
      </c>
      <c r="K60" s="6" t="str">
        <f t="shared" si="63"/>
        <v>#REF!</v>
      </c>
      <c r="L60" s="6" t="str">
        <f t="shared" si="63"/>
        <v>#REF!</v>
      </c>
      <c r="M60" s="6" t="str">
        <f t="shared" si="63"/>
        <v>#REF!</v>
      </c>
      <c r="N60" s="6" t="str">
        <f t="shared" si="63"/>
        <v>#REF!</v>
      </c>
    </row>
    <row r="61">
      <c r="A61" s="6" t="str">
        <f>'Gibsonburg Golden Bears'!A14</f>
        <v>#REF!</v>
      </c>
      <c r="E61" s="6" t="str">
        <f t="shared" si="47"/>
        <v>#REF!</v>
      </c>
      <c r="F61" s="6" t="str">
        <f t="shared" ref="F61:N61" si="64">'Gibsonburg Golden Bears'!B14</f>
        <v>#REF!</v>
      </c>
      <c r="G61" s="6" t="str">
        <f t="shared" si="64"/>
        <v>#REF!</v>
      </c>
      <c r="H61" s="6" t="str">
        <f t="shared" si="64"/>
        <v>#REF!</v>
      </c>
      <c r="I61" s="6" t="str">
        <f t="shared" si="64"/>
        <v>#REF!</v>
      </c>
      <c r="J61" s="6" t="str">
        <f t="shared" si="64"/>
        <v>#REF!</v>
      </c>
      <c r="K61" s="6" t="str">
        <f t="shared" si="64"/>
        <v>#REF!</v>
      </c>
      <c r="L61" s="6" t="str">
        <f t="shared" si="64"/>
        <v>#REF!</v>
      </c>
      <c r="M61" s="6" t="str">
        <f t="shared" si="64"/>
        <v>#REF!</v>
      </c>
      <c r="N61" s="6" t="str">
        <f t="shared" si="64"/>
        <v>#REF!</v>
      </c>
    </row>
    <row r="62">
      <c r="A62" s="6" t="str">
        <f>'Gibsonburg Golden Bears'!A13</f>
        <v>#REF!</v>
      </c>
      <c r="E62" s="6" t="str">
        <f t="shared" si="47"/>
        <v>#REF!</v>
      </c>
      <c r="F62" s="6" t="str">
        <f t="shared" ref="F62:N62" si="65">'Gibsonburg Golden Bears'!B13</f>
        <v>#REF!</v>
      </c>
      <c r="G62" s="6" t="str">
        <f t="shared" si="65"/>
        <v>#REF!</v>
      </c>
      <c r="H62" s="6" t="str">
        <f t="shared" si="65"/>
        <v>#REF!</v>
      </c>
      <c r="I62" s="6" t="str">
        <f t="shared" si="65"/>
        <v>#REF!</v>
      </c>
      <c r="J62" s="6" t="str">
        <f t="shared" si="65"/>
        <v>#REF!</v>
      </c>
      <c r="K62" s="6" t="str">
        <f t="shared" si="65"/>
        <v>#REF!</v>
      </c>
      <c r="L62" s="6" t="str">
        <f t="shared" si="65"/>
        <v>#REF!</v>
      </c>
      <c r="M62" s="6" t="str">
        <f t="shared" si="65"/>
        <v>#REF!</v>
      </c>
      <c r="N62" s="6" t="str">
        <f t="shared" si="65"/>
        <v>#REF!</v>
      </c>
    </row>
    <row r="63">
      <c r="A63" s="6" t="str">
        <f>'Gibsonburg Golden Bears'!A12</f>
        <v>#REF!</v>
      </c>
      <c r="E63" s="6" t="str">
        <f t="shared" si="47"/>
        <v>#REF!</v>
      </c>
      <c r="F63" s="6" t="str">
        <f t="shared" ref="F63:N63" si="66">'Gibsonburg Golden Bears'!B12</f>
        <v>#REF!</v>
      </c>
      <c r="G63" s="6" t="str">
        <f t="shared" si="66"/>
        <v>#REF!</v>
      </c>
      <c r="H63" s="6" t="str">
        <f t="shared" si="66"/>
        <v>#REF!</v>
      </c>
      <c r="I63" s="6" t="str">
        <f t="shared" si="66"/>
        <v>#REF!</v>
      </c>
      <c r="J63" s="6" t="str">
        <f t="shared" si="66"/>
        <v>#REF!</v>
      </c>
      <c r="K63" s="6" t="str">
        <f t="shared" si="66"/>
        <v>#REF!</v>
      </c>
      <c r="L63" s="6" t="str">
        <f t="shared" si="66"/>
        <v>#REF!</v>
      </c>
      <c r="M63" s="6" t="str">
        <f t="shared" si="66"/>
        <v>#REF!</v>
      </c>
      <c r="N63" s="6" t="str">
        <f t="shared" si="66"/>
        <v>#REF!</v>
      </c>
    </row>
    <row r="64">
      <c r="A64" s="6" t="str">
        <f>'Gibsonburg Golden Bears'!A11</f>
        <v>#REF!</v>
      </c>
      <c r="E64" s="6" t="str">
        <f t="shared" si="47"/>
        <v>#REF!</v>
      </c>
      <c r="F64" s="6" t="str">
        <f t="shared" ref="F64:N64" si="67">'Gibsonburg Golden Bears'!B11</f>
        <v>#REF!</v>
      </c>
      <c r="G64" s="6" t="str">
        <f t="shared" si="67"/>
        <v>#REF!</v>
      </c>
      <c r="H64" s="6" t="str">
        <f t="shared" si="67"/>
        <v>#REF!</v>
      </c>
      <c r="I64" s="6" t="str">
        <f t="shared" si="67"/>
        <v>#REF!</v>
      </c>
      <c r="J64" s="6" t="str">
        <f t="shared" si="67"/>
        <v>#REF!</v>
      </c>
      <c r="K64" s="6" t="str">
        <f t="shared" si="67"/>
        <v>#REF!</v>
      </c>
      <c r="L64" s="6" t="str">
        <f t="shared" si="67"/>
        <v>#REF!</v>
      </c>
      <c r="M64" s="6" t="str">
        <f t="shared" si="67"/>
        <v>#REF!</v>
      </c>
      <c r="N64" s="6" t="str">
        <f t="shared" si="67"/>
        <v>#REF!</v>
      </c>
    </row>
    <row r="65">
      <c r="A65" s="6" t="str">
        <f>'Lakota Raiders'!A31</f>
        <v>#REF!</v>
      </c>
      <c r="E65" s="6" t="str">
        <f t="shared" ref="E65:E85" si="69">LEFT('Lakota Raiders'!A$1,3)</f>
        <v>#REF!</v>
      </c>
      <c r="F65" s="6" t="str">
        <f t="shared" ref="F65:N65" si="68">'Lakota Raiders'!B31</f>
        <v>#REF!</v>
      </c>
      <c r="G65" s="6" t="str">
        <f t="shared" si="68"/>
        <v>#REF!</v>
      </c>
      <c r="H65" s="6" t="str">
        <f t="shared" si="68"/>
        <v>#REF!</v>
      </c>
      <c r="I65" s="6" t="str">
        <f t="shared" si="68"/>
        <v>#REF!</v>
      </c>
      <c r="J65" s="6" t="str">
        <f t="shared" si="68"/>
        <v>#REF!</v>
      </c>
      <c r="K65" s="6" t="str">
        <f t="shared" si="68"/>
        <v>#REF!</v>
      </c>
      <c r="L65" s="6" t="str">
        <f t="shared" si="68"/>
        <v>#REF!</v>
      </c>
      <c r="M65" s="6" t="str">
        <f t="shared" si="68"/>
        <v>#REF!</v>
      </c>
      <c r="N65" s="6" t="str">
        <f t="shared" si="68"/>
        <v>#REF!</v>
      </c>
    </row>
    <row r="66">
      <c r="A66" s="6" t="str">
        <f>'Lakota Raiders'!A30</f>
        <v>#REF!</v>
      </c>
      <c r="E66" s="6" t="str">
        <f t="shared" si="69"/>
        <v>#REF!</v>
      </c>
      <c r="F66" s="6" t="str">
        <f t="shared" ref="F66:N66" si="70">'Lakota Raiders'!B30</f>
        <v>#REF!</v>
      </c>
      <c r="G66" s="6" t="str">
        <f t="shared" si="70"/>
        <v>#REF!</v>
      </c>
      <c r="H66" s="6" t="str">
        <f t="shared" si="70"/>
        <v>#REF!</v>
      </c>
      <c r="I66" s="6" t="str">
        <f t="shared" si="70"/>
        <v>#REF!</v>
      </c>
      <c r="J66" s="6" t="str">
        <f t="shared" si="70"/>
        <v>#REF!</v>
      </c>
      <c r="K66" s="6" t="str">
        <f t="shared" si="70"/>
        <v>#REF!</v>
      </c>
      <c r="L66" s="6" t="str">
        <f t="shared" si="70"/>
        <v>#REF!</v>
      </c>
      <c r="M66" s="6" t="str">
        <f t="shared" si="70"/>
        <v>#REF!</v>
      </c>
      <c r="N66" s="6" t="str">
        <f t="shared" si="70"/>
        <v>#REF!</v>
      </c>
    </row>
    <row r="67">
      <c r="A67" s="6" t="str">
        <f>'Lakota Raiders'!A29</f>
        <v>#REF!</v>
      </c>
      <c r="E67" s="6" t="str">
        <f t="shared" si="69"/>
        <v>#REF!</v>
      </c>
      <c r="F67" s="6" t="str">
        <f t="shared" ref="F67:N67" si="71">'Lakota Raiders'!B29</f>
        <v>#REF!</v>
      </c>
      <c r="G67" s="6" t="str">
        <f t="shared" si="71"/>
        <v>#REF!</v>
      </c>
      <c r="H67" s="6" t="str">
        <f t="shared" si="71"/>
        <v>#REF!</v>
      </c>
      <c r="I67" s="6" t="str">
        <f t="shared" si="71"/>
        <v>#REF!</v>
      </c>
      <c r="J67" s="6" t="str">
        <f t="shared" si="71"/>
        <v>#REF!</v>
      </c>
      <c r="K67" s="6" t="str">
        <f t="shared" si="71"/>
        <v>#REF!</v>
      </c>
      <c r="L67" s="6" t="str">
        <f t="shared" si="71"/>
        <v>#REF!</v>
      </c>
      <c r="M67" s="6" t="str">
        <f t="shared" si="71"/>
        <v>#REF!</v>
      </c>
      <c r="N67" s="6" t="str">
        <f t="shared" si="71"/>
        <v>#REF!</v>
      </c>
    </row>
    <row r="68">
      <c r="A68" s="6" t="str">
        <f>'Lakota Raiders'!A28</f>
        <v>#REF!</v>
      </c>
      <c r="E68" s="6" t="str">
        <f t="shared" si="69"/>
        <v>#REF!</v>
      </c>
      <c r="F68" s="6" t="str">
        <f t="shared" ref="F68:N68" si="72">'Lakota Raiders'!B28</f>
        <v>#REF!</v>
      </c>
      <c r="G68" s="6" t="str">
        <f t="shared" si="72"/>
        <v>#REF!</v>
      </c>
      <c r="H68" s="6" t="str">
        <f t="shared" si="72"/>
        <v>#REF!</v>
      </c>
      <c r="I68" s="6" t="str">
        <f t="shared" si="72"/>
        <v>#REF!</v>
      </c>
      <c r="J68" s="6" t="str">
        <f t="shared" si="72"/>
        <v>#REF!</v>
      </c>
      <c r="K68" s="6" t="str">
        <f t="shared" si="72"/>
        <v>#REF!</v>
      </c>
      <c r="L68" s="6" t="str">
        <f t="shared" si="72"/>
        <v>#REF!</v>
      </c>
      <c r="M68" s="6" t="str">
        <f t="shared" si="72"/>
        <v>#REF!</v>
      </c>
      <c r="N68" s="6" t="str">
        <f t="shared" si="72"/>
        <v>#REF!</v>
      </c>
    </row>
    <row r="69">
      <c r="A69" s="6" t="str">
        <f>'Lakota Raiders'!A27</f>
        <v>#REF!</v>
      </c>
      <c r="E69" s="6" t="str">
        <f t="shared" si="69"/>
        <v>#REF!</v>
      </c>
      <c r="F69" s="6" t="str">
        <f t="shared" ref="F69:N69" si="73">'Lakota Raiders'!B27</f>
        <v>#REF!</v>
      </c>
      <c r="G69" s="6" t="str">
        <f t="shared" si="73"/>
        <v>#REF!</v>
      </c>
      <c r="H69" s="6" t="str">
        <f t="shared" si="73"/>
        <v>#REF!</v>
      </c>
      <c r="I69" s="6" t="str">
        <f t="shared" si="73"/>
        <v>#REF!</v>
      </c>
      <c r="J69" s="6" t="str">
        <f t="shared" si="73"/>
        <v>#REF!</v>
      </c>
      <c r="K69" s="6" t="str">
        <f t="shared" si="73"/>
        <v>#REF!</v>
      </c>
      <c r="L69" s="6" t="str">
        <f t="shared" si="73"/>
        <v>#REF!</v>
      </c>
      <c r="M69" s="6" t="str">
        <f t="shared" si="73"/>
        <v>#REF!</v>
      </c>
      <c r="N69" s="6" t="str">
        <f t="shared" si="73"/>
        <v>#REF!</v>
      </c>
    </row>
    <row r="70">
      <c r="A70" s="6" t="str">
        <f>'Lakota Raiders'!A26</f>
        <v>#REF!</v>
      </c>
      <c r="E70" s="6" t="str">
        <f t="shared" si="69"/>
        <v>#REF!</v>
      </c>
      <c r="F70" s="6" t="str">
        <f t="shared" ref="F70:N70" si="74">'Lakota Raiders'!B26</f>
        <v>#REF!</v>
      </c>
      <c r="G70" s="6" t="str">
        <f t="shared" si="74"/>
        <v>#REF!</v>
      </c>
      <c r="H70" s="6" t="str">
        <f t="shared" si="74"/>
        <v>#REF!</v>
      </c>
      <c r="I70" s="6" t="str">
        <f t="shared" si="74"/>
        <v>#REF!</v>
      </c>
      <c r="J70" s="6" t="str">
        <f t="shared" si="74"/>
        <v>#REF!</v>
      </c>
      <c r="K70" s="6" t="str">
        <f t="shared" si="74"/>
        <v>#REF!</v>
      </c>
      <c r="L70" s="6" t="str">
        <f t="shared" si="74"/>
        <v>#REF!</v>
      </c>
      <c r="M70" s="6" t="str">
        <f t="shared" si="74"/>
        <v>#REF!</v>
      </c>
      <c r="N70" s="6" t="str">
        <f t="shared" si="74"/>
        <v>#REF!</v>
      </c>
    </row>
    <row r="71">
      <c r="A71" s="6" t="str">
        <f>'Lakota Raiders'!A25</f>
        <v>#REF!</v>
      </c>
      <c r="E71" s="6" t="str">
        <f t="shared" si="69"/>
        <v>#REF!</v>
      </c>
      <c r="F71" s="6" t="str">
        <f t="shared" ref="F71:N71" si="75">'Lakota Raiders'!B25</f>
        <v>#REF!</v>
      </c>
      <c r="G71" s="6" t="str">
        <f t="shared" si="75"/>
        <v>#REF!</v>
      </c>
      <c r="H71" s="6" t="str">
        <f t="shared" si="75"/>
        <v>#REF!</v>
      </c>
      <c r="I71" s="6" t="str">
        <f t="shared" si="75"/>
        <v>#REF!</v>
      </c>
      <c r="J71" s="6" t="str">
        <f t="shared" si="75"/>
        <v>#REF!</v>
      </c>
      <c r="K71" s="6" t="str">
        <f t="shared" si="75"/>
        <v>#REF!</v>
      </c>
      <c r="L71" s="6" t="str">
        <f t="shared" si="75"/>
        <v>#REF!</v>
      </c>
      <c r="M71" s="6" t="str">
        <f t="shared" si="75"/>
        <v>#REF!</v>
      </c>
      <c r="N71" s="6" t="str">
        <f t="shared" si="75"/>
        <v>#REF!</v>
      </c>
    </row>
    <row r="72">
      <c r="A72" s="6" t="str">
        <f>'Lakota Raiders'!A24</f>
        <v>#REF!</v>
      </c>
      <c r="E72" s="6" t="str">
        <f t="shared" si="69"/>
        <v>#REF!</v>
      </c>
      <c r="F72" s="6" t="str">
        <f t="shared" ref="F72:N72" si="76">'Lakota Raiders'!B24</f>
        <v>#REF!</v>
      </c>
      <c r="G72" s="6" t="str">
        <f t="shared" si="76"/>
        <v>#REF!</v>
      </c>
      <c r="H72" s="6" t="str">
        <f t="shared" si="76"/>
        <v>#REF!</v>
      </c>
      <c r="I72" s="6" t="str">
        <f t="shared" si="76"/>
        <v>#REF!</v>
      </c>
      <c r="J72" s="6" t="str">
        <f t="shared" si="76"/>
        <v>#REF!</v>
      </c>
      <c r="K72" s="6" t="str">
        <f t="shared" si="76"/>
        <v>#REF!</v>
      </c>
      <c r="L72" s="6" t="str">
        <f t="shared" si="76"/>
        <v>#REF!</v>
      </c>
      <c r="M72" s="6" t="str">
        <f t="shared" si="76"/>
        <v>#REF!</v>
      </c>
      <c r="N72" s="6" t="str">
        <f t="shared" si="76"/>
        <v>#REF!</v>
      </c>
    </row>
    <row r="73">
      <c r="A73" s="6" t="str">
        <f>'Lakota Raiders'!A23</f>
        <v>#REF!</v>
      </c>
      <c r="E73" s="6" t="str">
        <f t="shared" si="69"/>
        <v>#REF!</v>
      </c>
      <c r="F73" s="6" t="str">
        <f t="shared" ref="F73:N73" si="77">'Lakota Raiders'!B23</f>
        <v>#REF!</v>
      </c>
      <c r="G73" s="6" t="str">
        <f t="shared" si="77"/>
        <v>#REF!</v>
      </c>
      <c r="H73" s="6" t="str">
        <f t="shared" si="77"/>
        <v>#REF!</v>
      </c>
      <c r="I73" s="6" t="str">
        <f t="shared" si="77"/>
        <v>#REF!</v>
      </c>
      <c r="J73" s="6" t="str">
        <f t="shared" si="77"/>
        <v>#REF!</v>
      </c>
      <c r="K73" s="6" t="str">
        <f t="shared" si="77"/>
        <v>#REF!</v>
      </c>
      <c r="L73" s="6" t="str">
        <f t="shared" si="77"/>
        <v>#REF!</v>
      </c>
      <c r="M73" s="6" t="str">
        <f t="shared" si="77"/>
        <v>#REF!</v>
      </c>
      <c r="N73" s="6" t="str">
        <f t="shared" si="77"/>
        <v>#REF!</v>
      </c>
    </row>
    <row r="74">
      <c r="A74" s="6" t="str">
        <f>'Lakota Raiders'!A22</f>
        <v>#REF!</v>
      </c>
      <c r="E74" s="6" t="str">
        <f t="shared" si="69"/>
        <v>#REF!</v>
      </c>
      <c r="F74" s="6" t="str">
        <f t="shared" ref="F74:N74" si="78">'Lakota Raiders'!B22</f>
        <v>#REF!</v>
      </c>
      <c r="G74" s="6" t="str">
        <f t="shared" si="78"/>
        <v>#REF!</v>
      </c>
      <c r="H74" s="6" t="str">
        <f t="shared" si="78"/>
        <v>#REF!</v>
      </c>
      <c r="I74" s="6" t="str">
        <f t="shared" si="78"/>
        <v>#REF!</v>
      </c>
      <c r="J74" s="6" t="str">
        <f t="shared" si="78"/>
        <v>#REF!</v>
      </c>
      <c r="K74" s="6" t="str">
        <f t="shared" si="78"/>
        <v>#REF!</v>
      </c>
      <c r="L74" s="6" t="str">
        <f t="shared" si="78"/>
        <v>#REF!</v>
      </c>
      <c r="M74" s="6" t="str">
        <f t="shared" si="78"/>
        <v>#REF!</v>
      </c>
      <c r="N74" s="6" t="str">
        <f t="shared" si="78"/>
        <v>#REF!</v>
      </c>
    </row>
    <row r="75">
      <c r="A75" s="6" t="str">
        <f>'Lakota Raiders'!A21</f>
        <v>#REF!</v>
      </c>
      <c r="E75" s="6" t="str">
        <f t="shared" si="69"/>
        <v>#REF!</v>
      </c>
      <c r="F75" s="6" t="str">
        <f t="shared" ref="F75:N75" si="79">'Lakota Raiders'!B21</f>
        <v>#REF!</v>
      </c>
      <c r="G75" s="6" t="str">
        <f t="shared" si="79"/>
        <v>#REF!</v>
      </c>
      <c r="H75" s="6" t="str">
        <f t="shared" si="79"/>
        <v>#REF!</v>
      </c>
      <c r="I75" s="6" t="str">
        <f t="shared" si="79"/>
        <v>#REF!</v>
      </c>
      <c r="J75" s="6" t="str">
        <f t="shared" si="79"/>
        <v>#REF!</v>
      </c>
      <c r="K75" s="6" t="str">
        <f t="shared" si="79"/>
        <v>#REF!</v>
      </c>
      <c r="L75" s="6" t="str">
        <f t="shared" si="79"/>
        <v>#REF!</v>
      </c>
      <c r="M75" s="6" t="str">
        <f t="shared" si="79"/>
        <v>#REF!</v>
      </c>
      <c r="N75" s="6" t="str">
        <f t="shared" si="79"/>
        <v>#REF!</v>
      </c>
    </row>
    <row r="76">
      <c r="A76" s="6" t="str">
        <f>'Lakota Raiders'!A20</f>
        <v>#REF!</v>
      </c>
      <c r="E76" s="6" t="str">
        <f t="shared" si="69"/>
        <v>#REF!</v>
      </c>
      <c r="F76" s="6" t="str">
        <f t="shared" ref="F76:N76" si="80">'Lakota Raiders'!B20</f>
        <v>#REF!</v>
      </c>
      <c r="G76" s="6" t="str">
        <f t="shared" si="80"/>
        <v>#REF!</v>
      </c>
      <c r="H76" s="6" t="str">
        <f t="shared" si="80"/>
        <v>#REF!</v>
      </c>
      <c r="I76" s="6" t="str">
        <f t="shared" si="80"/>
        <v>#REF!</v>
      </c>
      <c r="J76" s="6" t="str">
        <f t="shared" si="80"/>
        <v>#REF!</v>
      </c>
      <c r="K76" s="6" t="str">
        <f t="shared" si="80"/>
        <v>#REF!</v>
      </c>
      <c r="L76" s="6" t="str">
        <f t="shared" si="80"/>
        <v>#REF!</v>
      </c>
      <c r="M76" s="6" t="str">
        <f t="shared" si="80"/>
        <v>#REF!</v>
      </c>
      <c r="N76" s="6" t="str">
        <f t="shared" si="80"/>
        <v>#REF!</v>
      </c>
    </row>
    <row r="77">
      <c r="A77" s="6" t="str">
        <f>'Lakota Raiders'!A19</f>
        <v>#REF!</v>
      </c>
      <c r="E77" s="6" t="str">
        <f t="shared" si="69"/>
        <v>#REF!</v>
      </c>
      <c r="F77" s="6" t="str">
        <f t="shared" ref="F77:N77" si="81">'Lakota Raiders'!B19</f>
        <v>#REF!</v>
      </c>
      <c r="G77" s="6" t="str">
        <f t="shared" si="81"/>
        <v>#REF!</v>
      </c>
      <c r="H77" s="6" t="str">
        <f t="shared" si="81"/>
        <v>#REF!</v>
      </c>
      <c r="I77" s="6" t="str">
        <f t="shared" si="81"/>
        <v>#REF!</v>
      </c>
      <c r="J77" s="6" t="str">
        <f t="shared" si="81"/>
        <v>#REF!</v>
      </c>
      <c r="K77" s="6" t="str">
        <f t="shared" si="81"/>
        <v>#REF!</v>
      </c>
      <c r="L77" s="6" t="str">
        <f t="shared" si="81"/>
        <v>#REF!</v>
      </c>
      <c r="M77" s="6" t="str">
        <f t="shared" si="81"/>
        <v>#REF!</v>
      </c>
      <c r="N77" s="6" t="str">
        <f t="shared" si="81"/>
        <v>#REF!</v>
      </c>
    </row>
    <row r="78">
      <c r="A78" s="6" t="str">
        <f>'Lakota Raiders'!A18</f>
        <v>#REF!</v>
      </c>
      <c r="E78" s="6" t="str">
        <f t="shared" si="69"/>
        <v>#REF!</v>
      </c>
      <c r="F78" s="6" t="str">
        <f t="shared" ref="F78:N78" si="82">'Lakota Raiders'!B18</f>
        <v>#REF!</v>
      </c>
      <c r="G78" s="6" t="str">
        <f t="shared" si="82"/>
        <v>#REF!</v>
      </c>
      <c r="H78" s="6" t="str">
        <f t="shared" si="82"/>
        <v>#REF!</v>
      </c>
      <c r="I78" s="6" t="str">
        <f t="shared" si="82"/>
        <v>#REF!</v>
      </c>
      <c r="J78" s="6" t="str">
        <f t="shared" si="82"/>
        <v>#REF!</v>
      </c>
      <c r="K78" s="6" t="str">
        <f t="shared" si="82"/>
        <v>#REF!</v>
      </c>
      <c r="L78" s="6" t="str">
        <f t="shared" si="82"/>
        <v>#REF!</v>
      </c>
      <c r="M78" s="6" t="str">
        <f t="shared" si="82"/>
        <v>#REF!</v>
      </c>
      <c r="N78" s="6" t="str">
        <f t="shared" si="82"/>
        <v>#REF!</v>
      </c>
    </row>
    <row r="79">
      <c r="A79" s="6" t="str">
        <f>'Lakota Raiders'!A17</f>
        <v>#REF!</v>
      </c>
      <c r="E79" s="6" t="str">
        <f t="shared" si="69"/>
        <v>#REF!</v>
      </c>
      <c r="F79" s="6" t="str">
        <f t="shared" ref="F79:N79" si="83">'Lakota Raiders'!B17</f>
        <v>#REF!</v>
      </c>
      <c r="G79" s="6" t="str">
        <f t="shared" si="83"/>
        <v>#REF!</v>
      </c>
      <c r="H79" s="6" t="str">
        <f t="shared" si="83"/>
        <v>#REF!</v>
      </c>
      <c r="I79" s="6" t="str">
        <f t="shared" si="83"/>
        <v>#REF!</v>
      </c>
      <c r="J79" s="6" t="str">
        <f t="shared" si="83"/>
        <v>#REF!</v>
      </c>
      <c r="K79" s="6" t="str">
        <f t="shared" si="83"/>
        <v>#REF!</v>
      </c>
      <c r="L79" s="6" t="str">
        <f t="shared" si="83"/>
        <v>#REF!</v>
      </c>
      <c r="M79" s="6" t="str">
        <f t="shared" si="83"/>
        <v>#REF!</v>
      </c>
      <c r="N79" s="6" t="str">
        <f t="shared" si="83"/>
        <v>#REF!</v>
      </c>
    </row>
    <row r="80">
      <c r="A80" s="6" t="str">
        <f>'Lakota Raiders'!A16</f>
        <v>#REF!</v>
      </c>
      <c r="E80" s="6" t="str">
        <f t="shared" si="69"/>
        <v>#REF!</v>
      </c>
      <c r="F80" s="6" t="str">
        <f t="shared" ref="F80:N80" si="84">'Lakota Raiders'!B16</f>
        <v>#REF!</v>
      </c>
      <c r="G80" s="6" t="str">
        <f t="shared" si="84"/>
        <v>#REF!</v>
      </c>
      <c r="H80" s="6" t="str">
        <f t="shared" si="84"/>
        <v>#REF!</v>
      </c>
      <c r="I80" s="6" t="str">
        <f t="shared" si="84"/>
        <v>#REF!</v>
      </c>
      <c r="J80" s="6" t="str">
        <f t="shared" si="84"/>
        <v>#REF!</v>
      </c>
      <c r="K80" s="6" t="str">
        <f t="shared" si="84"/>
        <v>#REF!</v>
      </c>
      <c r="L80" s="6" t="str">
        <f t="shared" si="84"/>
        <v>#REF!</v>
      </c>
      <c r="M80" s="6" t="str">
        <f t="shared" si="84"/>
        <v>#REF!</v>
      </c>
      <c r="N80" s="6" t="str">
        <f t="shared" si="84"/>
        <v>#REF!</v>
      </c>
    </row>
    <row r="81">
      <c r="A81" s="6" t="str">
        <f>'Lakota Raiders'!A15</f>
        <v>#REF!</v>
      </c>
      <c r="E81" s="6" t="str">
        <f t="shared" si="69"/>
        <v>#REF!</v>
      </c>
      <c r="F81" s="6" t="str">
        <f t="shared" ref="F81:N81" si="85">'Lakota Raiders'!B15</f>
        <v>#REF!</v>
      </c>
      <c r="G81" s="6" t="str">
        <f t="shared" si="85"/>
        <v>#REF!</v>
      </c>
      <c r="H81" s="6" t="str">
        <f t="shared" si="85"/>
        <v>#REF!</v>
      </c>
      <c r="I81" s="6" t="str">
        <f t="shared" si="85"/>
        <v>#REF!</v>
      </c>
      <c r="J81" s="6" t="str">
        <f t="shared" si="85"/>
        <v>#REF!</v>
      </c>
      <c r="K81" s="6" t="str">
        <f t="shared" si="85"/>
        <v>#REF!</v>
      </c>
      <c r="L81" s="6" t="str">
        <f t="shared" si="85"/>
        <v>#REF!</v>
      </c>
      <c r="M81" s="6" t="str">
        <f t="shared" si="85"/>
        <v>#REF!</v>
      </c>
      <c r="N81" s="6" t="str">
        <f t="shared" si="85"/>
        <v>#REF!</v>
      </c>
    </row>
    <row r="82">
      <c r="A82" s="6" t="str">
        <f>'Lakota Raiders'!A14</f>
        <v>#REF!</v>
      </c>
      <c r="E82" s="6" t="str">
        <f t="shared" si="69"/>
        <v>#REF!</v>
      </c>
      <c r="F82" s="6" t="str">
        <f t="shared" ref="F82:N82" si="86">'Lakota Raiders'!B14</f>
        <v>#REF!</v>
      </c>
      <c r="G82" s="6" t="str">
        <f t="shared" si="86"/>
        <v>#REF!</v>
      </c>
      <c r="H82" s="6" t="str">
        <f t="shared" si="86"/>
        <v>#REF!</v>
      </c>
      <c r="I82" s="6" t="str">
        <f t="shared" si="86"/>
        <v>#REF!</v>
      </c>
      <c r="J82" s="6" t="str">
        <f t="shared" si="86"/>
        <v>#REF!</v>
      </c>
      <c r="K82" s="6" t="str">
        <f t="shared" si="86"/>
        <v>#REF!</v>
      </c>
      <c r="L82" s="6" t="str">
        <f t="shared" si="86"/>
        <v>#REF!</v>
      </c>
      <c r="M82" s="6" t="str">
        <f t="shared" si="86"/>
        <v>#REF!</v>
      </c>
      <c r="N82" s="6" t="str">
        <f t="shared" si="86"/>
        <v>#REF!</v>
      </c>
    </row>
    <row r="83">
      <c r="A83" s="6" t="str">
        <f>'Lakota Raiders'!A13</f>
        <v>#REF!</v>
      </c>
      <c r="E83" s="6" t="str">
        <f t="shared" si="69"/>
        <v>#REF!</v>
      </c>
      <c r="F83" s="6" t="str">
        <f t="shared" ref="F83:N83" si="87">'Lakota Raiders'!B13</f>
        <v>#REF!</v>
      </c>
      <c r="G83" s="6" t="str">
        <f t="shared" si="87"/>
        <v>#REF!</v>
      </c>
      <c r="H83" s="6" t="str">
        <f t="shared" si="87"/>
        <v>#REF!</v>
      </c>
      <c r="I83" s="6" t="str">
        <f t="shared" si="87"/>
        <v>#REF!</v>
      </c>
      <c r="J83" s="6" t="str">
        <f t="shared" si="87"/>
        <v>#REF!</v>
      </c>
      <c r="K83" s="6" t="str">
        <f t="shared" si="87"/>
        <v>#REF!</v>
      </c>
      <c r="L83" s="6" t="str">
        <f t="shared" si="87"/>
        <v>#REF!</v>
      </c>
      <c r="M83" s="6" t="str">
        <f t="shared" si="87"/>
        <v>#REF!</v>
      </c>
      <c r="N83" s="6" t="str">
        <f t="shared" si="87"/>
        <v>#REF!</v>
      </c>
    </row>
    <row r="84">
      <c r="A84" s="6" t="str">
        <f>'Lakota Raiders'!A12</f>
        <v>#REF!</v>
      </c>
      <c r="E84" s="6" t="str">
        <f t="shared" si="69"/>
        <v>#REF!</v>
      </c>
      <c r="F84" s="6" t="str">
        <f t="shared" ref="F84:N84" si="88">'Lakota Raiders'!B12</f>
        <v>#REF!</v>
      </c>
      <c r="G84" s="6" t="str">
        <f t="shared" si="88"/>
        <v>#REF!</v>
      </c>
      <c r="H84" s="6" t="str">
        <f t="shared" si="88"/>
        <v>#REF!</v>
      </c>
      <c r="I84" s="6" t="str">
        <f t="shared" si="88"/>
        <v>#REF!</v>
      </c>
      <c r="J84" s="6" t="str">
        <f t="shared" si="88"/>
        <v>#REF!</v>
      </c>
      <c r="K84" s="6" t="str">
        <f t="shared" si="88"/>
        <v>#REF!</v>
      </c>
      <c r="L84" s="6" t="str">
        <f t="shared" si="88"/>
        <v>#REF!</v>
      </c>
      <c r="M84" s="6" t="str">
        <f t="shared" si="88"/>
        <v>#REF!</v>
      </c>
      <c r="N84" s="6" t="str">
        <f t="shared" si="88"/>
        <v>#REF!</v>
      </c>
    </row>
    <row r="85">
      <c r="A85" s="6" t="str">
        <f>'Lakota Raiders'!A11</f>
        <v>#REF!</v>
      </c>
      <c r="E85" s="6" t="str">
        <f t="shared" si="69"/>
        <v>#REF!</v>
      </c>
      <c r="F85" s="6" t="str">
        <f t="shared" ref="F85:N85" si="89">'Lakota Raiders'!B11</f>
        <v>#REF!</v>
      </c>
      <c r="G85" s="6" t="str">
        <f t="shared" si="89"/>
        <v>#REF!</v>
      </c>
      <c r="H85" s="6" t="str">
        <f t="shared" si="89"/>
        <v>#REF!</v>
      </c>
      <c r="I85" s="6" t="str">
        <f t="shared" si="89"/>
        <v>#REF!</v>
      </c>
      <c r="J85" s="6" t="str">
        <f t="shared" si="89"/>
        <v>#REF!</v>
      </c>
      <c r="K85" s="6" t="str">
        <f t="shared" si="89"/>
        <v>#REF!</v>
      </c>
      <c r="L85" s="6" t="str">
        <f t="shared" si="89"/>
        <v>#REF!</v>
      </c>
      <c r="M85" s="6" t="str">
        <f t="shared" si="89"/>
        <v>#REF!</v>
      </c>
      <c r="N85" s="6" t="str">
        <f t="shared" si="89"/>
        <v>#REF!</v>
      </c>
    </row>
    <row r="86">
      <c r="A86" s="6" t="str">
        <f>'Margaretta Polar Bears'!A31</f>
        <v>#REF!</v>
      </c>
      <c r="E86" s="6" t="str">
        <f t="shared" ref="E86:E106" si="91">LEFT('Margaretta Polar Bears'!A$1,3)</f>
        <v>#REF!</v>
      </c>
      <c r="F86" s="6" t="str">
        <f t="shared" ref="F86:N86" si="90">'Margaretta Polar Bears'!B31</f>
        <v>#REF!</v>
      </c>
      <c r="G86" s="6" t="str">
        <f t="shared" si="90"/>
        <v>#REF!</v>
      </c>
      <c r="H86" s="6" t="str">
        <f t="shared" si="90"/>
        <v>#REF!</v>
      </c>
      <c r="I86" s="6" t="str">
        <f t="shared" si="90"/>
        <v>#REF!</v>
      </c>
      <c r="J86" s="6" t="str">
        <f t="shared" si="90"/>
        <v>#REF!</v>
      </c>
      <c r="K86" s="6" t="str">
        <f t="shared" si="90"/>
        <v>#REF!</v>
      </c>
      <c r="L86" s="6" t="str">
        <f t="shared" si="90"/>
        <v>#REF!</v>
      </c>
      <c r="M86" s="6" t="str">
        <f t="shared" si="90"/>
        <v>#REF!</v>
      </c>
      <c r="N86" s="6" t="str">
        <f t="shared" si="90"/>
        <v>#REF!</v>
      </c>
    </row>
    <row r="87">
      <c r="A87" s="6" t="str">
        <f>'Margaretta Polar Bears'!A30</f>
        <v>#REF!</v>
      </c>
      <c r="E87" s="6" t="str">
        <f t="shared" si="91"/>
        <v>#REF!</v>
      </c>
      <c r="F87" s="6" t="str">
        <f t="shared" ref="F87:N87" si="92">'Margaretta Polar Bears'!B30</f>
        <v>#REF!</v>
      </c>
      <c r="G87" s="6" t="str">
        <f t="shared" si="92"/>
        <v>#REF!</v>
      </c>
      <c r="H87" s="6" t="str">
        <f t="shared" si="92"/>
        <v>#REF!</v>
      </c>
      <c r="I87" s="6" t="str">
        <f t="shared" si="92"/>
        <v>#REF!</v>
      </c>
      <c r="J87" s="6" t="str">
        <f t="shared" si="92"/>
        <v>#REF!</v>
      </c>
      <c r="K87" s="6" t="str">
        <f t="shared" si="92"/>
        <v>#REF!</v>
      </c>
      <c r="L87" s="6" t="str">
        <f t="shared" si="92"/>
        <v>#REF!</v>
      </c>
      <c r="M87" s="6" t="str">
        <f t="shared" si="92"/>
        <v>#REF!</v>
      </c>
      <c r="N87" s="6" t="str">
        <f t="shared" si="92"/>
        <v>#REF!</v>
      </c>
    </row>
    <row r="88">
      <c r="A88" s="6" t="str">
        <f>'Margaretta Polar Bears'!A29</f>
        <v>#REF!</v>
      </c>
      <c r="E88" s="6" t="str">
        <f t="shared" si="91"/>
        <v>#REF!</v>
      </c>
      <c r="F88" s="6" t="str">
        <f t="shared" ref="F88:N88" si="93">'Margaretta Polar Bears'!B29</f>
        <v>#REF!</v>
      </c>
      <c r="G88" s="6" t="str">
        <f t="shared" si="93"/>
        <v>#REF!</v>
      </c>
      <c r="H88" s="6" t="str">
        <f t="shared" si="93"/>
        <v>#REF!</v>
      </c>
      <c r="I88" s="6" t="str">
        <f t="shared" si="93"/>
        <v>#REF!</v>
      </c>
      <c r="J88" s="6" t="str">
        <f t="shared" si="93"/>
        <v>#REF!</v>
      </c>
      <c r="K88" s="6" t="str">
        <f t="shared" si="93"/>
        <v>#REF!</v>
      </c>
      <c r="L88" s="6" t="str">
        <f t="shared" si="93"/>
        <v>#REF!</v>
      </c>
      <c r="M88" s="6" t="str">
        <f t="shared" si="93"/>
        <v>#REF!</v>
      </c>
      <c r="N88" s="6" t="str">
        <f t="shared" si="93"/>
        <v>#REF!</v>
      </c>
    </row>
    <row r="89">
      <c r="A89" s="6" t="str">
        <f>'Margaretta Polar Bears'!A28</f>
        <v>#REF!</v>
      </c>
      <c r="E89" s="6" t="str">
        <f t="shared" si="91"/>
        <v>#REF!</v>
      </c>
      <c r="F89" s="6" t="str">
        <f t="shared" ref="F89:N89" si="94">'Margaretta Polar Bears'!B28</f>
        <v>#REF!</v>
      </c>
      <c r="G89" s="6" t="str">
        <f t="shared" si="94"/>
        <v>#REF!</v>
      </c>
      <c r="H89" s="6" t="str">
        <f t="shared" si="94"/>
        <v>#REF!</v>
      </c>
      <c r="I89" s="6" t="str">
        <f t="shared" si="94"/>
        <v>#REF!</v>
      </c>
      <c r="J89" s="6" t="str">
        <f t="shared" si="94"/>
        <v>#REF!</v>
      </c>
      <c r="K89" s="6" t="str">
        <f t="shared" si="94"/>
        <v>#REF!</v>
      </c>
      <c r="L89" s="6" t="str">
        <f t="shared" si="94"/>
        <v>#REF!</v>
      </c>
      <c r="M89" s="6" t="str">
        <f t="shared" si="94"/>
        <v>#REF!</v>
      </c>
      <c r="N89" s="6" t="str">
        <f t="shared" si="94"/>
        <v>#REF!</v>
      </c>
    </row>
    <row r="90">
      <c r="A90" s="6" t="str">
        <f>'Margaretta Polar Bears'!A27</f>
        <v>#REF!</v>
      </c>
      <c r="E90" s="6" t="str">
        <f t="shared" si="91"/>
        <v>#REF!</v>
      </c>
      <c r="F90" s="6" t="str">
        <f t="shared" ref="F90:N90" si="95">'Margaretta Polar Bears'!B27</f>
        <v>#REF!</v>
      </c>
      <c r="G90" s="6" t="str">
        <f t="shared" si="95"/>
        <v>#REF!</v>
      </c>
      <c r="H90" s="6" t="str">
        <f t="shared" si="95"/>
        <v>#REF!</v>
      </c>
      <c r="I90" s="6" t="str">
        <f t="shared" si="95"/>
        <v>#REF!</v>
      </c>
      <c r="J90" s="6" t="str">
        <f t="shared" si="95"/>
        <v>#REF!</v>
      </c>
      <c r="K90" s="6" t="str">
        <f t="shared" si="95"/>
        <v>#REF!</v>
      </c>
      <c r="L90" s="6" t="str">
        <f t="shared" si="95"/>
        <v>#REF!</v>
      </c>
      <c r="M90" s="6" t="str">
        <f t="shared" si="95"/>
        <v>#REF!</v>
      </c>
      <c r="N90" s="6" t="str">
        <f t="shared" si="95"/>
        <v>#REF!</v>
      </c>
    </row>
    <row r="91">
      <c r="A91" s="6" t="str">
        <f>'Margaretta Polar Bears'!A26</f>
        <v>#REF!</v>
      </c>
      <c r="E91" s="6" t="str">
        <f t="shared" si="91"/>
        <v>#REF!</v>
      </c>
      <c r="F91" s="6" t="str">
        <f t="shared" ref="F91:N91" si="96">'Margaretta Polar Bears'!B26</f>
        <v>#REF!</v>
      </c>
      <c r="G91" s="6" t="str">
        <f t="shared" si="96"/>
        <v>#REF!</v>
      </c>
      <c r="H91" s="6" t="str">
        <f t="shared" si="96"/>
        <v>#REF!</v>
      </c>
      <c r="I91" s="6" t="str">
        <f t="shared" si="96"/>
        <v>#REF!</v>
      </c>
      <c r="J91" s="6" t="str">
        <f t="shared" si="96"/>
        <v>#REF!</v>
      </c>
      <c r="K91" s="6" t="str">
        <f t="shared" si="96"/>
        <v>#REF!</v>
      </c>
      <c r="L91" s="6" t="str">
        <f t="shared" si="96"/>
        <v>#REF!</v>
      </c>
      <c r="M91" s="6" t="str">
        <f t="shared" si="96"/>
        <v>#REF!</v>
      </c>
      <c r="N91" s="6" t="str">
        <f t="shared" si="96"/>
        <v>#REF!</v>
      </c>
    </row>
    <row r="92">
      <c r="A92" s="6" t="str">
        <f>'Margaretta Polar Bears'!A25</f>
        <v>#REF!</v>
      </c>
      <c r="E92" s="6" t="str">
        <f t="shared" si="91"/>
        <v>#REF!</v>
      </c>
      <c r="F92" s="6" t="str">
        <f t="shared" ref="F92:N92" si="97">'Margaretta Polar Bears'!B25</f>
        <v>#REF!</v>
      </c>
      <c r="G92" s="6" t="str">
        <f t="shared" si="97"/>
        <v>#REF!</v>
      </c>
      <c r="H92" s="6" t="str">
        <f t="shared" si="97"/>
        <v>#REF!</v>
      </c>
      <c r="I92" s="6" t="str">
        <f t="shared" si="97"/>
        <v>#REF!</v>
      </c>
      <c r="J92" s="6" t="str">
        <f t="shared" si="97"/>
        <v>#REF!</v>
      </c>
      <c r="K92" s="6" t="str">
        <f t="shared" si="97"/>
        <v>#REF!</v>
      </c>
      <c r="L92" s="6" t="str">
        <f t="shared" si="97"/>
        <v>#REF!</v>
      </c>
      <c r="M92" s="6" t="str">
        <f t="shared" si="97"/>
        <v>#REF!</v>
      </c>
      <c r="N92" s="6" t="str">
        <f t="shared" si="97"/>
        <v>#REF!</v>
      </c>
    </row>
    <row r="93">
      <c r="A93" s="6" t="str">
        <f>'Margaretta Polar Bears'!A24</f>
        <v>#REF!</v>
      </c>
      <c r="E93" s="6" t="str">
        <f t="shared" si="91"/>
        <v>#REF!</v>
      </c>
      <c r="F93" s="6" t="str">
        <f t="shared" ref="F93:N93" si="98">'Margaretta Polar Bears'!B24</f>
        <v>#REF!</v>
      </c>
      <c r="G93" s="6" t="str">
        <f t="shared" si="98"/>
        <v>#REF!</v>
      </c>
      <c r="H93" s="6" t="str">
        <f t="shared" si="98"/>
        <v>#REF!</v>
      </c>
      <c r="I93" s="6" t="str">
        <f t="shared" si="98"/>
        <v>#REF!</v>
      </c>
      <c r="J93" s="6" t="str">
        <f t="shared" si="98"/>
        <v>#REF!</v>
      </c>
      <c r="K93" s="6" t="str">
        <f t="shared" si="98"/>
        <v>#REF!</v>
      </c>
      <c r="L93" s="6" t="str">
        <f t="shared" si="98"/>
        <v>#REF!</v>
      </c>
      <c r="M93" s="6" t="str">
        <f t="shared" si="98"/>
        <v>#REF!</v>
      </c>
      <c r="N93" s="6" t="str">
        <f t="shared" si="98"/>
        <v>#REF!</v>
      </c>
    </row>
    <row r="94">
      <c r="A94" s="6" t="str">
        <f>'Margaretta Polar Bears'!A23</f>
        <v>#REF!</v>
      </c>
      <c r="E94" s="6" t="str">
        <f t="shared" si="91"/>
        <v>#REF!</v>
      </c>
      <c r="F94" s="6" t="str">
        <f t="shared" ref="F94:N94" si="99">'Margaretta Polar Bears'!B23</f>
        <v>#REF!</v>
      </c>
      <c r="G94" s="6" t="str">
        <f t="shared" si="99"/>
        <v>#REF!</v>
      </c>
      <c r="H94" s="6" t="str">
        <f t="shared" si="99"/>
        <v>#REF!</v>
      </c>
      <c r="I94" s="6" t="str">
        <f t="shared" si="99"/>
        <v>#REF!</v>
      </c>
      <c r="J94" s="6" t="str">
        <f t="shared" si="99"/>
        <v>#REF!</v>
      </c>
      <c r="K94" s="6" t="str">
        <f t="shared" si="99"/>
        <v>#REF!</v>
      </c>
      <c r="L94" s="6" t="str">
        <f t="shared" si="99"/>
        <v>#REF!</v>
      </c>
      <c r="M94" s="6" t="str">
        <f t="shared" si="99"/>
        <v>#REF!</v>
      </c>
      <c r="N94" s="6" t="str">
        <f t="shared" si="99"/>
        <v>#REF!</v>
      </c>
    </row>
    <row r="95">
      <c r="A95" s="6" t="str">
        <f>'Margaretta Polar Bears'!A22</f>
        <v>#REF!</v>
      </c>
      <c r="E95" s="6" t="str">
        <f t="shared" si="91"/>
        <v>#REF!</v>
      </c>
      <c r="F95" s="6" t="str">
        <f t="shared" ref="F95:N95" si="100">'Margaretta Polar Bears'!B22</f>
        <v>#REF!</v>
      </c>
      <c r="G95" s="6" t="str">
        <f t="shared" si="100"/>
        <v>#REF!</v>
      </c>
      <c r="H95" s="6" t="str">
        <f t="shared" si="100"/>
        <v>#REF!</v>
      </c>
      <c r="I95" s="6" t="str">
        <f t="shared" si="100"/>
        <v>#REF!</v>
      </c>
      <c r="J95" s="6" t="str">
        <f t="shared" si="100"/>
        <v>#REF!</v>
      </c>
      <c r="K95" s="6" t="str">
        <f t="shared" si="100"/>
        <v>#REF!</v>
      </c>
      <c r="L95" s="6" t="str">
        <f t="shared" si="100"/>
        <v>#REF!</v>
      </c>
      <c r="M95" s="6" t="str">
        <f t="shared" si="100"/>
        <v>#REF!</v>
      </c>
      <c r="N95" s="6" t="str">
        <f t="shared" si="100"/>
        <v>#REF!</v>
      </c>
    </row>
    <row r="96">
      <c r="A96" s="6" t="str">
        <f>'Margaretta Polar Bears'!A21</f>
        <v>#REF!</v>
      </c>
      <c r="E96" s="6" t="str">
        <f t="shared" si="91"/>
        <v>#REF!</v>
      </c>
      <c r="F96" s="6" t="str">
        <f t="shared" ref="F96:N96" si="101">'Margaretta Polar Bears'!B21</f>
        <v>#REF!</v>
      </c>
      <c r="G96" s="6" t="str">
        <f t="shared" si="101"/>
        <v>#REF!</v>
      </c>
      <c r="H96" s="6" t="str">
        <f t="shared" si="101"/>
        <v>#REF!</v>
      </c>
      <c r="I96" s="6" t="str">
        <f t="shared" si="101"/>
        <v>#REF!</v>
      </c>
      <c r="J96" s="6" t="str">
        <f t="shared" si="101"/>
        <v>#REF!</v>
      </c>
      <c r="K96" s="6" t="str">
        <f t="shared" si="101"/>
        <v>#REF!</v>
      </c>
      <c r="L96" s="6" t="str">
        <f t="shared" si="101"/>
        <v>#REF!</v>
      </c>
      <c r="M96" s="6" t="str">
        <f t="shared" si="101"/>
        <v>#REF!</v>
      </c>
      <c r="N96" s="6" t="str">
        <f t="shared" si="101"/>
        <v>#REF!</v>
      </c>
    </row>
    <row r="97">
      <c r="A97" s="6" t="str">
        <f>'Margaretta Polar Bears'!A20</f>
        <v>#REF!</v>
      </c>
      <c r="E97" s="6" t="str">
        <f t="shared" si="91"/>
        <v>#REF!</v>
      </c>
      <c r="F97" s="6" t="str">
        <f t="shared" ref="F97:N97" si="102">'Margaretta Polar Bears'!B20</f>
        <v>#REF!</v>
      </c>
      <c r="G97" s="6" t="str">
        <f t="shared" si="102"/>
        <v>#REF!</v>
      </c>
      <c r="H97" s="6" t="str">
        <f t="shared" si="102"/>
        <v>#REF!</v>
      </c>
      <c r="I97" s="6" t="str">
        <f t="shared" si="102"/>
        <v>#REF!</v>
      </c>
      <c r="J97" s="6" t="str">
        <f t="shared" si="102"/>
        <v>#REF!</v>
      </c>
      <c r="K97" s="6" t="str">
        <f t="shared" si="102"/>
        <v>#REF!</v>
      </c>
      <c r="L97" s="6" t="str">
        <f t="shared" si="102"/>
        <v>#REF!</v>
      </c>
      <c r="M97" s="6" t="str">
        <f t="shared" si="102"/>
        <v>#REF!</v>
      </c>
      <c r="N97" s="6" t="str">
        <f t="shared" si="102"/>
        <v>#REF!</v>
      </c>
    </row>
    <row r="98">
      <c r="A98" s="6" t="str">
        <f>'Margaretta Polar Bears'!A19</f>
        <v>#REF!</v>
      </c>
      <c r="E98" s="6" t="str">
        <f t="shared" si="91"/>
        <v>#REF!</v>
      </c>
      <c r="F98" s="6" t="str">
        <f t="shared" ref="F98:N98" si="103">'Margaretta Polar Bears'!B19</f>
        <v>#REF!</v>
      </c>
      <c r="G98" s="6" t="str">
        <f t="shared" si="103"/>
        <v>#REF!</v>
      </c>
      <c r="H98" s="6" t="str">
        <f t="shared" si="103"/>
        <v>#REF!</v>
      </c>
      <c r="I98" s="6" t="str">
        <f t="shared" si="103"/>
        <v>#REF!</v>
      </c>
      <c r="J98" s="6" t="str">
        <f t="shared" si="103"/>
        <v>#REF!</v>
      </c>
      <c r="K98" s="6" t="str">
        <f t="shared" si="103"/>
        <v>#REF!</v>
      </c>
      <c r="L98" s="6" t="str">
        <f t="shared" si="103"/>
        <v>#REF!</v>
      </c>
      <c r="M98" s="6" t="str">
        <f t="shared" si="103"/>
        <v>#REF!</v>
      </c>
      <c r="N98" s="6" t="str">
        <f t="shared" si="103"/>
        <v>#REF!</v>
      </c>
    </row>
    <row r="99">
      <c r="A99" s="6" t="str">
        <f>'Margaretta Polar Bears'!A18</f>
        <v>#REF!</v>
      </c>
      <c r="E99" s="6" t="str">
        <f t="shared" si="91"/>
        <v>#REF!</v>
      </c>
      <c r="F99" s="6" t="str">
        <f t="shared" ref="F99:N99" si="104">'Margaretta Polar Bears'!B18</f>
        <v>#REF!</v>
      </c>
      <c r="G99" s="6" t="str">
        <f t="shared" si="104"/>
        <v>#REF!</v>
      </c>
      <c r="H99" s="6" t="str">
        <f t="shared" si="104"/>
        <v>#REF!</v>
      </c>
      <c r="I99" s="6" t="str">
        <f t="shared" si="104"/>
        <v>#REF!</v>
      </c>
      <c r="J99" s="6" t="str">
        <f t="shared" si="104"/>
        <v>#REF!</v>
      </c>
      <c r="K99" s="6" t="str">
        <f t="shared" si="104"/>
        <v>#REF!</v>
      </c>
      <c r="L99" s="6" t="str">
        <f t="shared" si="104"/>
        <v>#REF!</v>
      </c>
      <c r="M99" s="6" t="str">
        <f t="shared" si="104"/>
        <v>#REF!</v>
      </c>
      <c r="N99" s="6" t="str">
        <f t="shared" si="104"/>
        <v>#REF!</v>
      </c>
    </row>
    <row r="100">
      <c r="A100" s="6" t="str">
        <f>'Margaretta Polar Bears'!A17</f>
        <v>#REF!</v>
      </c>
      <c r="E100" s="6" t="str">
        <f t="shared" si="91"/>
        <v>#REF!</v>
      </c>
      <c r="F100" s="6" t="str">
        <f t="shared" ref="F100:N100" si="105">'Margaretta Polar Bears'!B17</f>
        <v>#REF!</v>
      </c>
      <c r="G100" s="6" t="str">
        <f t="shared" si="105"/>
        <v>#REF!</v>
      </c>
      <c r="H100" s="6" t="str">
        <f t="shared" si="105"/>
        <v>#REF!</v>
      </c>
      <c r="I100" s="6" t="str">
        <f t="shared" si="105"/>
        <v>#REF!</v>
      </c>
      <c r="J100" s="6" t="str">
        <f t="shared" si="105"/>
        <v>#REF!</v>
      </c>
      <c r="K100" s="6" t="str">
        <f t="shared" si="105"/>
        <v>#REF!</v>
      </c>
      <c r="L100" s="6" t="str">
        <f t="shared" si="105"/>
        <v>#REF!</v>
      </c>
      <c r="M100" s="6" t="str">
        <f t="shared" si="105"/>
        <v>#REF!</v>
      </c>
      <c r="N100" s="6" t="str">
        <f t="shared" si="105"/>
        <v>#REF!</v>
      </c>
    </row>
    <row r="101">
      <c r="A101" s="6" t="str">
        <f>'Margaretta Polar Bears'!A16</f>
        <v>#REF!</v>
      </c>
      <c r="E101" s="6" t="str">
        <f t="shared" si="91"/>
        <v>#REF!</v>
      </c>
      <c r="F101" s="6" t="str">
        <f t="shared" ref="F101:N101" si="106">'Margaretta Polar Bears'!B16</f>
        <v>#REF!</v>
      </c>
      <c r="G101" s="6" t="str">
        <f t="shared" si="106"/>
        <v>#REF!</v>
      </c>
      <c r="H101" s="6" t="str">
        <f t="shared" si="106"/>
        <v>#REF!</v>
      </c>
      <c r="I101" s="6" t="str">
        <f t="shared" si="106"/>
        <v>#REF!</v>
      </c>
      <c r="J101" s="6" t="str">
        <f t="shared" si="106"/>
        <v>#REF!</v>
      </c>
      <c r="K101" s="6" t="str">
        <f t="shared" si="106"/>
        <v>#REF!</v>
      </c>
      <c r="L101" s="6" t="str">
        <f t="shared" si="106"/>
        <v>#REF!</v>
      </c>
      <c r="M101" s="6" t="str">
        <f t="shared" si="106"/>
        <v>#REF!</v>
      </c>
      <c r="N101" s="6" t="str">
        <f t="shared" si="106"/>
        <v>#REF!</v>
      </c>
    </row>
    <row r="102">
      <c r="A102" s="6" t="str">
        <f>'Margaretta Polar Bears'!A15</f>
        <v>#REF!</v>
      </c>
      <c r="E102" s="6" t="str">
        <f t="shared" si="91"/>
        <v>#REF!</v>
      </c>
      <c r="F102" s="6" t="str">
        <f t="shared" ref="F102:N102" si="107">'Margaretta Polar Bears'!B15</f>
        <v>#REF!</v>
      </c>
      <c r="G102" s="6" t="str">
        <f t="shared" si="107"/>
        <v>#REF!</v>
      </c>
      <c r="H102" s="6" t="str">
        <f t="shared" si="107"/>
        <v>#REF!</v>
      </c>
      <c r="I102" s="6" t="str">
        <f t="shared" si="107"/>
        <v>#REF!</v>
      </c>
      <c r="J102" s="6" t="str">
        <f t="shared" si="107"/>
        <v>#REF!</v>
      </c>
      <c r="K102" s="6" t="str">
        <f t="shared" si="107"/>
        <v>#REF!</v>
      </c>
      <c r="L102" s="6" t="str">
        <f t="shared" si="107"/>
        <v>#REF!</v>
      </c>
      <c r="M102" s="6" t="str">
        <f t="shared" si="107"/>
        <v>#REF!</v>
      </c>
      <c r="N102" s="6" t="str">
        <f t="shared" si="107"/>
        <v>#REF!</v>
      </c>
    </row>
    <row r="103">
      <c r="A103" s="6" t="str">
        <f>'Margaretta Polar Bears'!A14</f>
        <v>#REF!</v>
      </c>
      <c r="E103" s="6" t="str">
        <f t="shared" si="91"/>
        <v>#REF!</v>
      </c>
      <c r="F103" s="6" t="str">
        <f t="shared" ref="F103:N103" si="108">'Margaretta Polar Bears'!B14</f>
        <v>#REF!</v>
      </c>
      <c r="G103" s="6" t="str">
        <f t="shared" si="108"/>
        <v>#REF!</v>
      </c>
      <c r="H103" s="6" t="str">
        <f t="shared" si="108"/>
        <v>#REF!</v>
      </c>
      <c r="I103" s="6" t="str">
        <f t="shared" si="108"/>
        <v>#REF!</v>
      </c>
      <c r="J103" s="6" t="str">
        <f t="shared" si="108"/>
        <v>#REF!</v>
      </c>
      <c r="K103" s="6" t="str">
        <f t="shared" si="108"/>
        <v>#REF!</v>
      </c>
      <c r="L103" s="6" t="str">
        <f t="shared" si="108"/>
        <v>#REF!</v>
      </c>
      <c r="M103" s="6" t="str">
        <f t="shared" si="108"/>
        <v>#REF!</v>
      </c>
      <c r="N103" s="6" t="str">
        <f t="shared" si="108"/>
        <v>#REF!</v>
      </c>
    </row>
    <row r="104">
      <c r="A104" s="6" t="str">
        <f>'Margaretta Polar Bears'!A13</f>
        <v>#REF!</v>
      </c>
      <c r="E104" s="6" t="str">
        <f t="shared" si="91"/>
        <v>#REF!</v>
      </c>
      <c r="F104" s="6" t="str">
        <f t="shared" ref="F104:N104" si="109">'Margaretta Polar Bears'!B13</f>
        <v>#REF!</v>
      </c>
      <c r="G104" s="6" t="str">
        <f t="shared" si="109"/>
        <v>#REF!</v>
      </c>
      <c r="H104" s="6" t="str">
        <f t="shared" si="109"/>
        <v>#REF!</v>
      </c>
      <c r="I104" s="6" t="str">
        <f t="shared" si="109"/>
        <v>#REF!</v>
      </c>
      <c r="J104" s="6" t="str">
        <f t="shared" si="109"/>
        <v>#REF!</v>
      </c>
      <c r="K104" s="6" t="str">
        <f t="shared" si="109"/>
        <v>#REF!</v>
      </c>
      <c r="L104" s="6" t="str">
        <f t="shared" si="109"/>
        <v>#REF!</v>
      </c>
      <c r="M104" s="6" t="str">
        <f t="shared" si="109"/>
        <v>#REF!</v>
      </c>
      <c r="N104" s="6" t="str">
        <f t="shared" si="109"/>
        <v>#REF!</v>
      </c>
    </row>
    <row r="105">
      <c r="A105" s="6" t="str">
        <f>'Margaretta Polar Bears'!A12</f>
        <v>#REF!</v>
      </c>
      <c r="E105" s="6" t="str">
        <f t="shared" si="91"/>
        <v>#REF!</v>
      </c>
      <c r="F105" s="6" t="str">
        <f t="shared" ref="F105:N105" si="110">'Margaretta Polar Bears'!B12</f>
        <v>#REF!</v>
      </c>
      <c r="G105" s="6" t="str">
        <f t="shared" si="110"/>
        <v>#REF!</v>
      </c>
      <c r="H105" s="6" t="str">
        <f t="shared" si="110"/>
        <v>#REF!</v>
      </c>
      <c r="I105" s="6" t="str">
        <f t="shared" si="110"/>
        <v>#REF!</v>
      </c>
      <c r="J105" s="6" t="str">
        <f t="shared" si="110"/>
        <v>#REF!</v>
      </c>
      <c r="K105" s="6" t="str">
        <f t="shared" si="110"/>
        <v>#REF!</v>
      </c>
      <c r="L105" s="6" t="str">
        <f t="shared" si="110"/>
        <v>#REF!</v>
      </c>
      <c r="M105" s="6" t="str">
        <f t="shared" si="110"/>
        <v>#REF!</v>
      </c>
      <c r="N105" s="6" t="str">
        <f t="shared" si="110"/>
        <v>#REF!</v>
      </c>
    </row>
    <row r="106">
      <c r="A106" s="6" t="str">
        <f>'Margaretta Polar Bears'!A11</f>
        <v>#REF!</v>
      </c>
      <c r="E106" s="6" t="str">
        <f t="shared" si="91"/>
        <v>#REF!</v>
      </c>
      <c r="F106" s="6" t="str">
        <f t="shared" ref="F106:N106" si="111">'Margaretta Polar Bears'!B11</f>
        <v>#REF!</v>
      </c>
      <c r="G106" s="6" t="str">
        <f t="shared" si="111"/>
        <v>#REF!</v>
      </c>
      <c r="H106" s="6" t="str">
        <f t="shared" si="111"/>
        <v>#REF!</v>
      </c>
      <c r="I106" s="6" t="str">
        <f t="shared" si="111"/>
        <v>#REF!</v>
      </c>
      <c r="J106" s="6" t="str">
        <f t="shared" si="111"/>
        <v>#REF!</v>
      </c>
      <c r="K106" s="6" t="str">
        <f t="shared" si="111"/>
        <v>#REF!</v>
      </c>
      <c r="L106" s="6" t="str">
        <f t="shared" si="111"/>
        <v>#REF!</v>
      </c>
      <c r="M106" s="6" t="str">
        <f t="shared" si="111"/>
        <v>#REF!</v>
      </c>
      <c r="N106" s="6" t="str">
        <f t="shared" si="111"/>
        <v>#REF!</v>
      </c>
    </row>
    <row r="107">
      <c r="A107" s="8" t="str">
        <f>'Willard Flashes'!A31</f>
        <v>#REF!</v>
      </c>
      <c r="B107" s="8"/>
      <c r="C107" s="8"/>
      <c r="D107" s="8"/>
      <c r="E107" s="8" t="str">
        <f t="shared" ref="E107:E127" si="113">LEFT('Willard Flashes'!A$1,3)</f>
        <v>#REF!</v>
      </c>
      <c r="F107" s="9" t="str">
        <f t="shared" ref="F107:N107" si="112">'Willard Flashes'!B31</f>
        <v>#REF!</v>
      </c>
      <c r="G107" s="9" t="str">
        <f t="shared" si="112"/>
        <v>#REF!</v>
      </c>
      <c r="H107" s="9" t="str">
        <f t="shared" si="112"/>
        <v>#REF!</v>
      </c>
      <c r="I107" s="9" t="str">
        <f t="shared" si="112"/>
        <v>#REF!</v>
      </c>
      <c r="J107" s="10" t="str">
        <f t="shared" si="112"/>
        <v>#REF!</v>
      </c>
      <c r="K107" s="9" t="str">
        <f t="shared" si="112"/>
        <v>#REF!</v>
      </c>
      <c r="L107" s="9" t="str">
        <f t="shared" si="112"/>
        <v>#REF!</v>
      </c>
      <c r="M107" s="9" t="str">
        <f t="shared" si="112"/>
        <v>#REF!</v>
      </c>
      <c r="N107" s="10" t="str">
        <f t="shared" si="112"/>
        <v>#REF!</v>
      </c>
    </row>
    <row r="108">
      <c r="A108" s="8" t="str">
        <f>'Willard Flashes'!A30</f>
        <v>#REF!</v>
      </c>
      <c r="B108" s="8"/>
      <c r="C108" s="8"/>
      <c r="D108" s="8"/>
      <c r="E108" s="8" t="str">
        <f t="shared" si="113"/>
        <v>#REF!</v>
      </c>
      <c r="F108" s="9" t="str">
        <f t="shared" ref="F108:N108" si="114">'Willard Flashes'!B30</f>
        <v>#REF!</v>
      </c>
      <c r="G108" s="9" t="str">
        <f t="shared" si="114"/>
        <v>#REF!</v>
      </c>
      <c r="H108" s="9" t="str">
        <f t="shared" si="114"/>
        <v>#REF!</v>
      </c>
      <c r="I108" s="9" t="str">
        <f t="shared" si="114"/>
        <v>#REF!</v>
      </c>
      <c r="J108" s="10" t="str">
        <f t="shared" si="114"/>
        <v>#REF!</v>
      </c>
      <c r="K108" s="9" t="str">
        <f t="shared" si="114"/>
        <v>#REF!</v>
      </c>
      <c r="L108" s="9" t="str">
        <f t="shared" si="114"/>
        <v>#REF!</v>
      </c>
      <c r="M108" s="9" t="str">
        <f t="shared" si="114"/>
        <v>#REF!</v>
      </c>
      <c r="N108" s="10" t="str">
        <f t="shared" si="114"/>
        <v>#REF!</v>
      </c>
    </row>
    <row r="109">
      <c r="A109" s="8" t="str">
        <f>'Willard Flashes'!A29</f>
        <v>#REF!</v>
      </c>
      <c r="B109" s="8"/>
      <c r="C109" s="8"/>
      <c r="D109" s="8"/>
      <c r="E109" s="8" t="str">
        <f t="shared" si="113"/>
        <v>#REF!</v>
      </c>
      <c r="F109" s="9" t="str">
        <f t="shared" ref="F109:N109" si="115">'Willard Flashes'!B29</f>
        <v>#REF!</v>
      </c>
      <c r="G109" s="9" t="str">
        <f t="shared" si="115"/>
        <v>#REF!</v>
      </c>
      <c r="H109" s="9" t="str">
        <f t="shared" si="115"/>
        <v>#REF!</v>
      </c>
      <c r="I109" s="9" t="str">
        <f t="shared" si="115"/>
        <v>#REF!</v>
      </c>
      <c r="J109" s="10" t="str">
        <f t="shared" si="115"/>
        <v>#REF!</v>
      </c>
      <c r="K109" s="9" t="str">
        <f t="shared" si="115"/>
        <v>#REF!</v>
      </c>
      <c r="L109" s="9" t="str">
        <f t="shared" si="115"/>
        <v>#REF!</v>
      </c>
      <c r="M109" s="9" t="str">
        <f t="shared" si="115"/>
        <v>#REF!</v>
      </c>
      <c r="N109" s="10" t="str">
        <f t="shared" si="115"/>
        <v>#REF!</v>
      </c>
    </row>
    <row r="110">
      <c r="A110" s="8" t="str">
        <f>'Willard Flashes'!A28</f>
        <v>#REF!</v>
      </c>
      <c r="B110" s="8"/>
      <c r="C110" s="8"/>
      <c r="D110" s="8"/>
      <c r="E110" s="8" t="str">
        <f t="shared" si="113"/>
        <v>#REF!</v>
      </c>
      <c r="F110" s="9" t="str">
        <f t="shared" ref="F110:N110" si="116">'Willard Flashes'!B28</f>
        <v>#REF!</v>
      </c>
      <c r="G110" s="9" t="str">
        <f t="shared" si="116"/>
        <v>#REF!</v>
      </c>
      <c r="H110" s="9" t="str">
        <f t="shared" si="116"/>
        <v>#REF!</v>
      </c>
      <c r="I110" s="9" t="str">
        <f t="shared" si="116"/>
        <v>#REF!</v>
      </c>
      <c r="J110" s="10" t="str">
        <f t="shared" si="116"/>
        <v>#REF!</v>
      </c>
      <c r="K110" s="9" t="str">
        <f t="shared" si="116"/>
        <v>#REF!</v>
      </c>
      <c r="L110" s="9" t="str">
        <f t="shared" si="116"/>
        <v>#REF!</v>
      </c>
      <c r="M110" s="9" t="str">
        <f t="shared" si="116"/>
        <v>#REF!</v>
      </c>
      <c r="N110" s="10" t="str">
        <f t="shared" si="116"/>
        <v>#REF!</v>
      </c>
    </row>
    <row r="111">
      <c r="A111" s="8" t="str">
        <f>'Willard Flashes'!A27</f>
        <v>#REF!</v>
      </c>
      <c r="B111" s="8"/>
      <c r="C111" s="8"/>
      <c r="D111" s="8"/>
      <c r="E111" s="8" t="str">
        <f t="shared" si="113"/>
        <v>#REF!</v>
      </c>
      <c r="F111" s="9" t="str">
        <f t="shared" ref="F111:N111" si="117">'Willard Flashes'!B27</f>
        <v>#REF!</v>
      </c>
      <c r="G111" s="9" t="str">
        <f t="shared" si="117"/>
        <v>#REF!</v>
      </c>
      <c r="H111" s="9" t="str">
        <f t="shared" si="117"/>
        <v>#REF!</v>
      </c>
      <c r="I111" s="9" t="str">
        <f t="shared" si="117"/>
        <v>#REF!</v>
      </c>
      <c r="J111" s="10" t="str">
        <f t="shared" si="117"/>
        <v>#REF!</v>
      </c>
      <c r="K111" s="9" t="str">
        <f t="shared" si="117"/>
        <v>#REF!</v>
      </c>
      <c r="L111" s="9" t="str">
        <f t="shared" si="117"/>
        <v>#REF!</v>
      </c>
      <c r="M111" s="9" t="str">
        <f t="shared" si="117"/>
        <v>#REF!</v>
      </c>
      <c r="N111" s="10" t="str">
        <f t="shared" si="117"/>
        <v>#REF!</v>
      </c>
    </row>
    <row r="112">
      <c r="A112" s="8" t="str">
        <f>'Willard Flashes'!A26</f>
        <v>#REF!</v>
      </c>
      <c r="B112" s="8"/>
      <c r="C112" s="8"/>
      <c r="D112" s="8"/>
      <c r="E112" s="8" t="str">
        <f t="shared" si="113"/>
        <v>#REF!</v>
      </c>
      <c r="F112" s="9" t="str">
        <f t="shared" ref="F112:N112" si="118">'Willard Flashes'!B26</f>
        <v>#REF!</v>
      </c>
      <c r="G112" s="9" t="str">
        <f t="shared" si="118"/>
        <v>#REF!</v>
      </c>
      <c r="H112" s="9" t="str">
        <f t="shared" si="118"/>
        <v>#REF!</v>
      </c>
      <c r="I112" s="9" t="str">
        <f t="shared" si="118"/>
        <v>#REF!</v>
      </c>
      <c r="J112" s="10" t="str">
        <f t="shared" si="118"/>
        <v>#REF!</v>
      </c>
      <c r="K112" s="9" t="str">
        <f t="shared" si="118"/>
        <v>#REF!</v>
      </c>
      <c r="L112" s="9" t="str">
        <f t="shared" si="118"/>
        <v>#REF!</v>
      </c>
      <c r="M112" s="9" t="str">
        <f t="shared" si="118"/>
        <v>#REF!</v>
      </c>
      <c r="N112" s="10" t="str">
        <f t="shared" si="118"/>
        <v>#REF!</v>
      </c>
    </row>
    <row r="113">
      <c r="A113" s="8" t="str">
        <f>'Willard Flashes'!A25</f>
        <v>#REF!</v>
      </c>
      <c r="B113" s="8"/>
      <c r="C113" s="8"/>
      <c r="D113" s="8"/>
      <c r="E113" s="8" t="str">
        <f t="shared" si="113"/>
        <v>#REF!</v>
      </c>
      <c r="F113" s="9" t="str">
        <f t="shared" ref="F113:N113" si="119">'Willard Flashes'!B25</f>
        <v>#REF!</v>
      </c>
      <c r="G113" s="9" t="str">
        <f t="shared" si="119"/>
        <v>#REF!</v>
      </c>
      <c r="H113" s="9" t="str">
        <f t="shared" si="119"/>
        <v>#REF!</v>
      </c>
      <c r="I113" s="9" t="str">
        <f t="shared" si="119"/>
        <v>#REF!</v>
      </c>
      <c r="J113" s="10" t="str">
        <f t="shared" si="119"/>
        <v>#REF!</v>
      </c>
      <c r="K113" s="9" t="str">
        <f t="shared" si="119"/>
        <v>#REF!</v>
      </c>
      <c r="L113" s="9" t="str">
        <f t="shared" si="119"/>
        <v>#REF!</v>
      </c>
      <c r="M113" s="9" t="str">
        <f t="shared" si="119"/>
        <v>#REF!</v>
      </c>
      <c r="N113" s="10" t="str">
        <f t="shared" si="119"/>
        <v>#REF!</v>
      </c>
    </row>
    <row r="114">
      <c r="A114" s="8" t="str">
        <f>'Willard Flashes'!A24</f>
        <v>#REF!</v>
      </c>
      <c r="B114" s="8"/>
      <c r="C114" s="8"/>
      <c r="D114" s="8"/>
      <c r="E114" s="8" t="str">
        <f t="shared" si="113"/>
        <v>#REF!</v>
      </c>
      <c r="F114" s="9" t="str">
        <f t="shared" ref="F114:N114" si="120">'Willard Flashes'!B24</f>
        <v>#REF!</v>
      </c>
      <c r="G114" s="9" t="str">
        <f t="shared" si="120"/>
        <v>#REF!</v>
      </c>
      <c r="H114" s="9" t="str">
        <f t="shared" si="120"/>
        <v>#REF!</v>
      </c>
      <c r="I114" s="9" t="str">
        <f t="shared" si="120"/>
        <v>#REF!</v>
      </c>
      <c r="J114" s="10" t="str">
        <f t="shared" si="120"/>
        <v>#REF!</v>
      </c>
      <c r="K114" s="9" t="str">
        <f t="shared" si="120"/>
        <v>#REF!</v>
      </c>
      <c r="L114" s="9" t="str">
        <f t="shared" si="120"/>
        <v>#REF!</v>
      </c>
      <c r="M114" s="9" t="str">
        <f t="shared" si="120"/>
        <v>#REF!</v>
      </c>
      <c r="N114" s="10" t="str">
        <f t="shared" si="120"/>
        <v>#REF!</v>
      </c>
    </row>
    <row r="115">
      <c r="A115" s="8" t="str">
        <f>'Willard Flashes'!A23</f>
        <v>#REF!</v>
      </c>
      <c r="B115" s="8"/>
      <c r="C115" s="8"/>
      <c r="D115" s="8"/>
      <c r="E115" s="8" t="str">
        <f t="shared" si="113"/>
        <v>#REF!</v>
      </c>
      <c r="F115" s="9" t="str">
        <f t="shared" ref="F115:N115" si="121">'Willard Flashes'!B23</f>
        <v>#REF!</v>
      </c>
      <c r="G115" s="9" t="str">
        <f t="shared" si="121"/>
        <v>#REF!</v>
      </c>
      <c r="H115" s="9" t="str">
        <f t="shared" si="121"/>
        <v>#REF!</v>
      </c>
      <c r="I115" s="9" t="str">
        <f t="shared" si="121"/>
        <v>#REF!</v>
      </c>
      <c r="J115" s="10" t="str">
        <f t="shared" si="121"/>
        <v>#REF!</v>
      </c>
      <c r="K115" s="9" t="str">
        <f t="shared" si="121"/>
        <v>#REF!</v>
      </c>
      <c r="L115" s="9" t="str">
        <f t="shared" si="121"/>
        <v>#REF!</v>
      </c>
      <c r="M115" s="9" t="str">
        <f t="shared" si="121"/>
        <v>#REF!</v>
      </c>
      <c r="N115" s="10" t="str">
        <f t="shared" si="121"/>
        <v>#REF!</v>
      </c>
    </row>
    <row r="116">
      <c r="A116" s="8" t="str">
        <f>'Willard Flashes'!A22</f>
        <v>#REF!</v>
      </c>
      <c r="B116" s="8"/>
      <c r="C116" s="8"/>
      <c r="D116" s="8"/>
      <c r="E116" s="8" t="str">
        <f t="shared" si="113"/>
        <v>#REF!</v>
      </c>
      <c r="F116" s="9" t="str">
        <f t="shared" ref="F116:N116" si="122">'Willard Flashes'!B22</f>
        <v>#REF!</v>
      </c>
      <c r="G116" s="9" t="str">
        <f t="shared" si="122"/>
        <v>#REF!</v>
      </c>
      <c r="H116" s="9" t="str">
        <f t="shared" si="122"/>
        <v>#REF!</v>
      </c>
      <c r="I116" s="9" t="str">
        <f t="shared" si="122"/>
        <v>#REF!</v>
      </c>
      <c r="J116" s="10" t="str">
        <f t="shared" si="122"/>
        <v>#REF!</v>
      </c>
      <c r="K116" s="9" t="str">
        <f t="shared" si="122"/>
        <v>#REF!</v>
      </c>
      <c r="L116" s="9" t="str">
        <f t="shared" si="122"/>
        <v>#REF!</v>
      </c>
      <c r="M116" s="9" t="str">
        <f t="shared" si="122"/>
        <v>#REF!</v>
      </c>
      <c r="N116" s="10" t="str">
        <f t="shared" si="122"/>
        <v>#REF!</v>
      </c>
    </row>
    <row r="117">
      <c r="A117" s="8" t="str">
        <f>'Willard Flashes'!A21</f>
        <v>#REF!</v>
      </c>
      <c r="B117" s="8"/>
      <c r="C117" s="8"/>
      <c r="D117" s="8"/>
      <c r="E117" s="8" t="str">
        <f t="shared" si="113"/>
        <v>#REF!</v>
      </c>
      <c r="F117" s="9" t="str">
        <f t="shared" ref="F117:N117" si="123">'Willard Flashes'!B21</f>
        <v>#REF!</v>
      </c>
      <c r="G117" s="9" t="str">
        <f t="shared" si="123"/>
        <v>#REF!</v>
      </c>
      <c r="H117" s="9" t="str">
        <f t="shared" si="123"/>
        <v>#REF!</v>
      </c>
      <c r="I117" s="9" t="str">
        <f t="shared" si="123"/>
        <v>#REF!</v>
      </c>
      <c r="J117" s="10" t="str">
        <f t="shared" si="123"/>
        <v>#REF!</v>
      </c>
      <c r="K117" s="9" t="str">
        <f t="shared" si="123"/>
        <v>#REF!</v>
      </c>
      <c r="L117" s="9" t="str">
        <f t="shared" si="123"/>
        <v>#REF!</v>
      </c>
      <c r="M117" s="9" t="str">
        <f t="shared" si="123"/>
        <v>#REF!</v>
      </c>
      <c r="N117" s="10" t="str">
        <f t="shared" si="123"/>
        <v>#REF!</v>
      </c>
    </row>
    <row r="118">
      <c r="A118" s="8" t="str">
        <f>'Willard Flashes'!A20</f>
        <v>#REF!</v>
      </c>
      <c r="B118" s="8"/>
      <c r="C118" s="8"/>
      <c r="D118" s="8"/>
      <c r="E118" s="8" t="str">
        <f t="shared" si="113"/>
        <v>#REF!</v>
      </c>
      <c r="F118" s="9" t="str">
        <f t="shared" ref="F118:N118" si="124">'Willard Flashes'!B20</f>
        <v>#REF!</v>
      </c>
      <c r="G118" s="9" t="str">
        <f t="shared" si="124"/>
        <v>#REF!</v>
      </c>
      <c r="H118" s="9" t="str">
        <f t="shared" si="124"/>
        <v>#REF!</v>
      </c>
      <c r="I118" s="9" t="str">
        <f t="shared" si="124"/>
        <v>#REF!</v>
      </c>
      <c r="J118" s="10" t="str">
        <f t="shared" si="124"/>
        <v>#REF!</v>
      </c>
      <c r="K118" s="9" t="str">
        <f t="shared" si="124"/>
        <v>#REF!</v>
      </c>
      <c r="L118" s="9" t="str">
        <f t="shared" si="124"/>
        <v>#REF!</v>
      </c>
      <c r="M118" s="9" t="str">
        <f t="shared" si="124"/>
        <v>#REF!</v>
      </c>
      <c r="N118" s="10" t="str">
        <f t="shared" si="124"/>
        <v>#REF!</v>
      </c>
    </row>
    <row r="119">
      <c r="A119" s="8" t="str">
        <f>'Willard Flashes'!A19</f>
        <v>#REF!</v>
      </c>
      <c r="B119" s="8"/>
      <c r="C119" s="8"/>
      <c r="D119" s="8"/>
      <c r="E119" s="8" t="str">
        <f t="shared" si="113"/>
        <v>#REF!</v>
      </c>
      <c r="F119" s="9" t="str">
        <f t="shared" ref="F119:N119" si="125">'Willard Flashes'!B19</f>
        <v>#REF!</v>
      </c>
      <c r="G119" s="9" t="str">
        <f t="shared" si="125"/>
        <v>#REF!</v>
      </c>
      <c r="H119" s="9" t="str">
        <f t="shared" si="125"/>
        <v>#REF!</v>
      </c>
      <c r="I119" s="9" t="str">
        <f t="shared" si="125"/>
        <v>#REF!</v>
      </c>
      <c r="J119" s="10" t="str">
        <f t="shared" si="125"/>
        <v>#REF!</v>
      </c>
      <c r="K119" s="9" t="str">
        <f t="shared" si="125"/>
        <v>#REF!</v>
      </c>
      <c r="L119" s="9" t="str">
        <f t="shared" si="125"/>
        <v>#REF!</v>
      </c>
      <c r="M119" s="9" t="str">
        <f t="shared" si="125"/>
        <v>#REF!</v>
      </c>
      <c r="N119" s="10" t="str">
        <f t="shared" si="125"/>
        <v>#REF!</v>
      </c>
    </row>
    <row r="120">
      <c r="A120" s="8" t="str">
        <f>'Willard Flashes'!A18</f>
        <v>#REF!</v>
      </c>
      <c r="B120" s="8"/>
      <c r="C120" s="8"/>
      <c r="D120" s="8"/>
      <c r="E120" s="8" t="str">
        <f t="shared" si="113"/>
        <v>#REF!</v>
      </c>
      <c r="F120" s="9" t="str">
        <f t="shared" ref="F120:N120" si="126">'Willard Flashes'!B18</f>
        <v>#REF!</v>
      </c>
      <c r="G120" s="9" t="str">
        <f t="shared" si="126"/>
        <v>#REF!</v>
      </c>
      <c r="H120" s="9" t="str">
        <f t="shared" si="126"/>
        <v>#REF!</v>
      </c>
      <c r="I120" s="9" t="str">
        <f t="shared" si="126"/>
        <v>#REF!</v>
      </c>
      <c r="J120" s="10" t="str">
        <f t="shared" si="126"/>
        <v>#REF!</v>
      </c>
      <c r="K120" s="9" t="str">
        <f t="shared" si="126"/>
        <v>#REF!</v>
      </c>
      <c r="L120" s="9" t="str">
        <f t="shared" si="126"/>
        <v>#REF!</v>
      </c>
      <c r="M120" s="9" t="str">
        <f t="shared" si="126"/>
        <v>#REF!</v>
      </c>
      <c r="N120" s="10" t="str">
        <f t="shared" si="126"/>
        <v>#REF!</v>
      </c>
    </row>
    <row r="121">
      <c r="A121" s="8" t="str">
        <f>'Willard Flashes'!A17</f>
        <v>#REF!</v>
      </c>
      <c r="B121" s="8"/>
      <c r="C121" s="8"/>
      <c r="D121" s="8"/>
      <c r="E121" s="8" t="str">
        <f t="shared" si="113"/>
        <v>#REF!</v>
      </c>
      <c r="F121" s="9" t="str">
        <f t="shared" ref="F121:N121" si="127">'Willard Flashes'!B17</f>
        <v>#REF!</v>
      </c>
      <c r="G121" s="9" t="str">
        <f t="shared" si="127"/>
        <v>#REF!</v>
      </c>
      <c r="H121" s="9" t="str">
        <f t="shared" si="127"/>
        <v>#REF!</v>
      </c>
      <c r="I121" s="9" t="str">
        <f t="shared" si="127"/>
        <v>#REF!</v>
      </c>
      <c r="J121" s="10" t="str">
        <f t="shared" si="127"/>
        <v>#REF!</v>
      </c>
      <c r="K121" s="9" t="str">
        <f t="shared" si="127"/>
        <v>#REF!</v>
      </c>
      <c r="L121" s="9" t="str">
        <f t="shared" si="127"/>
        <v>#REF!</v>
      </c>
      <c r="M121" s="9" t="str">
        <f t="shared" si="127"/>
        <v>#REF!</v>
      </c>
      <c r="N121" s="10" t="str">
        <f t="shared" si="127"/>
        <v>#REF!</v>
      </c>
    </row>
    <row r="122">
      <c r="A122" s="8" t="str">
        <f>'Willard Flashes'!A16</f>
        <v>#REF!</v>
      </c>
      <c r="B122" s="8"/>
      <c r="C122" s="8"/>
      <c r="D122" s="8"/>
      <c r="E122" s="8" t="str">
        <f t="shared" si="113"/>
        <v>#REF!</v>
      </c>
      <c r="F122" s="9" t="str">
        <f t="shared" ref="F122:N122" si="128">'Willard Flashes'!B16</f>
        <v>#REF!</v>
      </c>
      <c r="G122" s="9" t="str">
        <f t="shared" si="128"/>
        <v>#REF!</v>
      </c>
      <c r="H122" s="9" t="str">
        <f t="shared" si="128"/>
        <v>#REF!</v>
      </c>
      <c r="I122" s="9" t="str">
        <f t="shared" si="128"/>
        <v>#REF!</v>
      </c>
      <c r="J122" s="10" t="str">
        <f t="shared" si="128"/>
        <v>#REF!</v>
      </c>
      <c r="K122" s="9" t="str">
        <f t="shared" si="128"/>
        <v>#REF!</v>
      </c>
      <c r="L122" s="9" t="str">
        <f t="shared" si="128"/>
        <v>#REF!</v>
      </c>
      <c r="M122" s="9" t="str">
        <f t="shared" si="128"/>
        <v>#REF!</v>
      </c>
      <c r="N122" s="10" t="str">
        <f t="shared" si="128"/>
        <v>#REF!</v>
      </c>
    </row>
    <row r="123">
      <c r="A123" s="8" t="str">
        <f>'Willard Flashes'!A15</f>
        <v>#REF!</v>
      </c>
      <c r="B123" s="8"/>
      <c r="C123" s="8"/>
      <c r="D123" s="8"/>
      <c r="E123" s="8" t="str">
        <f t="shared" si="113"/>
        <v>#REF!</v>
      </c>
      <c r="F123" s="9" t="str">
        <f t="shared" ref="F123:N123" si="129">'Willard Flashes'!B15</f>
        <v>#REF!</v>
      </c>
      <c r="G123" s="9" t="str">
        <f t="shared" si="129"/>
        <v>#REF!</v>
      </c>
      <c r="H123" s="9" t="str">
        <f t="shared" si="129"/>
        <v>#REF!</v>
      </c>
      <c r="I123" s="9" t="str">
        <f t="shared" si="129"/>
        <v>#REF!</v>
      </c>
      <c r="J123" s="10" t="str">
        <f t="shared" si="129"/>
        <v>#REF!</v>
      </c>
      <c r="K123" s="9" t="str">
        <f t="shared" si="129"/>
        <v>#REF!</v>
      </c>
      <c r="L123" s="9" t="str">
        <f t="shared" si="129"/>
        <v>#REF!</v>
      </c>
      <c r="M123" s="9" t="str">
        <f t="shared" si="129"/>
        <v>#REF!</v>
      </c>
      <c r="N123" s="10" t="str">
        <f t="shared" si="129"/>
        <v>#REF!</v>
      </c>
    </row>
    <row r="124">
      <c r="A124" s="8" t="str">
        <f>'Willard Flashes'!A14</f>
        <v>#REF!</v>
      </c>
      <c r="B124" s="8"/>
      <c r="C124" s="8"/>
      <c r="D124" s="8"/>
      <c r="E124" s="8" t="str">
        <f t="shared" si="113"/>
        <v>#REF!</v>
      </c>
      <c r="F124" s="9" t="str">
        <f t="shared" ref="F124:N124" si="130">'Willard Flashes'!B14</f>
        <v>#REF!</v>
      </c>
      <c r="G124" s="9" t="str">
        <f t="shared" si="130"/>
        <v>#REF!</v>
      </c>
      <c r="H124" s="9" t="str">
        <f t="shared" si="130"/>
        <v>#REF!</v>
      </c>
      <c r="I124" s="9" t="str">
        <f t="shared" si="130"/>
        <v>#REF!</v>
      </c>
      <c r="J124" s="10" t="str">
        <f t="shared" si="130"/>
        <v>#REF!</v>
      </c>
      <c r="K124" s="9" t="str">
        <f t="shared" si="130"/>
        <v>#REF!</v>
      </c>
      <c r="L124" s="9" t="str">
        <f t="shared" si="130"/>
        <v>#REF!</v>
      </c>
      <c r="M124" s="9" t="str">
        <f t="shared" si="130"/>
        <v>#REF!</v>
      </c>
      <c r="N124" s="10" t="str">
        <f t="shared" si="130"/>
        <v>#REF!</v>
      </c>
    </row>
    <row r="125">
      <c r="A125" s="8" t="str">
        <f>'Willard Flashes'!A13</f>
        <v>#REF!</v>
      </c>
      <c r="B125" s="8"/>
      <c r="C125" s="8"/>
      <c r="D125" s="8"/>
      <c r="E125" s="8" t="str">
        <f t="shared" si="113"/>
        <v>#REF!</v>
      </c>
      <c r="F125" s="9" t="str">
        <f t="shared" ref="F125:N125" si="131">'Willard Flashes'!B13</f>
        <v>#REF!</v>
      </c>
      <c r="G125" s="9" t="str">
        <f t="shared" si="131"/>
        <v>#REF!</v>
      </c>
      <c r="H125" s="9" t="str">
        <f t="shared" si="131"/>
        <v>#REF!</v>
      </c>
      <c r="I125" s="9" t="str">
        <f t="shared" si="131"/>
        <v>#REF!</v>
      </c>
      <c r="J125" s="10" t="str">
        <f t="shared" si="131"/>
        <v>#REF!</v>
      </c>
      <c r="K125" s="9" t="str">
        <f t="shared" si="131"/>
        <v>#REF!</v>
      </c>
      <c r="L125" s="9" t="str">
        <f t="shared" si="131"/>
        <v>#REF!</v>
      </c>
      <c r="M125" s="9" t="str">
        <f t="shared" si="131"/>
        <v>#REF!</v>
      </c>
      <c r="N125" s="10" t="str">
        <f t="shared" si="131"/>
        <v>#REF!</v>
      </c>
    </row>
    <row r="126">
      <c r="A126" s="8" t="str">
        <f>'Willard Flashes'!A12</f>
        <v>#REF!</v>
      </c>
      <c r="B126" s="8"/>
      <c r="C126" s="8"/>
      <c r="D126" s="8"/>
      <c r="E126" s="8" t="str">
        <f t="shared" si="113"/>
        <v>#REF!</v>
      </c>
      <c r="F126" s="9" t="str">
        <f t="shared" ref="F126:N126" si="132">'Willard Flashes'!B12</f>
        <v>#REF!</v>
      </c>
      <c r="G126" s="9" t="str">
        <f t="shared" si="132"/>
        <v>#REF!</v>
      </c>
      <c r="H126" s="9" t="str">
        <f t="shared" si="132"/>
        <v>#REF!</v>
      </c>
      <c r="I126" s="9" t="str">
        <f t="shared" si="132"/>
        <v>#REF!</v>
      </c>
      <c r="J126" s="10" t="str">
        <f t="shared" si="132"/>
        <v>#REF!</v>
      </c>
      <c r="K126" s="9" t="str">
        <f t="shared" si="132"/>
        <v>#REF!</v>
      </c>
      <c r="L126" s="9" t="str">
        <f t="shared" si="132"/>
        <v>#REF!</v>
      </c>
      <c r="M126" s="9" t="str">
        <f t="shared" si="132"/>
        <v>#REF!</v>
      </c>
      <c r="N126" s="10" t="str">
        <f t="shared" si="132"/>
        <v>#REF!</v>
      </c>
    </row>
    <row r="127">
      <c r="A127" s="8" t="str">
        <f>'Willard Flashes'!A11</f>
        <v>#REF!</v>
      </c>
      <c r="B127" s="8"/>
      <c r="C127" s="8"/>
      <c r="D127" s="8"/>
      <c r="E127" s="8" t="str">
        <f t="shared" si="113"/>
        <v>#REF!</v>
      </c>
      <c r="F127" s="9" t="str">
        <f t="shared" ref="F127:N127" si="133">'Willard Flashes'!B11</f>
        <v>#REF!</v>
      </c>
      <c r="G127" s="9" t="str">
        <f t="shared" si="133"/>
        <v>#REF!</v>
      </c>
      <c r="H127" s="9" t="str">
        <f t="shared" si="133"/>
        <v>#REF!</v>
      </c>
      <c r="I127" s="9" t="str">
        <f t="shared" si="133"/>
        <v>#REF!</v>
      </c>
      <c r="J127" s="10" t="str">
        <f t="shared" si="133"/>
        <v>#REF!</v>
      </c>
      <c r="K127" s="9" t="str">
        <f t="shared" si="133"/>
        <v>#REF!</v>
      </c>
      <c r="L127" s="9" t="str">
        <f t="shared" si="133"/>
        <v>#REF!</v>
      </c>
      <c r="M127" s="9" t="str">
        <f t="shared" si="133"/>
        <v>#REF!</v>
      </c>
      <c r="N127" s="10" t="str">
        <f t="shared" si="133"/>
        <v>#REF!</v>
      </c>
    </row>
    <row r="128">
      <c r="A128" s="8" t="str">
        <f>'Hopewell-Loudon Chieftains'!A31</f>
        <v>#REF!</v>
      </c>
      <c r="B128" s="8"/>
      <c r="C128" s="8"/>
      <c r="D128" s="8"/>
      <c r="E128" s="8" t="str">
        <f t="shared" ref="E128:E148" si="135">LEFT('Hopewell-Loudon Chieftains'!A$1,3)</f>
        <v>#REF!</v>
      </c>
      <c r="F128" s="9" t="str">
        <f t="shared" ref="F128:N128" si="134">'Hopewell-Loudon Chieftains'!B31</f>
        <v>#REF!</v>
      </c>
      <c r="G128" s="9" t="str">
        <f t="shared" si="134"/>
        <v>#REF!</v>
      </c>
      <c r="H128" s="9" t="str">
        <f t="shared" si="134"/>
        <v>#REF!</v>
      </c>
      <c r="I128" s="9" t="str">
        <f t="shared" si="134"/>
        <v>#REF!</v>
      </c>
      <c r="J128" s="10" t="str">
        <f t="shared" si="134"/>
        <v>#REF!</v>
      </c>
      <c r="K128" s="9" t="str">
        <f t="shared" si="134"/>
        <v>#REF!</v>
      </c>
      <c r="L128" s="9" t="str">
        <f t="shared" si="134"/>
        <v>#REF!</v>
      </c>
      <c r="M128" s="9" t="str">
        <f t="shared" si="134"/>
        <v>#REF!</v>
      </c>
      <c r="N128" s="10" t="str">
        <f t="shared" si="134"/>
        <v>#REF!</v>
      </c>
    </row>
    <row r="129">
      <c r="A129" s="8" t="str">
        <f>'Hopewell-Loudon Chieftains'!A30</f>
        <v>#REF!</v>
      </c>
      <c r="B129" s="8"/>
      <c r="C129" s="8"/>
      <c r="D129" s="8"/>
      <c r="E129" s="8" t="str">
        <f t="shared" si="135"/>
        <v>#REF!</v>
      </c>
      <c r="F129" s="9" t="str">
        <f t="shared" ref="F129:N129" si="136">'Hopewell-Loudon Chieftains'!B30</f>
        <v>#REF!</v>
      </c>
      <c r="G129" s="9" t="str">
        <f t="shared" si="136"/>
        <v>#REF!</v>
      </c>
      <c r="H129" s="9" t="str">
        <f t="shared" si="136"/>
        <v>#REF!</v>
      </c>
      <c r="I129" s="9" t="str">
        <f t="shared" si="136"/>
        <v>#REF!</v>
      </c>
      <c r="J129" s="10" t="str">
        <f t="shared" si="136"/>
        <v>#REF!</v>
      </c>
      <c r="K129" s="9" t="str">
        <f t="shared" si="136"/>
        <v>#REF!</v>
      </c>
      <c r="L129" s="9" t="str">
        <f t="shared" si="136"/>
        <v>#REF!</v>
      </c>
      <c r="M129" s="9" t="str">
        <f t="shared" si="136"/>
        <v>#REF!</v>
      </c>
      <c r="N129" s="10" t="str">
        <f t="shared" si="136"/>
        <v>#REF!</v>
      </c>
    </row>
    <row r="130">
      <c r="A130" s="8" t="str">
        <f>'Hopewell-Loudon Chieftains'!A29</f>
        <v>#REF!</v>
      </c>
      <c r="B130" s="8"/>
      <c r="C130" s="8"/>
      <c r="D130" s="8"/>
      <c r="E130" s="8" t="str">
        <f t="shared" si="135"/>
        <v>#REF!</v>
      </c>
      <c r="F130" s="9" t="str">
        <f t="shared" ref="F130:N130" si="137">'Hopewell-Loudon Chieftains'!B29</f>
        <v>#REF!</v>
      </c>
      <c r="G130" s="9" t="str">
        <f t="shared" si="137"/>
        <v>#REF!</v>
      </c>
      <c r="H130" s="9" t="str">
        <f t="shared" si="137"/>
        <v>#REF!</v>
      </c>
      <c r="I130" s="9" t="str">
        <f t="shared" si="137"/>
        <v>#REF!</v>
      </c>
      <c r="J130" s="10" t="str">
        <f t="shared" si="137"/>
        <v>#REF!</v>
      </c>
      <c r="K130" s="9" t="str">
        <f t="shared" si="137"/>
        <v>#REF!</v>
      </c>
      <c r="L130" s="9" t="str">
        <f t="shared" si="137"/>
        <v>#REF!</v>
      </c>
      <c r="M130" s="9" t="str">
        <f t="shared" si="137"/>
        <v>#REF!</v>
      </c>
      <c r="N130" s="10" t="str">
        <f t="shared" si="137"/>
        <v>#REF!</v>
      </c>
    </row>
    <row r="131">
      <c r="A131" s="8" t="str">
        <f>'Hopewell-Loudon Chieftains'!A28</f>
        <v>#REF!</v>
      </c>
      <c r="B131" s="8"/>
      <c r="C131" s="8"/>
      <c r="D131" s="8"/>
      <c r="E131" s="8" t="str">
        <f t="shared" si="135"/>
        <v>#REF!</v>
      </c>
      <c r="F131" s="9" t="str">
        <f t="shared" ref="F131:N131" si="138">'Hopewell-Loudon Chieftains'!B28</f>
        <v>#REF!</v>
      </c>
      <c r="G131" s="9" t="str">
        <f t="shared" si="138"/>
        <v>#REF!</v>
      </c>
      <c r="H131" s="9" t="str">
        <f t="shared" si="138"/>
        <v>#REF!</v>
      </c>
      <c r="I131" s="9" t="str">
        <f t="shared" si="138"/>
        <v>#REF!</v>
      </c>
      <c r="J131" s="10" t="str">
        <f t="shared" si="138"/>
        <v>#REF!</v>
      </c>
      <c r="K131" s="9" t="str">
        <f t="shared" si="138"/>
        <v>#REF!</v>
      </c>
      <c r="L131" s="9" t="str">
        <f t="shared" si="138"/>
        <v>#REF!</v>
      </c>
      <c r="M131" s="9" t="str">
        <f t="shared" si="138"/>
        <v>#REF!</v>
      </c>
      <c r="N131" s="10" t="str">
        <f t="shared" si="138"/>
        <v>#REF!</v>
      </c>
    </row>
    <row r="132">
      <c r="A132" s="8" t="str">
        <f>'Hopewell-Loudon Chieftains'!A27</f>
        <v>#REF!</v>
      </c>
      <c r="B132" s="8"/>
      <c r="C132" s="8"/>
      <c r="D132" s="8"/>
      <c r="E132" s="8" t="str">
        <f t="shared" si="135"/>
        <v>#REF!</v>
      </c>
      <c r="F132" s="9" t="str">
        <f t="shared" ref="F132:N132" si="139">'Hopewell-Loudon Chieftains'!B27</f>
        <v>#REF!</v>
      </c>
      <c r="G132" s="9" t="str">
        <f t="shared" si="139"/>
        <v>#REF!</v>
      </c>
      <c r="H132" s="9" t="str">
        <f t="shared" si="139"/>
        <v>#REF!</v>
      </c>
      <c r="I132" s="9" t="str">
        <f t="shared" si="139"/>
        <v>#REF!</v>
      </c>
      <c r="J132" s="10" t="str">
        <f t="shared" si="139"/>
        <v>#REF!</v>
      </c>
      <c r="K132" s="9" t="str">
        <f t="shared" si="139"/>
        <v>#REF!</v>
      </c>
      <c r="L132" s="9" t="str">
        <f t="shared" si="139"/>
        <v>#REF!</v>
      </c>
      <c r="M132" s="9" t="str">
        <f t="shared" si="139"/>
        <v>#REF!</v>
      </c>
      <c r="N132" s="10" t="str">
        <f t="shared" si="139"/>
        <v>#REF!</v>
      </c>
    </row>
    <row r="133">
      <c r="A133" s="8" t="str">
        <f>'Hopewell-Loudon Chieftains'!A26</f>
        <v>#REF!</v>
      </c>
      <c r="B133" s="8"/>
      <c r="C133" s="8"/>
      <c r="D133" s="8"/>
      <c r="E133" s="8" t="str">
        <f t="shared" si="135"/>
        <v>#REF!</v>
      </c>
      <c r="F133" s="9" t="str">
        <f t="shared" ref="F133:N133" si="140">'Hopewell-Loudon Chieftains'!B26</f>
        <v>#REF!</v>
      </c>
      <c r="G133" s="9" t="str">
        <f t="shared" si="140"/>
        <v>#REF!</v>
      </c>
      <c r="H133" s="9" t="str">
        <f t="shared" si="140"/>
        <v>#REF!</v>
      </c>
      <c r="I133" s="9" t="str">
        <f t="shared" si="140"/>
        <v>#REF!</v>
      </c>
      <c r="J133" s="10" t="str">
        <f t="shared" si="140"/>
        <v>#REF!</v>
      </c>
      <c r="K133" s="9" t="str">
        <f t="shared" si="140"/>
        <v>#REF!</v>
      </c>
      <c r="L133" s="9" t="str">
        <f t="shared" si="140"/>
        <v>#REF!</v>
      </c>
      <c r="M133" s="9" t="str">
        <f t="shared" si="140"/>
        <v>#REF!</v>
      </c>
      <c r="N133" s="10" t="str">
        <f t="shared" si="140"/>
        <v>#REF!</v>
      </c>
    </row>
    <row r="134">
      <c r="A134" s="8" t="str">
        <f>'Hopewell-Loudon Chieftains'!A25</f>
        <v>#REF!</v>
      </c>
      <c r="B134" s="8"/>
      <c r="C134" s="8"/>
      <c r="D134" s="8"/>
      <c r="E134" s="8" t="str">
        <f t="shared" si="135"/>
        <v>#REF!</v>
      </c>
      <c r="F134" s="9" t="str">
        <f t="shared" ref="F134:N134" si="141">'Hopewell-Loudon Chieftains'!B25</f>
        <v>#REF!</v>
      </c>
      <c r="G134" s="9" t="str">
        <f t="shared" si="141"/>
        <v>#REF!</v>
      </c>
      <c r="H134" s="9" t="str">
        <f t="shared" si="141"/>
        <v>#REF!</v>
      </c>
      <c r="I134" s="9" t="str">
        <f t="shared" si="141"/>
        <v>#REF!</v>
      </c>
      <c r="J134" s="10" t="str">
        <f t="shared" si="141"/>
        <v>#REF!</v>
      </c>
      <c r="K134" s="9" t="str">
        <f t="shared" si="141"/>
        <v>#REF!</v>
      </c>
      <c r="L134" s="9" t="str">
        <f t="shared" si="141"/>
        <v>#REF!</v>
      </c>
      <c r="M134" s="9" t="str">
        <f t="shared" si="141"/>
        <v>#REF!</v>
      </c>
      <c r="N134" s="10" t="str">
        <f t="shared" si="141"/>
        <v>#REF!</v>
      </c>
    </row>
    <row r="135">
      <c r="A135" s="8" t="str">
        <f>'Hopewell-Loudon Chieftains'!A24</f>
        <v>#REF!</v>
      </c>
      <c r="B135" s="8"/>
      <c r="C135" s="8"/>
      <c r="D135" s="8"/>
      <c r="E135" s="8" t="str">
        <f t="shared" si="135"/>
        <v>#REF!</v>
      </c>
      <c r="F135" s="9" t="str">
        <f t="shared" ref="F135:N135" si="142">'Hopewell-Loudon Chieftains'!B24</f>
        <v>#REF!</v>
      </c>
      <c r="G135" s="9" t="str">
        <f t="shared" si="142"/>
        <v>#REF!</v>
      </c>
      <c r="H135" s="9" t="str">
        <f t="shared" si="142"/>
        <v>#REF!</v>
      </c>
      <c r="I135" s="9" t="str">
        <f t="shared" si="142"/>
        <v>#REF!</v>
      </c>
      <c r="J135" s="10" t="str">
        <f t="shared" si="142"/>
        <v>#REF!</v>
      </c>
      <c r="K135" s="9" t="str">
        <f t="shared" si="142"/>
        <v>#REF!</v>
      </c>
      <c r="L135" s="9" t="str">
        <f t="shared" si="142"/>
        <v>#REF!</v>
      </c>
      <c r="M135" s="9" t="str">
        <f t="shared" si="142"/>
        <v>#REF!</v>
      </c>
      <c r="N135" s="10" t="str">
        <f t="shared" si="142"/>
        <v>#REF!</v>
      </c>
    </row>
    <row r="136">
      <c r="A136" s="8" t="str">
        <f>'Hopewell-Loudon Chieftains'!A23</f>
        <v>#REF!</v>
      </c>
      <c r="B136" s="8"/>
      <c r="C136" s="8"/>
      <c r="D136" s="8"/>
      <c r="E136" s="8" t="str">
        <f t="shared" si="135"/>
        <v>#REF!</v>
      </c>
      <c r="F136" s="9" t="str">
        <f t="shared" ref="F136:N136" si="143">'Hopewell-Loudon Chieftains'!B23</f>
        <v>#REF!</v>
      </c>
      <c r="G136" s="9" t="str">
        <f t="shared" si="143"/>
        <v>#REF!</v>
      </c>
      <c r="H136" s="9" t="str">
        <f t="shared" si="143"/>
        <v>#REF!</v>
      </c>
      <c r="I136" s="9" t="str">
        <f t="shared" si="143"/>
        <v>#REF!</v>
      </c>
      <c r="J136" s="10" t="str">
        <f t="shared" si="143"/>
        <v>#REF!</v>
      </c>
      <c r="K136" s="9" t="str">
        <f t="shared" si="143"/>
        <v>#REF!</v>
      </c>
      <c r="L136" s="9" t="str">
        <f t="shared" si="143"/>
        <v>#REF!</v>
      </c>
      <c r="M136" s="9" t="str">
        <f t="shared" si="143"/>
        <v>#REF!</v>
      </c>
      <c r="N136" s="10" t="str">
        <f t="shared" si="143"/>
        <v>#REF!</v>
      </c>
    </row>
    <row r="137">
      <c r="A137" s="8" t="str">
        <f>'Hopewell-Loudon Chieftains'!A22</f>
        <v>#REF!</v>
      </c>
      <c r="B137" s="8"/>
      <c r="C137" s="8"/>
      <c r="D137" s="8"/>
      <c r="E137" s="8" t="str">
        <f t="shared" si="135"/>
        <v>#REF!</v>
      </c>
      <c r="F137" s="9" t="str">
        <f t="shared" ref="F137:N137" si="144">'Hopewell-Loudon Chieftains'!B22</f>
        <v>#REF!</v>
      </c>
      <c r="G137" s="9" t="str">
        <f t="shared" si="144"/>
        <v>#REF!</v>
      </c>
      <c r="H137" s="9" t="str">
        <f t="shared" si="144"/>
        <v>#REF!</v>
      </c>
      <c r="I137" s="9" t="str">
        <f t="shared" si="144"/>
        <v>#REF!</v>
      </c>
      <c r="J137" s="10" t="str">
        <f t="shared" si="144"/>
        <v>#REF!</v>
      </c>
      <c r="K137" s="9" t="str">
        <f t="shared" si="144"/>
        <v>#REF!</v>
      </c>
      <c r="L137" s="9" t="str">
        <f t="shared" si="144"/>
        <v>#REF!</v>
      </c>
      <c r="M137" s="9" t="str">
        <f t="shared" si="144"/>
        <v>#REF!</v>
      </c>
      <c r="N137" s="10" t="str">
        <f t="shared" si="144"/>
        <v>#REF!</v>
      </c>
    </row>
    <row r="138">
      <c r="A138" s="8" t="str">
        <f>'Hopewell-Loudon Chieftains'!A21</f>
        <v>#REF!</v>
      </c>
      <c r="B138" s="8"/>
      <c r="C138" s="8"/>
      <c r="D138" s="8"/>
      <c r="E138" s="8" t="str">
        <f t="shared" si="135"/>
        <v>#REF!</v>
      </c>
      <c r="F138" s="9" t="str">
        <f t="shared" ref="F138:N138" si="145">'Hopewell-Loudon Chieftains'!B21</f>
        <v>#REF!</v>
      </c>
      <c r="G138" s="9" t="str">
        <f t="shared" si="145"/>
        <v>#REF!</v>
      </c>
      <c r="H138" s="9" t="str">
        <f t="shared" si="145"/>
        <v>#REF!</v>
      </c>
      <c r="I138" s="9" t="str">
        <f t="shared" si="145"/>
        <v>#REF!</v>
      </c>
      <c r="J138" s="10" t="str">
        <f t="shared" si="145"/>
        <v>#REF!</v>
      </c>
      <c r="K138" s="9" t="str">
        <f t="shared" si="145"/>
        <v>#REF!</v>
      </c>
      <c r="L138" s="9" t="str">
        <f t="shared" si="145"/>
        <v>#REF!</v>
      </c>
      <c r="M138" s="9" t="str">
        <f t="shared" si="145"/>
        <v>#REF!</v>
      </c>
      <c r="N138" s="10" t="str">
        <f t="shared" si="145"/>
        <v>#REF!</v>
      </c>
    </row>
    <row r="139">
      <c r="A139" s="8" t="str">
        <f>'Hopewell-Loudon Chieftains'!A20</f>
        <v>#REF!</v>
      </c>
      <c r="B139" s="8"/>
      <c r="C139" s="8"/>
      <c r="D139" s="8"/>
      <c r="E139" s="8" t="str">
        <f t="shared" si="135"/>
        <v>#REF!</v>
      </c>
      <c r="F139" s="9" t="str">
        <f t="shared" ref="F139:N139" si="146">'Hopewell-Loudon Chieftains'!B20</f>
        <v>#REF!</v>
      </c>
      <c r="G139" s="9" t="str">
        <f t="shared" si="146"/>
        <v>#REF!</v>
      </c>
      <c r="H139" s="9" t="str">
        <f t="shared" si="146"/>
        <v>#REF!</v>
      </c>
      <c r="I139" s="9" t="str">
        <f t="shared" si="146"/>
        <v>#REF!</v>
      </c>
      <c r="J139" s="10" t="str">
        <f t="shared" si="146"/>
        <v>#REF!</v>
      </c>
      <c r="K139" s="9" t="str">
        <f t="shared" si="146"/>
        <v>#REF!</v>
      </c>
      <c r="L139" s="9" t="str">
        <f t="shared" si="146"/>
        <v>#REF!</v>
      </c>
      <c r="M139" s="9" t="str">
        <f t="shared" si="146"/>
        <v>#REF!</v>
      </c>
      <c r="N139" s="10" t="str">
        <f t="shared" si="146"/>
        <v>#REF!</v>
      </c>
    </row>
    <row r="140">
      <c r="A140" s="8" t="str">
        <f>'Hopewell-Loudon Chieftains'!A19</f>
        <v>#REF!</v>
      </c>
      <c r="B140" s="8"/>
      <c r="C140" s="8"/>
      <c r="D140" s="8"/>
      <c r="E140" s="8" t="str">
        <f t="shared" si="135"/>
        <v>#REF!</v>
      </c>
      <c r="F140" s="9" t="str">
        <f t="shared" ref="F140:N140" si="147">'Hopewell-Loudon Chieftains'!B19</f>
        <v>#REF!</v>
      </c>
      <c r="G140" s="9" t="str">
        <f t="shared" si="147"/>
        <v>#REF!</v>
      </c>
      <c r="H140" s="9" t="str">
        <f t="shared" si="147"/>
        <v>#REF!</v>
      </c>
      <c r="I140" s="9" t="str">
        <f t="shared" si="147"/>
        <v>#REF!</v>
      </c>
      <c r="J140" s="10" t="str">
        <f t="shared" si="147"/>
        <v>#REF!</v>
      </c>
      <c r="K140" s="9" t="str">
        <f t="shared" si="147"/>
        <v>#REF!</v>
      </c>
      <c r="L140" s="9" t="str">
        <f t="shared" si="147"/>
        <v>#REF!</v>
      </c>
      <c r="M140" s="9" t="str">
        <f t="shared" si="147"/>
        <v>#REF!</v>
      </c>
      <c r="N140" s="10" t="str">
        <f t="shared" si="147"/>
        <v>#REF!</v>
      </c>
    </row>
    <row r="141">
      <c r="A141" s="8" t="str">
        <f>'Hopewell-Loudon Chieftains'!A18</f>
        <v>#REF!</v>
      </c>
      <c r="B141" s="8"/>
      <c r="C141" s="8"/>
      <c r="D141" s="8"/>
      <c r="E141" s="8" t="str">
        <f t="shared" si="135"/>
        <v>#REF!</v>
      </c>
      <c r="F141" s="9" t="str">
        <f t="shared" ref="F141:N141" si="148">'Hopewell-Loudon Chieftains'!B18</f>
        <v>#REF!</v>
      </c>
      <c r="G141" s="9" t="str">
        <f t="shared" si="148"/>
        <v>#REF!</v>
      </c>
      <c r="H141" s="9" t="str">
        <f t="shared" si="148"/>
        <v>#REF!</v>
      </c>
      <c r="I141" s="9" t="str">
        <f t="shared" si="148"/>
        <v>#REF!</v>
      </c>
      <c r="J141" s="10" t="str">
        <f t="shared" si="148"/>
        <v>#REF!</v>
      </c>
      <c r="K141" s="9" t="str">
        <f t="shared" si="148"/>
        <v>#REF!</v>
      </c>
      <c r="L141" s="9" t="str">
        <f t="shared" si="148"/>
        <v>#REF!</v>
      </c>
      <c r="M141" s="9" t="str">
        <f t="shared" si="148"/>
        <v>#REF!</v>
      </c>
      <c r="N141" s="10" t="str">
        <f t="shared" si="148"/>
        <v>#REF!</v>
      </c>
    </row>
    <row r="142">
      <c r="A142" s="8" t="str">
        <f>'Hopewell-Loudon Chieftains'!A17</f>
        <v>#REF!</v>
      </c>
      <c r="B142" s="8"/>
      <c r="C142" s="8"/>
      <c r="D142" s="8"/>
      <c r="E142" s="8" t="str">
        <f t="shared" si="135"/>
        <v>#REF!</v>
      </c>
      <c r="F142" s="9" t="str">
        <f t="shared" ref="F142:N142" si="149">'Hopewell-Loudon Chieftains'!B17</f>
        <v>#REF!</v>
      </c>
      <c r="G142" s="9" t="str">
        <f t="shared" si="149"/>
        <v>#REF!</v>
      </c>
      <c r="H142" s="9" t="str">
        <f t="shared" si="149"/>
        <v>#REF!</v>
      </c>
      <c r="I142" s="9" t="str">
        <f t="shared" si="149"/>
        <v>#REF!</v>
      </c>
      <c r="J142" s="10" t="str">
        <f t="shared" si="149"/>
        <v>#REF!</v>
      </c>
      <c r="K142" s="9" t="str">
        <f t="shared" si="149"/>
        <v>#REF!</v>
      </c>
      <c r="L142" s="9" t="str">
        <f t="shared" si="149"/>
        <v>#REF!</v>
      </c>
      <c r="M142" s="9" t="str">
        <f t="shared" si="149"/>
        <v>#REF!</v>
      </c>
      <c r="N142" s="10" t="str">
        <f t="shared" si="149"/>
        <v>#REF!</v>
      </c>
    </row>
    <row r="143">
      <c r="A143" s="8" t="str">
        <f>'Hopewell-Loudon Chieftains'!A16</f>
        <v>#REF!</v>
      </c>
      <c r="B143" s="8"/>
      <c r="C143" s="8"/>
      <c r="D143" s="8"/>
      <c r="E143" s="8" t="str">
        <f t="shared" si="135"/>
        <v>#REF!</v>
      </c>
      <c r="F143" s="9" t="str">
        <f t="shared" ref="F143:N143" si="150">'Hopewell-Loudon Chieftains'!B16</f>
        <v>#REF!</v>
      </c>
      <c r="G143" s="9" t="str">
        <f t="shared" si="150"/>
        <v>#REF!</v>
      </c>
      <c r="H143" s="9" t="str">
        <f t="shared" si="150"/>
        <v>#REF!</v>
      </c>
      <c r="I143" s="9" t="str">
        <f t="shared" si="150"/>
        <v>#REF!</v>
      </c>
      <c r="J143" s="10" t="str">
        <f t="shared" si="150"/>
        <v>#REF!</v>
      </c>
      <c r="K143" s="9" t="str">
        <f t="shared" si="150"/>
        <v>#REF!</v>
      </c>
      <c r="L143" s="9" t="str">
        <f t="shared" si="150"/>
        <v>#REF!</v>
      </c>
      <c r="M143" s="9" t="str">
        <f t="shared" si="150"/>
        <v>#REF!</v>
      </c>
      <c r="N143" s="10" t="str">
        <f t="shared" si="150"/>
        <v>#REF!</v>
      </c>
    </row>
    <row r="144">
      <c r="A144" s="8" t="str">
        <f>'Hopewell-Loudon Chieftains'!A15</f>
        <v>#REF!</v>
      </c>
      <c r="B144" s="8"/>
      <c r="C144" s="8"/>
      <c r="D144" s="8"/>
      <c r="E144" s="8" t="str">
        <f t="shared" si="135"/>
        <v>#REF!</v>
      </c>
      <c r="F144" s="9" t="str">
        <f t="shared" ref="F144:N144" si="151">'Hopewell-Loudon Chieftains'!B15</f>
        <v>#REF!</v>
      </c>
      <c r="G144" s="9" t="str">
        <f t="shared" si="151"/>
        <v>#REF!</v>
      </c>
      <c r="H144" s="9" t="str">
        <f t="shared" si="151"/>
        <v>#REF!</v>
      </c>
      <c r="I144" s="9" t="str">
        <f t="shared" si="151"/>
        <v>#REF!</v>
      </c>
      <c r="J144" s="10" t="str">
        <f t="shared" si="151"/>
        <v>#REF!</v>
      </c>
      <c r="K144" s="9" t="str">
        <f t="shared" si="151"/>
        <v>#REF!</v>
      </c>
      <c r="L144" s="9" t="str">
        <f t="shared" si="151"/>
        <v>#REF!</v>
      </c>
      <c r="M144" s="9" t="str">
        <f t="shared" si="151"/>
        <v>#REF!</v>
      </c>
      <c r="N144" s="10" t="str">
        <f t="shared" si="151"/>
        <v>#REF!</v>
      </c>
    </row>
    <row r="145">
      <c r="A145" s="8" t="str">
        <f>'Hopewell-Loudon Chieftains'!A14</f>
        <v>#REF!</v>
      </c>
      <c r="B145" s="8"/>
      <c r="C145" s="8"/>
      <c r="D145" s="8"/>
      <c r="E145" s="8" t="str">
        <f t="shared" si="135"/>
        <v>#REF!</v>
      </c>
      <c r="F145" s="9" t="str">
        <f t="shared" ref="F145:N145" si="152">'Hopewell-Loudon Chieftains'!B14</f>
        <v>#REF!</v>
      </c>
      <c r="G145" s="9" t="str">
        <f t="shared" si="152"/>
        <v>#REF!</v>
      </c>
      <c r="H145" s="9" t="str">
        <f t="shared" si="152"/>
        <v>#REF!</v>
      </c>
      <c r="I145" s="9" t="str">
        <f t="shared" si="152"/>
        <v>#REF!</v>
      </c>
      <c r="J145" s="10" t="str">
        <f t="shared" si="152"/>
        <v>#REF!</v>
      </c>
      <c r="K145" s="9" t="str">
        <f t="shared" si="152"/>
        <v>#REF!</v>
      </c>
      <c r="L145" s="9" t="str">
        <f t="shared" si="152"/>
        <v>#REF!</v>
      </c>
      <c r="M145" s="9" t="str">
        <f t="shared" si="152"/>
        <v>#REF!</v>
      </c>
      <c r="N145" s="10" t="str">
        <f t="shared" si="152"/>
        <v>#REF!</v>
      </c>
    </row>
    <row r="146">
      <c r="A146" s="8" t="str">
        <f>'Hopewell-Loudon Chieftains'!A13</f>
        <v>#REF!</v>
      </c>
      <c r="B146" s="8"/>
      <c r="C146" s="8"/>
      <c r="D146" s="8"/>
      <c r="E146" s="8" t="str">
        <f t="shared" si="135"/>
        <v>#REF!</v>
      </c>
      <c r="F146" s="9" t="str">
        <f t="shared" ref="F146:N146" si="153">'Hopewell-Loudon Chieftains'!B13</f>
        <v>#REF!</v>
      </c>
      <c r="G146" s="9" t="str">
        <f t="shared" si="153"/>
        <v>#REF!</v>
      </c>
      <c r="H146" s="9" t="str">
        <f t="shared" si="153"/>
        <v>#REF!</v>
      </c>
      <c r="I146" s="9" t="str">
        <f t="shared" si="153"/>
        <v>#REF!</v>
      </c>
      <c r="J146" s="10" t="str">
        <f t="shared" si="153"/>
        <v>#REF!</v>
      </c>
      <c r="K146" s="9" t="str">
        <f t="shared" si="153"/>
        <v>#REF!</v>
      </c>
      <c r="L146" s="9" t="str">
        <f t="shared" si="153"/>
        <v>#REF!</v>
      </c>
      <c r="M146" s="9" t="str">
        <f t="shared" si="153"/>
        <v>#REF!</v>
      </c>
      <c r="N146" s="10" t="str">
        <f t="shared" si="153"/>
        <v>#REF!</v>
      </c>
    </row>
    <row r="147">
      <c r="A147" s="8" t="str">
        <f>'Hopewell-Loudon Chieftains'!A12</f>
        <v>#REF!</v>
      </c>
      <c r="B147" s="8"/>
      <c r="C147" s="8"/>
      <c r="D147" s="8"/>
      <c r="E147" s="8" t="str">
        <f t="shared" si="135"/>
        <v>#REF!</v>
      </c>
      <c r="F147" s="9" t="str">
        <f t="shared" ref="F147:N147" si="154">'Hopewell-Loudon Chieftains'!B12</f>
        <v>#REF!</v>
      </c>
      <c r="G147" s="9" t="str">
        <f t="shared" si="154"/>
        <v>#REF!</v>
      </c>
      <c r="H147" s="9" t="str">
        <f t="shared" si="154"/>
        <v>#REF!</v>
      </c>
      <c r="I147" s="9" t="str">
        <f t="shared" si="154"/>
        <v>#REF!</v>
      </c>
      <c r="J147" s="10" t="str">
        <f t="shared" si="154"/>
        <v>#REF!</v>
      </c>
      <c r="K147" s="9" t="str">
        <f t="shared" si="154"/>
        <v>#REF!</v>
      </c>
      <c r="L147" s="9" t="str">
        <f t="shared" si="154"/>
        <v>#REF!</v>
      </c>
      <c r="M147" s="9" t="str">
        <f t="shared" si="154"/>
        <v>#REF!</v>
      </c>
      <c r="N147" s="10" t="str">
        <f t="shared" si="154"/>
        <v>#REF!</v>
      </c>
    </row>
    <row r="148">
      <c r="A148" s="8" t="str">
        <f>'Hopewell-Loudon Chieftains'!A11</f>
        <v>#REF!</v>
      </c>
      <c r="B148" s="8"/>
      <c r="C148" s="8"/>
      <c r="D148" s="8"/>
      <c r="E148" s="8" t="str">
        <f t="shared" si="135"/>
        <v>#REF!</v>
      </c>
      <c r="F148" s="9" t="str">
        <f t="shared" ref="F148:N148" si="155">'Hopewell-Loudon Chieftains'!B11</f>
        <v>#REF!</v>
      </c>
      <c r="G148" s="9" t="str">
        <f t="shared" si="155"/>
        <v>#REF!</v>
      </c>
      <c r="H148" s="9" t="str">
        <f t="shared" si="155"/>
        <v>#REF!</v>
      </c>
      <c r="I148" s="9" t="str">
        <f t="shared" si="155"/>
        <v>#REF!</v>
      </c>
      <c r="J148" s="10" t="str">
        <f t="shared" si="155"/>
        <v>#REF!</v>
      </c>
      <c r="K148" s="9" t="str">
        <f t="shared" si="155"/>
        <v>#REF!</v>
      </c>
      <c r="L148" s="9" t="str">
        <f t="shared" si="155"/>
        <v>#REF!</v>
      </c>
      <c r="M148" s="9" t="str">
        <f t="shared" si="155"/>
        <v>#REF!</v>
      </c>
      <c r="N148" s="10" t="str">
        <f t="shared" si="155"/>
        <v>#REF!</v>
      </c>
    </row>
    <row r="149">
      <c r="A149" s="6" t="str">
        <f>'SJCC Crimson Streaks'!A31</f>
        <v>#REF!</v>
      </c>
      <c r="E149" s="6" t="str">
        <f t="shared" ref="E149:E169" si="157">LEFT('SJCC Crimson Streaks'!A$1,3)</f>
        <v>#REF!</v>
      </c>
      <c r="F149" s="6" t="str">
        <f t="shared" ref="F149:N149" si="156">'SJCC Crimson Streaks'!B31</f>
        <v>#REF!</v>
      </c>
      <c r="G149" s="6" t="str">
        <f t="shared" si="156"/>
        <v>#REF!</v>
      </c>
      <c r="H149" s="6" t="str">
        <f t="shared" si="156"/>
        <v>#REF!</v>
      </c>
      <c r="I149" s="6" t="str">
        <f t="shared" si="156"/>
        <v>#REF!</v>
      </c>
      <c r="J149" s="6" t="str">
        <f t="shared" si="156"/>
        <v>#REF!</v>
      </c>
      <c r="K149" s="6" t="str">
        <f t="shared" si="156"/>
        <v>#REF!</v>
      </c>
      <c r="L149" s="6" t="str">
        <f t="shared" si="156"/>
        <v>#REF!</v>
      </c>
      <c r="M149" s="6" t="str">
        <f t="shared" si="156"/>
        <v>#REF!</v>
      </c>
      <c r="N149" s="6" t="str">
        <f t="shared" si="156"/>
        <v>#REF!</v>
      </c>
    </row>
    <row r="150">
      <c r="A150" s="6" t="str">
        <f>'SJCC Crimson Streaks'!A30</f>
        <v>#REF!</v>
      </c>
      <c r="E150" s="6" t="str">
        <f t="shared" si="157"/>
        <v>#REF!</v>
      </c>
      <c r="F150" s="6" t="str">
        <f t="shared" ref="F150:N150" si="158">'SJCC Crimson Streaks'!B30</f>
        <v>#REF!</v>
      </c>
      <c r="G150" s="6" t="str">
        <f t="shared" si="158"/>
        <v>#REF!</v>
      </c>
      <c r="H150" s="6" t="str">
        <f t="shared" si="158"/>
        <v>#REF!</v>
      </c>
      <c r="I150" s="6" t="str">
        <f t="shared" si="158"/>
        <v>#REF!</v>
      </c>
      <c r="J150" s="6" t="str">
        <f t="shared" si="158"/>
        <v>#REF!</v>
      </c>
      <c r="K150" s="6" t="str">
        <f t="shared" si="158"/>
        <v>#REF!</v>
      </c>
      <c r="L150" s="6" t="str">
        <f t="shared" si="158"/>
        <v>#REF!</v>
      </c>
      <c r="M150" s="6" t="str">
        <f t="shared" si="158"/>
        <v>#REF!</v>
      </c>
      <c r="N150" s="6" t="str">
        <f t="shared" si="158"/>
        <v>#REF!</v>
      </c>
    </row>
    <row r="151">
      <c r="A151" s="6" t="str">
        <f>'SJCC Crimson Streaks'!A29</f>
        <v>#REF!</v>
      </c>
      <c r="E151" s="6" t="str">
        <f t="shared" si="157"/>
        <v>#REF!</v>
      </c>
      <c r="F151" s="6" t="str">
        <f t="shared" ref="F151:N151" si="159">'SJCC Crimson Streaks'!B29</f>
        <v>#REF!</v>
      </c>
      <c r="G151" s="6" t="str">
        <f t="shared" si="159"/>
        <v>#REF!</v>
      </c>
      <c r="H151" s="6" t="str">
        <f t="shared" si="159"/>
        <v>#REF!</v>
      </c>
      <c r="I151" s="6" t="str">
        <f t="shared" si="159"/>
        <v>#REF!</v>
      </c>
      <c r="J151" s="6" t="str">
        <f t="shared" si="159"/>
        <v>#REF!</v>
      </c>
      <c r="K151" s="6" t="str">
        <f t="shared" si="159"/>
        <v>#REF!</v>
      </c>
      <c r="L151" s="6" t="str">
        <f t="shared" si="159"/>
        <v>#REF!</v>
      </c>
      <c r="M151" s="6" t="str">
        <f t="shared" si="159"/>
        <v>#REF!</v>
      </c>
      <c r="N151" s="6" t="str">
        <f t="shared" si="159"/>
        <v>#REF!</v>
      </c>
    </row>
    <row r="152">
      <c r="A152" s="6" t="str">
        <f>'SJCC Crimson Streaks'!A28</f>
        <v>#REF!</v>
      </c>
      <c r="E152" s="6" t="str">
        <f t="shared" si="157"/>
        <v>#REF!</v>
      </c>
      <c r="F152" s="6" t="str">
        <f t="shared" ref="F152:N152" si="160">'SJCC Crimson Streaks'!B28</f>
        <v>#REF!</v>
      </c>
      <c r="G152" s="6" t="str">
        <f t="shared" si="160"/>
        <v>#REF!</v>
      </c>
      <c r="H152" s="6" t="str">
        <f t="shared" si="160"/>
        <v>#REF!</v>
      </c>
      <c r="I152" s="6" t="str">
        <f t="shared" si="160"/>
        <v>#REF!</v>
      </c>
      <c r="J152" s="6" t="str">
        <f t="shared" si="160"/>
        <v>#REF!</v>
      </c>
      <c r="K152" s="6" t="str">
        <f t="shared" si="160"/>
        <v>#REF!</v>
      </c>
      <c r="L152" s="6" t="str">
        <f t="shared" si="160"/>
        <v>#REF!</v>
      </c>
      <c r="M152" s="6" t="str">
        <f t="shared" si="160"/>
        <v>#REF!</v>
      </c>
      <c r="N152" s="6" t="str">
        <f t="shared" si="160"/>
        <v>#REF!</v>
      </c>
    </row>
    <row r="153">
      <c r="A153" s="6" t="str">
        <f>'SJCC Crimson Streaks'!A27</f>
        <v>#REF!</v>
      </c>
      <c r="E153" s="6" t="str">
        <f t="shared" si="157"/>
        <v>#REF!</v>
      </c>
      <c r="F153" s="6" t="str">
        <f t="shared" ref="F153:N153" si="161">'SJCC Crimson Streaks'!B27</f>
        <v>#REF!</v>
      </c>
      <c r="G153" s="6" t="str">
        <f t="shared" si="161"/>
        <v>#REF!</v>
      </c>
      <c r="H153" s="6" t="str">
        <f t="shared" si="161"/>
        <v>#REF!</v>
      </c>
      <c r="I153" s="6" t="str">
        <f t="shared" si="161"/>
        <v>#REF!</v>
      </c>
      <c r="J153" s="6" t="str">
        <f t="shared" si="161"/>
        <v>#REF!</v>
      </c>
      <c r="K153" s="6" t="str">
        <f t="shared" si="161"/>
        <v>#REF!</v>
      </c>
      <c r="L153" s="6" t="str">
        <f t="shared" si="161"/>
        <v>#REF!</v>
      </c>
      <c r="M153" s="6" t="str">
        <f t="shared" si="161"/>
        <v>#REF!</v>
      </c>
      <c r="N153" s="6" t="str">
        <f t="shared" si="161"/>
        <v>#REF!</v>
      </c>
    </row>
    <row r="154">
      <c r="A154" s="6" t="str">
        <f>'SJCC Crimson Streaks'!A26</f>
        <v>#REF!</v>
      </c>
      <c r="E154" s="6" t="str">
        <f t="shared" si="157"/>
        <v>#REF!</v>
      </c>
      <c r="F154" s="6" t="str">
        <f t="shared" ref="F154:N154" si="162">'SJCC Crimson Streaks'!B26</f>
        <v>#REF!</v>
      </c>
      <c r="G154" s="6" t="str">
        <f t="shared" si="162"/>
        <v>#REF!</v>
      </c>
      <c r="H154" s="6" t="str">
        <f t="shared" si="162"/>
        <v>#REF!</v>
      </c>
      <c r="I154" s="6" t="str">
        <f t="shared" si="162"/>
        <v>#REF!</v>
      </c>
      <c r="J154" s="6" t="str">
        <f t="shared" si="162"/>
        <v>#REF!</v>
      </c>
      <c r="K154" s="6" t="str">
        <f t="shared" si="162"/>
        <v>#REF!</v>
      </c>
      <c r="L154" s="6" t="str">
        <f t="shared" si="162"/>
        <v>#REF!</v>
      </c>
      <c r="M154" s="6" t="str">
        <f t="shared" si="162"/>
        <v>#REF!</v>
      </c>
      <c r="N154" s="6" t="str">
        <f t="shared" si="162"/>
        <v>#REF!</v>
      </c>
    </row>
    <row r="155">
      <c r="A155" s="6" t="str">
        <f>'SJCC Crimson Streaks'!A25</f>
        <v>#REF!</v>
      </c>
      <c r="E155" s="6" t="str">
        <f t="shared" si="157"/>
        <v>#REF!</v>
      </c>
      <c r="F155" s="6" t="str">
        <f t="shared" ref="F155:N155" si="163">'SJCC Crimson Streaks'!B25</f>
        <v>#REF!</v>
      </c>
      <c r="G155" s="6" t="str">
        <f t="shared" si="163"/>
        <v>#REF!</v>
      </c>
      <c r="H155" s="6" t="str">
        <f t="shared" si="163"/>
        <v>#REF!</v>
      </c>
      <c r="I155" s="6" t="str">
        <f t="shared" si="163"/>
        <v>#REF!</v>
      </c>
      <c r="J155" s="6" t="str">
        <f t="shared" si="163"/>
        <v>#REF!</v>
      </c>
      <c r="K155" s="6" t="str">
        <f t="shared" si="163"/>
        <v>#REF!</v>
      </c>
      <c r="L155" s="6" t="str">
        <f t="shared" si="163"/>
        <v>#REF!</v>
      </c>
      <c r="M155" s="6" t="str">
        <f t="shared" si="163"/>
        <v>#REF!</v>
      </c>
      <c r="N155" s="6" t="str">
        <f t="shared" si="163"/>
        <v>#REF!</v>
      </c>
    </row>
    <row r="156">
      <c r="A156" s="6" t="str">
        <f>'SJCC Crimson Streaks'!A24</f>
        <v>#REF!</v>
      </c>
      <c r="E156" s="6" t="str">
        <f t="shared" si="157"/>
        <v>#REF!</v>
      </c>
      <c r="F156" s="6" t="str">
        <f t="shared" ref="F156:N156" si="164">'SJCC Crimson Streaks'!B24</f>
        <v>#REF!</v>
      </c>
      <c r="G156" s="6" t="str">
        <f t="shared" si="164"/>
        <v>#REF!</v>
      </c>
      <c r="H156" s="6" t="str">
        <f t="shared" si="164"/>
        <v>#REF!</v>
      </c>
      <c r="I156" s="6" t="str">
        <f t="shared" si="164"/>
        <v>#REF!</v>
      </c>
      <c r="J156" s="6" t="str">
        <f t="shared" si="164"/>
        <v>#REF!</v>
      </c>
      <c r="K156" s="6" t="str">
        <f t="shared" si="164"/>
        <v>#REF!</v>
      </c>
      <c r="L156" s="6" t="str">
        <f t="shared" si="164"/>
        <v>#REF!</v>
      </c>
      <c r="M156" s="6" t="str">
        <f t="shared" si="164"/>
        <v>#REF!</v>
      </c>
      <c r="N156" s="6" t="str">
        <f t="shared" si="164"/>
        <v>#REF!</v>
      </c>
    </row>
    <row r="157">
      <c r="A157" s="6" t="str">
        <f>'SJCC Crimson Streaks'!A23</f>
        <v>#REF!</v>
      </c>
      <c r="E157" s="6" t="str">
        <f t="shared" si="157"/>
        <v>#REF!</v>
      </c>
      <c r="F157" s="6" t="str">
        <f t="shared" ref="F157:N157" si="165">'SJCC Crimson Streaks'!B23</f>
        <v>#REF!</v>
      </c>
      <c r="G157" s="6" t="str">
        <f t="shared" si="165"/>
        <v>#REF!</v>
      </c>
      <c r="H157" s="6" t="str">
        <f t="shared" si="165"/>
        <v>#REF!</v>
      </c>
      <c r="I157" s="6" t="str">
        <f t="shared" si="165"/>
        <v>#REF!</v>
      </c>
      <c r="J157" s="6" t="str">
        <f t="shared" si="165"/>
        <v>#REF!</v>
      </c>
      <c r="K157" s="6" t="str">
        <f t="shared" si="165"/>
        <v>#REF!</v>
      </c>
      <c r="L157" s="6" t="str">
        <f t="shared" si="165"/>
        <v>#REF!</v>
      </c>
      <c r="M157" s="6" t="str">
        <f t="shared" si="165"/>
        <v>#REF!</v>
      </c>
      <c r="N157" s="6" t="str">
        <f t="shared" si="165"/>
        <v>#REF!</v>
      </c>
    </row>
    <row r="158">
      <c r="A158" s="6" t="str">
        <f>'SJCC Crimson Streaks'!A22</f>
        <v>#REF!</v>
      </c>
      <c r="E158" s="6" t="str">
        <f t="shared" si="157"/>
        <v>#REF!</v>
      </c>
      <c r="F158" s="6" t="str">
        <f t="shared" ref="F158:N158" si="166">'SJCC Crimson Streaks'!B22</f>
        <v>#REF!</v>
      </c>
      <c r="G158" s="6" t="str">
        <f t="shared" si="166"/>
        <v>#REF!</v>
      </c>
      <c r="H158" s="6" t="str">
        <f t="shared" si="166"/>
        <v>#REF!</v>
      </c>
      <c r="I158" s="6" t="str">
        <f t="shared" si="166"/>
        <v>#REF!</v>
      </c>
      <c r="J158" s="6" t="str">
        <f t="shared" si="166"/>
        <v>#REF!</v>
      </c>
      <c r="K158" s="6" t="str">
        <f t="shared" si="166"/>
        <v>#REF!</v>
      </c>
      <c r="L158" s="6" t="str">
        <f t="shared" si="166"/>
        <v>#REF!</v>
      </c>
      <c r="M158" s="6" t="str">
        <f t="shared" si="166"/>
        <v>#REF!</v>
      </c>
      <c r="N158" s="6" t="str">
        <f t="shared" si="166"/>
        <v>#REF!</v>
      </c>
    </row>
    <row r="159">
      <c r="A159" s="6" t="str">
        <f>'SJCC Crimson Streaks'!A21</f>
        <v>#REF!</v>
      </c>
      <c r="E159" s="6" t="str">
        <f t="shared" si="157"/>
        <v>#REF!</v>
      </c>
      <c r="F159" s="6" t="str">
        <f t="shared" ref="F159:N159" si="167">'SJCC Crimson Streaks'!B21</f>
        <v>#REF!</v>
      </c>
      <c r="G159" s="6" t="str">
        <f t="shared" si="167"/>
        <v>#REF!</v>
      </c>
      <c r="H159" s="6" t="str">
        <f t="shared" si="167"/>
        <v>#REF!</v>
      </c>
      <c r="I159" s="6" t="str">
        <f t="shared" si="167"/>
        <v>#REF!</v>
      </c>
      <c r="J159" s="6" t="str">
        <f t="shared" si="167"/>
        <v>#REF!</v>
      </c>
      <c r="K159" s="6" t="str">
        <f t="shared" si="167"/>
        <v>#REF!</v>
      </c>
      <c r="L159" s="6" t="str">
        <f t="shared" si="167"/>
        <v>#REF!</v>
      </c>
      <c r="M159" s="6" t="str">
        <f t="shared" si="167"/>
        <v>#REF!</v>
      </c>
      <c r="N159" s="6" t="str">
        <f t="shared" si="167"/>
        <v>#REF!</v>
      </c>
    </row>
    <row r="160">
      <c r="A160" s="6" t="str">
        <f>'SJCC Crimson Streaks'!A20</f>
        <v>#REF!</v>
      </c>
      <c r="E160" s="6" t="str">
        <f t="shared" si="157"/>
        <v>#REF!</v>
      </c>
      <c r="F160" s="6" t="str">
        <f t="shared" ref="F160:N160" si="168">'SJCC Crimson Streaks'!B20</f>
        <v>#REF!</v>
      </c>
      <c r="G160" s="6" t="str">
        <f t="shared" si="168"/>
        <v>#REF!</v>
      </c>
      <c r="H160" s="6" t="str">
        <f t="shared" si="168"/>
        <v>#REF!</v>
      </c>
      <c r="I160" s="6" t="str">
        <f t="shared" si="168"/>
        <v>#REF!</v>
      </c>
      <c r="J160" s="6" t="str">
        <f t="shared" si="168"/>
        <v>#REF!</v>
      </c>
      <c r="K160" s="6" t="str">
        <f t="shared" si="168"/>
        <v>#REF!</v>
      </c>
      <c r="L160" s="6" t="str">
        <f t="shared" si="168"/>
        <v>#REF!</v>
      </c>
      <c r="M160" s="6" t="str">
        <f t="shared" si="168"/>
        <v>#REF!</v>
      </c>
      <c r="N160" s="6" t="str">
        <f t="shared" si="168"/>
        <v>#REF!</v>
      </c>
    </row>
    <row r="161">
      <c r="A161" s="6" t="str">
        <f>'SJCC Crimson Streaks'!A19</f>
        <v>#REF!</v>
      </c>
      <c r="E161" s="6" t="str">
        <f t="shared" si="157"/>
        <v>#REF!</v>
      </c>
      <c r="F161" s="6" t="str">
        <f t="shared" ref="F161:N161" si="169">'SJCC Crimson Streaks'!B19</f>
        <v>#REF!</v>
      </c>
      <c r="G161" s="6" t="str">
        <f t="shared" si="169"/>
        <v>#REF!</v>
      </c>
      <c r="H161" s="6" t="str">
        <f t="shared" si="169"/>
        <v>#REF!</v>
      </c>
      <c r="I161" s="6" t="str">
        <f t="shared" si="169"/>
        <v>#REF!</v>
      </c>
      <c r="J161" s="6" t="str">
        <f t="shared" si="169"/>
        <v>#REF!</v>
      </c>
      <c r="K161" s="6" t="str">
        <f t="shared" si="169"/>
        <v>#REF!</v>
      </c>
      <c r="L161" s="6" t="str">
        <f t="shared" si="169"/>
        <v>#REF!</v>
      </c>
      <c r="M161" s="6" t="str">
        <f t="shared" si="169"/>
        <v>#REF!</v>
      </c>
      <c r="N161" s="6" t="str">
        <f t="shared" si="169"/>
        <v>#REF!</v>
      </c>
    </row>
    <row r="162">
      <c r="A162" s="6" t="str">
        <f>'SJCC Crimson Streaks'!A18</f>
        <v>#REF!</v>
      </c>
      <c r="E162" s="6" t="str">
        <f t="shared" si="157"/>
        <v>#REF!</v>
      </c>
      <c r="F162" s="6" t="str">
        <f t="shared" ref="F162:N162" si="170">'SJCC Crimson Streaks'!B18</f>
        <v>#REF!</v>
      </c>
      <c r="G162" s="6" t="str">
        <f t="shared" si="170"/>
        <v>#REF!</v>
      </c>
      <c r="H162" s="6" t="str">
        <f t="shared" si="170"/>
        <v>#REF!</v>
      </c>
      <c r="I162" s="6" t="str">
        <f t="shared" si="170"/>
        <v>#REF!</v>
      </c>
      <c r="J162" s="6" t="str">
        <f t="shared" si="170"/>
        <v>#REF!</v>
      </c>
      <c r="K162" s="6" t="str">
        <f t="shared" si="170"/>
        <v>#REF!</v>
      </c>
      <c r="L162" s="6" t="str">
        <f t="shared" si="170"/>
        <v>#REF!</v>
      </c>
      <c r="M162" s="6" t="str">
        <f t="shared" si="170"/>
        <v>#REF!</v>
      </c>
      <c r="N162" s="6" t="str">
        <f t="shared" si="170"/>
        <v>#REF!</v>
      </c>
    </row>
    <row r="163">
      <c r="A163" s="6" t="str">
        <f>'SJCC Crimson Streaks'!A17</f>
        <v>#REF!</v>
      </c>
      <c r="E163" s="6" t="str">
        <f t="shared" si="157"/>
        <v>#REF!</v>
      </c>
      <c r="F163" s="6" t="str">
        <f t="shared" ref="F163:N163" si="171">'SJCC Crimson Streaks'!B17</f>
        <v>#REF!</v>
      </c>
      <c r="G163" s="6" t="str">
        <f t="shared" si="171"/>
        <v>#REF!</v>
      </c>
      <c r="H163" s="6" t="str">
        <f t="shared" si="171"/>
        <v>#REF!</v>
      </c>
      <c r="I163" s="6" t="str">
        <f t="shared" si="171"/>
        <v>#REF!</v>
      </c>
      <c r="J163" s="6" t="str">
        <f t="shared" si="171"/>
        <v>#REF!</v>
      </c>
      <c r="K163" s="6" t="str">
        <f t="shared" si="171"/>
        <v>#REF!</v>
      </c>
      <c r="L163" s="6" t="str">
        <f t="shared" si="171"/>
        <v>#REF!</v>
      </c>
      <c r="M163" s="6" t="str">
        <f t="shared" si="171"/>
        <v>#REF!</v>
      </c>
      <c r="N163" s="6" t="str">
        <f t="shared" si="171"/>
        <v>#REF!</v>
      </c>
    </row>
    <row r="164">
      <c r="A164" s="6" t="str">
        <f>'SJCC Crimson Streaks'!A16</f>
        <v>#REF!</v>
      </c>
      <c r="E164" s="6" t="str">
        <f t="shared" si="157"/>
        <v>#REF!</v>
      </c>
      <c r="F164" s="6" t="str">
        <f t="shared" ref="F164:N164" si="172">'SJCC Crimson Streaks'!B16</f>
        <v>#REF!</v>
      </c>
      <c r="G164" s="6" t="str">
        <f t="shared" si="172"/>
        <v>#REF!</v>
      </c>
      <c r="H164" s="6" t="str">
        <f t="shared" si="172"/>
        <v>#REF!</v>
      </c>
      <c r="I164" s="6" t="str">
        <f t="shared" si="172"/>
        <v>#REF!</v>
      </c>
      <c r="J164" s="6" t="str">
        <f t="shared" si="172"/>
        <v>#REF!</v>
      </c>
      <c r="K164" s="6" t="str">
        <f t="shared" si="172"/>
        <v>#REF!</v>
      </c>
      <c r="L164" s="6" t="str">
        <f t="shared" si="172"/>
        <v>#REF!</v>
      </c>
      <c r="M164" s="6" t="str">
        <f t="shared" si="172"/>
        <v>#REF!</v>
      </c>
      <c r="N164" s="6" t="str">
        <f t="shared" si="172"/>
        <v>#REF!</v>
      </c>
    </row>
    <row r="165">
      <c r="A165" s="6" t="str">
        <f>'SJCC Crimson Streaks'!A15</f>
        <v>#REF!</v>
      </c>
      <c r="E165" s="6" t="str">
        <f t="shared" si="157"/>
        <v>#REF!</v>
      </c>
      <c r="F165" s="6" t="str">
        <f t="shared" ref="F165:N165" si="173">'SJCC Crimson Streaks'!B15</f>
        <v>#REF!</v>
      </c>
      <c r="G165" s="6" t="str">
        <f t="shared" si="173"/>
        <v>#REF!</v>
      </c>
      <c r="H165" s="6" t="str">
        <f t="shared" si="173"/>
        <v>#REF!</v>
      </c>
      <c r="I165" s="6" t="str">
        <f t="shared" si="173"/>
        <v>#REF!</v>
      </c>
      <c r="J165" s="6" t="str">
        <f t="shared" si="173"/>
        <v>#REF!</v>
      </c>
      <c r="K165" s="6" t="str">
        <f t="shared" si="173"/>
        <v>#REF!</v>
      </c>
      <c r="L165" s="6" t="str">
        <f t="shared" si="173"/>
        <v>#REF!</v>
      </c>
      <c r="M165" s="6" t="str">
        <f t="shared" si="173"/>
        <v>#REF!</v>
      </c>
      <c r="N165" s="6" t="str">
        <f t="shared" si="173"/>
        <v>#REF!</v>
      </c>
    </row>
    <row r="166">
      <c r="A166" s="6" t="str">
        <f>'SJCC Crimson Streaks'!A14</f>
        <v>#REF!</v>
      </c>
      <c r="E166" s="6" t="str">
        <f t="shared" si="157"/>
        <v>#REF!</v>
      </c>
      <c r="F166" s="6" t="str">
        <f t="shared" ref="F166:N166" si="174">'SJCC Crimson Streaks'!B14</f>
        <v>#REF!</v>
      </c>
      <c r="G166" s="6" t="str">
        <f t="shared" si="174"/>
        <v>#REF!</v>
      </c>
      <c r="H166" s="6" t="str">
        <f t="shared" si="174"/>
        <v>#REF!</v>
      </c>
      <c r="I166" s="6" t="str">
        <f t="shared" si="174"/>
        <v>#REF!</v>
      </c>
      <c r="J166" s="6" t="str">
        <f t="shared" si="174"/>
        <v>#REF!</v>
      </c>
      <c r="K166" s="6" t="str">
        <f t="shared" si="174"/>
        <v>#REF!</v>
      </c>
      <c r="L166" s="6" t="str">
        <f t="shared" si="174"/>
        <v>#REF!</v>
      </c>
      <c r="M166" s="6" t="str">
        <f t="shared" si="174"/>
        <v>#REF!</v>
      </c>
      <c r="N166" s="6" t="str">
        <f t="shared" si="174"/>
        <v>#REF!</v>
      </c>
    </row>
    <row r="167">
      <c r="A167" s="6" t="str">
        <f>'SJCC Crimson Streaks'!A13</f>
        <v>#REF!</v>
      </c>
      <c r="E167" s="6" t="str">
        <f t="shared" si="157"/>
        <v>#REF!</v>
      </c>
      <c r="F167" s="6" t="str">
        <f t="shared" ref="F167:N167" si="175">'SJCC Crimson Streaks'!B13</f>
        <v>#REF!</v>
      </c>
      <c r="G167" s="6" t="str">
        <f t="shared" si="175"/>
        <v>#REF!</v>
      </c>
      <c r="H167" s="6" t="str">
        <f t="shared" si="175"/>
        <v>#REF!</v>
      </c>
      <c r="I167" s="6" t="str">
        <f t="shared" si="175"/>
        <v>#REF!</v>
      </c>
      <c r="J167" s="6" t="str">
        <f t="shared" si="175"/>
        <v>#REF!</v>
      </c>
      <c r="K167" s="6" t="str">
        <f t="shared" si="175"/>
        <v>#REF!</v>
      </c>
      <c r="L167" s="6" t="str">
        <f t="shared" si="175"/>
        <v>#REF!</v>
      </c>
      <c r="M167" s="6" t="str">
        <f t="shared" si="175"/>
        <v>#REF!</v>
      </c>
      <c r="N167" s="6" t="str">
        <f t="shared" si="175"/>
        <v>#REF!</v>
      </c>
    </row>
    <row r="168">
      <c r="A168" s="6" t="str">
        <f>'SJCC Crimson Streaks'!A12</f>
        <v>#REF!</v>
      </c>
      <c r="E168" s="6" t="str">
        <f t="shared" si="157"/>
        <v>#REF!</v>
      </c>
      <c r="F168" s="6" t="str">
        <f t="shared" ref="F168:N168" si="176">'SJCC Crimson Streaks'!B12</f>
        <v>#REF!</v>
      </c>
      <c r="G168" s="6" t="str">
        <f t="shared" si="176"/>
        <v>#REF!</v>
      </c>
      <c r="H168" s="6" t="str">
        <f t="shared" si="176"/>
        <v>#REF!</v>
      </c>
      <c r="I168" s="6" t="str">
        <f t="shared" si="176"/>
        <v>#REF!</v>
      </c>
      <c r="J168" s="6" t="str">
        <f t="shared" si="176"/>
        <v>#REF!</v>
      </c>
      <c r="K168" s="6" t="str">
        <f t="shared" si="176"/>
        <v>#REF!</v>
      </c>
      <c r="L168" s="6" t="str">
        <f t="shared" si="176"/>
        <v>#REF!</v>
      </c>
      <c r="M168" s="6" t="str">
        <f t="shared" si="176"/>
        <v>#REF!</v>
      </c>
      <c r="N168" s="6" t="str">
        <f t="shared" si="176"/>
        <v>#REF!</v>
      </c>
    </row>
    <row r="169">
      <c r="A169" s="6" t="str">
        <f>'SJCC Crimson Streaks'!A11</f>
        <v>#REF!</v>
      </c>
      <c r="E169" s="6" t="str">
        <f t="shared" si="157"/>
        <v>#REF!</v>
      </c>
      <c r="F169" s="6" t="str">
        <f t="shared" ref="F169:N169" si="177">'SJCC Crimson Streaks'!B11</f>
        <v>#REF!</v>
      </c>
      <c r="G169" s="6" t="str">
        <f t="shared" si="177"/>
        <v>#REF!</v>
      </c>
      <c r="H169" s="6" t="str">
        <f t="shared" si="177"/>
        <v>#REF!</v>
      </c>
      <c r="I169" s="6" t="str">
        <f t="shared" si="177"/>
        <v>#REF!</v>
      </c>
      <c r="J169" s="6" t="str">
        <f t="shared" si="177"/>
        <v>#REF!</v>
      </c>
      <c r="K169" s="6" t="str">
        <f t="shared" si="177"/>
        <v>#REF!</v>
      </c>
      <c r="L169" s="6" t="str">
        <f t="shared" si="177"/>
        <v>#REF!</v>
      </c>
      <c r="M169" s="6" t="str">
        <f t="shared" si="177"/>
        <v>#REF!</v>
      </c>
      <c r="N169" s="6" t="str">
        <f t="shared" si="177"/>
        <v>#REF!</v>
      </c>
    </row>
  </sheetData>
  <mergeCells count="1">
    <mergeCell ref="A1:D1"/>
  </mergeCell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19"/>
      <c r="C1" s="19"/>
      <c r="D1" s="20"/>
      <c r="E1" s="4" t="s">
        <v>1</v>
      </c>
      <c r="F1" s="4" t="s">
        <v>11</v>
      </c>
      <c r="G1" s="5" t="s">
        <v>9</v>
      </c>
      <c r="H1" s="4" t="s">
        <v>7</v>
      </c>
    </row>
    <row r="2">
      <c r="A2" s="6" t="str">
        <f>'Calvert Senecas'!U35</f>
        <v>#REF!</v>
      </c>
      <c r="E2" s="6" t="str">
        <f t="shared" ref="E2:E7" si="2">LEFT('Calvert Senecas'!A$1,3)</f>
        <v>#REF!</v>
      </c>
      <c r="F2" s="6" t="str">
        <f t="shared" ref="F2:H2" si="1">'Calvert Senecas'!Y35</f>
        <v>#REF!</v>
      </c>
      <c r="G2" s="6" t="str">
        <f t="shared" si="1"/>
        <v>#REF!</v>
      </c>
      <c r="H2" s="6" t="str">
        <f t="shared" si="1"/>
        <v>#REF!</v>
      </c>
    </row>
    <row r="3">
      <c r="A3" s="6" t="str">
        <f>'Calvert Senecas'!U34</f>
        <v>#REF!</v>
      </c>
      <c r="E3" s="6" t="str">
        <f t="shared" si="2"/>
        <v>#REF!</v>
      </c>
      <c r="F3" s="6" t="str">
        <f t="shared" ref="F3:H3" si="3">'Calvert Senecas'!Y34</f>
        <v>#REF!</v>
      </c>
      <c r="G3" s="6" t="str">
        <f t="shared" si="3"/>
        <v>#REF!</v>
      </c>
      <c r="H3" s="6" t="str">
        <f t="shared" si="3"/>
        <v>#REF!</v>
      </c>
    </row>
    <row r="4">
      <c r="A4" s="6" t="str">
        <f>'Calvert Senecas'!U33</f>
        <v>#REF!</v>
      </c>
      <c r="E4" s="6" t="str">
        <f t="shared" si="2"/>
        <v>#REF!</v>
      </c>
      <c r="F4" s="6" t="str">
        <f t="shared" ref="F4:H4" si="4">'Calvert Senecas'!Y33</f>
        <v>#REF!</v>
      </c>
      <c r="G4" s="6" t="str">
        <f t="shared" si="4"/>
        <v>#REF!</v>
      </c>
      <c r="H4" s="6" t="str">
        <f t="shared" si="4"/>
        <v>#REF!</v>
      </c>
    </row>
    <row r="5">
      <c r="A5" s="6" t="str">
        <f>'Calvert Senecas'!U32</f>
        <v>#REF!</v>
      </c>
      <c r="E5" s="6" t="str">
        <f t="shared" si="2"/>
        <v>#REF!</v>
      </c>
      <c r="F5" s="6" t="str">
        <f t="shared" ref="F5:H5" si="5">'Calvert Senecas'!Y32</f>
        <v>#REF!</v>
      </c>
      <c r="G5" s="6" t="str">
        <f t="shared" si="5"/>
        <v>#REF!</v>
      </c>
      <c r="H5" s="6" t="str">
        <f t="shared" si="5"/>
        <v>#REF!</v>
      </c>
    </row>
    <row r="6">
      <c r="A6" s="6" t="str">
        <f>'Calvert Senecas'!U31</f>
        <v>#REF!</v>
      </c>
      <c r="E6" s="6" t="str">
        <f t="shared" si="2"/>
        <v>#REF!</v>
      </c>
      <c r="F6" s="6" t="str">
        <f t="shared" ref="F6:H6" si="6">'Calvert Senecas'!Y31</f>
        <v>#REF!</v>
      </c>
      <c r="G6" s="6" t="str">
        <f t="shared" si="6"/>
        <v>#REF!</v>
      </c>
      <c r="H6" s="6" t="str">
        <f t="shared" si="6"/>
        <v>#REF!</v>
      </c>
    </row>
    <row r="7">
      <c r="A7" s="6" t="str">
        <f>'Calvert Senecas'!U30</f>
        <v>#REF!</v>
      </c>
      <c r="E7" s="6" t="str">
        <f t="shared" si="2"/>
        <v>#REF!</v>
      </c>
      <c r="F7" s="6" t="str">
        <f t="shared" ref="F7:H7" si="7">'Calvert Senecas'!Y30</f>
        <v>#REF!</v>
      </c>
      <c r="G7" s="6" t="str">
        <f t="shared" si="7"/>
        <v>#REF!</v>
      </c>
      <c r="H7" s="6" t="str">
        <f t="shared" si="7"/>
        <v>#REF!</v>
      </c>
    </row>
    <row r="8">
      <c r="A8" s="6" t="str">
        <f>'Woodmore Wildcats'!U35</f>
        <v>#REF!</v>
      </c>
      <c r="E8" s="6" t="str">
        <f t="shared" ref="E8:E13" si="9">LEFT('Woodmore Wildcats'!A$1,3)</f>
        <v>#REF!</v>
      </c>
      <c r="F8" s="6" t="str">
        <f t="shared" ref="F8:H8" si="8">'Woodmore Wildcats'!Y35</f>
        <v>#REF!</v>
      </c>
      <c r="G8" s="6" t="str">
        <f t="shared" si="8"/>
        <v>#REF!</v>
      </c>
      <c r="H8" s="6" t="str">
        <f t="shared" si="8"/>
        <v>#REF!</v>
      </c>
    </row>
    <row r="9">
      <c r="A9" s="6" t="str">
        <f>'Woodmore Wildcats'!U34</f>
        <v>#REF!</v>
      </c>
      <c r="E9" s="6" t="str">
        <f t="shared" si="9"/>
        <v>#REF!</v>
      </c>
      <c r="F9" s="6" t="str">
        <f t="shared" ref="F9:H9" si="10">'Woodmore Wildcats'!Y34</f>
        <v>#REF!</v>
      </c>
      <c r="G9" s="6" t="str">
        <f t="shared" si="10"/>
        <v>#REF!</v>
      </c>
      <c r="H9" s="6" t="str">
        <f t="shared" si="10"/>
        <v>#REF!</v>
      </c>
    </row>
    <row r="10">
      <c r="A10" s="6" t="str">
        <f>'Woodmore Wildcats'!U33</f>
        <v>#REF!</v>
      </c>
      <c r="E10" s="6" t="str">
        <f t="shared" si="9"/>
        <v>#REF!</v>
      </c>
      <c r="F10" s="6" t="str">
        <f t="shared" ref="F10:H10" si="11">'Woodmore Wildcats'!Y33</f>
        <v>#REF!</v>
      </c>
      <c r="G10" s="6" t="str">
        <f t="shared" si="11"/>
        <v>#REF!</v>
      </c>
      <c r="H10" s="6" t="str">
        <f t="shared" si="11"/>
        <v>#REF!</v>
      </c>
    </row>
    <row r="11">
      <c r="A11" s="6" t="str">
        <f>'Woodmore Wildcats'!U32</f>
        <v>#REF!</v>
      </c>
      <c r="E11" s="6" t="str">
        <f t="shared" si="9"/>
        <v>#REF!</v>
      </c>
      <c r="F11" s="6" t="str">
        <f t="shared" ref="F11:H11" si="12">'Woodmore Wildcats'!Y32</f>
        <v>#REF!</v>
      </c>
      <c r="G11" s="6" t="str">
        <f t="shared" si="12"/>
        <v>#REF!</v>
      </c>
      <c r="H11" s="6" t="str">
        <f t="shared" si="12"/>
        <v>#REF!</v>
      </c>
    </row>
    <row r="12">
      <c r="A12" s="6" t="str">
        <f>'Woodmore Wildcats'!U31</f>
        <v>#REF!</v>
      </c>
      <c r="E12" s="6" t="str">
        <f t="shared" si="9"/>
        <v>#REF!</v>
      </c>
      <c r="F12" s="6" t="str">
        <f t="shared" ref="F12:H12" si="13">'Woodmore Wildcats'!Y31</f>
        <v>#REF!</v>
      </c>
      <c r="G12" s="6" t="str">
        <f t="shared" si="13"/>
        <v>#REF!</v>
      </c>
      <c r="H12" s="6" t="str">
        <f t="shared" si="13"/>
        <v>#REF!</v>
      </c>
    </row>
    <row r="13">
      <c r="A13" s="6" t="str">
        <f>'Woodmore Wildcats'!U30</f>
        <v>#REF!</v>
      </c>
      <c r="E13" s="6" t="str">
        <f t="shared" si="9"/>
        <v>#REF!</v>
      </c>
      <c r="F13" s="6" t="str">
        <f t="shared" ref="F13:H13" si="14">'Woodmore Wildcats'!Y30</f>
        <v>#REF!</v>
      </c>
      <c r="G13" s="6" t="str">
        <f t="shared" si="14"/>
        <v>#REF!</v>
      </c>
      <c r="H13" s="6" t="str">
        <f t="shared" si="14"/>
        <v>#REF!</v>
      </c>
    </row>
    <row r="14">
      <c r="A14" s="6" t="str">
        <f>'Gibsonburg Golden Bears'!U35</f>
        <v>#REF!</v>
      </c>
      <c r="E14" s="6" t="str">
        <f t="shared" ref="E14:E19" si="16">LEFT('Gibsonburg Golden Bears'!A$1,3)</f>
        <v>#REF!</v>
      </c>
      <c r="F14" s="6" t="str">
        <f t="shared" ref="F14:H14" si="15">'Gibsonburg Golden Bears'!Y35</f>
        <v>#REF!</v>
      </c>
      <c r="G14" s="6" t="str">
        <f t="shared" si="15"/>
        <v>#REF!</v>
      </c>
      <c r="H14" s="6" t="str">
        <f t="shared" si="15"/>
        <v>#REF!</v>
      </c>
    </row>
    <row r="15">
      <c r="A15" s="6" t="str">
        <f>'Gibsonburg Golden Bears'!U34</f>
        <v>#REF!</v>
      </c>
      <c r="E15" s="6" t="str">
        <f t="shared" si="16"/>
        <v>#REF!</v>
      </c>
      <c r="F15" s="6" t="str">
        <f t="shared" ref="F15:H15" si="17">'Gibsonburg Golden Bears'!Y34</f>
        <v>#REF!</v>
      </c>
      <c r="G15" s="6" t="str">
        <f t="shared" si="17"/>
        <v>#REF!</v>
      </c>
      <c r="H15" s="6" t="str">
        <f t="shared" si="17"/>
        <v>#REF!</v>
      </c>
    </row>
    <row r="16">
      <c r="A16" s="6" t="str">
        <f>'Gibsonburg Golden Bears'!U33</f>
        <v>#REF!</v>
      </c>
      <c r="E16" s="6" t="str">
        <f t="shared" si="16"/>
        <v>#REF!</v>
      </c>
      <c r="F16" s="6" t="str">
        <f t="shared" ref="F16:H16" si="18">'Gibsonburg Golden Bears'!Y33</f>
        <v>#REF!</v>
      </c>
      <c r="G16" s="6" t="str">
        <f t="shared" si="18"/>
        <v>#REF!</v>
      </c>
      <c r="H16" s="6" t="str">
        <f t="shared" si="18"/>
        <v>#REF!</v>
      </c>
    </row>
    <row r="17">
      <c r="A17" s="6" t="str">
        <f>'Gibsonburg Golden Bears'!U32</f>
        <v>#REF!</v>
      </c>
      <c r="E17" s="6" t="str">
        <f t="shared" si="16"/>
        <v>#REF!</v>
      </c>
      <c r="F17" s="6" t="str">
        <f t="shared" ref="F17:H17" si="19">'Gibsonburg Golden Bears'!Y32</f>
        <v>#REF!</v>
      </c>
      <c r="G17" s="6" t="str">
        <f t="shared" si="19"/>
        <v>#REF!</v>
      </c>
      <c r="H17" s="6" t="str">
        <f t="shared" si="19"/>
        <v>#REF!</v>
      </c>
    </row>
    <row r="18">
      <c r="A18" s="6" t="str">
        <f>'Gibsonburg Golden Bears'!U31</f>
        <v>#REF!</v>
      </c>
      <c r="E18" s="6" t="str">
        <f t="shared" si="16"/>
        <v>#REF!</v>
      </c>
      <c r="F18" s="6" t="str">
        <f t="shared" ref="F18:H18" si="20">'Gibsonburg Golden Bears'!Y31</f>
        <v>#REF!</v>
      </c>
      <c r="G18" s="6" t="str">
        <f t="shared" si="20"/>
        <v>#REF!</v>
      </c>
      <c r="H18" s="6" t="str">
        <f t="shared" si="20"/>
        <v>#REF!</v>
      </c>
    </row>
    <row r="19">
      <c r="A19" s="6" t="str">
        <f>'Gibsonburg Golden Bears'!U30</f>
        <v>#REF!</v>
      </c>
      <c r="E19" s="6" t="str">
        <f t="shared" si="16"/>
        <v>#REF!</v>
      </c>
      <c r="F19" s="6" t="str">
        <f t="shared" ref="F19:H19" si="21">'Gibsonburg Golden Bears'!Y30</f>
        <v>#REF!</v>
      </c>
      <c r="G19" s="6" t="str">
        <f t="shared" si="21"/>
        <v>#REF!</v>
      </c>
      <c r="H19" s="6" t="str">
        <f t="shared" si="21"/>
        <v>#REF!</v>
      </c>
    </row>
    <row r="20">
      <c r="A20" s="6" t="str">
        <f>'Lakota Raiders'!U35</f>
        <v>#REF!</v>
      </c>
      <c r="E20" s="6" t="str">
        <f t="shared" ref="E20:E25" si="23">LEFT('Lakota Raiders'!A$1,3)</f>
        <v>#REF!</v>
      </c>
      <c r="F20" s="6" t="str">
        <f t="shared" ref="F20:H20" si="22">'Lakota Raiders'!Y35</f>
        <v>#REF!</v>
      </c>
      <c r="G20" s="6" t="str">
        <f t="shared" si="22"/>
        <v>#REF!</v>
      </c>
      <c r="H20" s="6" t="str">
        <f t="shared" si="22"/>
        <v>#REF!</v>
      </c>
    </row>
    <row r="21">
      <c r="A21" s="6" t="str">
        <f>'Lakota Raiders'!U34</f>
        <v>#REF!</v>
      </c>
      <c r="E21" s="6" t="str">
        <f t="shared" si="23"/>
        <v>#REF!</v>
      </c>
      <c r="F21" s="6" t="str">
        <f t="shared" ref="F21:H21" si="24">'Lakota Raiders'!Y34</f>
        <v>#REF!</v>
      </c>
      <c r="G21" s="6" t="str">
        <f t="shared" si="24"/>
        <v>#REF!</v>
      </c>
      <c r="H21" s="6" t="str">
        <f t="shared" si="24"/>
        <v>#REF!</v>
      </c>
    </row>
    <row r="22">
      <c r="A22" s="6" t="str">
        <f>'Lakota Raiders'!U33</f>
        <v>#REF!</v>
      </c>
      <c r="E22" s="6" t="str">
        <f t="shared" si="23"/>
        <v>#REF!</v>
      </c>
      <c r="F22" s="6" t="str">
        <f t="shared" ref="F22:H22" si="25">'Lakota Raiders'!Y33</f>
        <v>#REF!</v>
      </c>
      <c r="G22" s="6" t="str">
        <f t="shared" si="25"/>
        <v>#REF!</v>
      </c>
      <c r="H22" s="6" t="str">
        <f t="shared" si="25"/>
        <v>#REF!</v>
      </c>
    </row>
    <row r="23">
      <c r="A23" s="6" t="str">
        <f>'Lakota Raiders'!U32</f>
        <v>#REF!</v>
      </c>
      <c r="E23" s="6" t="str">
        <f t="shared" si="23"/>
        <v>#REF!</v>
      </c>
      <c r="F23" s="6" t="str">
        <f t="shared" ref="F23:H23" si="26">'Lakota Raiders'!Y32</f>
        <v>#REF!</v>
      </c>
      <c r="G23" s="6" t="str">
        <f t="shared" si="26"/>
        <v>#REF!</v>
      </c>
      <c r="H23" s="6" t="str">
        <f t="shared" si="26"/>
        <v>#REF!</v>
      </c>
    </row>
    <row r="24">
      <c r="A24" s="6" t="str">
        <f>'Lakota Raiders'!U31</f>
        <v>#REF!</v>
      </c>
      <c r="E24" s="6" t="str">
        <f t="shared" si="23"/>
        <v>#REF!</v>
      </c>
      <c r="F24" s="6" t="str">
        <f t="shared" ref="F24:H24" si="27">'Lakota Raiders'!Y31</f>
        <v>#REF!</v>
      </c>
      <c r="G24" s="6" t="str">
        <f t="shared" si="27"/>
        <v>#REF!</v>
      </c>
      <c r="H24" s="6" t="str">
        <f t="shared" si="27"/>
        <v>#REF!</v>
      </c>
    </row>
    <row r="25">
      <c r="A25" s="6" t="str">
        <f>'Lakota Raiders'!U30</f>
        <v>#REF!</v>
      </c>
      <c r="E25" s="6" t="str">
        <f t="shared" si="23"/>
        <v>#REF!</v>
      </c>
      <c r="F25" s="6" t="str">
        <f t="shared" ref="F25:H25" si="28">'Lakota Raiders'!Y30</f>
        <v>#REF!</v>
      </c>
      <c r="G25" s="6" t="str">
        <f t="shared" si="28"/>
        <v>#REF!</v>
      </c>
      <c r="H25" s="6" t="str">
        <f t="shared" si="28"/>
        <v>#REF!</v>
      </c>
    </row>
    <row r="26">
      <c r="A26" s="6" t="str">
        <f>'Margaretta Polar Bears'!U35</f>
        <v>#REF!</v>
      </c>
      <c r="E26" s="6" t="str">
        <f t="shared" ref="E26:E31" si="30">LEFT('Margaretta Polar Bears'!A$1,3)</f>
        <v>#REF!</v>
      </c>
      <c r="F26" s="6" t="str">
        <f t="shared" ref="F26:H26" si="29">'Margaretta Polar Bears'!Y35</f>
        <v>#REF!</v>
      </c>
      <c r="G26" s="6" t="str">
        <f t="shared" si="29"/>
        <v>#REF!</v>
      </c>
      <c r="H26" s="6" t="str">
        <f t="shared" si="29"/>
        <v>#REF!</v>
      </c>
    </row>
    <row r="27">
      <c r="A27" s="6" t="str">
        <f>'Margaretta Polar Bears'!U34</f>
        <v>#REF!</v>
      </c>
      <c r="E27" s="6" t="str">
        <f t="shared" si="30"/>
        <v>#REF!</v>
      </c>
      <c r="F27" s="6" t="str">
        <f t="shared" ref="F27:H27" si="31">'Margaretta Polar Bears'!Y34</f>
        <v>#REF!</v>
      </c>
      <c r="G27" s="6" t="str">
        <f t="shared" si="31"/>
        <v>#REF!</v>
      </c>
      <c r="H27" s="6" t="str">
        <f t="shared" si="31"/>
        <v>#REF!</v>
      </c>
    </row>
    <row r="28">
      <c r="A28" s="6" t="str">
        <f>'Margaretta Polar Bears'!U33</f>
        <v>#REF!</v>
      </c>
      <c r="E28" s="6" t="str">
        <f t="shared" si="30"/>
        <v>#REF!</v>
      </c>
      <c r="F28" s="6" t="str">
        <f t="shared" ref="F28:H28" si="32">'Margaretta Polar Bears'!Y33</f>
        <v>#REF!</v>
      </c>
      <c r="G28" s="6" t="str">
        <f t="shared" si="32"/>
        <v>#REF!</v>
      </c>
      <c r="H28" s="6" t="str">
        <f t="shared" si="32"/>
        <v>#REF!</v>
      </c>
    </row>
    <row r="29">
      <c r="A29" s="6" t="str">
        <f>'Margaretta Polar Bears'!U32</f>
        <v>#REF!</v>
      </c>
      <c r="E29" s="6" t="str">
        <f t="shared" si="30"/>
        <v>#REF!</v>
      </c>
      <c r="F29" s="6" t="str">
        <f t="shared" ref="F29:H29" si="33">'Margaretta Polar Bears'!Y32</f>
        <v>#REF!</v>
      </c>
      <c r="G29" s="6" t="str">
        <f t="shared" si="33"/>
        <v>#REF!</v>
      </c>
      <c r="H29" s="6" t="str">
        <f t="shared" si="33"/>
        <v>#REF!</v>
      </c>
    </row>
    <row r="30">
      <c r="A30" s="6" t="str">
        <f>'Margaretta Polar Bears'!U31</f>
        <v>#REF!</v>
      </c>
      <c r="E30" s="6" t="str">
        <f t="shared" si="30"/>
        <v>#REF!</v>
      </c>
      <c r="F30" s="6" t="str">
        <f t="shared" ref="F30:H30" si="34">'Margaretta Polar Bears'!Y31</f>
        <v>#REF!</v>
      </c>
      <c r="G30" s="6" t="str">
        <f t="shared" si="34"/>
        <v>#REF!</v>
      </c>
      <c r="H30" s="6" t="str">
        <f t="shared" si="34"/>
        <v>#REF!</v>
      </c>
    </row>
    <row r="31">
      <c r="A31" s="6" t="str">
        <f>'Margaretta Polar Bears'!U30</f>
        <v>#REF!</v>
      </c>
      <c r="E31" s="6" t="str">
        <f t="shared" si="30"/>
        <v>#REF!</v>
      </c>
      <c r="F31" s="6" t="str">
        <f t="shared" ref="F31:H31" si="35">'Margaretta Polar Bears'!Y30</f>
        <v>#REF!</v>
      </c>
      <c r="G31" s="6" t="str">
        <f t="shared" si="35"/>
        <v>#REF!</v>
      </c>
      <c r="H31" s="6" t="str">
        <f t="shared" si="35"/>
        <v>#REF!</v>
      </c>
    </row>
    <row r="32">
      <c r="A32" s="8" t="str">
        <f>'Willard Flashes'!U35</f>
        <v>#REF!</v>
      </c>
      <c r="B32" s="8"/>
      <c r="C32" s="8"/>
      <c r="D32" s="8"/>
      <c r="E32" s="8" t="str">
        <f t="shared" ref="E32:E37" si="37">LEFT('Willard Flashes'!A$1,3)</f>
        <v>#REF!</v>
      </c>
      <c r="F32" s="9" t="str">
        <f t="shared" ref="F32:H32" si="36">'Willard Flashes'!Y35</f>
        <v>#REF!</v>
      </c>
      <c r="G32" s="9" t="str">
        <f t="shared" si="36"/>
        <v>#REF!</v>
      </c>
      <c r="H32" s="10" t="str">
        <f t="shared" si="36"/>
        <v>#REF!</v>
      </c>
    </row>
    <row r="33">
      <c r="A33" s="8" t="str">
        <f>'Willard Flashes'!U34</f>
        <v>#REF!</v>
      </c>
      <c r="B33" s="8"/>
      <c r="C33" s="8"/>
      <c r="D33" s="8"/>
      <c r="E33" s="8" t="str">
        <f t="shared" si="37"/>
        <v>#REF!</v>
      </c>
      <c r="F33" s="9" t="str">
        <f t="shared" ref="F33:H33" si="38">'Willard Flashes'!Y34</f>
        <v>#REF!</v>
      </c>
      <c r="G33" s="9" t="str">
        <f t="shared" si="38"/>
        <v>#REF!</v>
      </c>
      <c r="H33" s="10" t="str">
        <f t="shared" si="38"/>
        <v>#REF!</v>
      </c>
    </row>
    <row r="34">
      <c r="A34" s="8" t="str">
        <f>'Willard Flashes'!U33</f>
        <v>#REF!</v>
      </c>
      <c r="B34" s="8"/>
      <c r="C34" s="8"/>
      <c r="D34" s="8"/>
      <c r="E34" s="8" t="str">
        <f t="shared" si="37"/>
        <v>#REF!</v>
      </c>
      <c r="F34" s="9" t="str">
        <f t="shared" ref="F34:H34" si="39">'Willard Flashes'!Y33</f>
        <v>#REF!</v>
      </c>
      <c r="G34" s="9" t="str">
        <f t="shared" si="39"/>
        <v>#REF!</v>
      </c>
      <c r="H34" s="10" t="str">
        <f t="shared" si="39"/>
        <v>#REF!</v>
      </c>
    </row>
    <row r="35">
      <c r="A35" s="8" t="str">
        <f>'Willard Flashes'!U32</f>
        <v>#REF!</v>
      </c>
      <c r="B35" s="8"/>
      <c r="C35" s="8"/>
      <c r="D35" s="8"/>
      <c r="E35" s="8" t="str">
        <f t="shared" si="37"/>
        <v>#REF!</v>
      </c>
      <c r="F35" s="9" t="str">
        <f t="shared" ref="F35:H35" si="40">'Willard Flashes'!Y32</f>
        <v>#REF!</v>
      </c>
      <c r="G35" s="9" t="str">
        <f t="shared" si="40"/>
        <v>#REF!</v>
      </c>
      <c r="H35" s="10" t="str">
        <f t="shared" si="40"/>
        <v>#REF!</v>
      </c>
    </row>
    <row r="36">
      <c r="A36" s="8" t="str">
        <f>'Willard Flashes'!U31</f>
        <v>#REF!</v>
      </c>
      <c r="B36" s="8"/>
      <c r="C36" s="8"/>
      <c r="D36" s="8"/>
      <c r="E36" s="8" t="str">
        <f t="shared" si="37"/>
        <v>#REF!</v>
      </c>
      <c r="F36" s="9" t="str">
        <f t="shared" ref="F36:H36" si="41">'Willard Flashes'!Y31</f>
        <v>#REF!</v>
      </c>
      <c r="G36" s="9" t="str">
        <f t="shared" si="41"/>
        <v>#REF!</v>
      </c>
      <c r="H36" s="10" t="str">
        <f t="shared" si="41"/>
        <v>#REF!</v>
      </c>
    </row>
    <row r="37">
      <c r="A37" s="8" t="str">
        <f>'Willard Flashes'!U30</f>
        <v>#REF!</v>
      </c>
      <c r="B37" s="8"/>
      <c r="C37" s="8"/>
      <c r="D37" s="8"/>
      <c r="E37" s="8" t="str">
        <f t="shared" si="37"/>
        <v>#REF!</v>
      </c>
      <c r="F37" s="9" t="str">
        <f t="shared" ref="F37:H37" si="42">'Willard Flashes'!Y30</f>
        <v>#REF!</v>
      </c>
      <c r="G37" s="9" t="str">
        <f t="shared" si="42"/>
        <v>#REF!</v>
      </c>
      <c r="H37" s="10" t="str">
        <f t="shared" si="42"/>
        <v>#REF!</v>
      </c>
    </row>
    <row r="38">
      <c r="A38" s="8" t="str">
        <f>'Hopewell-Loudon Chieftains'!U35</f>
        <v>#REF!</v>
      </c>
      <c r="B38" s="8"/>
      <c r="C38" s="8"/>
      <c r="D38" s="8"/>
      <c r="E38" s="8" t="str">
        <f t="shared" ref="E38:E43" si="44">LEFT('Hopewell-Loudon Chieftains'!A$1,3)</f>
        <v>#REF!</v>
      </c>
      <c r="F38" s="9" t="str">
        <f t="shared" ref="F38:H38" si="43">'Hopewell-Loudon Chieftains'!Y35</f>
        <v>#REF!</v>
      </c>
      <c r="G38" s="9" t="str">
        <f t="shared" si="43"/>
        <v>#REF!</v>
      </c>
      <c r="H38" s="10" t="str">
        <f t="shared" si="43"/>
        <v>#REF!</v>
      </c>
    </row>
    <row r="39">
      <c r="A39" s="8" t="str">
        <f>'Hopewell-Loudon Chieftains'!U34</f>
        <v>#REF!</v>
      </c>
      <c r="B39" s="8"/>
      <c r="C39" s="8"/>
      <c r="D39" s="8"/>
      <c r="E39" s="8" t="str">
        <f t="shared" si="44"/>
        <v>#REF!</v>
      </c>
      <c r="F39" s="9" t="str">
        <f t="shared" ref="F39:H39" si="45">'Hopewell-Loudon Chieftains'!Y34</f>
        <v>#REF!</v>
      </c>
      <c r="G39" s="9" t="str">
        <f t="shared" si="45"/>
        <v>#REF!</v>
      </c>
      <c r="H39" s="10" t="str">
        <f t="shared" si="45"/>
        <v>#REF!</v>
      </c>
    </row>
    <row r="40">
      <c r="A40" s="8" t="str">
        <f>'Hopewell-Loudon Chieftains'!U33</f>
        <v>#REF!</v>
      </c>
      <c r="B40" s="8"/>
      <c r="C40" s="8"/>
      <c r="D40" s="8"/>
      <c r="E40" s="8" t="str">
        <f t="shared" si="44"/>
        <v>#REF!</v>
      </c>
      <c r="F40" s="9" t="str">
        <f t="shared" ref="F40:H40" si="46">'Hopewell-Loudon Chieftains'!Y33</f>
        <v>#REF!</v>
      </c>
      <c r="G40" s="9" t="str">
        <f t="shared" si="46"/>
        <v>#REF!</v>
      </c>
      <c r="H40" s="10" t="str">
        <f t="shared" si="46"/>
        <v>#REF!</v>
      </c>
    </row>
    <row r="41">
      <c r="A41" s="8" t="str">
        <f>'Hopewell-Loudon Chieftains'!U32</f>
        <v>#REF!</v>
      </c>
      <c r="B41" s="8"/>
      <c r="C41" s="8"/>
      <c r="D41" s="8"/>
      <c r="E41" s="8" t="str">
        <f t="shared" si="44"/>
        <v>#REF!</v>
      </c>
      <c r="F41" s="9" t="str">
        <f t="shared" ref="F41:H41" si="47">'Hopewell-Loudon Chieftains'!Y32</f>
        <v>#REF!</v>
      </c>
      <c r="G41" s="9" t="str">
        <f t="shared" si="47"/>
        <v>#REF!</v>
      </c>
      <c r="H41" s="10" t="str">
        <f t="shared" si="47"/>
        <v>#REF!</v>
      </c>
    </row>
    <row r="42">
      <c r="A42" s="8" t="str">
        <f>'Hopewell-Loudon Chieftains'!U31</f>
        <v>#REF!</v>
      </c>
      <c r="B42" s="8"/>
      <c r="C42" s="8"/>
      <c r="D42" s="8"/>
      <c r="E42" s="8" t="str">
        <f t="shared" si="44"/>
        <v>#REF!</v>
      </c>
      <c r="F42" s="9" t="str">
        <f t="shared" ref="F42:H42" si="48">'Hopewell-Loudon Chieftains'!Y31</f>
        <v>#REF!</v>
      </c>
      <c r="G42" s="9" t="str">
        <f t="shared" si="48"/>
        <v>#REF!</v>
      </c>
      <c r="H42" s="10" t="str">
        <f t="shared" si="48"/>
        <v>#REF!</v>
      </c>
    </row>
    <row r="43">
      <c r="A43" s="8" t="str">
        <f>'Hopewell-Loudon Chieftains'!U30</f>
        <v>#REF!</v>
      </c>
      <c r="B43" s="8"/>
      <c r="C43" s="8"/>
      <c r="D43" s="8"/>
      <c r="E43" s="8" t="str">
        <f t="shared" si="44"/>
        <v>#REF!</v>
      </c>
      <c r="F43" s="9" t="str">
        <f t="shared" ref="F43:H43" si="49">'Hopewell-Loudon Chieftains'!Y30</f>
        <v>#REF!</v>
      </c>
      <c r="G43" s="9" t="str">
        <f t="shared" si="49"/>
        <v>#REF!</v>
      </c>
      <c r="H43" s="10" t="str">
        <f t="shared" si="49"/>
        <v>#REF!</v>
      </c>
    </row>
    <row r="44">
      <c r="A44" s="6" t="str">
        <f>'SJCC Crimson Streaks'!U35</f>
        <v>#REF!</v>
      </c>
      <c r="E44" s="6" t="str">
        <f t="shared" ref="E44:E49" si="51">LEFT('SJCC Crimson Streaks'!A$1,3)</f>
        <v>#REF!</v>
      </c>
      <c r="F44" s="6" t="str">
        <f t="shared" ref="F44:H44" si="50">'SJCC Crimson Streaks'!Y35</f>
        <v>#REF!</v>
      </c>
      <c r="G44" s="6" t="str">
        <f t="shared" si="50"/>
        <v>#REF!</v>
      </c>
      <c r="H44" s="6" t="str">
        <f t="shared" si="50"/>
        <v>#REF!</v>
      </c>
    </row>
    <row r="45">
      <c r="A45" s="6" t="str">
        <f>'SJCC Crimson Streaks'!U34</f>
        <v>#REF!</v>
      </c>
      <c r="E45" s="6" t="str">
        <f t="shared" si="51"/>
        <v>#REF!</v>
      </c>
      <c r="F45" s="6" t="str">
        <f t="shared" ref="F45:H45" si="52">'SJCC Crimson Streaks'!Y34</f>
        <v>#REF!</v>
      </c>
      <c r="G45" s="6" t="str">
        <f t="shared" si="52"/>
        <v>#REF!</v>
      </c>
      <c r="H45" s="6" t="str">
        <f t="shared" si="52"/>
        <v>#REF!</v>
      </c>
    </row>
    <row r="46">
      <c r="A46" s="6" t="str">
        <f>'SJCC Crimson Streaks'!U33</f>
        <v>#REF!</v>
      </c>
      <c r="E46" s="6" t="str">
        <f t="shared" si="51"/>
        <v>#REF!</v>
      </c>
      <c r="F46" s="6" t="str">
        <f t="shared" ref="F46:H46" si="53">'SJCC Crimson Streaks'!Y33</f>
        <v>#REF!</v>
      </c>
      <c r="G46" s="6" t="str">
        <f t="shared" si="53"/>
        <v>#REF!</v>
      </c>
      <c r="H46" s="6" t="str">
        <f t="shared" si="53"/>
        <v>#REF!</v>
      </c>
    </row>
    <row r="47">
      <c r="A47" s="6" t="str">
        <f>'SJCC Crimson Streaks'!U32</f>
        <v>#REF!</v>
      </c>
      <c r="E47" s="6" t="str">
        <f t="shared" si="51"/>
        <v>#REF!</v>
      </c>
      <c r="F47" s="6" t="str">
        <f t="shared" ref="F47:H47" si="54">'SJCC Crimson Streaks'!Y32</f>
        <v>#REF!</v>
      </c>
      <c r="G47" s="6" t="str">
        <f t="shared" si="54"/>
        <v>#REF!</v>
      </c>
      <c r="H47" s="6" t="str">
        <f t="shared" si="54"/>
        <v>#REF!</v>
      </c>
    </row>
    <row r="48">
      <c r="A48" s="6" t="str">
        <f>'SJCC Crimson Streaks'!U31</f>
        <v>#REF!</v>
      </c>
      <c r="E48" s="6" t="str">
        <f t="shared" si="51"/>
        <v>#REF!</v>
      </c>
      <c r="F48" s="6" t="str">
        <f t="shared" ref="F48:H48" si="55">'SJCC Crimson Streaks'!Y31</f>
        <v>#REF!</v>
      </c>
      <c r="G48" s="6" t="str">
        <f t="shared" si="55"/>
        <v>#REF!</v>
      </c>
      <c r="H48" s="6" t="str">
        <f t="shared" si="55"/>
        <v>#REF!</v>
      </c>
    </row>
    <row r="49">
      <c r="A49" s="6" t="str">
        <f>'SJCC Crimson Streaks'!U30</f>
        <v>#REF!</v>
      </c>
      <c r="E49" s="6" t="str">
        <f t="shared" si="51"/>
        <v>#REF!</v>
      </c>
      <c r="F49" s="6" t="str">
        <f t="shared" ref="F49:H49" si="56">'SJCC Crimson Streaks'!Y30</f>
        <v>#REF!</v>
      </c>
      <c r="G49" s="6" t="str">
        <f t="shared" si="56"/>
        <v>#REF!</v>
      </c>
      <c r="H49" s="6" t="str">
        <f t="shared" si="56"/>
        <v>#REF!</v>
      </c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19"/>
      <c r="C1" s="19"/>
      <c r="D1" s="20"/>
      <c r="E1" s="4" t="s">
        <v>1</v>
      </c>
      <c r="F1" s="4" t="s">
        <v>11</v>
      </c>
      <c r="G1" s="5" t="s">
        <v>9</v>
      </c>
      <c r="H1" s="4" t="s">
        <v>7</v>
      </c>
    </row>
    <row r="2">
      <c r="A2" s="13" t="str">
        <f t="array" ref="A2:L500">sort(Pun!A2:L500,7,FALSE)</f>
        <v>#REF!</v>
      </c>
      <c r="E2" s="6" t="e">
        <v>#REF!</v>
      </c>
      <c r="F2" s="6" t="e">
        <v>#REF!</v>
      </c>
      <c r="G2" s="6" t="e">
        <v>#REF!</v>
      </c>
      <c r="H2" s="6" t="e">
        <v>#REF!</v>
      </c>
    </row>
    <row r="3">
      <c r="A3" s="6" t="e">
        <v>#REF!</v>
      </c>
      <c r="E3" s="6" t="e">
        <v>#REF!</v>
      </c>
      <c r="F3" s="6" t="e">
        <v>#REF!</v>
      </c>
      <c r="G3" s="6" t="e">
        <v>#REF!</v>
      </c>
      <c r="H3" s="6" t="e">
        <v>#REF!</v>
      </c>
    </row>
    <row r="4">
      <c r="A4" s="6" t="e">
        <v>#REF!</v>
      </c>
      <c r="E4" s="6" t="e">
        <v>#REF!</v>
      </c>
      <c r="F4" s="6" t="e">
        <v>#REF!</v>
      </c>
      <c r="G4" s="6" t="e">
        <v>#REF!</v>
      </c>
      <c r="H4" s="6" t="e">
        <v>#REF!</v>
      </c>
    </row>
    <row r="5">
      <c r="A5" s="6" t="e">
        <v>#REF!</v>
      </c>
      <c r="E5" s="6" t="e">
        <v>#REF!</v>
      </c>
      <c r="F5" s="6" t="e">
        <v>#REF!</v>
      </c>
      <c r="G5" s="6" t="e">
        <v>#REF!</v>
      </c>
      <c r="H5" s="6" t="e">
        <v>#REF!</v>
      </c>
    </row>
    <row r="6">
      <c r="A6" s="6" t="e">
        <v>#REF!</v>
      </c>
      <c r="E6" s="6" t="e">
        <v>#REF!</v>
      </c>
      <c r="F6" s="6" t="e">
        <v>#REF!</v>
      </c>
      <c r="G6" s="6" t="e">
        <v>#REF!</v>
      </c>
      <c r="H6" s="6" t="e">
        <v>#REF!</v>
      </c>
    </row>
    <row r="7">
      <c r="A7" s="6" t="e">
        <v>#REF!</v>
      </c>
      <c r="E7" s="6" t="e">
        <v>#REF!</v>
      </c>
      <c r="F7" s="6" t="e">
        <v>#REF!</v>
      </c>
      <c r="G7" s="6" t="e">
        <v>#REF!</v>
      </c>
      <c r="H7" s="6" t="e">
        <v>#REF!</v>
      </c>
    </row>
    <row r="8">
      <c r="A8" s="6" t="e">
        <v>#REF!</v>
      </c>
      <c r="E8" s="6" t="e">
        <v>#REF!</v>
      </c>
      <c r="F8" s="6" t="e">
        <v>#REF!</v>
      </c>
      <c r="G8" s="6" t="e">
        <v>#REF!</v>
      </c>
      <c r="H8" s="6" t="e">
        <v>#REF!</v>
      </c>
    </row>
    <row r="9">
      <c r="A9" s="6" t="e">
        <v>#REF!</v>
      </c>
      <c r="E9" s="6" t="e">
        <v>#REF!</v>
      </c>
      <c r="F9" s="6" t="e">
        <v>#REF!</v>
      </c>
      <c r="G9" s="6" t="e">
        <v>#REF!</v>
      </c>
      <c r="H9" s="6" t="e">
        <v>#REF!</v>
      </c>
    </row>
    <row r="10">
      <c r="A10" s="6" t="e">
        <v>#REF!</v>
      </c>
      <c r="E10" s="6" t="e">
        <v>#REF!</v>
      </c>
      <c r="F10" s="6" t="e">
        <v>#REF!</v>
      </c>
      <c r="G10" s="6" t="e">
        <v>#REF!</v>
      </c>
      <c r="H10" s="6" t="e">
        <v>#REF!</v>
      </c>
    </row>
    <row r="11">
      <c r="A11" s="6" t="e">
        <v>#REF!</v>
      </c>
      <c r="E11" s="6" t="e">
        <v>#REF!</v>
      </c>
      <c r="F11" s="6" t="e">
        <v>#REF!</v>
      </c>
      <c r="G11" s="6" t="e">
        <v>#REF!</v>
      </c>
      <c r="H11" s="6" t="e">
        <v>#REF!</v>
      </c>
    </row>
    <row r="12">
      <c r="A12" s="6" t="e">
        <v>#REF!</v>
      </c>
      <c r="E12" s="6" t="e">
        <v>#REF!</v>
      </c>
      <c r="F12" s="6" t="e">
        <v>#REF!</v>
      </c>
      <c r="G12" s="6" t="e">
        <v>#REF!</v>
      </c>
      <c r="H12" s="6" t="e">
        <v>#REF!</v>
      </c>
    </row>
    <row r="13">
      <c r="A13" s="6" t="e">
        <v>#REF!</v>
      </c>
      <c r="E13" s="6" t="e">
        <v>#REF!</v>
      </c>
      <c r="F13" s="6" t="e">
        <v>#REF!</v>
      </c>
      <c r="G13" s="6" t="e">
        <v>#REF!</v>
      </c>
      <c r="H13" s="6" t="e">
        <v>#REF!</v>
      </c>
    </row>
    <row r="14">
      <c r="A14" s="6" t="e">
        <v>#REF!</v>
      </c>
      <c r="E14" s="6" t="e">
        <v>#REF!</v>
      </c>
      <c r="F14" s="6" t="e">
        <v>#REF!</v>
      </c>
      <c r="G14" s="6" t="e">
        <v>#REF!</v>
      </c>
      <c r="H14" s="6" t="e">
        <v>#REF!</v>
      </c>
    </row>
    <row r="15">
      <c r="A15" s="6" t="e">
        <v>#REF!</v>
      </c>
      <c r="E15" s="6" t="e">
        <v>#REF!</v>
      </c>
      <c r="F15" s="6" t="e">
        <v>#REF!</v>
      </c>
      <c r="G15" s="6" t="e">
        <v>#REF!</v>
      </c>
      <c r="H15" s="6" t="e">
        <v>#REF!</v>
      </c>
    </row>
    <row r="16">
      <c r="A16" s="6" t="e">
        <v>#REF!</v>
      </c>
      <c r="E16" s="6" t="e">
        <v>#REF!</v>
      </c>
      <c r="F16" s="6" t="e">
        <v>#REF!</v>
      </c>
      <c r="G16" s="6" t="e">
        <v>#REF!</v>
      </c>
      <c r="H16" s="6" t="e">
        <v>#REF!</v>
      </c>
    </row>
    <row r="17">
      <c r="A17" s="6" t="e">
        <v>#REF!</v>
      </c>
      <c r="E17" s="6" t="e">
        <v>#REF!</v>
      </c>
      <c r="F17" s="6" t="e">
        <v>#REF!</v>
      </c>
      <c r="G17" s="6" t="e">
        <v>#REF!</v>
      </c>
      <c r="H17" s="6" t="e">
        <v>#REF!</v>
      </c>
    </row>
    <row r="18">
      <c r="A18" s="6" t="e">
        <v>#REF!</v>
      </c>
      <c r="E18" s="6" t="e">
        <v>#REF!</v>
      </c>
      <c r="F18" s="6" t="e">
        <v>#REF!</v>
      </c>
      <c r="G18" s="6" t="e">
        <v>#REF!</v>
      </c>
      <c r="H18" s="6" t="e">
        <v>#REF!</v>
      </c>
    </row>
    <row r="19">
      <c r="A19" s="6" t="e">
        <v>#REF!</v>
      </c>
      <c r="E19" s="6" t="e">
        <v>#REF!</v>
      </c>
      <c r="F19" s="6" t="e">
        <v>#REF!</v>
      </c>
      <c r="G19" s="6" t="e">
        <v>#REF!</v>
      </c>
      <c r="H19" s="6" t="e">
        <v>#REF!</v>
      </c>
    </row>
    <row r="20">
      <c r="A20" s="6" t="e">
        <v>#REF!</v>
      </c>
      <c r="E20" s="6" t="e">
        <v>#REF!</v>
      </c>
      <c r="F20" s="6" t="e">
        <v>#REF!</v>
      </c>
      <c r="G20" s="6" t="e">
        <v>#REF!</v>
      </c>
      <c r="H20" s="6" t="e">
        <v>#REF!</v>
      </c>
    </row>
    <row r="21">
      <c r="A21" s="6" t="e">
        <v>#REF!</v>
      </c>
      <c r="E21" s="6" t="e">
        <v>#REF!</v>
      </c>
      <c r="F21" s="6" t="e">
        <v>#REF!</v>
      </c>
      <c r="G21" s="6" t="e">
        <v>#REF!</v>
      </c>
      <c r="H21" s="6" t="e">
        <v>#REF!</v>
      </c>
    </row>
    <row r="22">
      <c r="A22" s="6" t="e">
        <v>#REF!</v>
      </c>
      <c r="E22" s="6" t="e">
        <v>#REF!</v>
      </c>
      <c r="F22" s="6" t="e">
        <v>#REF!</v>
      </c>
      <c r="G22" s="6" t="e">
        <v>#REF!</v>
      </c>
      <c r="H22" s="6" t="e">
        <v>#REF!</v>
      </c>
    </row>
    <row r="23">
      <c r="A23" s="6" t="e">
        <v>#REF!</v>
      </c>
      <c r="E23" s="6" t="e">
        <v>#REF!</v>
      </c>
      <c r="F23" s="6" t="e">
        <v>#REF!</v>
      </c>
      <c r="G23" s="6" t="e">
        <v>#REF!</v>
      </c>
      <c r="H23" s="6" t="e">
        <v>#REF!</v>
      </c>
    </row>
    <row r="24">
      <c r="A24" s="6" t="e">
        <v>#REF!</v>
      </c>
      <c r="E24" s="6" t="e">
        <v>#REF!</v>
      </c>
      <c r="F24" s="6" t="e">
        <v>#REF!</v>
      </c>
      <c r="G24" s="6" t="e">
        <v>#REF!</v>
      </c>
      <c r="H24" s="6" t="e">
        <v>#REF!</v>
      </c>
    </row>
    <row r="25">
      <c r="A25" s="6" t="e">
        <v>#REF!</v>
      </c>
      <c r="E25" s="6" t="e">
        <v>#REF!</v>
      </c>
      <c r="F25" s="6" t="e">
        <v>#REF!</v>
      </c>
      <c r="G25" s="6" t="e">
        <v>#REF!</v>
      </c>
      <c r="H25" s="6" t="e">
        <v>#REF!</v>
      </c>
    </row>
    <row r="26">
      <c r="A26" s="6" t="e">
        <v>#REF!</v>
      </c>
      <c r="E26" s="6" t="e">
        <v>#REF!</v>
      </c>
      <c r="F26" s="6" t="e">
        <v>#REF!</v>
      </c>
      <c r="G26" s="6" t="e">
        <v>#REF!</v>
      </c>
      <c r="H26" s="6" t="e">
        <v>#REF!</v>
      </c>
    </row>
    <row r="27">
      <c r="A27" s="6" t="e">
        <v>#REF!</v>
      </c>
      <c r="E27" s="6" t="e">
        <v>#REF!</v>
      </c>
      <c r="F27" s="6" t="e">
        <v>#REF!</v>
      </c>
      <c r="G27" s="6" t="e">
        <v>#REF!</v>
      </c>
      <c r="H27" s="6" t="e">
        <v>#REF!</v>
      </c>
    </row>
    <row r="28">
      <c r="A28" s="6" t="e">
        <v>#REF!</v>
      </c>
      <c r="E28" s="6" t="e">
        <v>#REF!</v>
      </c>
      <c r="F28" s="6" t="e">
        <v>#REF!</v>
      </c>
      <c r="G28" s="6" t="e">
        <v>#REF!</v>
      </c>
      <c r="H28" s="6" t="e">
        <v>#REF!</v>
      </c>
    </row>
    <row r="29">
      <c r="A29" s="6" t="e">
        <v>#REF!</v>
      </c>
      <c r="E29" s="6" t="e">
        <v>#REF!</v>
      </c>
      <c r="F29" s="6" t="e">
        <v>#REF!</v>
      </c>
      <c r="G29" s="6" t="e">
        <v>#REF!</v>
      </c>
      <c r="H29" s="6" t="e">
        <v>#REF!</v>
      </c>
    </row>
    <row r="30">
      <c r="A30" s="6" t="e">
        <v>#REF!</v>
      </c>
      <c r="E30" s="6" t="e">
        <v>#REF!</v>
      </c>
      <c r="F30" s="6" t="e">
        <v>#REF!</v>
      </c>
      <c r="G30" s="6" t="e">
        <v>#REF!</v>
      </c>
      <c r="H30" s="6" t="e">
        <v>#REF!</v>
      </c>
    </row>
    <row r="31">
      <c r="A31" s="6" t="e">
        <v>#REF!</v>
      </c>
      <c r="E31" s="6" t="e">
        <v>#REF!</v>
      </c>
      <c r="F31" s="6" t="e">
        <v>#REF!</v>
      </c>
      <c r="G31" s="6" t="e">
        <v>#REF!</v>
      </c>
      <c r="H31" s="6" t="e">
        <v>#REF!</v>
      </c>
    </row>
    <row r="32">
      <c r="A32" s="6" t="e">
        <v>#REF!</v>
      </c>
      <c r="E32" s="6" t="e">
        <v>#REF!</v>
      </c>
      <c r="F32" s="6" t="e">
        <v>#REF!</v>
      </c>
      <c r="G32" s="6" t="e">
        <v>#REF!</v>
      </c>
      <c r="H32" s="14" t="e">
        <v>#REF!</v>
      </c>
    </row>
    <row r="33">
      <c r="A33" s="6" t="e">
        <v>#REF!</v>
      </c>
      <c r="E33" s="6" t="e">
        <v>#REF!</v>
      </c>
      <c r="F33" s="6" t="e">
        <v>#REF!</v>
      </c>
      <c r="G33" s="6" t="e">
        <v>#REF!</v>
      </c>
      <c r="H33" s="14" t="e">
        <v>#REF!</v>
      </c>
    </row>
    <row r="34">
      <c r="A34" s="6" t="e">
        <v>#REF!</v>
      </c>
      <c r="E34" s="6" t="e">
        <v>#REF!</v>
      </c>
      <c r="F34" s="6" t="e">
        <v>#REF!</v>
      </c>
      <c r="G34" s="6" t="e">
        <v>#REF!</v>
      </c>
      <c r="H34" s="14" t="e">
        <v>#REF!</v>
      </c>
    </row>
    <row r="35">
      <c r="A35" s="6" t="e">
        <v>#REF!</v>
      </c>
      <c r="E35" s="6" t="e">
        <v>#REF!</v>
      </c>
      <c r="F35" s="6" t="e">
        <v>#REF!</v>
      </c>
      <c r="G35" s="6" t="e">
        <v>#REF!</v>
      </c>
      <c r="H35" s="14" t="e">
        <v>#REF!</v>
      </c>
    </row>
    <row r="36">
      <c r="A36" s="6" t="e">
        <v>#REF!</v>
      </c>
      <c r="E36" s="6" t="e">
        <v>#REF!</v>
      </c>
      <c r="F36" s="6" t="e">
        <v>#REF!</v>
      </c>
      <c r="G36" s="6" t="e">
        <v>#REF!</v>
      </c>
      <c r="H36" s="14" t="e">
        <v>#REF!</v>
      </c>
    </row>
    <row r="37">
      <c r="A37" s="6" t="e">
        <v>#REF!</v>
      </c>
      <c r="E37" s="6" t="e">
        <v>#REF!</v>
      </c>
      <c r="F37" s="6" t="e">
        <v>#REF!</v>
      </c>
      <c r="G37" s="6" t="e">
        <v>#REF!</v>
      </c>
      <c r="H37" s="14" t="e">
        <v>#REF!</v>
      </c>
    </row>
    <row r="38">
      <c r="A38" t="e">
        <v>#REF!</v>
      </c>
      <c r="E38" t="e">
        <v>#REF!</v>
      </c>
      <c r="F38" t="e">
        <v>#REF!</v>
      </c>
      <c r="G38" t="e">
        <v>#REF!</v>
      </c>
      <c r="H38" s="15" t="e">
        <v>#REF!</v>
      </c>
    </row>
    <row r="39">
      <c r="A39" t="e">
        <v>#REF!</v>
      </c>
      <c r="E39" t="e">
        <v>#REF!</v>
      </c>
      <c r="F39" t="e">
        <v>#REF!</v>
      </c>
      <c r="G39" t="e">
        <v>#REF!</v>
      </c>
      <c r="H39" s="15" t="e">
        <v>#REF!</v>
      </c>
    </row>
    <row r="40">
      <c r="A40" t="e">
        <v>#REF!</v>
      </c>
      <c r="E40" t="e">
        <v>#REF!</v>
      </c>
      <c r="F40" t="e">
        <v>#REF!</v>
      </c>
      <c r="G40" t="e">
        <v>#REF!</v>
      </c>
      <c r="H40" s="15" t="e">
        <v>#REF!</v>
      </c>
    </row>
    <row r="41">
      <c r="A41" t="e">
        <v>#REF!</v>
      </c>
      <c r="E41" t="e">
        <v>#REF!</v>
      </c>
      <c r="F41" t="e">
        <v>#REF!</v>
      </c>
      <c r="G41" t="e">
        <v>#REF!</v>
      </c>
      <c r="H41" s="15" t="e">
        <v>#REF!</v>
      </c>
    </row>
    <row r="42">
      <c r="A42" t="e">
        <v>#REF!</v>
      </c>
      <c r="E42" t="e">
        <v>#REF!</v>
      </c>
      <c r="F42" t="e">
        <v>#REF!</v>
      </c>
      <c r="G42" t="e">
        <v>#REF!</v>
      </c>
      <c r="H42" s="15" t="e">
        <v>#REF!</v>
      </c>
    </row>
    <row r="43">
      <c r="A43" t="e">
        <v>#REF!</v>
      </c>
      <c r="E43" t="e">
        <v>#REF!</v>
      </c>
      <c r="F43" t="e">
        <v>#REF!</v>
      </c>
      <c r="G43" t="e">
        <v>#REF!</v>
      </c>
      <c r="H43" s="15" t="e">
        <v>#REF!</v>
      </c>
    </row>
    <row r="44">
      <c r="A44" t="e">
        <v>#REF!</v>
      </c>
      <c r="E44" t="e">
        <v>#REF!</v>
      </c>
      <c r="F44" t="e">
        <v>#REF!</v>
      </c>
      <c r="G44" t="e">
        <v>#REF!</v>
      </c>
      <c r="H44" t="e">
        <v>#REF!</v>
      </c>
    </row>
    <row r="45">
      <c r="A45" t="e">
        <v>#REF!</v>
      </c>
      <c r="E45" t="e">
        <v>#REF!</v>
      </c>
      <c r="F45" t="e">
        <v>#REF!</v>
      </c>
      <c r="G45" t="e">
        <v>#REF!</v>
      </c>
      <c r="H45" t="e">
        <v>#REF!</v>
      </c>
    </row>
    <row r="46">
      <c r="A46" t="e">
        <v>#REF!</v>
      </c>
      <c r="E46" t="e">
        <v>#REF!</v>
      </c>
      <c r="F46" t="e">
        <v>#REF!</v>
      </c>
      <c r="G46" t="e">
        <v>#REF!</v>
      </c>
      <c r="H46" t="e">
        <v>#REF!</v>
      </c>
    </row>
    <row r="47">
      <c r="A47" t="e">
        <v>#REF!</v>
      </c>
      <c r="E47" t="e">
        <v>#REF!</v>
      </c>
      <c r="F47" t="e">
        <v>#REF!</v>
      </c>
      <c r="G47" t="e">
        <v>#REF!</v>
      </c>
      <c r="H47" t="e">
        <v>#REF!</v>
      </c>
    </row>
    <row r="48">
      <c r="A48" t="e">
        <v>#REF!</v>
      </c>
      <c r="E48" t="e">
        <v>#REF!</v>
      </c>
      <c r="F48" t="e">
        <v>#REF!</v>
      </c>
      <c r="G48" t="e">
        <v>#REF!</v>
      </c>
      <c r="H48" t="e">
        <v>#REF!</v>
      </c>
    </row>
    <row r="49">
      <c r="A49" t="e">
        <v>#REF!</v>
      </c>
      <c r="E49" t="e">
        <v>#REF!</v>
      </c>
      <c r="F49" t="e">
        <v>#REF!</v>
      </c>
      <c r="G49" t="e">
        <v>#REF!</v>
      </c>
      <c r="H49" t="e">
        <v>#REF!</v>
      </c>
    </row>
  </sheetData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2"/>
      <c r="C1" s="2"/>
      <c r="D1" s="3"/>
      <c r="E1" s="4" t="s">
        <v>1</v>
      </c>
      <c r="F1" s="4" t="s">
        <v>21</v>
      </c>
      <c r="G1" s="4" t="s">
        <v>14</v>
      </c>
      <c r="H1" s="4" t="s">
        <v>22</v>
      </c>
      <c r="I1" s="5" t="s">
        <v>23</v>
      </c>
    </row>
    <row r="2">
      <c r="A2" s="6" t="str">
        <f>'Calvert Senecas'!U43</f>
        <v>#REF!</v>
      </c>
      <c r="E2" s="6" t="str">
        <f t="shared" ref="E2:E7" si="2">LEFT('Calvert Senecas'!A$1,3)</f>
        <v>#REF!</v>
      </c>
      <c r="F2" s="6" t="str">
        <f t="shared" ref="F2:I2" si="1">'Calvert Senecas'!Y43</f>
        <v>#REF!</v>
      </c>
      <c r="G2" s="6" t="str">
        <f t="shared" si="1"/>
        <v>#REF!</v>
      </c>
      <c r="H2" s="6" t="str">
        <f t="shared" si="1"/>
        <v>#REF!</v>
      </c>
      <c r="I2" s="6" t="str">
        <f t="shared" si="1"/>
        <v>#REF!</v>
      </c>
    </row>
    <row r="3">
      <c r="A3" s="6" t="str">
        <f>'Calvert Senecas'!U42</f>
        <v>#REF!</v>
      </c>
      <c r="E3" s="6" t="str">
        <f t="shared" si="2"/>
        <v>#REF!</v>
      </c>
      <c r="F3" s="6" t="str">
        <f t="shared" ref="F3:I3" si="3">'Calvert Senecas'!Y42</f>
        <v>#REF!</v>
      </c>
      <c r="G3" s="6" t="str">
        <f t="shared" si="3"/>
        <v>#REF!</v>
      </c>
      <c r="H3" s="6" t="str">
        <f t="shared" si="3"/>
        <v>#REF!</v>
      </c>
      <c r="I3" s="6" t="str">
        <f t="shared" si="3"/>
        <v>#REF!</v>
      </c>
    </row>
    <row r="4">
      <c r="A4" s="6" t="str">
        <f>'Calvert Senecas'!U41</f>
        <v>#REF!</v>
      </c>
      <c r="E4" s="6" t="str">
        <f t="shared" si="2"/>
        <v>#REF!</v>
      </c>
      <c r="F4" s="6" t="str">
        <f t="shared" ref="F4:I4" si="4">'Calvert Senecas'!Y41</f>
        <v>#REF!</v>
      </c>
      <c r="G4" s="6" t="str">
        <f t="shared" si="4"/>
        <v>#REF!</v>
      </c>
      <c r="H4" s="6" t="str">
        <f t="shared" si="4"/>
        <v>#REF!</v>
      </c>
      <c r="I4" s="6" t="str">
        <f t="shared" si="4"/>
        <v>#REF!</v>
      </c>
    </row>
    <row r="5">
      <c r="A5" s="6" t="str">
        <f>'Calvert Senecas'!U40</f>
        <v>#REF!</v>
      </c>
      <c r="E5" s="6" t="str">
        <f t="shared" si="2"/>
        <v>#REF!</v>
      </c>
      <c r="F5" s="6" t="str">
        <f t="shared" ref="F5:I5" si="5">'Calvert Senecas'!Y40</f>
        <v>#REF!</v>
      </c>
      <c r="G5" s="6" t="str">
        <f t="shared" si="5"/>
        <v>#REF!</v>
      </c>
      <c r="H5" s="6" t="str">
        <f t="shared" si="5"/>
        <v>#REF!</v>
      </c>
      <c r="I5" s="6" t="str">
        <f t="shared" si="5"/>
        <v>#REF!</v>
      </c>
    </row>
    <row r="6">
      <c r="A6" s="6" t="str">
        <f>'Calvert Senecas'!U39</f>
        <v>#REF!</v>
      </c>
      <c r="E6" s="6" t="str">
        <f t="shared" si="2"/>
        <v>#REF!</v>
      </c>
      <c r="F6" s="6" t="str">
        <f t="shared" ref="F6:I6" si="6">'Calvert Senecas'!Y39</f>
        <v>#REF!</v>
      </c>
      <c r="G6" s="6" t="str">
        <f t="shared" si="6"/>
        <v>#REF!</v>
      </c>
      <c r="H6" s="6" t="str">
        <f t="shared" si="6"/>
        <v>#REF!</v>
      </c>
      <c r="I6" s="6" t="str">
        <f t="shared" si="6"/>
        <v>#REF!</v>
      </c>
    </row>
    <row r="7">
      <c r="A7" s="6" t="str">
        <f>'Calvert Senecas'!U38</f>
        <v>#REF!</v>
      </c>
      <c r="E7" s="6" t="str">
        <f t="shared" si="2"/>
        <v>#REF!</v>
      </c>
      <c r="F7" s="6" t="str">
        <f t="shared" ref="F7:I7" si="7">'Calvert Senecas'!Y38</f>
        <v>#REF!</v>
      </c>
      <c r="G7" s="6" t="str">
        <f t="shared" si="7"/>
        <v>#REF!</v>
      </c>
      <c r="H7" s="6" t="str">
        <f t="shared" si="7"/>
        <v>#REF!</v>
      </c>
      <c r="I7" s="6" t="str">
        <f t="shared" si="7"/>
        <v>#REF!</v>
      </c>
    </row>
    <row r="8">
      <c r="A8" s="6" t="str">
        <f>'Woodmore Wildcats'!U43</f>
        <v>#REF!</v>
      </c>
      <c r="E8" s="6" t="str">
        <f t="shared" ref="E8:E13" si="9">LEFT('Woodmore Wildcats'!A$1,3)</f>
        <v>#REF!</v>
      </c>
      <c r="F8" s="6" t="str">
        <f t="shared" ref="F8:I8" si="8">'Woodmore Wildcats'!Y43</f>
        <v>#REF!</v>
      </c>
      <c r="G8" s="6" t="str">
        <f t="shared" si="8"/>
        <v>#REF!</v>
      </c>
      <c r="H8" s="6" t="str">
        <f t="shared" si="8"/>
        <v>#REF!</v>
      </c>
      <c r="I8" s="6" t="str">
        <f t="shared" si="8"/>
        <v>#REF!</v>
      </c>
    </row>
    <row r="9">
      <c r="A9" s="6" t="str">
        <f>'Woodmore Wildcats'!U42</f>
        <v>#REF!</v>
      </c>
      <c r="E9" s="6" t="str">
        <f t="shared" si="9"/>
        <v>#REF!</v>
      </c>
      <c r="F9" s="6" t="str">
        <f t="shared" ref="F9:I9" si="10">'Woodmore Wildcats'!Y42</f>
        <v>#REF!</v>
      </c>
      <c r="G9" s="6" t="str">
        <f t="shared" si="10"/>
        <v>#REF!</v>
      </c>
      <c r="H9" s="6" t="str">
        <f t="shared" si="10"/>
        <v>#REF!</v>
      </c>
      <c r="I9" s="6" t="str">
        <f t="shared" si="10"/>
        <v>#REF!</v>
      </c>
    </row>
    <row r="10">
      <c r="A10" s="6" t="str">
        <f>'Woodmore Wildcats'!U41</f>
        <v>#REF!</v>
      </c>
      <c r="E10" s="6" t="str">
        <f t="shared" si="9"/>
        <v>#REF!</v>
      </c>
      <c r="F10" s="6" t="str">
        <f t="shared" ref="F10:I10" si="11">'Woodmore Wildcats'!Y41</f>
        <v>#REF!</v>
      </c>
      <c r="G10" s="6" t="str">
        <f t="shared" si="11"/>
        <v>#REF!</v>
      </c>
      <c r="H10" s="6" t="str">
        <f t="shared" si="11"/>
        <v>#REF!</v>
      </c>
      <c r="I10" s="6" t="str">
        <f t="shared" si="11"/>
        <v>#REF!</v>
      </c>
    </row>
    <row r="11">
      <c r="A11" s="6" t="str">
        <f>'Woodmore Wildcats'!U40</f>
        <v>#REF!</v>
      </c>
      <c r="E11" s="6" t="str">
        <f t="shared" si="9"/>
        <v>#REF!</v>
      </c>
      <c r="F11" s="6" t="str">
        <f t="shared" ref="F11:I11" si="12">'Woodmore Wildcats'!Y40</f>
        <v>#REF!</v>
      </c>
      <c r="G11" s="6" t="str">
        <f t="shared" si="12"/>
        <v>#REF!</v>
      </c>
      <c r="H11" s="6" t="str">
        <f t="shared" si="12"/>
        <v>#REF!</v>
      </c>
      <c r="I11" s="6" t="str">
        <f t="shared" si="12"/>
        <v>#REF!</v>
      </c>
    </row>
    <row r="12">
      <c r="A12" s="6" t="str">
        <f>'Woodmore Wildcats'!U39</f>
        <v>#REF!</v>
      </c>
      <c r="E12" s="6" t="str">
        <f t="shared" si="9"/>
        <v>#REF!</v>
      </c>
      <c r="F12" s="6" t="str">
        <f t="shared" ref="F12:I12" si="13">'Woodmore Wildcats'!Y39</f>
        <v>#REF!</v>
      </c>
      <c r="G12" s="6" t="str">
        <f t="shared" si="13"/>
        <v>#REF!</v>
      </c>
      <c r="H12" s="6" t="str">
        <f t="shared" si="13"/>
        <v>#REF!</v>
      </c>
      <c r="I12" s="6" t="str">
        <f t="shared" si="13"/>
        <v>#REF!</v>
      </c>
    </row>
    <row r="13">
      <c r="A13" s="6" t="str">
        <f>'Woodmore Wildcats'!U38</f>
        <v>#REF!</v>
      </c>
      <c r="E13" s="6" t="str">
        <f t="shared" si="9"/>
        <v>#REF!</v>
      </c>
      <c r="F13" s="6" t="str">
        <f t="shared" ref="F13:I13" si="14">'Woodmore Wildcats'!Y38</f>
        <v>#REF!</v>
      </c>
      <c r="G13" s="6" t="str">
        <f t="shared" si="14"/>
        <v>#REF!</v>
      </c>
      <c r="H13" s="6" t="str">
        <f t="shared" si="14"/>
        <v>#REF!</v>
      </c>
      <c r="I13" s="6" t="str">
        <f t="shared" si="14"/>
        <v>#REF!</v>
      </c>
    </row>
    <row r="14">
      <c r="A14" s="6" t="str">
        <f>'Gibsonburg Golden Bears'!U43</f>
        <v>#REF!</v>
      </c>
      <c r="E14" s="6" t="str">
        <f t="shared" ref="E14:E19" si="16">LEFT('Gibsonburg Golden Bears'!A$1,3)</f>
        <v>#REF!</v>
      </c>
      <c r="F14" s="6" t="str">
        <f t="shared" ref="F14:I14" si="15">'Gibsonburg Golden Bears'!Y43</f>
        <v>#REF!</v>
      </c>
      <c r="G14" s="6" t="str">
        <f t="shared" si="15"/>
        <v>#REF!</v>
      </c>
      <c r="H14" s="6" t="str">
        <f t="shared" si="15"/>
        <v>#REF!</v>
      </c>
      <c r="I14" s="6" t="str">
        <f t="shared" si="15"/>
        <v>#REF!</v>
      </c>
    </row>
    <row r="15">
      <c r="A15" s="6" t="str">
        <f>'Gibsonburg Golden Bears'!U42</f>
        <v>#REF!</v>
      </c>
      <c r="E15" s="6" t="str">
        <f t="shared" si="16"/>
        <v>#REF!</v>
      </c>
      <c r="F15" s="6" t="str">
        <f t="shared" ref="F15:I15" si="17">'Gibsonburg Golden Bears'!Y42</f>
        <v>#REF!</v>
      </c>
      <c r="G15" s="6" t="str">
        <f t="shared" si="17"/>
        <v>#REF!</v>
      </c>
      <c r="H15" s="6" t="str">
        <f t="shared" si="17"/>
        <v>#REF!</v>
      </c>
      <c r="I15" s="6" t="str">
        <f t="shared" si="17"/>
        <v>#REF!</v>
      </c>
    </row>
    <row r="16">
      <c r="A16" s="6" t="str">
        <f>'Gibsonburg Golden Bears'!U41</f>
        <v>#REF!</v>
      </c>
      <c r="E16" s="6" t="str">
        <f t="shared" si="16"/>
        <v>#REF!</v>
      </c>
      <c r="F16" s="6" t="str">
        <f t="shared" ref="F16:I16" si="18">'Gibsonburg Golden Bears'!Y41</f>
        <v>#REF!</v>
      </c>
      <c r="G16" s="6" t="str">
        <f t="shared" si="18"/>
        <v>#REF!</v>
      </c>
      <c r="H16" s="6" t="str">
        <f t="shared" si="18"/>
        <v>#REF!</v>
      </c>
      <c r="I16" s="6" t="str">
        <f t="shared" si="18"/>
        <v>#REF!</v>
      </c>
    </row>
    <row r="17">
      <c r="A17" s="6" t="str">
        <f>'Gibsonburg Golden Bears'!U40</f>
        <v>#REF!</v>
      </c>
      <c r="E17" s="6" t="str">
        <f t="shared" si="16"/>
        <v>#REF!</v>
      </c>
      <c r="F17" s="6" t="str">
        <f t="shared" ref="F17:I17" si="19">'Gibsonburg Golden Bears'!Y40</f>
        <v>#REF!</v>
      </c>
      <c r="G17" s="6" t="str">
        <f t="shared" si="19"/>
        <v>#REF!</v>
      </c>
      <c r="H17" s="6" t="str">
        <f t="shared" si="19"/>
        <v>#REF!</v>
      </c>
      <c r="I17" s="6" t="str">
        <f t="shared" si="19"/>
        <v>#REF!</v>
      </c>
    </row>
    <row r="18">
      <c r="A18" s="6" t="str">
        <f>'Gibsonburg Golden Bears'!U39</f>
        <v>#REF!</v>
      </c>
      <c r="E18" s="6" t="str">
        <f t="shared" si="16"/>
        <v>#REF!</v>
      </c>
      <c r="F18" s="6" t="str">
        <f t="shared" ref="F18:I18" si="20">'Gibsonburg Golden Bears'!Y39</f>
        <v>#REF!</v>
      </c>
      <c r="G18" s="6" t="str">
        <f t="shared" si="20"/>
        <v>#REF!</v>
      </c>
      <c r="H18" s="6" t="str">
        <f t="shared" si="20"/>
        <v>#REF!</v>
      </c>
      <c r="I18" s="6" t="str">
        <f t="shared" si="20"/>
        <v>#REF!</v>
      </c>
    </row>
    <row r="19">
      <c r="A19" s="6" t="str">
        <f>'Gibsonburg Golden Bears'!U38</f>
        <v>#REF!</v>
      </c>
      <c r="E19" s="6" t="str">
        <f t="shared" si="16"/>
        <v>#REF!</v>
      </c>
      <c r="F19" s="6" t="str">
        <f t="shared" ref="F19:I19" si="21">'Gibsonburg Golden Bears'!Y38</f>
        <v>#REF!</v>
      </c>
      <c r="G19" s="6" t="str">
        <f t="shared" si="21"/>
        <v>#REF!</v>
      </c>
      <c r="H19" s="6" t="str">
        <f t="shared" si="21"/>
        <v>#REF!</v>
      </c>
      <c r="I19" s="6" t="str">
        <f t="shared" si="21"/>
        <v>#REF!</v>
      </c>
    </row>
    <row r="20">
      <c r="A20" s="6" t="str">
        <f>'Lakota Raiders'!U43</f>
        <v>#REF!</v>
      </c>
      <c r="E20" s="6" t="str">
        <f t="shared" ref="E20:E25" si="23">LEFT('Lakota Raiders'!A$1,3)</f>
        <v>#REF!</v>
      </c>
      <c r="F20" s="6" t="str">
        <f t="shared" ref="F20:I20" si="22">'Lakota Raiders'!Y43</f>
        <v>#REF!</v>
      </c>
      <c r="G20" s="6" t="str">
        <f t="shared" si="22"/>
        <v>#REF!</v>
      </c>
      <c r="H20" s="6" t="str">
        <f t="shared" si="22"/>
        <v>#REF!</v>
      </c>
      <c r="I20" s="6" t="str">
        <f t="shared" si="22"/>
        <v>#REF!</v>
      </c>
    </row>
    <row r="21">
      <c r="A21" s="6" t="str">
        <f>'Lakota Raiders'!U42</f>
        <v>#REF!</v>
      </c>
      <c r="E21" s="6" t="str">
        <f t="shared" si="23"/>
        <v>#REF!</v>
      </c>
      <c r="F21" s="6" t="str">
        <f t="shared" ref="F21:I21" si="24">'Lakota Raiders'!Y42</f>
        <v>#REF!</v>
      </c>
      <c r="G21" s="6" t="str">
        <f t="shared" si="24"/>
        <v>#REF!</v>
      </c>
      <c r="H21" s="6" t="str">
        <f t="shared" si="24"/>
        <v>#REF!</v>
      </c>
      <c r="I21" s="6" t="str">
        <f t="shared" si="24"/>
        <v>#REF!</v>
      </c>
    </row>
    <row r="22">
      <c r="A22" s="6" t="str">
        <f>'Lakota Raiders'!U41</f>
        <v>#REF!</v>
      </c>
      <c r="E22" s="6" t="str">
        <f t="shared" si="23"/>
        <v>#REF!</v>
      </c>
      <c r="F22" s="6" t="str">
        <f t="shared" ref="F22:I22" si="25">'Lakota Raiders'!Y41</f>
        <v>#REF!</v>
      </c>
      <c r="G22" s="6" t="str">
        <f t="shared" si="25"/>
        <v>#REF!</v>
      </c>
      <c r="H22" s="6" t="str">
        <f t="shared" si="25"/>
        <v>#REF!</v>
      </c>
      <c r="I22" s="6" t="str">
        <f t="shared" si="25"/>
        <v>#REF!</v>
      </c>
    </row>
    <row r="23">
      <c r="A23" s="6" t="str">
        <f>'Lakota Raiders'!U40</f>
        <v>#REF!</v>
      </c>
      <c r="E23" s="6" t="str">
        <f t="shared" si="23"/>
        <v>#REF!</v>
      </c>
      <c r="F23" s="6" t="str">
        <f t="shared" ref="F23:I23" si="26">'Lakota Raiders'!Y40</f>
        <v>#REF!</v>
      </c>
      <c r="G23" s="6" t="str">
        <f t="shared" si="26"/>
        <v>#REF!</v>
      </c>
      <c r="H23" s="6" t="str">
        <f t="shared" si="26"/>
        <v>#REF!</v>
      </c>
      <c r="I23" s="6" t="str">
        <f t="shared" si="26"/>
        <v>#REF!</v>
      </c>
    </row>
    <row r="24">
      <c r="A24" s="6" t="str">
        <f>'Lakota Raiders'!U39</f>
        <v>#REF!</v>
      </c>
      <c r="E24" s="6" t="str">
        <f t="shared" si="23"/>
        <v>#REF!</v>
      </c>
      <c r="F24" s="6" t="str">
        <f t="shared" ref="F24:I24" si="27">'Lakota Raiders'!Y39</f>
        <v>#REF!</v>
      </c>
      <c r="G24" s="6" t="str">
        <f t="shared" si="27"/>
        <v>#REF!</v>
      </c>
      <c r="H24" s="6" t="str">
        <f t="shared" si="27"/>
        <v>#REF!</v>
      </c>
      <c r="I24" s="6" t="str">
        <f t="shared" si="27"/>
        <v>#REF!</v>
      </c>
    </row>
    <row r="25">
      <c r="A25" s="6" t="str">
        <f>'Lakota Raiders'!U38</f>
        <v>#REF!</v>
      </c>
      <c r="E25" s="6" t="str">
        <f t="shared" si="23"/>
        <v>#REF!</v>
      </c>
      <c r="F25" s="6" t="str">
        <f t="shared" ref="F25:I25" si="28">'Lakota Raiders'!Y38</f>
        <v>#REF!</v>
      </c>
      <c r="G25" s="6" t="str">
        <f t="shared" si="28"/>
        <v>#REF!</v>
      </c>
      <c r="H25" s="6" t="str">
        <f t="shared" si="28"/>
        <v>#REF!</v>
      </c>
      <c r="I25" s="6" t="str">
        <f t="shared" si="28"/>
        <v>#REF!</v>
      </c>
    </row>
    <row r="26">
      <c r="A26" s="6" t="str">
        <f>'Margaretta Polar Bears'!U43</f>
        <v>#REF!</v>
      </c>
      <c r="E26" s="6" t="str">
        <f t="shared" ref="E26:E31" si="30">LEFT('Margaretta Polar Bears'!A$1,3)</f>
        <v>#REF!</v>
      </c>
      <c r="F26" s="6" t="str">
        <f t="shared" ref="F26:I26" si="29">'Margaretta Polar Bears'!Y43</f>
        <v>#REF!</v>
      </c>
      <c r="G26" s="6" t="str">
        <f t="shared" si="29"/>
        <v>#REF!</v>
      </c>
      <c r="H26" s="6" t="str">
        <f t="shared" si="29"/>
        <v>#REF!</v>
      </c>
      <c r="I26" s="6" t="str">
        <f t="shared" si="29"/>
        <v>#REF!</v>
      </c>
    </row>
    <row r="27">
      <c r="A27" s="6" t="str">
        <f>'Margaretta Polar Bears'!U42</f>
        <v>#REF!</v>
      </c>
      <c r="E27" s="6" t="str">
        <f t="shared" si="30"/>
        <v>#REF!</v>
      </c>
      <c r="F27" s="6" t="str">
        <f t="shared" ref="F27:I27" si="31">'Margaretta Polar Bears'!Y42</f>
        <v>#REF!</v>
      </c>
      <c r="G27" s="6" t="str">
        <f t="shared" si="31"/>
        <v>#REF!</v>
      </c>
      <c r="H27" s="6" t="str">
        <f t="shared" si="31"/>
        <v>#REF!</v>
      </c>
      <c r="I27" s="6" t="str">
        <f t="shared" si="31"/>
        <v>#REF!</v>
      </c>
    </row>
    <row r="28">
      <c r="A28" s="6" t="str">
        <f>'Margaretta Polar Bears'!U41</f>
        <v>#REF!</v>
      </c>
      <c r="E28" s="6" t="str">
        <f t="shared" si="30"/>
        <v>#REF!</v>
      </c>
      <c r="F28" s="6" t="str">
        <f t="shared" ref="F28:I28" si="32">'Margaretta Polar Bears'!Y41</f>
        <v>#REF!</v>
      </c>
      <c r="G28" s="6" t="str">
        <f t="shared" si="32"/>
        <v>#REF!</v>
      </c>
      <c r="H28" s="6" t="str">
        <f t="shared" si="32"/>
        <v>#REF!</v>
      </c>
      <c r="I28" s="6" t="str">
        <f t="shared" si="32"/>
        <v>#REF!</v>
      </c>
    </row>
    <row r="29">
      <c r="A29" s="6" t="str">
        <f>'Margaretta Polar Bears'!U40</f>
        <v>#REF!</v>
      </c>
      <c r="E29" s="6" t="str">
        <f t="shared" si="30"/>
        <v>#REF!</v>
      </c>
      <c r="F29" s="6" t="str">
        <f t="shared" ref="F29:I29" si="33">'Margaretta Polar Bears'!Y40</f>
        <v>#REF!</v>
      </c>
      <c r="G29" s="6" t="str">
        <f t="shared" si="33"/>
        <v>#REF!</v>
      </c>
      <c r="H29" s="6" t="str">
        <f t="shared" si="33"/>
        <v>#REF!</v>
      </c>
      <c r="I29" s="6" t="str">
        <f t="shared" si="33"/>
        <v>#REF!</v>
      </c>
    </row>
    <row r="30">
      <c r="A30" s="6" t="str">
        <f>'Margaretta Polar Bears'!U39</f>
        <v>#REF!</v>
      </c>
      <c r="E30" s="6" t="str">
        <f t="shared" si="30"/>
        <v>#REF!</v>
      </c>
      <c r="F30" s="6" t="str">
        <f t="shared" ref="F30:I30" si="34">'Margaretta Polar Bears'!Y39</f>
        <v>#REF!</v>
      </c>
      <c r="G30" s="6" t="str">
        <f t="shared" si="34"/>
        <v>#REF!</v>
      </c>
      <c r="H30" s="6" t="str">
        <f t="shared" si="34"/>
        <v>#REF!</v>
      </c>
      <c r="I30" s="6" t="str">
        <f t="shared" si="34"/>
        <v>#REF!</v>
      </c>
    </row>
    <row r="31">
      <c r="A31" s="6" t="str">
        <f>'Margaretta Polar Bears'!U38</f>
        <v>#REF!</v>
      </c>
      <c r="E31" s="6" t="str">
        <f t="shared" si="30"/>
        <v>#REF!</v>
      </c>
      <c r="F31" s="6" t="str">
        <f t="shared" ref="F31:I31" si="35">'Margaretta Polar Bears'!Y38</f>
        <v>#REF!</v>
      </c>
      <c r="G31" s="6" t="str">
        <f t="shared" si="35"/>
        <v>#REF!</v>
      </c>
      <c r="H31" s="6" t="str">
        <f t="shared" si="35"/>
        <v>#REF!</v>
      </c>
      <c r="I31" s="6" t="str">
        <f t="shared" si="35"/>
        <v>#REF!</v>
      </c>
    </row>
    <row r="32">
      <c r="A32" s="8" t="str">
        <f>'Willard Flashes'!U43</f>
        <v>#REF!</v>
      </c>
      <c r="B32" s="8"/>
      <c r="C32" s="8"/>
      <c r="D32" s="8"/>
      <c r="E32" s="8" t="str">
        <f t="shared" ref="E32:E37" si="37">LEFT('Willard Flashes'!A$1,3)</f>
        <v>#REF!</v>
      </c>
      <c r="F32" s="9" t="str">
        <f t="shared" ref="F32:I32" si="36">'Willard Flashes'!Y43</f>
        <v>#REF!</v>
      </c>
      <c r="G32" s="9" t="str">
        <f t="shared" si="36"/>
        <v>#REF!</v>
      </c>
      <c r="H32" s="9" t="str">
        <f t="shared" si="36"/>
        <v>#REF!</v>
      </c>
      <c r="I32" s="9" t="str">
        <f t="shared" si="36"/>
        <v>#REF!</v>
      </c>
    </row>
    <row r="33">
      <c r="A33" s="8" t="str">
        <f>'Willard Flashes'!U42</f>
        <v>#REF!</v>
      </c>
      <c r="B33" s="8"/>
      <c r="C33" s="8"/>
      <c r="D33" s="8"/>
      <c r="E33" s="8" t="str">
        <f t="shared" si="37"/>
        <v>#REF!</v>
      </c>
      <c r="F33" s="9" t="str">
        <f t="shared" ref="F33:I33" si="38">'Willard Flashes'!Y42</f>
        <v>#REF!</v>
      </c>
      <c r="G33" s="9" t="str">
        <f t="shared" si="38"/>
        <v>#REF!</v>
      </c>
      <c r="H33" s="9" t="str">
        <f t="shared" si="38"/>
        <v>#REF!</v>
      </c>
      <c r="I33" s="9" t="str">
        <f t="shared" si="38"/>
        <v>#REF!</v>
      </c>
    </row>
    <row r="34">
      <c r="A34" s="8" t="str">
        <f>'Willard Flashes'!U41</f>
        <v>#REF!</v>
      </c>
      <c r="B34" s="8"/>
      <c r="C34" s="8"/>
      <c r="D34" s="8"/>
      <c r="E34" s="8" t="str">
        <f t="shared" si="37"/>
        <v>#REF!</v>
      </c>
      <c r="F34" s="9" t="str">
        <f t="shared" ref="F34:I34" si="39">'Willard Flashes'!Y41</f>
        <v>#REF!</v>
      </c>
      <c r="G34" s="9" t="str">
        <f t="shared" si="39"/>
        <v>#REF!</v>
      </c>
      <c r="H34" s="9" t="str">
        <f t="shared" si="39"/>
        <v>#REF!</v>
      </c>
      <c r="I34" s="9" t="str">
        <f t="shared" si="39"/>
        <v>#REF!</v>
      </c>
    </row>
    <row r="35">
      <c r="A35" s="8" t="str">
        <f>'Willard Flashes'!U40</f>
        <v>#REF!</v>
      </c>
      <c r="B35" s="8"/>
      <c r="C35" s="8"/>
      <c r="D35" s="8"/>
      <c r="E35" s="8" t="str">
        <f t="shared" si="37"/>
        <v>#REF!</v>
      </c>
      <c r="F35" s="9" t="str">
        <f t="shared" ref="F35:I35" si="40">'Willard Flashes'!Y40</f>
        <v>#REF!</v>
      </c>
      <c r="G35" s="9" t="str">
        <f t="shared" si="40"/>
        <v>#REF!</v>
      </c>
      <c r="H35" s="9" t="str">
        <f t="shared" si="40"/>
        <v>#REF!</v>
      </c>
      <c r="I35" s="9" t="str">
        <f t="shared" si="40"/>
        <v>#REF!</v>
      </c>
    </row>
    <row r="36">
      <c r="A36" s="8" t="str">
        <f>'Willard Flashes'!U39</f>
        <v>#REF!</v>
      </c>
      <c r="B36" s="8"/>
      <c r="C36" s="8"/>
      <c r="D36" s="8"/>
      <c r="E36" s="8" t="str">
        <f t="shared" si="37"/>
        <v>#REF!</v>
      </c>
      <c r="F36" s="9" t="str">
        <f t="shared" ref="F36:I36" si="41">'Willard Flashes'!Y39</f>
        <v>#REF!</v>
      </c>
      <c r="G36" s="9" t="str">
        <f t="shared" si="41"/>
        <v>#REF!</v>
      </c>
      <c r="H36" s="9" t="str">
        <f t="shared" si="41"/>
        <v>#REF!</v>
      </c>
      <c r="I36" s="9" t="str">
        <f t="shared" si="41"/>
        <v>#REF!</v>
      </c>
    </row>
    <row r="37">
      <c r="A37" s="8" t="str">
        <f>'Willard Flashes'!U38</f>
        <v>#REF!</v>
      </c>
      <c r="B37" s="8"/>
      <c r="C37" s="8"/>
      <c r="D37" s="8"/>
      <c r="E37" s="8" t="str">
        <f t="shared" si="37"/>
        <v>#REF!</v>
      </c>
      <c r="F37" s="9" t="str">
        <f t="shared" ref="F37:I37" si="42">'Willard Flashes'!Y38</f>
        <v>#REF!</v>
      </c>
      <c r="G37" s="9" t="str">
        <f t="shared" si="42"/>
        <v>#REF!</v>
      </c>
      <c r="H37" s="9" t="str">
        <f t="shared" si="42"/>
        <v>#REF!</v>
      </c>
      <c r="I37" s="9" t="str">
        <f t="shared" si="42"/>
        <v>#REF!</v>
      </c>
    </row>
    <row r="38">
      <c r="A38" s="8" t="str">
        <f>'Hopewell-Loudon Chieftains'!U43</f>
        <v>#REF!</v>
      </c>
      <c r="B38" s="8"/>
      <c r="C38" s="8"/>
      <c r="D38" s="8"/>
      <c r="E38" s="8" t="str">
        <f t="shared" ref="E38:E43" si="44">LEFT('Hopewell-Loudon Chieftains'!A$1,3)</f>
        <v>#REF!</v>
      </c>
      <c r="F38" s="9" t="str">
        <f t="shared" ref="F38:I38" si="43">'Hopewell-Loudon Chieftains'!Y43</f>
        <v>#REF!</v>
      </c>
      <c r="G38" s="9" t="str">
        <f t="shared" si="43"/>
        <v>#REF!</v>
      </c>
      <c r="H38" s="9" t="str">
        <f t="shared" si="43"/>
        <v>#REF!</v>
      </c>
      <c r="I38" s="9" t="str">
        <f t="shared" si="43"/>
        <v>#REF!</v>
      </c>
    </row>
    <row r="39">
      <c r="A39" s="8" t="str">
        <f>'Hopewell-Loudon Chieftains'!U42</f>
        <v>#REF!</v>
      </c>
      <c r="B39" s="8"/>
      <c r="C39" s="8"/>
      <c r="D39" s="8"/>
      <c r="E39" s="8" t="str">
        <f t="shared" si="44"/>
        <v>#REF!</v>
      </c>
      <c r="F39" s="9" t="str">
        <f t="shared" ref="F39:I39" si="45">'Hopewell-Loudon Chieftains'!Y42</f>
        <v>#REF!</v>
      </c>
      <c r="G39" s="9" t="str">
        <f t="shared" si="45"/>
        <v>#REF!</v>
      </c>
      <c r="H39" s="9" t="str">
        <f t="shared" si="45"/>
        <v>#REF!</v>
      </c>
      <c r="I39" s="9" t="str">
        <f t="shared" si="45"/>
        <v>#REF!</v>
      </c>
    </row>
    <row r="40">
      <c r="A40" s="8" t="str">
        <f>'Hopewell-Loudon Chieftains'!U41</f>
        <v>#REF!</v>
      </c>
      <c r="B40" s="8"/>
      <c r="C40" s="8"/>
      <c r="D40" s="8"/>
      <c r="E40" s="8" t="str">
        <f t="shared" si="44"/>
        <v>#REF!</v>
      </c>
      <c r="F40" s="9" t="str">
        <f t="shared" ref="F40:I40" si="46">'Hopewell-Loudon Chieftains'!Y41</f>
        <v>#REF!</v>
      </c>
      <c r="G40" s="9" t="str">
        <f t="shared" si="46"/>
        <v>#REF!</v>
      </c>
      <c r="H40" s="9" t="str">
        <f t="shared" si="46"/>
        <v>#REF!</v>
      </c>
      <c r="I40" s="9" t="str">
        <f t="shared" si="46"/>
        <v>#REF!</v>
      </c>
    </row>
    <row r="41">
      <c r="A41" s="8" t="str">
        <f>'Hopewell-Loudon Chieftains'!U40</f>
        <v>#REF!</v>
      </c>
      <c r="B41" s="8"/>
      <c r="C41" s="8"/>
      <c r="D41" s="8"/>
      <c r="E41" s="8" t="str">
        <f t="shared" si="44"/>
        <v>#REF!</v>
      </c>
      <c r="F41" s="9" t="str">
        <f t="shared" ref="F41:I41" si="47">'Hopewell-Loudon Chieftains'!Y40</f>
        <v>#REF!</v>
      </c>
      <c r="G41" s="9" t="str">
        <f t="shared" si="47"/>
        <v>#REF!</v>
      </c>
      <c r="H41" s="9" t="str">
        <f t="shared" si="47"/>
        <v>#REF!</v>
      </c>
      <c r="I41" s="9" t="str">
        <f t="shared" si="47"/>
        <v>#REF!</v>
      </c>
    </row>
    <row r="42">
      <c r="A42" s="8" t="str">
        <f>'Hopewell-Loudon Chieftains'!U39</f>
        <v>#REF!</v>
      </c>
      <c r="B42" s="8"/>
      <c r="C42" s="8"/>
      <c r="D42" s="8"/>
      <c r="E42" s="8" t="str">
        <f t="shared" si="44"/>
        <v>#REF!</v>
      </c>
      <c r="F42" s="9" t="str">
        <f t="shared" ref="F42:I42" si="48">'Hopewell-Loudon Chieftains'!Y39</f>
        <v>#REF!</v>
      </c>
      <c r="G42" s="9" t="str">
        <f t="shared" si="48"/>
        <v>#REF!</v>
      </c>
      <c r="H42" s="9" t="str">
        <f t="shared" si="48"/>
        <v>#REF!</v>
      </c>
      <c r="I42" s="9" t="str">
        <f t="shared" si="48"/>
        <v>#REF!</v>
      </c>
    </row>
    <row r="43">
      <c r="A43" s="8" t="str">
        <f>'Hopewell-Loudon Chieftains'!U38</f>
        <v>#REF!</v>
      </c>
      <c r="B43" s="8"/>
      <c r="C43" s="8"/>
      <c r="D43" s="8"/>
      <c r="E43" s="8" t="str">
        <f t="shared" si="44"/>
        <v>#REF!</v>
      </c>
      <c r="F43" s="9" t="str">
        <f t="shared" ref="F43:I43" si="49">'Hopewell-Loudon Chieftains'!Y38</f>
        <v>#REF!</v>
      </c>
      <c r="G43" s="9" t="str">
        <f t="shared" si="49"/>
        <v>#REF!</v>
      </c>
      <c r="H43" s="9" t="str">
        <f t="shared" si="49"/>
        <v>#REF!</v>
      </c>
      <c r="I43" s="9" t="str">
        <f t="shared" si="49"/>
        <v>#REF!</v>
      </c>
    </row>
    <row r="44">
      <c r="A44" s="6" t="str">
        <f>'SJCC Crimson Streaks'!U43</f>
        <v>#REF!</v>
      </c>
      <c r="E44" s="6" t="str">
        <f t="shared" ref="E44:E49" si="51">LEFT('SJCC Crimson Streaks'!A$1,3)</f>
        <v>#REF!</v>
      </c>
      <c r="F44" s="6" t="str">
        <f t="shared" ref="F44:I44" si="50">'SJCC Crimson Streaks'!Y43</f>
        <v>#REF!</v>
      </c>
      <c r="G44" s="6" t="str">
        <f t="shared" si="50"/>
        <v>#REF!</v>
      </c>
      <c r="H44" s="6" t="str">
        <f t="shared" si="50"/>
        <v>#REF!</v>
      </c>
      <c r="I44" s="6" t="str">
        <f t="shared" si="50"/>
        <v>#REF!</v>
      </c>
    </row>
    <row r="45">
      <c r="A45" s="6" t="str">
        <f>'SJCC Crimson Streaks'!U42</f>
        <v>#REF!</v>
      </c>
      <c r="E45" s="6" t="str">
        <f t="shared" si="51"/>
        <v>#REF!</v>
      </c>
      <c r="F45" s="6" t="str">
        <f t="shared" ref="F45:I45" si="52">'SJCC Crimson Streaks'!Y42</f>
        <v>#REF!</v>
      </c>
      <c r="G45" s="6" t="str">
        <f t="shared" si="52"/>
        <v>#REF!</v>
      </c>
      <c r="H45" s="6" t="str">
        <f t="shared" si="52"/>
        <v>#REF!</v>
      </c>
      <c r="I45" s="6" t="str">
        <f t="shared" si="52"/>
        <v>#REF!</v>
      </c>
    </row>
    <row r="46">
      <c r="A46" s="6" t="str">
        <f>'SJCC Crimson Streaks'!U41</f>
        <v>#REF!</v>
      </c>
      <c r="E46" s="6" t="str">
        <f t="shared" si="51"/>
        <v>#REF!</v>
      </c>
      <c r="F46" s="6" t="str">
        <f t="shared" ref="F46:I46" si="53">'SJCC Crimson Streaks'!Y41</f>
        <v>#REF!</v>
      </c>
      <c r="G46" s="6" t="str">
        <f t="shared" si="53"/>
        <v>#REF!</v>
      </c>
      <c r="H46" s="6" t="str">
        <f t="shared" si="53"/>
        <v>#REF!</v>
      </c>
      <c r="I46" s="6" t="str">
        <f t="shared" si="53"/>
        <v>#REF!</v>
      </c>
    </row>
    <row r="47">
      <c r="A47" s="6" t="str">
        <f>'SJCC Crimson Streaks'!U40</f>
        <v>#REF!</v>
      </c>
      <c r="E47" s="6" t="str">
        <f t="shared" si="51"/>
        <v>#REF!</v>
      </c>
      <c r="F47" s="6" t="str">
        <f t="shared" ref="F47:I47" si="54">'SJCC Crimson Streaks'!Y40</f>
        <v>#REF!</v>
      </c>
      <c r="G47" s="6" t="str">
        <f t="shared" si="54"/>
        <v>#REF!</v>
      </c>
      <c r="H47" s="6" t="str">
        <f t="shared" si="54"/>
        <v>#REF!</v>
      </c>
      <c r="I47" s="6" t="str">
        <f t="shared" si="54"/>
        <v>#REF!</v>
      </c>
    </row>
    <row r="48">
      <c r="A48" s="6" t="str">
        <f>'SJCC Crimson Streaks'!U39</f>
        <v>#REF!</v>
      </c>
      <c r="E48" s="6" t="str">
        <f t="shared" si="51"/>
        <v>#REF!</v>
      </c>
      <c r="F48" s="6" t="str">
        <f t="shared" ref="F48:I48" si="55">'SJCC Crimson Streaks'!Y39</f>
        <v>#REF!</v>
      </c>
      <c r="G48" s="6" t="str">
        <f t="shared" si="55"/>
        <v>#REF!</v>
      </c>
      <c r="H48" s="6" t="str">
        <f t="shared" si="55"/>
        <v>#REF!</v>
      </c>
      <c r="I48" s="6" t="str">
        <f t="shared" si="55"/>
        <v>#REF!</v>
      </c>
    </row>
    <row r="49">
      <c r="A49" s="6" t="str">
        <f>'SJCC Crimson Streaks'!U38</f>
        <v>#REF!</v>
      </c>
      <c r="E49" s="6" t="str">
        <f t="shared" si="51"/>
        <v>#REF!</v>
      </c>
      <c r="F49" s="6" t="str">
        <f t="shared" ref="F49:I49" si="56">'SJCC Crimson Streaks'!Y38</f>
        <v>#REF!</v>
      </c>
      <c r="G49" s="6" t="str">
        <f t="shared" si="56"/>
        <v>#REF!</v>
      </c>
      <c r="H49" s="6" t="str">
        <f t="shared" si="56"/>
        <v>#REF!</v>
      </c>
      <c r="I49" s="6" t="str">
        <f t="shared" si="56"/>
        <v>#REF!</v>
      </c>
    </row>
  </sheetData>
  <mergeCells count="1">
    <mergeCell ref="A1:D1"/>
  </mergeCell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2"/>
      <c r="C1" s="2"/>
      <c r="D1" s="3"/>
      <c r="E1" s="4" t="s">
        <v>1</v>
      </c>
      <c r="F1" s="4" t="s">
        <v>21</v>
      </c>
      <c r="G1" s="4" t="s">
        <v>14</v>
      </c>
      <c r="H1" s="4" t="s">
        <v>22</v>
      </c>
      <c r="I1" s="5" t="s">
        <v>23</v>
      </c>
    </row>
    <row r="2">
      <c r="A2" s="13" t="str">
        <f t="array" ref="A2:L500">sort(BKick!A2:L500,9,FALSE)</f>
        <v>#REF!</v>
      </c>
      <c r="E2" s="6" t="e">
        <v>#REF!</v>
      </c>
      <c r="F2" s="6" t="e">
        <v>#REF!</v>
      </c>
      <c r="G2" s="6" t="e">
        <v>#REF!</v>
      </c>
      <c r="H2" s="6" t="e">
        <v>#REF!</v>
      </c>
      <c r="I2" s="6" t="e">
        <v>#REF!</v>
      </c>
    </row>
    <row r="3">
      <c r="A3" s="6" t="e">
        <v>#REF!</v>
      </c>
      <c r="E3" s="6" t="e">
        <v>#REF!</v>
      </c>
      <c r="F3" s="6" t="e">
        <v>#REF!</v>
      </c>
      <c r="G3" s="6" t="e">
        <v>#REF!</v>
      </c>
      <c r="H3" s="6" t="e">
        <v>#REF!</v>
      </c>
      <c r="I3" s="6" t="e">
        <v>#REF!</v>
      </c>
    </row>
    <row r="4">
      <c r="A4" s="6" t="e">
        <v>#REF!</v>
      </c>
      <c r="E4" s="6" t="e">
        <v>#REF!</v>
      </c>
      <c r="F4" s="6" t="e">
        <v>#REF!</v>
      </c>
      <c r="G4" s="6" t="e">
        <v>#REF!</v>
      </c>
      <c r="H4" s="6" t="e">
        <v>#REF!</v>
      </c>
      <c r="I4" s="6" t="e">
        <v>#REF!</v>
      </c>
    </row>
    <row r="5">
      <c r="A5" s="6" t="e">
        <v>#REF!</v>
      </c>
      <c r="E5" s="6" t="e">
        <v>#REF!</v>
      </c>
      <c r="F5" s="6" t="e">
        <v>#REF!</v>
      </c>
      <c r="G5" s="6" t="e">
        <v>#REF!</v>
      </c>
      <c r="H5" s="6" t="e">
        <v>#REF!</v>
      </c>
      <c r="I5" s="6" t="e">
        <v>#REF!</v>
      </c>
    </row>
    <row r="6">
      <c r="A6" s="6" t="e">
        <v>#REF!</v>
      </c>
      <c r="E6" s="6" t="e">
        <v>#REF!</v>
      </c>
      <c r="F6" s="6" t="e">
        <v>#REF!</v>
      </c>
      <c r="G6" s="6" t="e">
        <v>#REF!</v>
      </c>
      <c r="H6" s="6" t="e">
        <v>#REF!</v>
      </c>
      <c r="I6" s="6" t="e">
        <v>#REF!</v>
      </c>
    </row>
    <row r="7">
      <c r="A7" s="6" t="e">
        <v>#REF!</v>
      </c>
      <c r="E7" s="6" t="e">
        <v>#REF!</v>
      </c>
      <c r="F7" s="6" t="e">
        <v>#REF!</v>
      </c>
      <c r="G7" s="6" t="e">
        <v>#REF!</v>
      </c>
      <c r="H7" s="6" t="e">
        <v>#REF!</v>
      </c>
      <c r="I7" s="6" t="e">
        <v>#REF!</v>
      </c>
    </row>
    <row r="8">
      <c r="A8" s="6" t="e">
        <v>#REF!</v>
      </c>
      <c r="E8" s="6" t="e">
        <v>#REF!</v>
      </c>
      <c r="F8" s="6" t="e">
        <v>#REF!</v>
      </c>
      <c r="G8" s="6" t="e">
        <v>#REF!</v>
      </c>
      <c r="H8" s="6" t="e">
        <v>#REF!</v>
      </c>
      <c r="I8" s="6" t="e">
        <v>#REF!</v>
      </c>
    </row>
    <row r="9">
      <c r="A9" s="6" t="e">
        <v>#REF!</v>
      </c>
      <c r="E9" s="6" t="e">
        <v>#REF!</v>
      </c>
      <c r="F9" s="6" t="e">
        <v>#REF!</v>
      </c>
      <c r="G9" s="6" t="e">
        <v>#REF!</v>
      </c>
      <c r="H9" s="6" t="e">
        <v>#REF!</v>
      </c>
      <c r="I9" s="6" t="e">
        <v>#REF!</v>
      </c>
    </row>
    <row r="10">
      <c r="A10" s="6" t="e">
        <v>#REF!</v>
      </c>
      <c r="E10" s="6" t="e">
        <v>#REF!</v>
      </c>
      <c r="F10" s="6" t="e">
        <v>#REF!</v>
      </c>
      <c r="G10" s="6" t="e">
        <v>#REF!</v>
      </c>
      <c r="H10" s="6" t="e">
        <v>#REF!</v>
      </c>
      <c r="I10" s="6" t="e">
        <v>#REF!</v>
      </c>
    </row>
    <row r="11">
      <c r="A11" s="6" t="e">
        <v>#REF!</v>
      </c>
      <c r="E11" s="6" t="e">
        <v>#REF!</v>
      </c>
      <c r="F11" s="6" t="e">
        <v>#REF!</v>
      </c>
      <c r="G11" s="6" t="e">
        <v>#REF!</v>
      </c>
      <c r="H11" s="6" t="e">
        <v>#REF!</v>
      </c>
      <c r="I11" s="6" t="e">
        <v>#REF!</v>
      </c>
    </row>
    <row r="12">
      <c r="A12" s="6" t="e">
        <v>#REF!</v>
      </c>
      <c r="E12" s="6" t="e">
        <v>#REF!</v>
      </c>
      <c r="F12" s="6" t="e">
        <v>#REF!</v>
      </c>
      <c r="G12" s="6" t="e">
        <v>#REF!</v>
      </c>
      <c r="H12" s="6" t="e">
        <v>#REF!</v>
      </c>
      <c r="I12" s="6" t="e">
        <v>#REF!</v>
      </c>
    </row>
    <row r="13">
      <c r="A13" s="6" t="e">
        <v>#REF!</v>
      </c>
      <c r="E13" s="6" t="e">
        <v>#REF!</v>
      </c>
      <c r="F13" s="6" t="e">
        <v>#REF!</v>
      </c>
      <c r="G13" s="6" t="e">
        <v>#REF!</v>
      </c>
      <c r="H13" s="6" t="e">
        <v>#REF!</v>
      </c>
      <c r="I13" s="6" t="e">
        <v>#REF!</v>
      </c>
    </row>
    <row r="14">
      <c r="A14" s="6" t="e">
        <v>#REF!</v>
      </c>
      <c r="E14" s="6" t="e">
        <v>#REF!</v>
      </c>
      <c r="F14" s="6" t="e">
        <v>#REF!</v>
      </c>
      <c r="G14" s="6" t="e">
        <v>#REF!</v>
      </c>
      <c r="H14" s="6" t="e">
        <v>#REF!</v>
      </c>
      <c r="I14" s="6" t="e">
        <v>#REF!</v>
      </c>
    </row>
    <row r="15">
      <c r="A15" s="6" t="e">
        <v>#REF!</v>
      </c>
      <c r="E15" s="6" t="e">
        <v>#REF!</v>
      </c>
      <c r="F15" s="6" t="e">
        <v>#REF!</v>
      </c>
      <c r="G15" s="6" t="e">
        <v>#REF!</v>
      </c>
      <c r="H15" s="6" t="e">
        <v>#REF!</v>
      </c>
      <c r="I15" s="6" t="e">
        <v>#REF!</v>
      </c>
    </row>
    <row r="16">
      <c r="A16" s="6" t="e">
        <v>#REF!</v>
      </c>
      <c r="E16" s="6" t="e">
        <v>#REF!</v>
      </c>
      <c r="F16" s="6" t="e">
        <v>#REF!</v>
      </c>
      <c r="G16" s="6" t="e">
        <v>#REF!</v>
      </c>
      <c r="H16" s="6" t="e">
        <v>#REF!</v>
      </c>
      <c r="I16" s="6" t="e">
        <v>#REF!</v>
      </c>
    </row>
    <row r="17">
      <c r="A17" s="6" t="e">
        <v>#REF!</v>
      </c>
      <c r="E17" s="6" t="e">
        <v>#REF!</v>
      </c>
      <c r="F17" s="6" t="e">
        <v>#REF!</v>
      </c>
      <c r="G17" s="6" t="e">
        <v>#REF!</v>
      </c>
      <c r="H17" s="6" t="e">
        <v>#REF!</v>
      </c>
      <c r="I17" s="6" t="e">
        <v>#REF!</v>
      </c>
    </row>
    <row r="18">
      <c r="A18" s="6" t="e">
        <v>#REF!</v>
      </c>
      <c r="E18" s="6" t="e">
        <v>#REF!</v>
      </c>
      <c r="F18" s="6" t="e">
        <v>#REF!</v>
      </c>
      <c r="G18" s="6" t="e">
        <v>#REF!</v>
      </c>
      <c r="H18" s="6" t="e">
        <v>#REF!</v>
      </c>
      <c r="I18" s="6" t="e">
        <v>#REF!</v>
      </c>
    </row>
    <row r="19">
      <c r="A19" s="6" t="e">
        <v>#REF!</v>
      </c>
      <c r="E19" s="6" t="e">
        <v>#REF!</v>
      </c>
      <c r="F19" s="6" t="e">
        <v>#REF!</v>
      </c>
      <c r="G19" s="6" t="e">
        <v>#REF!</v>
      </c>
      <c r="H19" s="6" t="e">
        <v>#REF!</v>
      </c>
      <c r="I19" s="6" t="e">
        <v>#REF!</v>
      </c>
    </row>
    <row r="20">
      <c r="A20" s="6" t="e">
        <v>#REF!</v>
      </c>
      <c r="E20" s="6" t="e">
        <v>#REF!</v>
      </c>
      <c r="F20" s="6" t="e">
        <v>#REF!</v>
      </c>
      <c r="G20" s="6" t="e">
        <v>#REF!</v>
      </c>
      <c r="H20" s="6" t="e">
        <v>#REF!</v>
      </c>
      <c r="I20" s="6" t="e">
        <v>#REF!</v>
      </c>
    </row>
    <row r="21">
      <c r="A21" s="6" t="e">
        <v>#REF!</v>
      </c>
      <c r="E21" s="6" t="e">
        <v>#REF!</v>
      </c>
      <c r="F21" s="6" t="e">
        <v>#REF!</v>
      </c>
      <c r="G21" s="6" t="e">
        <v>#REF!</v>
      </c>
      <c r="H21" s="6" t="e">
        <v>#REF!</v>
      </c>
      <c r="I21" s="6" t="e">
        <v>#REF!</v>
      </c>
    </row>
    <row r="22">
      <c r="A22" s="6" t="e">
        <v>#REF!</v>
      </c>
      <c r="E22" s="6" t="e">
        <v>#REF!</v>
      </c>
      <c r="F22" s="6" t="e">
        <v>#REF!</v>
      </c>
      <c r="G22" s="6" t="e">
        <v>#REF!</v>
      </c>
      <c r="H22" s="6" t="e">
        <v>#REF!</v>
      </c>
      <c r="I22" s="6" t="e">
        <v>#REF!</v>
      </c>
    </row>
    <row r="23">
      <c r="A23" s="6" t="e">
        <v>#REF!</v>
      </c>
      <c r="E23" s="6" t="e">
        <v>#REF!</v>
      </c>
      <c r="F23" s="6" t="e">
        <v>#REF!</v>
      </c>
      <c r="G23" s="6" t="e">
        <v>#REF!</v>
      </c>
      <c r="H23" s="6" t="e">
        <v>#REF!</v>
      </c>
      <c r="I23" s="6" t="e">
        <v>#REF!</v>
      </c>
    </row>
    <row r="24">
      <c r="A24" s="6" t="e">
        <v>#REF!</v>
      </c>
      <c r="E24" s="6" t="e">
        <v>#REF!</v>
      </c>
      <c r="F24" s="6" t="e">
        <v>#REF!</v>
      </c>
      <c r="G24" s="6" t="e">
        <v>#REF!</v>
      </c>
      <c r="H24" s="6" t="e">
        <v>#REF!</v>
      </c>
      <c r="I24" s="6" t="e">
        <v>#REF!</v>
      </c>
    </row>
    <row r="25">
      <c r="A25" s="6" t="e">
        <v>#REF!</v>
      </c>
      <c r="E25" s="6" t="e">
        <v>#REF!</v>
      </c>
      <c r="F25" s="6" t="e">
        <v>#REF!</v>
      </c>
      <c r="G25" s="6" t="e">
        <v>#REF!</v>
      </c>
      <c r="H25" s="6" t="e">
        <v>#REF!</v>
      </c>
      <c r="I25" s="6" t="e">
        <v>#REF!</v>
      </c>
    </row>
    <row r="26">
      <c r="A26" s="6" t="e">
        <v>#REF!</v>
      </c>
      <c r="E26" s="6" t="e">
        <v>#REF!</v>
      </c>
      <c r="F26" s="6" t="e">
        <v>#REF!</v>
      </c>
      <c r="G26" s="6" t="e">
        <v>#REF!</v>
      </c>
      <c r="H26" s="6" t="e">
        <v>#REF!</v>
      </c>
      <c r="I26" s="6" t="e">
        <v>#REF!</v>
      </c>
    </row>
    <row r="27">
      <c r="A27" s="6" t="e">
        <v>#REF!</v>
      </c>
      <c r="E27" s="6" t="e">
        <v>#REF!</v>
      </c>
      <c r="F27" s="6" t="e">
        <v>#REF!</v>
      </c>
      <c r="G27" s="6" t="e">
        <v>#REF!</v>
      </c>
      <c r="H27" s="6" t="e">
        <v>#REF!</v>
      </c>
      <c r="I27" s="6" t="e">
        <v>#REF!</v>
      </c>
    </row>
    <row r="28">
      <c r="A28" s="6" t="e">
        <v>#REF!</v>
      </c>
      <c r="E28" s="6" t="e">
        <v>#REF!</v>
      </c>
      <c r="F28" s="6" t="e">
        <v>#REF!</v>
      </c>
      <c r="G28" s="6" t="e">
        <v>#REF!</v>
      </c>
      <c r="H28" s="6" t="e">
        <v>#REF!</v>
      </c>
      <c r="I28" s="6" t="e">
        <v>#REF!</v>
      </c>
    </row>
    <row r="29">
      <c r="A29" s="6" t="e">
        <v>#REF!</v>
      </c>
      <c r="E29" s="6" t="e">
        <v>#REF!</v>
      </c>
      <c r="F29" s="6" t="e">
        <v>#REF!</v>
      </c>
      <c r="G29" s="6" t="e">
        <v>#REF!</v>
      </c>
      <c r="H29" s="6" t="e">
        <v>#REF!</v>
      </c>
      <c r="I29" s="6" t="e">
        <v>#REF!</v>
      </c>
    </row>
    <row r="30">
      <c r="A30" s="6" t="e">
        <v>#REF!</v>
      </c>
      <c r="E30" s="6" t="e">
        <v>#REF!</v>
      </c>
      <c r="F30" s="6" t="e">
        <v>#REF!</v>
      </c>
      <c r="G30" s="6" t="e">
        <v>#REF!</v>
      </c>
      <c r="H30" s="6" t="e">
        <v>#REF!</v>
      </c>
      <c r="I30" s="6" t="e">
        <v>#REF!</v>
      </c>
    </row>
    <row r="31">
      <c r="A31" s="6" t="e">
        <v>#REF!</v>
      </c>
      <c r="E31" s="6" t="e">
        <v>#REF!</v>
      </c>
      <c r="F31" s="6" t="e">
        <v>#REF!</v>
      </c>
      <c r="G31" s="6" t="e">
        <v>#REF!</v>
      </c>
      <c r="H31" s="6" t="e">
        <v>#REF!</v>
      </c>
      <c r="I31" s="6" t="e">
        <v>#REF!</v>
      </c>
    </row>
    <row r="32">
      <c r="A32" s="6" t="e">
        <v>#REF!</v>
      </c>
      <c r="E32" s="6" t="e">
        <v>#REF!</v>
      </c>
      <c r="F32" s="6" t="e">
        <v>#REF!</v>
      </c>
      <c r="G32" s="6" t="e">
        <v>#REF!</v>
      </c>
      <c r="H32" s="6" t="e">
        <v>#REF!</v>
      </c>
      <c r="I32" s="6" t="e">
        <v>#REF!</v>
      </c>
    </row>
    <row r="33">
      <c r="A33" s="6" t="e">
        <v>#REF!</v>
      </c>
      <c r="E33" s="6" t="e">
        <v>#REF!</v>
      </c>
      <c r="F33" s="6" t="e">
        <v>#REF!</v>
      </c>
      <c r="G33" s="6" t="e">
        <v>#REF!</v>
      </c>
      <c r="H33" s="6" t="e">
        <v>#REF!</v>
      </c>
      <c r="I33" s="6" t="e">
        <v>#REF!</v>
      </c>
    </row>
    <row r="34">
      <c r="A34" s="6" t="e">
        <v>#REF!</v>
      </c>
      <c r="E34" s="6" t="e">
        <v>#REF!</v>
      </c>
      <c r="F34" s="6" t="e">
        <v>#REF!</v>
      </c>
      <c r="G34" s="6" t="e">
        <v>#REF!</v>
      </c>
      <c r="H34" s="6" t="e">
        <v>#REF!</v>
      </c>
      <c r="I34" s="6" t="e">
        <v>#REF!</v>
      </c>
    </row>
    <row r="35">
      <c r="A35" s="6" t="e">
        <v>#REF!</v>
      </c>
      <c r="E35" s="6" t="e">
        <v>#REF!</v>
      </c>
      <c r="F35" s="6" t="e">
        <v>#REF!</v>
      </c>
      <c r="G35" s="6" t="e">
        <v>#REF!</v>
      </c>
      <c r="H35" s="6" t="e">
        <v>#REF!</v>
      </c>
      <c r="I35" s="6" t="e">
        <v>#REF!</v>
      </c>
    </row>
    <row r="36">
      <c r="A36" s="6" t="e">
        <v>#REF!</v>
      </c>
      <c r="E36" s="6" t="e">
        <v>#REF!</v>
      </c>
      <c r="F36" s="6" t="e">
        <v>#REF!</v>
      </c>
      <c r="G36" s="6" t="e">
        <v>#REF!</v>
      </c>
      <c r="H36" s="6" t="e">
        <v>#REF!</v>
      </c>
      <c r="I36" s="6" t="e">
        <v>#REF!</v>
      </c>
    </row>
    <row r="37">
      <c r="A37" s="6" t="e">
        <v>#REF!</v>
      </c>
      <c r="E37" s="6" t="e">
        <v>#REF!</v>
      </c>
      <c r="F37" s="6" t="e">
        <v>#REF!</v>
      </c>
      <c r="G37" s="6" t="e">
        <v>#REF!</v>
      </c>
      <c r="H37" s="6" t="e">
        <v>#REF!</v>
      </c>
      <c r="I37" s="6" t="e">
        <v>#REF!</v>
      </c>
    </row>
    <row r="38">
      <c r="A38" t="e">
        <v>#REF!</v>
      </c>
      <c r="E38" t="e">
        <v>#REF!</v>
      </c>
      <c r="F38" t="e">
        <v>#REF!</v>
      </c>
      <c r="G38" t="e">
        <v>#REF!</v>
      </c>
      <c r="H38" t="e">
        <v>#REF!</v>
      </c>
      <c r="I38" t="e">
        <v>#REF!</v>
      </c>
    </row>
    <row r="39">
      <c r="A39" t="e">
        <v>#REF!</v>
      </c>
      <c r="E39" t="e">
        <v>#REF!</v>
      </c>
      <c r="F39" t="e">
        <v>#REF!</v>
      </c>
      <c r="G39" t="e">
        <v>#REF!</v>
      </c>
      <c r="H39" t="e">
        <v>#REF!</v>
      </c>
      <c r="I39" t="e">
        <v>#REF!</v>
      </c>
    </row>
    <row r="40">
      <c r="A40" t="e">
        <v>#REF!</v>
      </c>
      <c r="E40" t="e">
        <v>#REF!</v>
      </c>
      <c r="F40" t="e">
        <v>#REF!</v>
      </c>
      <c r="G40" t="e">
        <v>#REF!</v>
      </c>
      <c r="H40" t="e">
        <v>#REF!</v>
      </c>
      <c r="I40" t="e">
        <v>#REF!</v>
      </c>
    </row>
    <row r="41">
      <c r="A41" t="e">
        <v>#REF!</v>
      </c>
      <c r="E41" t="e">
        <v>#REF!</v>
      </c>
      <c r="F41" t="e">
        <v>#REF!</v>
      </c>
      <c r="G41" t="e">
        <v>#REF!</v>
      </c>
      <c r="H41" t="e">
        <v>#REF!</v>
      </c>
      <c r="I41" t="e">
        <v>#REF!</v>
      </c>
    </row>
    <row r="42">
      <c r="A42" t="e">
        <v>#REF!</v>
      </c>
      <c r="E42" t="e">
        <v>#REF!</v>
      </c>
      <c r="F42" t="e">
        <v>#REF!</v>
      </c>
      <c r="G42" t="e">
        <v>#REF!</v>
      </c>
      <c r="H42" t="e">
        <v>#REF!</v>
      </c>
      <c r="I42" t="e">
        <v>#REF!</v>
      </c>
    </row>
    <row r="43">
      <c r="A43" t="e">
        <v>#REF!</v>
      </c>
      <c r="E43" t="e">
        <v>#REF!</v>
      </c>
      <c r="F43" t="e">
        <v>#REF!</v>
      </c>
      <c r="G43" t="e">
        <v>#REF!</v>
      </c>
      <c r="H43" t="e">
        <v>#REF!</v>
      </c>
      <c r="I43" t="e">
        <v>#REF!</v>
      </c>
    </row>
    <row r="44">
      <c r="A44" t="e">
        <v>#REF!</v>
      </c>
      <c r="E44" t="e">
        <v>#REF!</v>
      </c>
      <c r="F44" t="e">
        <v>#REF!</v>
      </c>
      <c r="G44" t="e">
        <v>#REF!</v>
      </c>
      <c r="H44" t="e">
        <v>#REF!</v>
      </c>
      <c r="I44" t="e">
        <v>#REF!</v>
      </c>
    </row>
    <row r="45">
      <c r="A45" t="e">
        <v>#REF!</v>
      </c>
      <c r="E45" t="e">
        <v>#REF!</v>
      </c>
      <c r="F45" t="e">
        <v>#REF!</v>
      </c>
      <c r="G45" t="e">
        <v>#REF!</v>
      </c>
      <c r="H45" t="e">
        <v>#REF!</v>
      </c>
      <c r="I45" t="e">
        <v>#REF!</v>
      </c>
    </row>
    <row r="46">
      <c r="A46" t="e">
        <v>#REF!</v>
      </c>
      <c r="E46" t="e">
        <v>#REF!</v>
      </c>
      <c r="F46" t="e">
        <v>#REF!</v>
      </c>
      <c r="G46" t="e">
        <v>#REF!</v>
      </c>
      <c r="H46" t="e">
        <v>#REF!</v>
      </c>
      <c r="I46" t="e">
        <v>#REF!</v>
      </c>
    </row>
    <row r="47">
      <c r="A47" t="e">
        <v>#REF!</v>
      </c>
      <c r="E47" t="e">
        <v>#REF!</v>
      </c>
      <c r="F47" t="e">
        <v>#REF!</v>
      </c>
      <c r="G47" t="e">
        <v>#REF!</v>
      </c>
      <c r="H47" t="e">
        <v>#REF!</v>
      </c>
      <c r="I47" t="e">
        <v>#REF!</v>
      </c>
    </row>
    <row r="48">
      <c r="A48" t="e">
        <v>#REF!</v>
      </c>
      <c r="E48" t="e">
        <v>#REF!</v>
      </c>
      <c r="F48" t="e">
        <v>#REF!</v>
      </c>
      <c r="G48" t="e">
        <v>#REF!</v>
      </c>
      <c r="H48" t="e">
        <v>#REF!</v>
      </c>
      <c r="I48" t="e">
        <v>#REF!</v>
      </c>
    </row>
    <row r="49">
      <c r="A49" t="e">
        <v>#REF!</v>
      </c>
      <c r="E49" t="e">
        <v>#REF!</v>
      </c>
      <c r="F49" t="e">
        <v>#REF!</v>
      </c>
      <c r="G49" t="e">
        <v>#REF!</v>
      </c>
      <c r="H49" t="e">
        <v>#REF!</v>
      </c>
      <c r="I49" t="e">
        <v>#REF!</v>
      </c>
    </row>
  </sheetData>
  <mergeCells count="1">
    <mergeCell ref="A1:D1"/>
  </mergeCell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5.43"/>
    <col customWidth="1" min="2" max="2" width="26.29"/>
    <col customWidth="1" min="3" max="8" width="3.29"/>
    <col customWidth="1" min="9" max="34" width="4.29"/>
  </cols>
  <sheetData>
    <row r="1">
      <c r="A1" s="21" t="s">
        <v>24</v>
      </c>
    </row>
    <row r="2" ht="87.0" customHeight="1">
      <c r="A2" s="21"/>
    </row>
    <row r="3">
      <c r="A3" s="22" t="str">
        <f>IFERROR(__xludf.DUMMYFUNCTION("importrange(""1e9Ii_U9ed2KzUxZ6TD_HjlQidy_HYC2fG6TwdXVRMYI"",""SUMMARY!A2:AH72"")"),"")</f>
        <v/>
      </c>
      <c r="B3" s="23"/>
      <c r="C3" s="24" t="str">
        <f>IFERROR(__xludf.DUMMYFUNCTION("""COMPUTED_VALUE"""),"Records")</f>
        <v>Records</v>
      </c>
      <c r="D3" s="25"/>
      <c r="E3" s="25"/>
      <c r="F3" s="25"/>
      <c r="G3" s="25"/>
      <c r="H3" s="26"/>
      <c r="I3" s="23"/>
      <c r="J3" s="27"/>
      <c r="K3" s="27"/>
      <c r="L3" s="27"/>
      <c r="M3" s="27"/>
      <c r="N3" s="28"/>
      <c r="O3" s="23"/>
      <c r="P3" s="27"/>
      <c r="Q3" s="27"/>
      <c r="R3" s="27"/>
      <c r="S3" s="27"/>
      <c r="T3" s="23"/>
      <c r="U3" s="29"/>
      <c r="V3" s="29"/>
      <c r="W3" s="29"/>
      <c r="X3" s="29"/>
      <c r="Y3" s="30"/>
      <c r="Z3" s="31" t="str">
        <f>IFERROR(__xludf.DUMMYFUNCTION("""COMPUTED_VALUE"""),"Opponent Stats")</f>
        <v>Opponent Stats</v>
      </c>
      <c r="AA3" s="32"/>
      <c r="AB3" s="32"/>
      <c r="AC3" s="32"/>
      <c r="AD3" s="32"/>
      <c r="AE3" s="32"/>
      <c r="AF3" s="32"/>
      <c r="AG3" s="32"/>
      <c r="AH3" s="33"/>
    </row>
    <row r="4">
      <c r="A4" s="23"/>
      <c r="B4" s="23"/>
      <c r="C4" s="34" t="str">
        <f>IFERROR(__xludf.DUMMYFUNCTION("""COMPUTED_VALUE"""),"League")</f>
        <v>League</v>
      </c>
      <c r="D4" s="26"/>
      <c r="E4" s="35" t="str">
        <f>IFERROR(__xludf.DUMMYFUNCTION("""COMPUTED_VALUE"""),"Non-Leag")</f>
        <v>Non-Leag</v>
      </c>
      <c r="F4" s="25"/>
      <c r="G4" s="34" t="str">
        <f>IFERROR(__xludf.DUMMYFUNCTION("""COMPUTED_VALUE"""),"Playoffs")</f>
        <v>Playoffs</v>
      </c>
      <c r="H4" s="26"/>
      <c r="I4" s="23"/>
      <c r="J4" s="31" t="str">
        <f>IFERROR(__xludf.DUMMYFUNCTION("""COMPUTED_VALUE"""),"This Team")</f>
        <v>This Team</v>
      </c>
      <c r="K4" s="32"/>
      <c r="L4" s="32"/>
      <c r="M4" s="33"/>
      <c r="N4" s="28"/>
      <c r="O4" s="23"/>
      <c r="P4" s="31" t="str">
        <f>IFERROR(__xludf.DUMMYFUNCTION("""COMPUTED_VALUE"""),"Other Team")</f>
        <v>Other Team</v>
      </c>
      <c r="Q4" s="32"/>
      <c r="R4" s="32"/>
      <c r="S4" s="33"/>
      <c r="T4" s="23"/>
      <c r="U4" s="36" t="str">
        <f>IFERROR(__xludf.DUMMYFUNCTION("""COMPUTED_VALUE"""),"GIVEaway")</f>
        <v>GIVEaway</v>
      </c>
      <c r="V4" s="32"/>
      <c r="W4" s="37" t="str">
        <f>IFERROR(__xludf.DUMMYFUNCTION("""COMPUTED_VALUE"""),"TAKEaway")</f>
        <v>TAKEaway</v>
      </c>
      <c r="X4" s="33"/>
      <c r="Y4" s="30"/>
      <c r="Z4" s="38" t="str">
        <f>IFERROR(__xludf.DUMMYFUNCTION("""COMPUTED_VALUE"""),"Passing")</f>
        <v>Passing</v>
      </c>
      <c r="AA4" s="25"/>
      <c r="AB4" s="26"/>
      <c r="AC4" s="38" t="str">
        <f>IFERROR(__xludf.DUMMYFUNCTION("""COMPUTED_VALUE"""),"Rushing")</f>
        <v>Rushing</v>
      </c>
      <c r="AD4" s="25"/>
      <c r="AE4" s="26"/>
      <c r="AF4" s="38" t="str">
        <f>IFERROR(__xludf.DUMMYFUNCTION("""COMPUTED_VALUE"""),"Receiving")</f>
        <v>Receiving</v>
      </c>
      <c r="AG4" s="25"/>
      <c r="AH4" s="26"/>
    </row>
    <row r="5">
      <c r="A5" s="31" t="str">
        <f>IFERROR(__xludf.DUMMYFUNCTION("""COMPUTED_VALUE"""),"Sch")</f>
        <v>Sch</v>
      </c>
      <c r="B5" s="39" t="str">
        <f>IFERROR(__xludf.DUMMYFUNCTION("""COMPUTED_VALUE"""),"OPPONENT")</f>
        <v>OPPONENT</v>
      </c>
      <c r="C5" s="40" t="str">
        <f>IFERROR(__xludf.DUMMYFUNCTION("""COMPUTED_VALUE"""),"W")</f>
        <v>W</v>
      </c>
      <c r="D5" s="41" t="str">
        <f>IFERROR(__xludf.DUMMYFUNCTION("""COMPUTED_VALUE"""),"L")</f>
        <v>L</v>
      </c>
      <c r="E5" s="42" t="str">
        <f>IFERROR(__xludf.DUMMYFUNCTION("""COMPUTED_VALUE"""),"W")</f>
        <v>W</v>
      </c>
      <c r="F5" s="42" t="str">
        <f>IFERROR(__xludf.DUMMYFUNCTION("""COMPUTED_VALUE"""),"L")</f>
        <v>L</v>
      </c>
      <c r="G5" s="40" t="str">
        <f>IFERROR(__xludf.DUMMYFUNCTION("""COMPUTED_VALUE"""),"W")</f>
        <v>W</v>
      </c>
      <c r="H5" s="41" t="str">
        <f>IFERROR(__xludf.DUMMYFUNCTION("""COMPUTED_VALUE"""),"L")</f>
        <v>L</v>
      </c>
      <c r="I5" s="43" t="str">
        <f>IFERROR(__xludf.DUMMYFUNCTION("""COMPUTED_VALUE"""),"Q1")</f>
        <v>Q1</v>
      </c>
      <c r="J5" s="44" t="str">
        <f>IFERROR(__xludf.DUMMYFUNCTION("""COMPUTED_VALUE"""),"Q2")</f>
        <v>Q2</v>
      </c>
      <c r="K5" s="44" t="str">
        <f>IFERROR(__xludf.DUMMYFUNCTION("""COMPUTED_VALUE"""),"Q3")</f>
        <v>Q3</v>
      </c>
      <c r="L5" s="44" t="str">
        <f>IFERROR(__xludf.DUMMYFUNCTION("""COMPUTED_VALUE"""),"Q4")</f>
        <v>Q4</v>
      </c>
      <c r="M5" s="44" t="str">
        <f>IFERROR(__xludf.DUMMYFUNCTION("""COMPUTED_VALUE"""),"OT")</f>
        <v>OT</v>
      </c>
      <c r="N5" s="45" t="str">
        <f>IFERROR(__xludf.DUMMYFUNCTION("""COMPUTED_VALUE"""),"Score")</f>
        <v>Score</v>
      </c>
      <c r="O5" s="43" t="str">
        <f>IFERROR(__xludf.DUMMYFUNCTION("""COMPUTED_VALUE"""),"Q1")</f>
        <v>Q1</v>
      </c>
      <c r="P5" s="44" t="str">
        <f>IFERROR(__xludf.DUMMYFUNCTION("""COMPUTED_VALUE"""),"Q2")</f>
        <v>Q2</v>
      </c>
      <c r="Q5" s="44" t="str">
        <f>IFERROR(__xludf.DUMMYFUNCTION("""COMPUTED_VALUE"""),"Q3")</f>
        <v>Q3</v>
      </c>
      <c r="R5" s="44" t="str">
        <f>IFERROR(__xludf.DUMMYFUNCTION("""COMPUTED_VALUE"""),"Q4")</f>
        <v>Q4</v>
      </c>
      <c r="S5" s="44" t="str">
        <f>IFERROR(__xludf.DUMMYFUNCTION("""COMPUTED_VALUE"""),"OT")</f>
        <v>OT</v>
      </c>
      <c r="T5" s="46" t="str">
        <f>IFERROR(__xludf.DUMMYFUNCTION("""COMPUTED_VALUE"""),"Score")</f>
        <v>Score</v>
      </c>
      <c r="U5" s="38" t="str">
        <f>IFERROR(__xludf.DUMMYFUNCTION("""COMPUTED_VALUE"""),"FUM")</f>
        <v>FUM</v>
      </c>
      <c r="V5" s="47" t="str">
        <f>IFERROR(__xludf.DUMMYFUNCTION("""COMPUTED_VALUE"""),"INT")</f>
        <v>INT</v>
      </c>
      <c r="W5" s="38" t="str">
        <f>IFERROR(__xludf.DUMMYFUNCTION("""COMPUTED_VALUE"""),"FUM")</f>
        <v>FUM</v>
      </c>
      <c r="X5" s="47" t="str">
        <f>IFERROR(__xludf.DUMMYFUNCTION("""COMPUTED_VALUE"""),"INT")</f>
        <v>INT</v>
      </c>
      <c r="Y5" s="48" t="str">
        <f>IFERROR(__xludf.DUMMYFUNCTION("""COMPUTED_VALUE"""),"+/-")</f>
        <v>+/-</v>
      </c>
      <c r="Z5" s="49" t="str">
        <f>IFERROR(__xludf.DUMMYFUNCTION("""COMPUTED_VALUE"""),"ATT")</f>
        <v>ATT</v>
      </c>
      <c r="AA5" s="50" t="str">
        <f>IFERROR(__xludf.DUMMYFUNCTION("""COMPUTED_VALUE"""),"YDS")</f>
        <v>YDS</v>
      </c>
      <c r="AB5" s="51" t="str">
        <f>IFERROR(__xludf.DUMMYFUNCTION("""COMPUTED_VALUE"""),"TD")</f>
        <v>TD</v>
      </c>
      <c r="AC5" s="49" t="str">
        <f>IFERROR(__xludf.DUMMYFUNCTION("""COMPUTED_VALUE"""),"ATT")</f>
        <v>ATT</v>
      </c>
      <c r="AD5" s="50" t="str">
        <f>IFERROR(__xludf.DUMMYFUNCTION("""COMPUTED_VALUE"""),"YDS")</f>
        <v>YDS</v>
      </c>
      <c r="AE5" s="51" t="str">
        <f>IFERROR(__xludf.DUMMYFUNCTION("""COMPUTED_VALUE"""),"TD")</f>
        <v>TD</v>
      </c>
      <c r="AF5" s="49" t="str">
        <f>IFERROR(__xludf.DUMMYFUNCTION("""COMPUTED_VALUE"""),"REC")</f>
        <v>REC</v>
      </c>
      <c r="AG5" s="50" t="str">
        <f>IFERROR(__xludf.DUMMYFUNCTION("""COMPUTED_VALUE"""),"YDS")</f>
        <v>YDS</v>
      </c>
      <c r="AH5" s="51" t="str">
        <f>IFERROR(__xludf.DUMMYFUNCTION("""COMPUTED_VALUE"""),"TD")</f>
        <v>TD</v>
      </c>
    </row>
    <row r="6">
      <c r="A6" s="52" t="str">
        <f>IFERROR(__xludf.DUMMYFUNCTION("""COMPUTED_VALUE"""),"BEL")</f>
        <v>BEL</v>
      </c>
      <c r="B6" s="53" t="str">
        <f>IFERROR(__xludf.DUMMYFUNCTION("""COMPUTED_VALUE"""),"Bellevue")</f>
        <v>Bellevue</v>
      </c>
      <c r="C6" s="54">
        <f>IFERROR(__xludf.DUMMYFUNCTION("""COMPUTED_VALUE"""),3.0)</f>
        <v>3</v>
      </c>
      <c r="D6" s="55">
        <f>IFERROR(__xludf.DUMMYFUNCTION("""COMPUTED_VALUE"""),1.0)</f>
        <v>1</v>
      </c>
      <c r="E6" s="54">
        <f>IFERROR(__xludf.DUMMYFUNCTION("""COMPUTED_VALUE"""),4.0)</f>
        <v>4</v>
      </c>
      <c r="F6" s="55">
        <f>IFERROR(__xludf.DUMMYFUNCTION("""COMPUTED_VALUE"""),2.0)</f>
        <v>2</v>
      </c>
      <c r="G6" s="54">
        <f>IFERROR(__xludf.DUMMYFUNCTION("""COMPUTED_VALUE"""),1.0)</f>
        <v>1</v>
      </c>
      <c r="H6" s="55">
        <f>IFERROR(__xludf.DUMMYFUNCTION("""COMPUTED_VALUE"""),1.0)</f>
        <v>1</v>
      </c>
      <c r="I6" s="56">
        <f>IFERROR(__xludf.DUMMYFUNCTION("""COMPUTED_VALUE"""),47.0)</f>
        <v>47</v>
      </c>
      <c r="J6" s="57">
        <f>IFERROR(__xludf.DUMMYFUNCTION("""COMPUTED_VALUE"""),64.0)</f>
        <v>64</v>
      </c>
      <c r="K6" s="57">
        <f>IFERROR(__xludf.DUMMYFUNCTION("""COMPUTED_VALUE"""),47.0)</f>
        <v>47</v>
      </c>
      <c r="L6" s="57">
        <f>IFERROR(__xludf.DUMMYFUNCTION("""COMPUTED_VALUE"""),39.0)</f>
        <v>39</v>
      </c>
      <c r="M6" s="57">
        <f>IFERROR(__xludf.DUMMYFUNCTION("""COMPUTED_VALUE"""),6.0)</f>
        <v>6</v>
      </c>
      <c r="N6" s="58">
        <f>IFERROR(__xludf.DUMMYFUNCTION("""COMPUTED_VALUE"""),203.0)</f>
        <v>203</v>
      </c>
      <c r="O6" s="56">
        <f>IFERROR(__xludf.DUMMYFUNCTION("""COMPUTED_VALUE"""),52.0)</f>
        <v>52</v>
      </c>
      <c r="P6" s="57">
        <f>IFERROR(__xludf.DUMMYFUNCTION("""COMPUTED_VALUE"""),57.0)</f>
        <v>57</v>
      </c>
      <c r="Q6" s="57">
        <f>IFERROR(__xludf.DUMMYFUNCTION("""COMPUTED_VALUE"""),52.0)</f>
        <v>52</v>
      </c>
      <c r="R6" s="57">
        <f>IFERROR(__xludf.DUMMYFUNCTION("""COMPUTED_VALUE"""),51.0)</f>
        <v>51</v>
      </c>
      <c r="S6" s="57">
        <f>IFERROR(__xludf.DUMMYFUNCTION("""COMPUTED_VALUE"""),0.0)</f>
        <v>0</v>
      </c>
      <c r="T6" s="58">
        <f>IFERROR(__xludf.DUMMYFUNCTION("""COMPUTED_VALUE"""),212.0)</f>
        <v>212</v>
      </c>
      <c r="U6" s="56">
        <f>IFERROR(__xludf.DUMMYFUNCTION("""COMPUTED_VALUE"""),7.0)</f>
        <v>7</v>
      </c>
      <c r="V6" s="59">
        <f>IFERROR(__xludf.DUMMYFUNCTION("""COMPUTED_VALUE"""),10.0)</f>
        <v>10</v>
      </c>
      <c r="W6" s="56">
        <f>IFERROR(__xludf.DUMMYFUNCTION("""COMPUTED_VALUE"""),5.0)</f>
        <v>5</v>
      </c>
      <c r="X6" s="59">
        <f>IFERROR(__xludf.DUMMYFUNCTION("""COMPUTED_VALUE"""),10.0)</f>
        <v>10</v>
      </c>
      <c r="Y6" s="60">
        <f>IFERROR(__xludf.DUMMYFUNCTION("""COMPUTED_VALUE"""),-2.0)</f>
        <v>-2</v>
      </c>
      <c r="Z6" s="56">
        <f>IFERROR(__xludf.DUMMYFUNCTION("""COMPUTED_VALUE"""),259.0)</f>
        <v>259</v>
      </c>
      <c r="AA6" s="57">
        <f>IFERROR(__xludf.DUMMYFUNCTION("""COMPUTED_VALUE"""),1661.0)</f>
        <v>1661</v>
      </c>
      <c r="AB6" s="59">
        <f>IFERROR(__xludf.DUMMYFUNCTION("""COMPUTED_VALUE"""),13.0)</f>
        <v>13</v>
      </c>
      <c r="AC6" s="56">
        <f>IFERROR(__xludf.DUMMYFUNCTION("""COMPUTED_VALUE"""),347.0)</f>
        <v>347</v>
      </c>
      <c r="AD6" s="57">
        <f>IFERROR(__xludf.DUMMYFUNCTION("""COMPUTED_VALUE"""),1228.0)</f>
        <v>1228</v>
      </c>
      <c r="AE6" s="59">
        <f>IFERROR(__xludf.DUMMYFUNCTION("""COMPUTED_VALUE"""),15.0)</f>
        <v>15</v>
      </c>
      <c r="AF6" s="61">
        <f>IFERROR(__xludf.DUMMYFUNCTION("""COMPUTED_VALUE"""),160.0)</f>
        <v>160</v>
      </c>
      <c r="AG6" s="57">
        <f>IFERROR(__xludf.DUMMYFUNCTION("""COMPUTED_VALUE"""),1661.0)</f>
        <v>1661</v>
      </c>
      <c r="AH6" s="59">
        <f>IFERROR(__xludf.DUMMYFUNCTION("""COMPUTED_VALUE"""),13.0)</f>
        <v>13</v>
      </c>
    </row>
    <row r="7">
      <c r="A7" s="62" t="str">
        <f>IFERROR(__xludf.DUMMYFUNCTION("""COMPUTED_VALUE"""),"EDI")</f>
        <v>EDI</v>
      </c>
      <c r="B7" s="63" t="str">
        <f>IFERROR(__xludf.DUMMYFUNCTION("""COMPUTED_VALUE"""),"Edison")</f>
        <v>Edison</v>
      </c>
      <c r="C7" s="64">
        <f>IFERROR(__xludf.DUMMYFUNCTION("""COMPUTED_VALUE"""),3.0)</f>
        <v>3</v>
      </c>
      <c r="D7" s="65">
        <f>IFERROR(__xludf.DUMMYFUNCTION("""COMPUTED_VALUE"""),1.0)</f>
        <v>1</v>
      </c>
      <c r="E7" s="64">
        <f>IFERROR(__xludf.DUMMYFUNCTION("""COMPUTED_VALUE"""),4.0)</f>
        <v>4</v>
      </c>
      <c r="F7" s="65">
        <f>IFERROR(__xludf.DUMMYFUNCTION("""COMPUTED_VALUE"""),2.0)</f>
        <v>2</v>
      </c>
      <c r="G7" s="64">
        <f>IFERROR(__xludf.DUMMYFUNCTION("""COMPUTED_VALUE"""),0.0)</f>
        <v>0</v>
      </c>
      <c r="H7" s="65">
        <f>IFERROR(__xludf.DUMMYFUNCTION("""COMPUTED_VALUE"""),1.0)</f>
        <v>1</v>
      </c>
      <c r="I7" s="66">
        <f>IFERROR(__xludf.DUMMYFUNCTION("""COMPUTED_VALUE"""),45.0)</f>
        <v>45</v>
      </c>
      <c r="J7" s="67">
        <f>IFERROR(__xludf.DUMMYFUNCTION("""COMPUTED_VALUE"""),92.0)</f>
        <v>92</v>
      </c>
      <c r="K7" s="67">
        <f>IFERROR(__xludf.DUMMYFUNCTION("""COMPUTED_VALUE"""),60.0)</f>
        <v>60</v>
      </c>
      <c r="L7" s="67">
        <f>IFERROR(__xludf.DUMMYFUNCTION("""COMPUTED_VALUE"""),58.0)</f>
        <v>58</v>
      </c>
      <c r="M7" s="67">
        <f>IFERROR(__xludf.DUMMYFUNCTION("""COMPUTED_VALUE"""),0.0)</f>
        <v>0</v>
      </c>
      <c r="N7" s="68">
        <f>IFERROR(__xludf.DUMMYFUNCTION("""COMPUTED_VALUE"""),255.0)</f>
        <v>255</v>
      </c>
      <c r="O7" s="66">
        <f>IFERROR(__xludf.DUMMYFUNCTION("""COMPUTED_VALUE"""),27.0)</f>
        <v>27</v>
      </c>
      <c r="P7" s="67">
        <f>IFERROR(__xludf.DUMMYFUNCTION("""COMPUTED_VALUE"""),75.0)</f>
        <v>75</v>
      </c>
      <c r="Q7" s="67">
        <f>IFERROR(__xludf.DUMMYFUNCTION("""COMPUTED_VALUE"""),34.0)</f>
        <v>34</v>
      </c>
      <c r="R7" s="67">
        <f>IFERROR(__xludf.DUMMYFUNCTION("""COMPUTED_VALUE"""),58.0)</f>
        <v>58</v>
      </c>
      <c r="S7" s="67">
        <f>IFERROR(__xludf.DUMMYFUNCTION("""COMPUTED_VALUE"""),0.0)</f>
        <v>0</v>
      </c>
      <c r="T7" s="68">
        <f>IFERROR(__xludf.DUMMYFUNCTION("""COMPUTED_VALUE"""),194.0)</f>
        <v>194</v>
      </c>
      <c r="U7" s="66">
        <f>IFERROR(__xludf.DUMMYFUNCTION("""COMPUTED_VALUE"""),3.0)</f>
        <v>3</v>
      </c>
      <c r="V7" s="69">
        <f>IFERROR(__xludf.DUMMYFUNCTION("""COMPUTED_VALUE"""),10.0)</f>
        <v>10</v>
      </c>
      <c r="W7" s="66">
        <f>IFERROR(__xludf.DUMMYFUNCTION("""COMPUTED_VALUE"""),9.0)</f>
        <v>9</v>
      </c>
      <c r="X7" s="69">
        <f>IFERROR(__xludf.DUMMYFUNCTION("""COMPUTED_VALUE"""),9.0)</f>
        <v>9</v>
      </c>
      <c r="Y7" s="70">
        <f>IFERROR(__xludf.DUMMYFUNCTION("""COMPUTED_VALUE"""),5.0)</f>
        <v>5</v>
      </c>
      <c r="Z7" s="66">
        <f>IFERROR(__xludf.DUMMYFUNCTION("""COMPUTED_VALUE"""),214.0)</f>
        <v>214</v>
      </c>
      <c r="AA7" s="67">
        <f>IFERROR(__xludf.DUMMYFUNCTION("""COMPUTED_VALUE"""),1315.0)</f>
        <v>1315</v>
      </c>
      <c r="AB7" s="69">
        <f>IFERROR(__xludf.DUMMYFUNCTION("""COMPUTED_VALUE"""),6.0)</f>
        <v>6</v>
      </c>
      <c r="AC7" s="66">
        <f>IFERROR(__xludf.DUMMYFUNCTION("""COMPUTED_VALUE"""),349.0)</f>
        <v>349</v>
      </c>
      <c r="AD7" s="67">
        <f>IFERROR(__xludf.DUMMYFUNCTION("""COMPUTED_VALUE"""),1295.0)</f>
        <v>1295</v>
      </c>
      <c r="AE7" s="69">
        <f>IFERROR(__xludf.DUMMYFUNCTION("""COMPUTED_VALUE"""),19.0)</f>
        <v>19</v>
      </c>
      <c r="AF7" s="71">
        <f>IFERROR(__xludf.DUMMYFUNCTION("""COMPUTED_VALUE"""),122.0)</f>
        <v>122</v>
      </c>
      <c r="AG7" s="67">
        <f>IFERROR(__xludf.DUMMYFUNCTION("""COMPUTED_VALUE"""),1315.0)</f>
        <v>1315</v>
      </c>
      <c r="AH7" s="69">
        <f>IFERROR(__xludf.DUMMYFUNCTION("""COMPUTED_VALUE"""),7.0)</f>
        <v>7</v>
      </c>
    </row>
    <row r="8">
      <c r="A8" s="62" t="str">
        <f>IFERROR(__xludf.DUMMYFUNCTION("""COMPUTED_VALUE"""),"HUR")</f>
        <v>HUR</v>
      </c>
      <c r="B8" s="63" t="str">
        <f>IFERROR(__xludf.DUMMYFUNCTION("""COMPUTED_VALUE"""),"Huron")</f>
        <v>Huron</v>
      </c>
      <c r="C8" s="64">
        <f>IFERROR(__xludf.DUMMYFUNCTION("""COMPUTED_VALUE"""),1.0)</f>
        <v>1</v>
      </c>
      <c r="D8" s="65">
        <f>IFERROR(__xludf.DUMMYFUNCTION("""COMPUTED_VALUE"""),3.0)</f>
        <v>3</v>
      </c>
      <c r="E8" s="64">
        <f>IFERROR(__xludf.DUMMYFUNCTION("""COMPUTED_VALUE"""),2.0)</f>
        <v>2</v>
      </c>
      <c r="F8" s="65">
        <f>IFERROR(__xludf.DUMMYFUNCTION("""COMPUTED_VALUE"""),4.0)</f>
        <v>4</v>
      </c>
      <c r="G8" s="64">
        <f>IFERROR(__xludf.DUMMYFUNCTION("""COMPUTED_VALUE"""),0.0)</f>
        <v>0</v>
      </c>
      <c r="H8" s="65">
        <f>IFERROR(__xludf.DUMMYFUNCTION("""COMPUTED_VALUE"""),0.0)</f>
        <v>0</v>
      </c>
      <c r="I8" s="66">
        <f>IFERROR(__xludf.DUMMYFUNCTION("""COMPUTED_VALUE"""),75.0)</f>
        <v>75</v>
      </c>
      <c r="J8" s="67">
        <f>IFERROR(__xludf.DUMMYFUNCTION("""COMPUTED_VALUE"""),75.0)</f>
        <v>75</v>
      </c>
      <c r="K8" s="67">
        <f>IFERROR(__xludf.DUMMYFUNCTION("""COMPUTED_VALUE"""),83.0)</f>
        <v>83</v>
      </c>
      <c r="L8" s="67">
        <f>IFERROR(__xludf.DUMMYFUNCTION("""COMPUTED_VALUE"""),59.0)</f>
        <v>59</v>
      </c>
      <c r="M8" s="67">
        <f>IFERROR(__xludf.DUMMYFUNCTION("""COMPUTED_VALUE"""),0.0)</f>
        <v>0</v>
      </c>
      <c r="N8" s="68">
        <f>IFERROR(__xludf.DUMMYFUNCTION("""COMPUTED_VALUE"""),292.0)</f>
        <v>292</v>
      </c>
      <c r="O8" s="66">
        <f>IFERROR(__xludf.DUMMYFUNCTION("""COMPUTED_VALUE"""),37.0)</f>
        <v>37</v>
      </c>
      <c r="P8" s="67">
        <f>IFERROR(__xludf.DUMMYFUNCTION("""COMPUTED_VALUE"""),69.0)</f>
        <v>69</v>
      </c>
      <c r="Q8" s="67">
        <f>IFERROR(__xludf.DUMMYFUNCTION("""COMPUTED_VALUE"""),85.0)</f>
        <v>85</v>
      </c>
      <c r="R8" s="67">
        <f>IFERROR(__xludf.DUMMYFUNCTION("""COMPUTED_VALUE"""),74.0)</f>
        <v>74</v>
      </c>
      <c r="S8" s="67">
        <f>IFERROR(__xludf.DUMMYFUNCTION("""COMPUTED_VALUE"""),6.0)</f>
        <v>6</v>
      </c>
      <c r="T8" s="68">
        <f>IFERROR(__xludf.DUMMYFUNCTION("""COMPUTED_VALUE"""),271.0)</f>
        <v>271</v>
      </c>
      <c r="U8" s="66">
        <f>IFERROR(__xludf.DUMMYFUNCTION("""COMPUTED_VALUE"""),2.0)</f>
        <v>2</v>
      </c>
      <c r="V8" s="69">
        <f>IFERROR(__xludf.DUMMYFUNCTION("""COMPUTED_VALUE"""),5.0)</f>
        <v>5</v>
      </c>
      <c r="W8" s="66">
        <f>IFERROR(__xludf.DUMMYFUNCTION("""COMPUTED_VALUE"""),8.0)</f>
        <v>8</v>
      </c>
      <c r="X8" s="69">
        <f>IFERROR(__xludf.DUMMYFUNCTION("""COMPUTED_VALUE"""),12.0)</f>
        <v>12</v>
      </c>
      <c r="Y8" s="70">
        <f>IFERROR(__xludf.DUMMYFUNCTION("""COMPUTED_VALUE"""),13.0)</f>
        <v>13</v>
      </c>
      <c r="Z8" s="66">
        <f>IFERROR(__xludf.DUMMYFUNCTION("""COMPUTED_VALUE"""),188.0)</f>
        <v>188</v>
      </c>
      <c r="AA8" s="67">
        <f>IFERROR(__xludf.DUMMYFUNCTION("""COMPUTED_VALUE"""),1299.0)</f>
        <v>1299</v>
      </c>
      <c r="AB8" s="69">
        <f>IFERROR(__xludf.DUMMYFUNCTION("""COMPUTED_VALUE"""),9.0)</f>
        <v>9</v>
      </c>
      <c r="AC8" s="66">
        <f>IFERROR(__xludf.DUMMYFUNCTION("""COMPUTED_VALUE"""),334.0)</f>
        <v>334</v>
      </c>
      <c r="AD8" s="67">
        <f>IFERROR(__xludf.DUMMYFUNCTION("""COMPUTED_VALUE"""),1916.0)</f>
        <v>1916</v>
      </c>
      <c r="AE8" s="69">
        <f>IFERROR(__xludf.DUMMYFUNCTION("""COMPUTED_VALUE"""),27.0)</f>
        <v>27</v>
      </c>
      <c r="AF8" s="71">
        <f>IFERROR(__xludf.DUMMYFUNCTION("""COMPUTED_VALUE"""),118.0)</f>
        <v>118</v>
      </c>
      <c r="AG8" s="67">
        <f>IFERROR(__xludf.DUMMYFUNCTION("""COMPUTED_VALUE"""),1299.0)</f>
        <v>1299</v>
      </c>
      <c r="AH8" s="69">
        <f>IFERROR(__xludf.DUMMYFUNCTION("""COMPUTED_VALUE"""),9.0)</f>
        <v>9</v>
      </c>
    </row>
    <row r="9">
      <c r="A9" s="62" t="str">
        <f>IFERROR(__xludf.DUMMYFUNCTION("""COMPUTED_VALUE"""),"PC")</f>
        <v>PC</v>
      </c>
      <c r="B9" s="63" t="str">
        <f>IFERROR(__xludf.DUMMYFUNCTION("""COMPUTED_VALUE"""),"Port Clinton")</f>
        <v>Port Clinton</v>
      </c>
      <c r="C9" s="64">
        <f>IFERROR(__xludf.DUMMYFUNCTION("""COMPUTED_VALUE"""),2.0)</f>
        <v>2</v>
      </c>
      <c r="D9" s="65">
        <f>IFERROR(__xludf.DUMMYFUNCTION("""COMPUTED_VALUE"""),2.0)</f>
        <v>2</v>
      </c>
      <c r="E9" s="64">
        <f>IFERROR(__xludf.DUMMYFUNCTION("""COMPUTED_VALUE"""),4.0)</f>
        <v>4</v>
      </c>
      <c r="F9" s="65">
        <f>IFERROR(__xludf.DUMMYFUNCTION("""COMPUTED_VALUE"""),2.0)</f>
        <v>2</v>
      </c>
      <c r="G9" s="64">
        <f>IFERROR(__xludf.DUMMYFUNCTION("""COMPUTED_VALUE"""),1.0)</f>
        <v>1</v>
      </c>
      <c r="H9" s="65">
        <f>IFERROR(__xludf.DUMMYFUNCTION("""COMPUTED_VALUE"""),1.0)</f>
        <v>1</v>
      </c>
      <c r="I9" s="66">
        <f>IFERROR(__xludf.DUMMYFUNCTION("""COMPUTED_VALUE"""),100.0)</f>
        <v>100</v>
      </c>
      <c r="J9" s="67">
        <f>IFERROR(__xludf.DUMMYFUNCTION("""COMPUTED_VALUE"""),119.0)</f>
        <v>119</v>
      </c>
      <c r="K9" s="67">
        <f>IFERROR(__xludf.DUMMYFUNCTION("""COMPUTED_VALUE"""),96.0)</f>
        <v>96</v>
      </c>
      <c r="L9" s="67">
        <f>IFERROR(__xludf.DUMMYFUNCTION("""COMPUTED_VALUE"""),56.0)</f>
        <v>56</v>
      </c>
      <c r="M9" s="67">
        <f>IFERROR(__xludf.DUMMYFUNCTION("""COMPUTED_VALUE"""),8.0)</f>
        <v>8</v>
      </c>
      <c r="N9" s="68">
        <f>IFERROR(__xludf.DUMMYFUNCTION("""COMPUTED_VALUE"""),379.0)</f>
        <v>379</v>
      </c>
      <c r="O9" s="66">
        <f>IFERROR(__xludf.DUMMYFUNCTION("""COMPUTED_VALUE"""),65.0)</f>
        <v>65</v>
      </c>
      <c r="P9" s="67">
        <f>IFERROR(__xludf.DUMMYFUNCTION("""COMPUTED_VALUE"""),91.0)</f>
        <v>91</v>
      </c>
      <c r="Q9" s="67">
        <f>IFERROR(__xludf.DUMMYFUNCTION("""COMPUTED_VALUE"""),36.0)</f>
        <v>36</v>
      </c>
      <c r="R9" s="67">
        <f>IFERROR(__xludf.DUMMYFUNCTION("""COMPUTED_VALUE"""),63.0)</f>
        <v>63</v>
      </c>
      <c r="S9" s="67">
        <f>IFERROR(__xludf.DUMMYFUNCTION("""COMPUTED_VALUE"""),7.0)</f>
        <v>7</v>
      </c>
      <c r="T9" s="68">
        <f>IFERROR(__xludf.DUMMYFUNCTION("""COMPUTED_VALUE"""),262.0)</f>
        <v>262</v>
      </c>
      <c r="U9" s="66">
        <f>IFERROR(__xludf.DUMMYFUNCTION("""COMPUTED_VALUE"""),4.0)</f>
        <v>4</v>
      </c>
      <c r="V9" s="69">
        <f>IFERROR(__xludf.DUMMYFUNCTION("""COMPUTED_VALUE"""),6.0)</f>
        <v>6</v>
      </c>
      <c r="W9" s="66">
        <f>IFERROR(__xludf.DUMMYFUNCTION("""COMPUTED_VALUE"""),8.0)</f>
        <v>8</v>
      </c>
      <c r="X9" s="69">
        <f>IFERROR(__xludf.DUMMYFUNCTION("""COMPUTED_VALUE"""),13.0)</f>
        <v>13</v>
      </c>
      <c r="Y9" s="70">
        <f>IFERROR(__xludf.DUMMYFUNCTION("""COMPUTED_VALUE"""),11.0)</f>
        <v>11</v>
      </c>
      <c r="Z9" s="66">
        <f>IFERROR(__xludf.DUMMYFUNCTION("""COMPUTED_VALUE"""),0.0)</f>
        <v>0</v>
      </c>
      <c r="AA9" s="67">
        <f>IFERROR(__xludf.DUMMYFUNCTION("""COMPUTED_VALUE"""),0.0)</f>
        <v>0</v>
      </c>
      <c r="AB9" s="69">
        <f>IFERROR(__xludf.DUMMYFUNCTION("""COMPUTED_VALUE"""),0.0)</f>
        <v>0</v>
      </c>
      <c r="AC9" s="66">
        <f>IFERROR(__xludf.DUMMYFUNCTION("""COMPUTED_VALUE"""),0.0)</f>
        <v>0</v>
      </c>
      <c r="AD9" s="67">
        <f>IFERROR(__xludf.DUMMYFUNCTION("""COMPUTED_VALUE"""),0.0)</f>
        <v>0</v>
      </c>
      <c r="AE9" s="69">
        <f>IFERROR(__xludf.DUMMYFUNCTION("""COMPUTED_VALUE"""),0.0)</f>
        <v>0</v>
      </c>
      <c r="AF9" s="71">
        <f>IFERROR(__xludf.DUMMYFUNCTION("""COMPUTED_VALUE"""),0.0)</f>
        <v>0</v>
      </c>
      <c r="AG9" s="67">
        <f>IFERROR(__xludf.DUMMYFUNCTION("""COMPUTED_VALUE"""),0.0)</f>
        <v>0</v>
      </c>
      <c r="AH9" s="69">
        <f>IFERROR(__xludf.DUMMYFUNCTION("""COMPUTED_VALUE"""),0.0)</f>
        <v>0</v>
      </c>
    </row>
    <row r="10">
      <c r="A10" s="62" t="str">
        <f>IFERROR(__xludf.DUMMYFUNCTION("""COMPUTED_VALUE"""),"VER")</f>
        <v>VER</v>
      </c>
      <c r="B10" s="63" t="str">
        <f>IFERROR(__xludf.DUMMYFUNCTION("""COMPUTED_VALUE"""),"Vermilion")</f>
        <v>Vermilion</v>
      </c>
      <c r="C10" s="64">
        <f>IFERROR(__xludf.DUMMYFUNCTION("""COMPUTED_VALUE"""),1.0)</f>
        <v>1</v>
      </c>
      <c r="D10" s="65">
        <f>IFERROR(__xludf.DUMMYFUNCTION("""COMPUTED_VALUE"""),3.0)</f>
        <v>3</v>
      </c>
      <c r="E10" s="64">
        <f>IFERROR(__xludf.DUMMYFUNCTION("""COMPUTED_VALUE"""),4.0)</f>
        <v>4</v>
      </c>
      <c r="F10" s="65">
        <f>IFERROR(__xludf.DUMMYFUNCTION("""COMPUTED_VALUE"""),2.0)</f>
        <v>2</v>
      </c>
      <c r="G10" s="64">
        <f>IFERROR(__xludf.DUMMYFUNCTION("""COMPUTED_VALUE"""),0.0)</f>
        <v>0</v>
      </c>
      <c r="H10" s="65">
        <f>IFERROR(__xludf.DUMMYFUNCTION("""COMPUTED_VALUE"""),0.0)</f>
        <v>0</v>
      </c>
      <c r="I10" s="66">
        <f>IFERROR(__xludf.DUMMYFUNCTION("""COMPUTED_VALUE"""),63.0)</f>
        <v>63</v>
      </c>
      <c r="J10" s="67">
        <f>IFERROR(__xludf.DUMMYFUNCTION("""COMPUTED_VALUE"""),86.0)</f>
        <v>86</v>
      </c>
      <c r="K10" s="67">
        <f>IFERROR(__xludf.DUMMYFUNCTION("""COMPUTED_VALUE"""),54.0)</f>
        <v>54</v>
      </c>
      <c r="L10" s="67">
        <f>IFERROR(__xludf.DUMMYFUNCTION("""COMPUTED_VALUE"""),52.0)</f>
        <v>52</v>
      </c>
      <c r="M10" s="67">
        <f>IFERROR(__xludf.DUMMYFUNCTION("""COMPUTED_VALUE"""),7.0)</f>
        <v>7</v>
      </c>
      <c r="N10" s="68">
        <f>IFERROR(__xludf.DUMMYFUNCTION("""COMPUTED_VALUE"""),262.0)</f>
        <v>262</v>
      </c>
      <c r="O10" s="66">
        <f>IFERROR(__xludf.DUMMYFUNCTION("""COMPUTED_VALUE"""),36.0)</f>
        <v>36</v>
      </c>
      <c r="P10" s="67">
        <f>IFERROR(__xludf.DUMMYFUNCTION("""COMPUTED_VALUE"""),31.0)</f>
        <v>31</v>
      </c>
      <c r="Q10" s="67">
        <f>IFERROR(__xludf.DUMMYFUNCTION("""COMPUTED_VALUE"""),54.0)</f>
        <v>54</v>
      </c>
      <c r="R10" s="67">
        <f>IFERROR(__xludf.DUMMYFUNCTION("""COMPUTED_VALUE"""),55.0)</f>
        <v>55</v>
      </c>
      <c r="S10" s="67">
        <f>IFERROR(__xludf.DUMMYFUNCTION("""COMPUTED_VALUE"""),8.0)</f>
        <v>8</v>
      </c>
      <c r="T10" s="68">
        <f>IFERROR(__xludf.DUMMYFUNCTION("""COMPUTED_VALUE"""),184.0)</f>
        <v>184</v>
      </c>
      <c r="U10" s="66">
        <f>IFERROR(__xludf.DUMMYFUNCTION("""COMPUTED_VALUE"""),3.0)</f>
        <v>3</v>
      </c>
      <c r="V10" s="69">
        <f>IFERROR(__xludf.DUMMYFUNCTION("""COMPUTED_VALUE"""),10.0)</f>
        <v>10</v>
      </c>
      <c r="W10" s="66">
        <f>IFERROR(__xludf.DUMMYFUNCTION("""COMPUTED_VALUE"""),4.0)</f>
        <v>4</v>
      </c>
      <c r="X10" s="69">
        <f>IFERROR(__xludf.DUMMYFUNCTION("""COMPUTED_VALUE"""),10.0)</f>
        <v>10</v>
      </c>
      <c r="Y10" s="70">
        <f>IFERROR(__xludf.DUMMYFUNCTION("""COMPUTED_VALUE"""),1.0)</f>
        <v>1</v>
      </c>
      <c r="Z10" s="66">
        <f>IFERROR(__xludf.DUMMYFUNCTION("""COMPUTED_VALUE"""),175.0)</f>
        <v>175</v>
      </c>
      <c r="AA10" s="67">
        <f>IFERROR(__xludf.DUMMYFUNCTION("""COMPUTED_VALUE"""),1265.0)</f>
        <v>1265</v>
      </c>
      <c r="AB10" s="69">
        <f>IFERROR(__xludf.DUMMYFUNCTION("""COMPUTED_VALUE"""),11.0)</f>
        <v>11</v>
      </c>
      <c r="AC10" s="66">
        <f>IFERROR(__xludf.DUMMYFUNCTION("""COMPUTED_VALUE"""),341.0)</f>
        <v>341</v>
      </c>
      <c r="AD10" s="67">
        <f>IFERROR(__xludf.DUMMYFUNCTION("""COMPUTED_VALUE"""),1529.0)</f>
        <v>1529</v>
      </c>
      <c r="AE10" s="69">
        <f>IFERROR(__xludf.DUMMYFUNCTION("""COMPUTED_VALUE"""),14.0)</f>
        <v>14</v>
      </c>
      <c r="AF10" s="71">
        <f>IFERROR(__xludf.DUMMYFUNCTION("""COMPUTED_VALUE"""),95.0)</f>
        <v>95</v>
      </c>
      <c r="AG10" s="67">
        <f>IFERROR(__xludf.DUMMYFUNCTION("""COMPUTED_VALUE"""),1265.0)</f>
        <v>1265</v>
      </c>
      <c r="AH10" s="69">
        <f>IFERROR(__xludf.DUMMYFUNCTION("""COMPUTED_VALUE"""),11.0)</f>
        <v>11</v>
      </c>
    </row>
    <row r="11" hidden="1">
      <c r="A11" s="62" t="str">
        <f>IFERROR(__xludf.DUMMYFUNCTION("""COMPUTED_VALUE"""),"T6")</f>
        <v>T6</v>
      </c>
      <c r="B11" s="63" t="str">
        <f>IFERROR(__xludf.DUMMYFUNCTION("""COMPUTED_VALUE"""),"Team")</f>
        <v>Team</v>
      </c>
      <c r="C11" s="64">
        <f>IFERROR(__xludf.DUMMYFUNCTION("""COMPUTED_VALUE"""),0.0)</f>
        <v>0</v>
      </c>
      <c r="D11" s="65">
        <f>IFERROR(__xludf.DUMMYFUNCTION("""COMPUTED_VALUE"""),0.0)</f>
        <v>0</v>
      </c>
      <c r="E11" s="64">
        <f>IFERROR(__xludf.DUMMYFUNCTION("""COMPUTED_VALUE"""),0.0)</f>
        <v>0</v>
      </c>
      <c r="F11" s="65">
        <f>IFERROR(__xludf.DUMMYFUNCTION("""COMPUTED_VALUE"""),0.0)</f>
        <v>0</v>
      </c>
      <c r="G11" s="64">
        <f>IFERROR(__xludf.DUMMYFUNCTION("""COMPUTED_VALUE"""),0.0)</f>
        <v>0</v>
      </c>
      <c r="H11" s="65">
        <f>IFERROR(__xludf.DUMMYFUNCTION("""COMPUTED_VALUE"""),0.0)</f>
        <v>0</v>
      </c>
      <c r="I11" s="66">
        <f>IFERROR(__xludf.DUMMYFUNCTION("""COMPUTED_VALUE"""),0.0)</f>
        <v>0</v>
      </c>
      <c r="J11" s="67">
        <f>IFERROR(__xludf.DUMMYFUNCTION("""COMPUTED_VALUE"""),0.0)</f>
        <v>0</v>
      </c>
      <c r="K11" s="67">
        <f>IFERROR(__xludf.DUMMYFUNCTION("""COMPUTED_VALUE"""),0.0)</f>
        <v>0</v>
      </c>
      <c r="L11" s="67">
        <f>IFERROR(__xludf.DUMMYFUNCTION("""COMPUTED_VALUE"""),0.0)</f>
        <v>0</v>
      </c>
      <c r="M11" s="67">
        <f>IFERROR(__xludf.DUMMYFUNCTION("""COMPUTED_VALUE"""),0.0)</f>
        <v>0</v>
      </c>
      <c r="N11" s="68">
        <f>IFERROR(__xludf.DUMMYFUNCTION("""COMPUTED_VALUE"""),0.0)</f>
        <v>0</v>
      </c>
      <c r="O11" s="66">
        <f>IFERROR(__xludf.DUMMYFUNCTION("""COMPUTED_VALUE"""),0.0)</f>
        <v>0</v>
      </c>
      <c r="P11" s="67">
        <f>IFERROR(__xludf.DUMMYFUNCTION("""COMPUTED_VALUE"""),0.0)</f>
        <v>0</v>
      </c>
      <c r="Q11" s="67">
        <f>IFERROR(__xludf.DUMMYFUNCTION("""COMPUTED_VALUE"""),0.0)</f>
        <v>0</v>
      </c>
      <c r="R11" s="67">
        <f>IFERROR(__xludf.DUMMYFUNCTION("""COMPUTED_VALUE"""),0.0)</f>
        <v>0</v>
      </c>
      <c r="S11" s="67">
        <f>IFERROR(__xludf.DUMMYFUNCTION("""COMPUTED_VALUE"""),0.0)</f>
        <v>0</v>
      </c>
      <c r="T11" s="68">
        <f>IFERROR(__xludf.DUMMYFUNCTION("""COMPUTED_VALUE"""),0.0)</f>
        <v>0</v>
      </c>
      <c r="U11" s="66">
        <f>IFERROR(__xludf.DUMMYFUNCTION("""COMPUTED_VALUE"""),0.0)</f>
        <v>0</v>
      </c>
      <c r="V11" s="69">
        <f>IFERROR(__xludf.DUMMYFUNCTION("""COMPUTED_VALUE"""),0.0)</f>
        <v>0</v>
      </c>
      <c r="W11" s="66">
        <f>IFERROR(__xludf.DUMMYFUNCTION("""COMPUTED_VALUE"""),0.0)</f>
        <v>0</v>
      </c>
      <c r="X11" s="69">
        <f>IFERROR(__xludf.DUMMYFUNCTION("""COMPUTED_VALUE"""),0.0)</f>
        <v>0</v>
      </c>
      <c r="Y11" s="70">
        <f>IFERROR(__xludf.DUMMYFUNCTION("""COMPUTED_VALUE"""),0.0)</f>
        <v>0</v>
      </c>
      <c r="Z11" s="66">
        <f>IFERROR(__xludf.DUMMYFUNCTION("""COMPUTED_VALUE"""),0.0)</f>
        <v>0</v>
      </c>
      <c r="AA11" s="67">
        <f>IFERROR(__xludf.DUMMYFUNCTION("""COMPUTED_VALUE"""),0.0)</f>
        <v>0</v>
      </c>
      <c r="AB11" s="69">
        <f>IFERROR(__xludf.DUMMYFUNCTION("""COMPUTED_VALUE"""),0.0)</f>
        <v>0</v>
      </c>
      <c r="AC11" s="66">
        <f>IFERROR(__xludf.DUMMYFUNCTION("""COMPUTED_VALUE"""),0.0)</f>
        <v>0</v>
      </c>
      <c r="AD11" s="67">
        <f>IFERROR(__xludf.DUMMYFUNCTION("""COMPUTED_VALUE"""),0.0)</f>
        <v>0</v>
      </c>
      <c r="AE11" s="69">
        <f>IFERROR(__xludf.DUMMYFUNCTION("""COMPUTED_VALUE"""),0.0)</f>
        <v>0</v>
      </c>
      <c r="AF11" s="71">
        <f>IFERROR(__xludf.DUMMYFUNCTION("""COMPUTED_VALUE"""),0.0)</f>
        <v>0</v>
      </c>
      <c r="AG11" s="67">
        <f>IFERROR(__xludf.DUMMYFUNCTION("""COMPUTED_VALUE"""),0.0)</f>
        <v>0</v>
      </c>
      <c r="AH11" s="69">
        <f>IFERROR(__xludf.DUMMYFUNCTION("""COMPUTED_VALUE"""),0.0)</f>
        <v>0</v>
      </c>
    </row>
    <row r="12" hidden="1">
      <c r="A12" s="62" t="str">
        <f>IFERROR(__xludf.DUMMYFUNCTION("""COMPUTED_VALUE"""),"T7")</f>
        <v>T7</v>
      </c>
      <c r="B12" s="63" t="str">
        <f>IFERROR(__xludf.DUMMYFUNCTION("""COMPUTED_VALUE"""),"Team")</f>
        <v>Team</v>
      </c>
      <c r="C12" s="64">
        <f>IFERROR(__xludf.DUMMYFUNCTION("""COMPUTED_VALUE"""),0.0)</f>
        <v>0</v>
      </c>
      <c r="D12" s="65">
        <f>IFERROR(__xludf.DUMMYFUNCTION("""COMPUTED_VALUE"""),0.0)</f>
        <v>0</v>
      </c>
      <c r="E12" s="64">
        <f>IFERROR(__xludf.DUMMYFUNCTION("""COMPUTED_VALUE"""),0.0)</f>
        <v>0</v>
      </c>
      <c r="F12" s="65">
        <f>IFERROR(__xludf.DUMMYFUNCTION("""COMPUTED_VALUE"""),0.0)</f>
        <v>0</v>
      </c>
      <c r="G12" s="64">
        <f>IFERROR(__xludf.DUMMYFUNCTION("""COMPUTED_VALUE"""),0.0)</f>
        <v>0</v>
      </c>
      <c r="H12" s="65">
        <f>IFERROR(__xludf.DUMMYFUNCTION("""COMPUTED_VALUE"""),0.0)</f>
        <v>0</v>
      </c>
      <c r="I12" s="66">
        <f>IFERROR(__xludf.DUMMYFUNCTION("""COMPUTED_VALUE"""),0.0)</f>
        <v>0</v>
      </c>
      <c r="J12" s="67">
        <f>IFERROR(__xludf.DUMMYFUNCTION("""COMPUTED_VALUE"""),0.0)</f>
        <v>0</v>
      </c>
      <c r="K12" s="67">
        <f>IFERROR(__xludf.DUMMYFUNCTION("""COMPUTED_VALUE"""),0.0)</f>
        <v>0</v>
      </c>
      <c r="L12" s="67">
        <f>IFERROR(__xludf.DUMMYFUNCTION("""COMPUTED_VALUE"""),0.0)</f>
        <v>0</v>
      </c>
      <c r="M12" s="67">
        <f>IFERROR(__xludf.DUMMYFUNCTION("""COMPUTED_VALUE"""),0.0)</f>
        <v>0</v>
      </c>
      <c r="N12" s="68">
        <f>IFERROR(__xludf.DUMMYFUNCTION("""COMPUTED_VALUE"""),0.0)</f>
        <v>0</v>
      </c>
      <c r="O12" s="66">
        <f>IFERROR(__xludf.DUMMYFUNCTION("""COMPUTED_VALUE"""),0.0)</f>
        <v>0</v>
      </c>
      <c r="P12" s="67">
        <f>IFERROR(__xludf.DUMMYFUNCTION("""COMPUTED_VALUE"""),0.0)</f>
        <v>0</v>
      </c>
      <c r="Q12" s="67">
        <f>IFERROR(__xludf.DUMMYFUNCTION("""COMPUTED_VALUE"""),0.0)</f>
        <v>0</v>
      </c>
      <c r="R12" s="67">
        <f>IFERROR(__xludf.DUMMYFUNCTION("""COMPUTED_VALUE"""),0.0)</f>
        <v>0</v>
      </c>
      <c r="S12" s="67">
        <f>IFERROR(__xludf.DUMMYFUNCTION("""COMPUTED_VALUE"""),0.0)</f>
        <v>0</v>
      </c>
      <c r="T12" s="68">
        <f>IFERROR(__xludf.DUMMYFUNCTION("""COMPUTED_VALUE"""),0.0)</f>
        <v>0</v>
      </c>
      <c r="U12" s="66">
        <f>IFERROR(__xludf.DUMMYFUNCTION("""COMPUTED_VALUE"""),0.0)</f>
        <v>0</v>
      </c>
      <c r="V12" s="69">
        <f>IFERROR(__xludf.DUMMYFUNCTION("""COMPUTED_VALUE"""),0.0)</f>
        <v>0</v>
      </c>
      <c r="W12" s="66">
        <f>IFERROR(__xludf.DUMMYFUNCTION("""COMPUTED_VALUE"""),0.0)</f>
        <v>0</v>
      </c>
      <c r="X12" s="69">
        <f>IFERROR(__xludf.DUMMYFUNCTION("""COMPUTED_VALUE"""),0.0)</f>
        <v>0</v>
      </c>
      <c r="Y12" s="70">
        <f>IFERROR(__xludf.DUMMYFUNCTION("""COMPUTED_VALUE"""),0.0)</f>
        <v>0</v>
      </c>
      <c r="Z12" s="66">
        <f>IFERROR(__xludf.DUMMYFUNCTION("""COMPUTED_VALUE"""),0.0)</f>
        <v>0</v>
      </c>
      <c r="AA12" s="67">
        <f>IFERROR(__xludf.DUMMYFUNCTION("""COMPUTED_VALUE"""),0.0)</f>
        <v>0</v>
      </c>
      <c r="AB12" s="69">
        <f>IFERROR(__xludf.DUMMYFUNCTION("""COMPUTED_VALUE"""),0.0)</f>
        <v>0</v>
      </c>
      <c r="AC12" s="66">
        <f>IFERROR(__xludf.DUMMYFUNCTION("""COMPUTED_VALUE"""),0.0)</f>
        <v>0</v>
      </c>
      <c r="AD12" s="67">
        <f>IFERROR(__xludf.DUMMYFUNCTION("""COMPUTED_VALUE"""),0.0)</f>
        <v>0</v>
      </c>
      <c r="AE12" s="69">
        <f>IFERROR(__xludf.DUMMYFUNCTION("""COMPUTED_VALUE"""),0.0)</f>
        <v>0</v>
      </c>
      <c r="AF12" s="71">
        <f>IFERROR(__xludf.DUMMYFUNCTION("""COMPUTED_VALUE"""),0.0)</f>
        <v>0</v>
      </c>
      <c r="AG12" s="67">
        <f>IFERROR(__xludf.DUMMYFUNCTION("""COMPUTED_VALUE"""),0.0)</f>
        <v>0</v>
      </c>
      <c r="AH12" s="69">
        <f>IFERROR(__xludf.DUMMYFUNCTION("""COMPUTED_VALUE"""),0.0)</f>
        <v>0</v>
      </c>
    </row>
    <row r="13" hidden="1">
      <c r="A13" s="62" t="str">
        <f>IFERROR(__xludf.DUMMYFUNCTION("""COMPUTED_VALUE"""),"T8")</f>
        <v>T8</v>
      </c>
      <c r="B13" s="63" t="str">
        <f>IFERROR(__xludf.DUMMYFUNCTION("""COMPUTED_VALUE"""),"Team")</f>
        <v>Team</v>
      </c>
      <c r="C13" s="64">
        <f>IFERROR(__xludf.DUMMYFUNCTION("""COMPUTED_VALUE"""),0.0)</f>
        <v>0</v>
      </c>
      <c r="D13" s="65">
        <f>IFERROR(__xludf.DUMMYFUNCTION("""COMPUTED_VALUE"""),0.0)</f>
        <v>0</v>
      </c>
      <c r="E13" s="64">
        <f>IFERROR(__xludf.DUMMYFUNCTION("""COMPUTED_VALUE"""),0.0)</f>
        <v>0</v>
      </c>
      <c r="F13" s="65">
        <f>IFERROR(__xludf.DUMMYFUNCTION("""COMPUTED_VALUE"""),0.0)</f>
        <v>0</v>
      </c>
      <c r="G13" s="64">
        <f>IFERROR(__xludf.DUMMYFUNCTION("""COMPUTED_VALUE"""),0.0)</f>
        <v>0</v>
      </c>
      <c r="H13" s="65">
        <f>IFERROR(__xludf.DUMMYFUNCTION("""COMPUTED_VALUE"""),0.0)</f>
        <v>0</v>
      </c>
      <c r="I13" s="66">
        <f>IFERROR(__xludf.DUMMYFUNCTION("""COMPUTED_VALUE"""),0.0)</f>
        <v>0</v>
      </c>
      <c r="J13" s="67">
        <f>IFERROR(__xludf.DUMMYFUNCTION("""COMPUTED_VALUE"""),0.0)</f>
        <v>0</v>
      </c>
      <c r="K13" s="67">
        <f>IFERROR(__xludf.DUMMYFUNCTION("""COMPUTED_VALUE"""),0.0)</f>
        <v>0</v>
      </c>
      <c r="L13" s="67">
        <f>IFERROR(__xludf.DUMMYFUNCTION("""COMPUTED_VALUE"""),0.0)</f>
        <v>0</v>
      </c>
      <c r="M13" s="67">
        <f>IFERROR(__xludf.DUMMYFUNCTION("""COMPUTED_VALUE"""),0.0)</f>
        <v>0</v>
      </c>
      <c r="N13" s="68">
        <f>IFERROR(__xludf.DUMMYFUNCTION("""COMPUTED_VALUE"""),0.0)</f>
        <v>0</v>
      </c>
      <c r="O13" s="66">
        <f>IFERROR(__xludf.DUMMYFUNCTION("""COMPUTED_VALUE"""),0.0)</f>
        <v>0</v>
      </c>
      <c r="P13" s="67">
        <f>IFERROR(__xludf.DUMMYFUNCTION("""COMPUTED_VALUE"""),0.0)</f>
        <v>0</v>
      </c>
      <c r="Q13" s="67">
        <f>IFERROR(__xludf.DUMMYFUNCTION("""COMPUTED_VALUE"""),0.0)</f>
        <v>0</v>
      </c>
      <c r="R13" s="67">
        <f>IFERROR(__xludf.DUMMYFUNCTION("""COMPUTED_VALUE"""),0.0)</f>
        <v>0</v>
      </c>
      <c r="S13" s="67">
        <f>IFERROR(__xludf.DUMMYFUNCTION("""COMPUTED_VALUE"""),0.0)</f>
        <v>0</v>
      </c>
      <c r="T13" s="68">
        <f>IFERROR(__xludf.DUMMYFUNCTION("""COMPUTED_VALUE"""),0.0)</f>
        <v>0</v>
      </c>
      <c r="U13" s="66">
        <f>IFERROR(__xludf.DUMMYFUNCTION("""COMPUTED_VALUE"""),0.0)</f>
        <v>0</v>
      </c>
      <c r="V13" s="69">
        <f>IFERROR(__xludf.DUMMYFUNCTION("""COMPUTED_VALUE"""),0.0)</f>
        <v>0</v>
      </c>
      <c r="W13" s="66">
        <f>IFERROR(__xludf.DUMMYFUNCTION("""COMPUTED_VALUE"""),0.0)</f>
        <v>0</v>
      </c>
      <c r="X13" s="69">
        <f>IFERROR(__xludf.DUMMYFUNCTION("""COMPUTED_VALUE"""),0.0)</f>
        <v>0</v>
      </c>
      <c r="Y13" s="70">
        <f>IFERROR(__xludf.DUMMYFUNCTION("""COMPUTED_VALUE"""),0.0)</f>
        <v>0</v>
      </c>
      <c r="Z13" s="66">
        <f>IFERROR(__xludf.DUMMYFUNCTION("""COMPUTED_VALUE"""),0.0)</f>
        <v>0</v>
      </c>
      <c r="AA13" s="67">
        <f>IFERROR(__xludf.DUMMYFUNCTION("""COMPUTED_VALUE"""),0.0)</f>
        <v>0</v>
      </c>
      <c r="AB13" s="69">
        <f>IFERROR(__xludf.DUMMYFUNCTION("""COMPUTED_VALUE"""),0.0)</f>
        <v>0</v>
      </c>
      <c r="AC13" s="66">
        <f>IFERROR(__xludf.DUMMYFUNCTION("""COMPUTED_VALUE"""),0.0)</f>
        <v>0</v>
      </c>
      <c r="AD13" s="67">
        <f>IFERROR(__xludf.DUMMYFUNCTION("""COMPUTED_VALUE"""),0.0)</f>
        <v>0</v>
      </c>
      <c r="AE13" s="69">
        <f>IFERROR(__xludf.DUMMYFUNCTION("""COMPUTED_VALUE"""),0.0)</f>
        <v>0</v>
      </c>
      <c r="AF13" s="71">
        <f>IFERROR(__xludf.DUMMYFUNCTION("""COMPUTED_VALUE"""),0.0)</f>
        <v>0</v>
      </c>
      <c r="AG13" s="67">
        <f>IFERROR(__xludf.DUMMYFUNCTION("""COMPUTED_VALUE"""),0.0)</f>
        <v>0</v>
      </c>
      <c r="AH13" s="69">
        <f>IFERROR(__xludf.DUMMYFUNCTION("""COMPUTED_VALUE"""),0.0)</f>
        <v>0</v>
      </c>
    </row>
    <row r="14" hidden="1">
      <c r="A14" s="62" t="str">
        <f>IFERROR(__xludf.DUMMYFUNCTION("""COMPUTED_VALUE"""),"T9")</f>
        <v>T9</v>
      </c>
      <c r="B14" s="63" t="str">
        <f>IFERROR(__xludf.DUMMYFUNCTION("""COMPUTED_VALUE"""),"Team")</f>
        <v>Team</v>
      </c>
      <c r="C14" s="64">
        <f>IFERROR(__xludf.DUMMYFUNCTION("""COMPUTED_VALUE"""),0.0)</f>
        <v>0</v>
      </c>
      <c r="D14" s="65">
        <f>IFERROR(__xludf.DUMMYFUNCTION("""COMPUTED_VALUE"""),0.0)</f>
        <v>0</v>
      </c>
      <c r="E14" s="64">
        <f>IFERROR(__xludf.DUMMYFUNCTION("""COMPUTED_VALUE"""),0.0)</f>
        <v>0</v>
      </c>
      <c r="F14" s="65">
        <f>IFERROR(__xludf.DUMMYFUNCTION("""COMPUTED_VALUE"""),0.0)</f>
        <v>0</v>
      </c>
      <c r="G14" s="64">
        <f>IFERROR(__xludf.DUMMYFUNCTION("""COMPUTED_VALUE"""),0.0)</f>
        <v>0</v>
      </c>
      <c r="H14" s="65">
        <f>IFERROR(__xludf.DUMMYFUNCTION("""COMPUTED_VALUE"""),0.0)</f>
        <v>0</v>
      </c>
      <c r="I14" s="66">
        <f>IFERROR(__xludf.DUMMYFUNCTION("""COMPUTED_VALUE"""),0.0)</f>
        <v>0</v>
      </c>
      <c r="J14" s="67">
        <f>IFERROR(__xludf.DUMMYFUNCTION("""COMPUTED_VALUE"""),0.0)</f>
        <v>0</v>
      </c>
      <c r="K14" s="67">
        <f>IFERROR(__xludf.DUMMYFUNCTION("""COMPUTED_VALUE"""),0.0)</f>
        <v>0</v>
      </c>
      <c r="L14" s="67">
        <f>IFERROR(__xludf.DUMMYFUNCTION("""COMPUTED_VALUE"""),0.0)</f>
        <v>0</v>
      </c>
      <c r="M14" s="67">
        <f>IFERROR(__xludf.DUMMYFUNCTION("""COMPUTED_VALUE"""),0.0)</f>
        <v>0</v>
      </c>
      <c r="N14" s="68">
        <f>IFERROR(__xludf.DUMMYFUNCTION("""COMPUTED_VALUE"""),0.0)</f>
        <v>0</v>
      </c>
      <c r="O14" s="66">
        <f>IFERROR(__xludf.DUMMYFUNCTION("""COMPUTED_VALUE"""),0.0)</f>
        <v>0</v>
      </c>
      <c r="P14" s="67">
        <f>IFERROR(__xludf.DUMMYFUNCTION("""COMPUTED_VALUE"""),0.0)</f>
        <v>0</v>
      </c>
      <c r="Q14" s="67">
        <f>IFERROR(__xludf.DUMMYFUNCTION("""COMPUTED_VALUE"""),0.0)</f>
        <v>0</v>
      </c>
      <c r="R14" s="67">
        <f>IFERROR(__xludf.DUMMYFUNCTION("""COMPUTED_VALUE"""),0.0)</f>
        <v>0</v>
      </c>
      <c r="S14" s="67">
        <f>IFERROR(__xludf.DUMMYFUNCTION("""COMPUTED_VALUE"""),0.0)</f>
        <v>0</v>
      </c>
      <c r="T14" s="68">
        <f>IFERROR(__xludf.DUMMYFUNCTION("""COMPUTED_VALUE"""),0.0)</f>
        <v>0</v>
      </c>
      <c r="U14" s="66">
        <f>IFERROR(__xludf.DUMMYFUNCTION("""COMPUTED_VALUE"""),0.0)</f>
        <v>0</v>
      </c>
      <c r="V14" s="69">
        <f>IFERROR(__xludf.DUMMYFUNCTION("""COMPUTED_VALUE"""),0.0)</f>
        <v>0</v>
      </c>
      <c r="W14" s="66">
        <f>IFERROR(__xludf.DUMMYFUNCTION("""COMPUTED_VALUE"""),0.0)</f>
        <v>0</v>
      </c>
      <c r="X14" s="69">
        <f>IFERROR(__xludf.DUMMYFUNCTION("""COMPUTED_VALUE"""),0.0)</f>
        <v>0</v>
      </c>
      <c r="Y14" s="70">
        <f>IFERROR(__xludf.DUMMYFUNCTION("""COMPUTED_VALUE"""),0.0)</f>
        <v>0</v>
      </c>
      <c r="Z14" s="66">
        <f>IFERROR(__xludf.DUMMYFUNCTION("""COMPUTED_VALUE"""),0.0)</f>
        <v>0</v>
      </c>
      <c r="AA14" s="67">
        <f>IFERROR(__xludf.DUMMYFUNCTION("""COMPUTED_VALUE"""),0.0)</f>
        <v>0</v>
      </c>
      <c r="AB14" s="69">
        <f>IFERROR(__xludf.DUMMYFUNCTION("""COMPUTED_VALUE"""),0.0)</f>
        <v>0</v>
      </c>
      <c r="AC14" s="66">
        <f>IFERROR(__xludf.DUMMYFUNCTION("""COMPUTED_VALUE"""),0.0)</f>
        <v>0</v>
      </c>
      <c r="AD14" s="67">
        <f>IFERROR(__xludf.DUMMYFUNCTION("""COMPUTED_VALUE"""),0.0)</f>
        <v>0</v>
      </c>
      <c r="AE14" s="69">
        <f>IFERROR(__xludf.DUMMYFUNCTION("""COMPUTED_VALUE"""),0.0)</f>
        <v>0</v>
      </c>
      <c r="AF14" s="71">
        <f>IFERROR(__xludf.DUMMYFUNCTION("""COMPUTED_VALUE"""),0.0)</f>
        <v>0</v>
      </c>
      <c r="AG14" s="67">
        <f>IFERROR(__xludf.DUMMYFUNCTION("""COMPUTED_VALUE"""),0.0)</f>
        <v>0</v>
      </c>
      <c r="AH14" s="69">
        <f>IFERROR(__xludf.DUMMYFUNCTION("""COMPUTED_VALUE"""),0.0)</f>
        <v>0</v>
      </c>
    </row>
    <row r="15" hidden="1">
      <c r="A15" s="72" t="str">
        <f>IFERROR(__xludf.DUMMYFUNCTION("""COMPUTED_VALUE"""),"T10")</f>
        <v>T10</v>
      </c>
      <c r="B15" s="73" t="str">
        <f>IFERROR(__xludf.DUMMYFUNCTION("""COMPUTED_VALUE"""),"Team")</f>
        <v>Team</v>
      </c>
      <c r="C15" s="74">
        <f>IFERROR(__xludf.DUMMYFUNCTION("""COMPUTED_VALUE"""),0.0)</f>
        <v>0</v>
      </c>
      <c r="D15" s="75">
        <f>IFERROR(__xludf.DUMMYFUNCTION("""COMPUTED_VALUE"""),0.0)</f>
        <v>0</v>
      </c>
      <c r="E15" s="74">
        <f>IFERROR(__xludf.DUMMYFUNCTION("""COMPUTED_VALUE"""),0.0)</f>
        <v>0</v>
      </c>
      <c r="F15" s="75">
        <f>IFERROR(__xludf.DUMMYFUNCTION("""COMPUTED_VALUE"""),0.0)</f>
        <v>0</v>
      </c>
      <c r="G15" s="74">
        <f>IFERROR(__xludf.DUMMYFUNCTION("""COMPUTED_VALUE"""),0.0)</f>
        <v>0</v>
      </c>
      <c r="H15" s="75">
        <f>IFERROR(__xludf.DUMMYFUNCTION("""COMPUTED_VALUE"""),0.0)</f>
        <v>0</v>
      </c>
      <c r="I15" s="76">
        <f>IFERROR(__xludf.DUMMYFUNCTION("""COMPUTED_VALUE"""),0.0)</f>
        <v>0</v>
      </c>
      <c r="J15" s="77">
        <f>IFERROR(__xludf.DUMMYFUNCTION("""COMPUTED_VALUE"""),0.0)</f>
        <v>0</v>
      </c>
      <c r="K15" s="77">
        <f>IFERROR(__xludf.DUMMYFUNCTION("""COMPUTED_VALUE"""),0.0)</f>
        <v>0</v>
      </c>
      <c r="L15" s="77">
        <f>IFERROR(__xludf.DUMMYFUNCTION("""COMPUTED_VALUE"""),0.0)</f>
        <v>0</v>
      </c>
      <c r="M15" s="77">
        <f>IFERROR(__xludf.DUMMYFUNCTION("""COMPUTED_VALUE"""),0.0)</f>
        <v>0</v>
      </c>
      <c r="N15" s="78">
        <f>IFERROR(__xludf.DUMMYFUNCTION("""COMPUTED_VALUE"""),0.0)</f>
        <v>0</v>
      </c>
      <c r="O15" s="76">
        <f>IFERROR(__xludf.DUMMYFUNCTION("""COMPUTED_VALUE"""),0.0)</f>
        <v>0</v>
      </c>
      <c r="P15" s="77">
        <f>IFERROR(__xludf.DUMMYFUNCTION("""COMPUTED_VALUE"""),0.0)</f>
        <v>0</v>
      </c>
      <c r="Q15" s="77">
        <f>IFERROR(__xludf.DUMMYFUNCTION("""COMPUTED_VALUE"""),0.0)</f>
        <v>0</v>
      </c>
      <c r="R15" s="77">
        <f>IFERROR(__xludf.DUMMYFUNCTION("""COMPUTED_VALUE"""),0.0)</f>
        <v>0</v>
      </c>
      <c r="S15" s="77">
        <f>IFERROR(__xludf.DUMMYFUNCTION("""COMPUTED_VALUE"""),0.0)</f>
        <v>0</v>
      </c>
      <c r="T15" s="78">
        <f>IFERROR(__xludf.DUMMYFUNCTION("""COMPUTED_VALUE"""),0.0)</f>
        <v>0</v>
      </c>
      <c r="U15" s="76">
        <f>IFERROR(__xludf.DUMMYFUNCTION("""COMPUTED_VALUE"""),0.0)</f>
        <v>0</v>
      </c>
      <c r="V15" s="79">
        <f>IFERROR(__xludf.DUMMYFUNCTION("""COMPUTED_VALUE"""),0.0)</f>
        <v>0</v>
      </c>
      <c r="W15" s="76">
        <f>IFERROR(__xludf.DUMMYFUNCTION("""COMPUTED_VALUE"""),0.0)</f>
        <v>0</v>
      </c>
      <c r="X15" s="79">
        <f>IFERROR(__xludf.DUMMYFUNCTION("""COMPUTED_VALUE"""),0.0)</f>
        <v>0</v>
      </c>
      <c r="Y15" s="80">
        <f>IFERROR(__xludf.DUMMYFUNCTION("""COMPUTED_VALUE"""),0.0)</f>
        <v>0</v>
      </c>
      <c r="Z15" s="76">
        <f>IFERROR(__xludf.DUMMYFUNCTION("""COMPUTED_VALUE"""),0.0)</f>
        <v>0</v>
      </c>
      <c r="AA15" s="77">
        <f>IFERROR(__xludf.DUMMYFUNCTION("""COMPUTED_VALUE"""),0.0)</f>
        <v>0</v>
      </c>
      <c r="AB15" s="79">
        <f>IFERROR(__xludf.DUMMYFUNCTION("""COMPUTED_VALUE"""),0.0)</f>
        <v>0</v>
      </c>
      <c r="AC15" s="76">
        <f>IFERROR(__xludf.DUMMYFUNCTION("""COMPUTED_VALUE"""),0.0)</f>
        <v>0</v>
      </c>
      <c r="AD15" s="77">
        <f>IFERROR(__xludf.DUMMYFUNCTION("""COMPUTED_VALUE"""),0.0)</f>
        <v>0</v>
      </c>
      <c r="AE15" s="79">
        <f>IFERROR(__xludf.DUMMYFUNCTION("""COMPUTED_VALUE"""),0.0)</f>
        <v>0</v>
      </c>
      <c r="AF15" s="81">
        <f>IFERROR(__xludf.DUMMYFUNCTION("""COMPUTED_VALUE"""),0.0)</f>
        <v>0</v>
      </c>
      <c r="AG15" s="77">
        <f>IFERROR(__xludf.DUMMYFUNCTION("""COMPUTED_VALUE"""),0.0)</f>
        <v>0</v>
      </c>
      <c r="AH15" s="79">
        <f>IFERROR(__xludf.DUMMYFUNCTION("""COMPUTED_VALUE"""),0.0)</f>
        <v>0</v>
      </c>
    </row>
    <row r="16">
      <c r="A16" s="82"/>
      <c r="B16" s="82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</row>
    <row r="17">
      <c r="A17" s="31" t="str">
        <f>IFERROR(__xludf.DUMMYFUNCTION("""COMPUTED_VALUE"""),"Sch")</f>
        <v>Sch</v>
      </c>
      <c r="B17" s="84" t="str">
        <f>IFERROR(__xludf.DUMMYFUNCTION("""COMPUTED_VALUE"""),"OVERALL RECORD")</f>
        <v>OVERALL RECORD</v>
      </c>
      <c r="C17" s="85" t="str">
        <f>IFERROR(__xludf.DUMMYFUNCTION("""COMPUTED_VALUE"""),"W")</f>
        <v>W</v>
      </c>
      <c r="D17" s="86" t="str">
        <f>IFERROR(__xludf.DUMMYFUNCTION("""COMPUTED_VALUE"""),"L")</f>
        <v>L</v>
      </c>
      <c r="E17" s="83"/>
      <c r="F17" s="28"/>
      <c r="G17" s="28"/>
      <c r="H17" s="28"/>
      <c r="I17" s="28"/>
      <c r="J17" s="28"/>
      <c r="K17" s="87" t="str">
        <f>IFERROR(__xludf.DUMMYFUNCTION("""COMPUTED_VALUE"""),"Sch")</f>
        <v>Sch</v>
      </c>
      <c r="L17" s="39" t="str">
        <f>IFERROR(__xludf.DUMMYFUNCTION("""COMPUTED_VALUE"""),"LEAGUE RECORD")</f>
        <v>LEAGUE RECORD</v>
      </c>
      <c r="M17" s="25"/>
      <c r="N17" s="25"/>
      <c r="O17" s="25"/>
      <c r="P17" s="25"/>
      <c r="Q17" s="25"/>
      <c r="R17" s="88" t="str">
        <f>IFERROR(__xludf.DUMMYFUNCTION("""COMPUTED_VALUE"""),"W")</f>
        <v>W</v>
      </c>
      <c r="S17" s="89"/>
      <c r="T17" s="83"/>
      <c r="U17" s="28"/>
      <c r="V17" s="28"/>
      <c r="W17" s="28"/>
      <c r="X17" s="28"/>
      <c r="Y17" s="28"/>
      <c r="Z17" s="87" t="str">
        <f>IFERROR(__xludf.DUMMYFUNCTION("""COMPUTED_VALUE"""),"Sch")</f>
        <v>Sch</v>
      </c>
      <c r="AA17" s="39" t="str">
        <f>IFERROR(__xludf.DUMMYFUNCTION("""COMPUTED_VALUE"""),"PLAYOFF RECORD")</f>
        <v>PLAYOFF RECORD</v>
      </c>
      <c r="AB17" s="25"/>
      <c r="AC17" s="25"/>
      <c r="AD17" s="25"/>
      <c r="AE17" s="25"/>
      <c r="AF17" s="25"/>
      <c r="AG17" s="88" t="str">
        <f>IFERROR(__xludf.DUMMYFUNCTION("""COMPUTED_VALUE"""),"W")</f>
        <v>W</v>
      </c>
      <c r="AH17" s="89" t="str">
        <f>IFERROR(__xludf.DUMMYFUNCTION("""COMPUTED_VALUE"""),"L")</f>
        <v>L</v>
      </c>
    </row>
    <row r="18">
      <c r="A18" s="90" t="str">
        <f>IFERROR(__xludf.DUMMYFUNCTION("""COMPUTED_VALUE"""),"BEL")</f>
        <v>BEL</v>
      </c>
      <c r="B18" s="91" t="str">
        <f>IFERROR(__xludf.DUMMYFUNCTION("""COMPUTED_VALUE"""),"Bellevue")</f>
        <v>Bellevue</v>
      </c>
      <c r="C18" s="92">
        <f>IFERROR(__xludf.DUMMYFUNCTION("""COMPUTED_VALUE"""),8.0)</f>
        <v>8</v>
      </c>
      <c r="D18" s="93">
        <f>IFERROR(__xludf.DUMMYFUNCTION("""COMPUTED_VALUE"""),4.0)</f>
        <v>4</v>
      </c>
      <c r="E18" s="94"/>
      <c r="F18" s="95"/>
      <c r="G18" s="95"/>
      <c r="H18" s="95"/>
      <c r="I18" s="95"/>
      <c r="J18" s="95"/>
      <c r="K18" s="96" t="str">
        <f>IFERROR(__xludf.DUMMYFUNCTION("""COMPUTED_VALUE"""),"BEL")</f>
        <v>BEL</v>
      </c>
      <c r="L18" s="97" t="str">
        <f>IFERROR(__xludf.DUMMYFUNCTION("""COMPUTED_VALUE"""),"Bellevue")</f>
        <v>Bellevue</v>
      </c>
      <c r="M18" s="98"/>
      <c r="N18" s="98"/>
      <c r="O18" s="98"/>
      <c r="P18" s="98"/>
      <c r="Q18" s="99"/>
      <c r="R18" s="100">
        <f>IFERROR(__xludf.DUMMYFUNCTION("""COMPUTED_VALUE"""),3.0)</f>
        <v>3</v>
      </c>
      <c r="S18" s="101">
        <f>IFERROR(__xludf.DUMMYFUNCTION("""COMPUTED_VALUE"""),1.0)</f>
        <v>1</v>
      </c>
      <c r="T18" s="94"/>
      <c r="U18" s="95"/>
      <c r="V18" s="95"/>
      <c r="W18" s="95"/>
      <c r="X18" s="95"/>
      <c r="Y18" s="95"/>
      <c r="Z18" s="96" t="str">
        <f>IFERROR(__xludf.DUMMYFUNCTION("""COMPUTED_VALUE"""),"BEL")</f>
        <v>BEL</v>
      </c>
      <c r="AA18" s="97" t="str">
        <f>IFERROR(__xludf.DUMMYFUNCTION("""COMPUTED_VALUE"""),"Bellevue")</f>
        <v>Bellevue</v>
      </c>
      <c r="AB18" s="98"/>
      <c r="AC18" s="98"/>
      <c r="AD18" s="98"/>
      <c r="AE18" s="98"/>
      <c r="AF18" s="99"/>
      <c r="AG18" s="102">
        <f>IFERROR(__xludf.DUMMYFUNCTION("""COMPUTED_VALUE"""),1.0)</f>
        <v>1</v>
      </c>
      <c r="AH18" s="103">
        <f>IFERROR(__xludf.DUMMYFUNCTION("""COMPUTED_VALUE"""),1.0)</f>
        <v>1</v>
      </c>
    </row>
    <row r="19">
      <c r="A19" s="104" t="str">
        <f>IFERROR(__xludf.DUMMYFUNCTION("""COMPUTED_VALUE"""),"EDI")</f>
        <v>EDI</v>
      </c>
      <c r="B19" s="105" t="str">
        <f>IFERROR(__xludf.DUMMYFUNCTION("""COMPUTED_VALUE"""),"Edison")</f>
        <v>Edison</v>
      </c>
      <c r="C19" s="106">
        <f>IFERROR(__xludf.DUMMYFUNCTION("""COMPUTED_VALUE"""),7.0)</f>
        <v>7</v>
      </c>
      <c r="D19" s="107">
        <f>IFERROR(__xludf.DUMMYFUNCTION("""COMPUTED_VALUE"""),4.0)</f>
        <v>4</v>
      </c>
      <c r="E19" s="94"/>
      <c r="F19" s="95"/>
      <c r="G19" s="95"/>
      <c r="H19" s="95"/>
      <c r="I19" s="95"/>
      <c r="J19" s="95"/>
      <c r="K19" s="104" t="str">
        <f>IFERROR(__xludf.DUMMYFUNCTION("""COMPUTED_VALUE"""),"EDI")</f>
        <v>EDI</v>
      </c>
      <c r="L19" s="108" t="str">
        <f>IFERROR(__xludf.DUMMYFUNCTION("""COMPUTED_VALUE"""),"Edison")</f>
        <v>Edison</v>
      </c>
      <c r="M19" s="2"/>
      <c r="N19" s="2"/>
      <c r="O19" s="2"/>
      <c r="P19" s="2"/>
      <c r="Q19" s="109"/>
      <c r="R19" s="110">
        <f>IFERROR(__xludf.DUMMYFUNCTION("""COMPUTED_VALUE"""),3.0)</f>
        <v>3</v>
      </c>
      <c r="S19" s="111">
        <f>IFERROR(__xludf.DUMMYFUNCTION("""COMPUTED_VALUE"""),1.0)</f>
        <v>1</v>
      </c>
      <c r="T19" s="94"/>
      <c r="U19" s="95"/>
      <c r="V19" s="95"/>
      <c r="W19" s="95"/>
      <c r="X19" s="95"/>
      <c r="Y19" s="95"/>
      <c r="Z19" s="104" t="str">
        <f>IFERROR(__xludf.DUMMYFUNCTION("""COMPUTED_VALUE"""),"PC")</f>
        <v>PC</v>
      </c>
      <c r="AA19" s="108" t="str">
        <f>IFERROR(__xludf.DUMMYFUNCTION("""COMPUTED_VALUE"""),"Port Clinton")</f>
        <v>Port Clinton</v>
      </c>
      <c r="AB19" s="2"/>
      <c r="AC19" s="2"/>
      <c r="AD19" s="2"/>
      <c r="AE19" s="2"/>
      <c r="AF19" s="109"/>
      <c r="AG19" s="106">
        <f>IFERROR(__xludf.DUMMYFUNCTION("""COMPUTED_VALUE"""),1.0)</f>
        <v>1</v>
      </c>
      <c r="AH19" s="107">
        <f>IFERROR(__xludf.DUMMYFUNCTION("""COMPUTED_VALUE"""),1.0)</f>
        <v>1</v>
      </c>
    </row>
    <row r="20">
      <c r="A20" s="104" t="str">
        <f>IFERROR(__xludf.DUMMYFUNCTION("""COMPUTED_VALUE"""),"PC")</f>
        <v>PC</v>
      </c>
      <c r="B20" s="105" t="str">
        <f>IFERROR(__xludf.DUMMYFUNCTION("""COMPUTED_VALUE"""),"Port Clinton")</f>
        <v>Port Clinton</v>
      </c>
      <c r="C20" s="106">
        <f>IFERROR(__xludf.DUMMYFUNCTION("""COMPUTED_VALUE"""),7.0)</f>
        <v>7</v>
      </c>
      <c r="D20" s="107">
        <f>IFERROR(__xludf.DUMMYFUNCTION("""COMPUTED_VALUE"""),5.0)</f>
        <v>5</v>
      </c>
      <c r="E20" s="94"/>
      <c r="F20" s="95"/>
      <c r="G20" s="95"/>
      <c r="H20" s="95"/>
      <c r="I20" s="95"/>
      <c r="J20" s="95"/>
      <c r="K20" s="104" t="str">
        <f>IFERROR(__xludf.DUMMYFUNCTION("""COMPUTED_VALUE"""),"PC")</f>
        <v>PC</v>
      </c>
      <c r="L20" s="108" t="str">
        <f>IFERROR(__xludf.DUMMYFUNCTION("""COMPUTED_VALUE"""),"Port Clinton")</f>
        <v>Port Clinton</v>
      </c>
      <c r="M20" s="2"/>
      <c r="N20" s="2"/>
      <c r="O20" s="2"/>
      <c r="P20" s="2"/>
      <c r="Q20" s="109"/>
      <c r="R20" s="110">
        <f>IFERROR(__xludf.DUMMYFUNCTION("""COMPUTED_VALUE"""),2.0)</f>
        <v>2</v>
      </c>
      <c r="S20" s="111">
        <f>IFERROR(__xludf.DUMMYFUNCTION("""COMPUTED_VALUE"""),2.0)</f>
        <v>2</v>
      </c>
      <c r="T20" s="94"/>
      <c r="U20" s="95"/>
      <c r="V20" s="95"/>
      <c r="W20" s="95"/>
      <c r="X20" s="95"/>
      <c r="Y20" s="95"/>
      <c r="Z20" s="104" t="str">
        <f>IFERROR(__xludf.DUMMYFUNCTION("""COMPUTED_VALUE"""),"EDI")</f>
        <v>EDI</v>
      </c>
      <c r="AA20" s="108" t="str">
        <f>IFERROR(__xludf.DUMMYFUNCTION("""COMPUTED_VALUE"""),"Edison")</f>
        <v>Edison</v>
      </c>
      <c r="AB20" s="2"/>
      <c r="AC20" s="2"/>
      <c r="AD20" s="2"/>
      <c r="AE20" s="2"/>
      <c r="AF20" s="109"/>
      <c r="AG20" s="106">
        <f>IFERROR(__xludf.DUMMYFUNCTION("""COMPUTED_VALUE"""),0.0)</f>
        <v>0</v>
      </c>
      <c r="AH20" s="107">
        <f>IFERROR(__xludf.DUMMYFUNCTION("""COMPUTED_VALUE"""),1.0)</f>
        <v>1</v>
      </c>
    </row>
    <row r="21">
      <c r="A21" s="104" t="str">
        <f>IFERROR(__xludf.DUMMYFUNCTION("""COMPUTED_VALUE"""),"VER")</f>
        <v>VER</v>
      </c>
      <c r="B21" s="105" t="str">
        <f>IFERROR(__xludf.DUMMYFUNCTION("""COMPUTED_VALUE"""),"Vermilion")</f>
        <v>Vermilion</v>
      </c>
      <c r="C21" s="106">
        <f>IFERROR(__xludf.DUMMYFUNCTION("""COMPUTED_VALUE"""),5.0)</f>
        <v>5</v>
      </c>
      <c r="D21" s="107">
        <f>IFERROR(__xludf.DUMMYFUNCTION("""COMPUTED_VALUE"""),5.0)</f>
        <v>5</v>
      </c>
      <c r="E21" s="94"/>
      <c r="F21" s="95"/>
      <c r="G21" s="95"/>
      <c r="H21" s="95"/>
      <c r="I21" s="95"/>
      <c r="J21" s="95"/>
      <c r="K21" s="104" t="str">
        <f>IFERROR(__xludf.DUMMYFUNCTION("""COMPUTED_VALUE"""),"HUR")</f>
        <v>HUR</v>
      </c>
      <c r="L21" s="108" t="str">
        <f>IFERROR(__xludf.DUMMYFUNCTION("""COMPUTED_VALUE"""),"Huron")</f>
        <v>Huron</v>
      </c>
      <c r="M21" s="2"/>
      <c r="N21" s="2"/>
      <c r="O21" s="2"/>
      <c r="P21" s="2"/>
      <c r="Q21" s="109"/>
      <c r="R21" s="110">
        <f>IFERROR(__xludf.DUMMYFUNCTION("""COMPUTED_VALUE"""),1.0)</f>
        <v>1</v>
      </c>
      <c r="S21" s="111">
        <f>IFERROR(__xludf.DUMMYFUNCTION("""COMPUTED_VALUE"""),3.0)</f>
        <v>3</v>
      </c>
      <c r="T21" s="94"/>
      <c r="U21" s="95"/>
      <c r="V21" s="95"/>
      <c r="W21" s="95"/>
      <c r="X21" s="95"/>
      <c r="Y21" s="95"/>
      <c r="Z21" s="104"/>
      <c r="AA21" s="108"/>
      <c r="AB21" s="2"/>
      <c r="AC21" s="2"/>
      <c r="AD21" s="2"/>
      <c r="AE21" s="2"/>
      <c r="AF21" s="109"/>
      <c r="AG21" s="106"/>
      <c r="AH21" s="107"/>
    </row>
    <row r="22">
      <c r="A22" s="104" t="str">
        <f>IFERROR(__xludf.DUMMYFUNCTION("""COMPUTED_VALUE"""),"HUR")</f>
        <v>HUR</v>
      </c>
      <c r="B22" s="105" t="str">
        <f>IFERROR(__xludf.DUMMYFUNCTION("""COMPUTED_VALUE"""),"Huron")</f>
        <v>Huron</v>
      </c>
      <c r="C22" s="106">
        <f>IFERROR(__xludf.DUMMYFUNCTION("""COMPUTED_VALUE"""),3.0)</f>
        <v>3</v>
      </c>
      <c r="D22" s="107">
        <f>IFERROR(__xludf.DUMMYFUNCTION("""COMPUTED_VALUE"""),7.0)</f>
        <v>7</v>
      </c>
      <c r="E22" s="94"/>
      <c r="F22" s="95"/>
      <c r="G22" s="95"/>
      <c r="H22" s="95"/>
      <c r="I22" s="95"/>
      <c r="J22" s="95"/>
      <c r="K22" s="104" t="str">
        <f>IFERROR(__xludf.DUMMYFUNCTION("""COMPUTED_VALUE"""),"VER")</f>
        <v>VER</v>
      </c>
      <c r="L22" s="108" t="str">
        <f>IFERROR(__xludf.DUMMYFUNCTION("""COMPUTED_VALUE"""),"Vermilion")</f>
        <v>Vermilion</v>
      </c>
      <c r="M22" s="2"/>
      <c r="N22" s="2"/>
      <c r="O22" s="2"/>
      <c r="P22" s="2"/>
      <c r="Q22" s="109"/>
      <c r="R22" s="110">
        <f>IFERROR(__xludf.DUMMYFUNCTION("""COMPUTED_VALUE"""),1.0)</f>
        <v>1</v>
      </c>
      <c r="S22" s="111">
        <f>IFERROR(__xludf.DUMMYFUNCTION("""COMPUTED_VALUE"""),3.0)</f>
        <v>3</v>
      </c>
      <c r="T22" s="94"/>
      <c r="U22" s="95"/>
      <c r="V22" s="95"/>
      <c r="W22" s="95"/>
      <c r="X22" s="95"/>
      <c r="Y22" s="95"/>
      <c r="Z22" s="104"/>
      <c r="AA22" s="108"/>
      <c r="AB22" s="2"/>
      <c r="AC22" s="2"/>
      <c r="AD22" s="2"/>
      <c r="AE22" s="2"/>
      <c r="AF22" s="109"/>
      <c r="AG22" s="106"/>
      <c r="AH22" s="107"/>
    </row>
    <row r="23" hidden="1">
      <c r="A23" s="104"/>
      <c r="B23" s="105"/>
      <c r="C23" s="106"/>
      <c r="D23" s="107"/>
      <c r="E23" s="94"/>
      <c r="F23" s="95"/>
      <c r="G23" s="95"/>
      <c r="H23" s="95"/>
      <c r="I23" s="95"/>
      <c r="J23" s="95"/>
      <c r="K23" s="104"/>
      <c r="L23" s="108"/>
      <c r="M23" s="2"/>
      <c r="N23" s="2"/>
      <c r="O23" s="2"/>
      <c r="P23" s="2"/>
      <c r="Q23" s="109"/>
      <c r="R23" s="110"/>
      <c r="S23" s="111"/>
      <c r="T23" s="94"/>
      <c r="U23" s="95"/>
      <c r="V23" s="95"/>
      <c r="W23" s="95"/>
      <c r="X23" s="95"/>
      <c r="Y23" s="95"/>
      <c r="Z23" s="104"/>
      <c r="AA23" s="108"/>
      <c r="AB23" s="2"/>
      <c r="AC23" s="2"/>
      <c r="AD23" s="2"/>
      <c r="AE23" s="2"/>
      <c r="AF23" s="109"/>
      <c r="AG23" s="106"/>
      <c r="AH23" s="107"/>
    </row>
    <row r="24" hidden="1">
      <c r="A24" s="104"/>
      <c r="B24" s="105"/>
      <c r="C24" s="106"/>
      <c r="D24" s="107"/>
      <c r="E24" s="94"/>
      <c r="F24" s="95"/>
      <c r="G24" s="95"/>
      <c r="H24" s="95"/>
      <c r="I24" s="95"/>
      <c r="J24" s="95"/>
      <c r="K24" s="104"/>
      <c r="L24" s="108"/>
      <c r="M24" s="2"/>
      <c r="N24" s="2"/>
      <c r="O24" s="2"/>
      <c r="P24" s="2"/>
      <c r="Q24" s="109"/>
      <c r="R24" s="110"/>
      <c r="S24" s="111"/>
      <c r="T24" s="94"/>
      <c r="U24" s="95"/>
      <c r="V24" s="95"/>
      <c r="W24" s="95"/>
      <c r="X24" s="95"/>
      <c r="Y24" s="95"/>
      <c r="Z24" s="104"/>
      <c r="AA24" s="108"/>
      <c r="AB24" s="2"/>
      <c r="AC24" s="2"/>
      <c r="AD24" s="2"/>
      <c r="AE24" s="2"/>
      <c r="AF24" s="109"/>
      <c r="AG24" s="106"/>
      <c r="AH24" s="107"/>
    </row>
    <row r="25" hidden="1">
      <c r="A25" s="104"/>
      <c r="B25" s="105"/>
      <c r="C25" s="106"/>
      <c r="D25" s="107"/>
      <c r="E25" s="94"/>
      <c r="F25" s="95"/>
      <c r="G25" s="95"/>
      <c r="H25" s="95"/>
      <c r="I25" s="95"/>
      <c r="J25" s="95"/>
      <c r="K25" s="104"/>
      <c r="L25" s="108"/>
      <c r="M25" s="2"/>
      <c r="N25" s="2"/>
      <c r="O25" s="2"/>
      <c r="P25" s="2"/>
      <c r="Q25" s="109"/>
      <c r="R25" s="110"/>
      <c r="S25" s="111"/>
      <c r="T25" s="94"/>
      <c r="U25" s="95"/>
      <c r="V25" s="95"/>
      <c r="W25" s="95"/>
      <c r="X25" s="95"/>
      <c r="Y25" s="95"/>
      <c r="Z25" s="104"/>
      <c r="AA25" s="108"/>
      <c r="AB25" s="2"/>
      <c r="AC25" s="2"/>
      <c r="AD25" s="2"/>
      <c r="AE25" s="2"/>
      <c r="AF25" s="109"/>
      <c r="AG25" s="106"/>
      <c r="AH25" s="107"/>
    </row>
    <row r="26" hidden="1">
      <c r="A26" s="104"/>
      <c r="B26" s="105"/>
      <c r="C26" s="106"/>
      <c r="D26" s="107"/>
      <c r="E26" s="94"/>
      <c r="F26" s="95"/>
      <c r="G26" s="95"/>
      <c r="H26" s="95"/>
      <c r="I26" s="95"/>
      <c r="J26" s="95"/>
      <c r="K26" s="104"/>
      <c r="L26" s="108"/>
      <c r="M26" s="2"/>
      <c r="N26" s="2"/>
      <c r="O26" s="2"/>
      <c r="P26" s="2"/>
      <c r="Q26" s="109"/>
      <c r="R26" s="110"/>
      <c r="S26" s="111"/>
      <c r="T26" s="94"/>
      <c r="U26" s="95"/>
      <c r="V26" s="95"/>
      <c r="W26" s="95"/>
      <c r="X26" s="95"/>
      <c r="Y26" s="95"/>
      <c r="Z26" s="104"/>
      <c r="AA26" s="108"/>
      <c r="AB26" s="2"/>
      <c r="AC26" s="2"/>
      <c r="AD26" s="2"/>
      <c r="AE26" s="2"/>
      <c r="AF26" s="109"/>
      <c r="AG26" s="106"/>
      <c r="AH26" s="107"/>
    </row>
    <row r="27" hidden="1">
      <c r="A27" s="112"/>
      <c r="B27" s="113"/>
      <c r="C27" s="114"/>
      <c r="D27" s="115"/>
      <c r="E27" s="94"/>
      <c r="F27" s="95"/>
      <c r="G27" s="95"/>
      <c r="H27" s="95"/>
      <c r="I27" s="95"/>
      <c r="J27" s="95"/>
      <c r="K27" s="112"/>
      <c r="L27" s="116"/>
      <c r="M27" s="117"/>
      <c r="N27" s="117"/>
      <c r="O27" s="117"/>
      <c r="P27" s="117"/>
      <c r="Q27" s="118"/>
      <c r="R27" s="119"/>
      <c r="S27" s="120"/>
      <c r="T27" s="94"/>
      <c r="U27" s="95"/>
      <c r="V27" s="95"/>
      <c r="W27" s="95"/>
      <c r="X27" s="95"/>
      <c r="Y27" s="95"/>
      <c r="Z27" s="112"/>
      <c r="AA27" s="116"/>
      <c r="AB27" s="117"/>
      <c r="AC27" s="117"/>
      <c r="AD27" s="117"/>
      <c r="AE27" s="117"/>
      <c r="AF27" s="118"/>
      <c r="AG27" s="114"/>
      <c r="AH27" s="115"/>
    </row>
    <row r="28">
      <c r="A28" s="82"/>
      <c r="B28" s="82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121"/>
      <c r="W28" s="121"/>
      <c r="X28" s="121"/>
      <c r="Y28" s="83"/>
      <c r="Z28" s="83"/>
      <c r="AA28" s="83"/>
      <c r="AB28" s="83"/>
      <c r="AC28" s="83"/>
      <c r="AD28" s="83"/>
      <c r="AE28" s="83"/>
      <c r="AF28" s="83"/>
      <c r="AG28" s="83"/>
      <c r="AH28" s="83"/>
    </row>
    <row r="29">
      <c r="A29" s="122" t="str">
        <f>IFERROR(__xludf.DUMMYFUNCTION("""COMPUTED_VALUE"""),"Oustanding Offensive Performers by HPI")</f>
        <v>Oustanding Offensive Performers by HPI</v>
      </c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4"/>
      <c r="W29" s="124"/>
      <c r="X29" s="124"/>
      <c r="Y29" s="125"/>
      <c r="Z29" s="125"/>
      <c r="AA29" s="125"/>
      <c r="AB29" s="83"/>
      <c r="AC29" s="83"/>
      <c r="AD29" s="83"/>
      <c r="AE29" s="83"/>
      <c r="AF29" s="83"/>
      <c r="AG29" s="83"/>
      <c r="AH29" s="83"/>
    </row>
    <row r="30"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6"/>
      <c r="V30" s="124"/>
      <c r="W30" s="124"/>
      <c r="X30" s="127"/>
      <c r="Y30" s="128" t="str">
        <f>IFERROR(__xludf.DUMMYFUNCTION("""COMPUTED_VALUE"""),"Higgins Performance Index")</f>
        <v>Higgins Performance Index</v>
      </c>
      <c r="AB30" s="83"/>
      <c r="AC30" s="83"/>
      <c r="AD30" s="83"/>
      <c r="AE30" s="83"/>
      <c r="AF30" s="83"/>
      <c r="AG30" s="83"/>
      <c r="AH30" s="83"/>
    </row>
    <row r="31">
      <c r="A31" s="129"/>
      <c r="B31" s="130"/>
      <c r="C31" s="131" t="str">
        <f>IFERROR(__xludf.DUMMYFUNCTION("""COMPUTED_VALUE"""),"Passing")</f>
        <v>Passing</v>
      </c>
      <c r="H31" s="126"/>
      <c r="I31" s="132"/>
      <c r="J31" s="131" t="str">
        <f>IFERROR(__xludf.DUMMYFUNCTION("""COMPUTED_VALUE"""),"Rushing")</f>
        <v>Rushing</v>
      </c>
      <c r="N31" s="126"/>
      <c r="O31" s="126"/>
      <c r="P31" s="131" t="str">
        <f>IFERROR(__xludf.DUMMYFUNCTION("""COMPUTED_VALUE"""),"Receiving")</f>
        <v>Receiving</v>
      </c>
      <c r="S31" s="126"/>
      <c r="T31" s="133"/>
      <c r="U31" s="134" t="str">
        <f>IFERROR(__xludf.DUMMYFUNCTION("""COMPUTED_VALUE"""),"2PT")</f>
        <v>2PT</v>
      </c>
      <c r="V31" s="124"/>
      <c r="W31" s="124"/>
      <c r="X31" s="127"/>
      <c r="AB31" s="83"/>
      <c r="AC31" s="83"/>
      <c r="AD31" s="83"/>
      <c r="AE31" s="83"/>
      <c r="AF31" s="83"/>
      <c r="AG31" s="83"/>
      <c r="AH31" s="83"/>
    </row>
    <row r="32">
      <c r="A32" s="135" t="str">
        <f>IFERROR(__xludf.DUMMYFUNCTION("""COMPUTED_VALUE"""),"#")</f>
        <v>#</v>
      </c>
      <c r="B32" s="136" t="str">
        <f>IFERROR(__xludf.DUMMYFUNCTION("""COMPUTED_VALUE"""),"OFFENSE")</f>
        <v>OFFENSE</v>
      </c>
      <c r="C32" s="137" t="str">
        <f>IFERROR(__xludf.DUMMYFUNCTION("""COMPUTED_VALUE"""),"ATT")</f>
        <v>ATT</v>
      </c>
      <c r="D32" s="137" t="str">
        <f>IFERROR(__xludf.DUMMYFUNCTION("""COMPUTED_VALUE"""),"COM")</f>
        <v>COM</v>
      </c>
      <c r="E32" s="138" t="str">
        <f>IFERROR(__xludf.DUMMYFUNCTION("""COMPUTED_VALUE"""),"YD")</f>
        <v>YD</v>
      </c>
      <c r="F32" s="138" t="str">
        <f>IFERROR(__xludf.DUMMYFUNCTION("""COMPUTED_VALUE"""),"TD")</f>
        <v>TD</v>
      </c>
      <c r="G32" s="138" t="str">
        <f>IFERROR(__xludf.DUMMYFUNCTION("""COMPUTED_VALUE"""),"INT")</f>
        <v>INT</v>
      </c>
      <c r="H32" s="139" t="str">
        <f>IFERROR(__xludf.DUMMYFUNCTION("""COMPUTED_VALUE"""),"Y/G")</f>
        <v>Y/G</v>
      </c>
      <c r="I32" s="140" t="str">
        <f>IFERROR(__xludf.DUMMYFUNCTION("""COMPUTED_VALUE"""),"%")</f>
        <v>%</v>
      </c>
      <c r="J32" s="138" t="str">
        <f>IFERROR(__xludf.DUMMYFUNCTION("""COMPUTED_VALUE"""),"ATT")</f>
        <v>ATT</v>
      </c>
      <c r="K32" s="138" t="str">
        <f>IFERROR(__xludf.DUMMYFUNCTION("""COMPUTED_VALUE"""),"YD")</f>
        <v>YD</v>
      </c>
      <c r="L32" s="138" t="str">
        <f>IFERROR(__xludf.DUMMYFUNCTION("""COMPUTED_VALUE"""),"TD")</f>
        <v>TD</v>
      </c>
      <c r="M32" s="141" t="str">
        <f>IFERROR(__xludf.DUMMYFUNCTION("""COMPUTED_VALUE"""),"FUM")</f>
        <v>FUM</v>
      </c>
      <c r="N32" s="139" t="str">
        <f>IFERROR(__xludf.DUMMYFUNCTION("""COMPUTED_VALUE"""),"Y/G")</f>
        <v>Y/G</v>
      </c>
      <c r="O32" s="142" t="str">
        <f>IFERROR(__xludf.DUMMYFUNCTION("""COMPUTED_VALUE"""),"Y/Att")</f>
        <v>Y/Att</v>
      </c>
      <c r="P32" s="141" t="str">
        <f>IFERROR(__xludf.DUMMYFUNCTION("""COMPUTED_VALUE"""),"REC")</f>
        <v>REC</v>
      </c>
      <c r="Q32" s="138" t="str">
        <f>IFERROR(__xludf.DUMMYFUNCTION("""COMPUTED_VALUE"""),"YDS")</f>
        <v>YDS</v>
      </c>
      <c r="R32" s="138" t="str">
        <f>IFERROR(__xludf.DUMMYFUNCTION("""COMPUTED_VALUE"""),"TD")</f>
        <v>TD</v>
      </c>
      <c r="S32" s="139" t="str">
        <f>IFERROR(__xludf.DUMMYFUNCTION("""COMPUTED_VALUE"""),"Y/G")</f>
        <v>Y/G</v>
      </c>
      <c r="T32" s="143" t="str">
        <f>IFERROR(__xludf.DUMMYFUNCTION("""COMPUTED_VALUE"""),"Y/Rec")</f>
        <v>Y/Rec</v>
      </c>
      <c r="U32" s="144" t="str">
        <f>IFERROR(__xludf.DUMMYFUNCTION("""COMPUTED_VALUE"""),"Conv")</f>
        <v>Conv</v>
      </c>
      <c r="V32" s="145" t="str">
        <f>IFERROR(__xludf.DUMMYFUNCTION("""COMPUTED_VALUE"""),"School")</f>
        <v>School</v>
      </c>
      <c r="W32" s="146"/>
      <c r="X32" s="147"/>
      <c r="AB32" s="83"/>
      <c r="AC32" s="83"/>
      <c r="AD32" s="83"/>
      <c r="AE32" s="83"/>
      <c r="AF32" s="83"/>
      <c r="AG32" s="83"/>
      <c r="AH32" s="83"/>
    </row>
    <row r="33">
      <c r="A33" s="148">
        <f>IFERROR(__xludf.DUMMYFUNCTION("""COMPUTED_VALUE"""),41.0)</f>
        <v>41</v>
      </c>
      <c r="B33" s="149" t="str">
        <f>IFERROR(__xludf.DUMMYFUNCTION("""COMPUTED_VALUE"""),"Evan Kuhns")</f>
        <v>Evan Kuhns</v>
      </c>
      <c r="C33" s="150">
        <f>IFERROR(__xludf.DUMMYFUNCTION("""COMPUTED_VALUE"""),1.0)</f>
        <v>1</v>
      </c>
      <c r="D33" s="150">
        <f>IFERROR(__xludf.DUMMYFUNCTION("""COMPUTED_VALUE"""),0.0)</f>
        <v>0</v>
      </c>
      <c r="E33" s="150">
        <f>IFERROR(__xludf.DUMMYFUNCTION("""COMPUTED_VALUE"""),0.0)</f>
        <v>0</v>
      </c>
      <c r="F33" s="150">
        <f>IFERROR(__xludf.DUMMYFUNCTION("""COMPUTED_VALUE"""),0.0)</f>
        <v>0</v>
      </c>
      <c r="G33" s="150">
        <f>IFERROR(__xludf.DUMMYFUNCTION("""COMPUTED_VALUE"""),1.0)</f>
        <v>1</v>
      </c>
      <c r="H33" s="151">
        <f>IFERROR(__xludf.DUMMYFUNCTION("""COMPUTED_VALUE"""),0.0)</f>
        <v>0</v>
      </c>
      <c r="I33" s="152">
        <f>IFERROR(__xludf.DUMMYFUNCTION("""COMPUTED_VALUE"""),0.0)</f>
        <v>0</v>
      </c>
      <c r="J33" s="150">
        <f>IFERROR(__xludf.DUMMYFUNCTION("""COMPUTED_VALUE"""),177.0)</f>
        <v>177</v>
      </c>
      <c r="K33" s="150">
        <f>IFERROR(__xludf.DUMMYFUNCTION("""COMPUTED_VALUE"""),1600.0)</f>
        <v>1600</v>
      </c>
      <c r="L33" s="150">
        <f>IFERROR(__xludf.DUMMYFUNCTION("""COMPUTED_VALUE"""),17.0)</f>
        <v>17</v>
      </c>
      <c r="M33" s="150">
        <f>IFERROR(__xludf.DUMMYFUNCTION("""COMPUTED_VALUE"""),0.0)</f>
        <v>0</v>
      </c>
      <c r="N33" s="151">
        <f>IFERROR(__xludf.DUMMYFUNCTION("""COMPUTED_VALUE"""),160.0)</f>
        <v>160</v>
      </c>
      <c r="O33" s="153">
        <f>IFERROR(__xludf.DUMMYFUNCTION("""COMPUTED_VALUE"""),9.03954802259887)</f>
        <v>9.039548023</v>
      </c>
      <c r="P33" s="150">
        <f>IFERROR(__xludf.DUMMYFUNCTION("""COMPUTED_VALUE"""),7.0)</f>
        <v>7</v>
      </c>
      <c r="Q33" s="150">
        <f>IFERROR(__xludf.DUMMYFUNCTION("""COMPUTED_VALUE"""),109.0)</f>
        <v>109</v>
      </c>
      <c r="R33" s="150">
        <f>IFERROR(__xludf.DUMMYFUNCTION("""COMPUTED_VALUE"""),0.0)</f>
        <v>0</v>
      </c>
      <c r="S33" s="151">
        <f>IFERROR(__xludf.DUMMYFUNCTION("""COMPUTED_VALUE"""),10.9)</f>
        <v>10.9</v>
      </c>
      <c r="T33" s="153">
        <f>IFERROR(__xludf.DUMMYFUNCTION("""COMPUTED_VALUE"""),15.571428571428571)</f>
        <v>15.57142857</v>
      </c>
      <c r="U33" s="149">
        <f>IFERROR(__xludf.DUMMYFUNCTION("""COMPUTED_VALUE"""),0.0)</f>
        <v>0</v>
      </c>
      <c r="V33" s="154" t="str">
        <f>IFERROR(__xludf.DUMMYFUNCTION("""COMPUTED_VALUE"""),"Vermilion")</f>
        <v>Vermilion</v>
      </c>
      <c r="W33" s="155"/>
      <c r="X33" s="156"/>
      <c r="Y33" s="157">
        <f>IFERROR(__xludf.DUMMYFUNCTION("""COMPUTED_VALUE"""),58.5225)</f>
        <v>58.5225</v>
      </c>
      <c r="Z33" s="98"/>
      <c r="AA33" s="158"/>
      <c r="AB33" s="83"/>
      <c r="AC33" s="83"/>
      <c r="AD33" s="83"/>
      <c r="AE33" s="83"/>
      <c r="AF33" s="83"/>
      <c r="AG33" s="83"/>
      <c r="AH33" s="83"/>
    </row>
    <row r="34">
      <c r="A34" s="148">
        <f>IFERROR(__xludf.DUMMYFUNCTION("""COMPUTED_VALUE"""),0.0)</f>
        <v>0</v>
      </c>
      <c r="B34" s="149" t="str">
        <f>IFERROR(__xludf.DUMMYFUNCTION("""COMPUTED_VALUE"""),"Malakii Pinkelton")</f>
        <v>Malakii Pinkelton</v>
      </c>
      <c r="C34" s="150">
        <f>IFERROR(__xludf.DUMMYFUNCTION("""COMPUTED_VALUE"""),0.0)</f>
        <v>0</v>
      </c>
      <c r="D34" s="150">
        <f>IFERROR(__xludf.DUMMYFUNCTION("""COMPUTED_VALUE"""),0.0)</f>
        <v>0</v>
      </c>
      <c r="E34" s="150">
        <f>IFERROR(__xludf.DUMMYFUNCTION("""COMPUTED_VALUE"""),0.0)</f>
        <v>0</v>
      </c>
      <c r="F34" s="150">
        <f>IFERROR(__xludf.DUMMYFUNCTION("""COMPUTED_VALUE"""),0.0)</f>
        <v>0</v>
      </c>
      <c r="G34" s="150">
        <f>IFERROR(__xludf.DUMMYFUNCTION("""COMPUTED_VALUE"""),0.0)</f>
        <v>0</v>
      </c>
      <c r="H34" s="151">
        <f>IFERROR(__xludf.DUMMYFUNCTION("""COMPUTED_VALUE"""),0.0)</f>
        <v>0</v>
      </c>
      <c r="I34" s="152"/>
      <c r="J34" s="150">
        <f>IFERROR(__xludf.DUMMYFUNCTION("""COMPUTED_VALUE"""),185.0)</f>
        <v>185</v>
      </c>
      <c r="K34" s="150">
        <f>IFERROR(__xludf.DUMMYFUNCTION("""COMPUTED_VALUE"""),1137.0)</f>
        <v>1137</v>
      </c>
      <c r="L34" s="150">
        <f>IFERROR(__xludf.DUMMYFUNCTION("""COMPUTED_VALUE"""),13.0)</f>
        <v>13</v>
      </c>
      <c r="M34" s="150">
        <f>IFERROR(__xludf.DUMMYFUNCTION("""COMPUTED_VALUE"""),0.0)</f>
        <v>0</v>
      </c>
      <c r="N34" s="151">
        <f>IFERROR(__xludf.DUMMYFUNCTION("""COMPUTED_VALUE"""),94.75)</f>
        <v>94.75</v>
      </c>
      <c r="O34" s="153">
        <f>IFERROR(__xludf.DUMMYFUNCTION("""COMPUTED_VALUE"""),6.145945945945946)</f>
        <v>6.145945946</v>
      </c>
      <c r="P34" s="150">
        <f>IFERROR(__xludf.DUMMYFUNCTION("""COMPUTED_VALUE"""),15.0)</f>
        <v>15</v>
      </c>
      <c r="Q34" s="150">
        <f>IFERROR(__xludf.DUMMYFUNCTION("""COMPUTED_VALUE"""),115.0)</f>
        <v>115</v>
      </c>
      <c r="R34" s="150">
        <f>IFERROR(__xludf.DUMMYFUNCTION("""COMPUTED_VALUE"""),0.0)</f>
        <v>0</v>
      </c>
      <c r="S34" s="151">
        <f>IFERROR(__xludf.DUMMYFUNCTION("""COMPUTED_VALUE"""),9.583333333333334)</f>
        <v>9.583333333</v>
      </c>
      <c r="T34" s="153">
        <f>IFERROR(__xludf.DUMMYFUNCTION("""COMPUTED_VALUE"""),7.666666666666667)</f>
        <v>7.666666667</v>
      </c>
      <c r="U34" s="149">
        <f>IFERROR(__xludf.DUMMYFUNCTION("""COMPUTED_VALUE"""),0.0)</f>
        <v>0</v>
      </c>
      <c r="V34" s="159" t="str">
        <f>IFERROR(__xludf.DUMMYFUNCTION("""COMPUTED_VALUE"""),"Port Clinton")</f>
        <v>Port Clinton</v>
      </c>
      <c r="W34" s="2"/>
      <c r="X34" s="160"/>
      <c r="Y34" s="157">
        <f>IFERROR(__xludf.DUMMYFUNCTION("""COMPUTED_VALUE"""),42.4675)</f>
        <v>42.4675</v>
      </c>
      <c r="Z34" s="98"/>
      <c r="AA34" s="158"/>
      <c r="AB34" s="83"/>
      <c r="AC34" s="83"/>
      <c r="AD34" s="83"/>
      <c r="AE34" s="83"/>
      <c r="AF34" s="83"/>
      <c r="AG34" s="83"/>
      <c r="AH34" s="83"/>
    </row>
    <row r="35">
      <c r="A35" s="148">
        <f>IFERROR(__xludf.DUMMYFUNCTION("""COMPUTED_VALUE"""),11.0)</f>
        <v>11</v>
      </c>
      <c r="B35" s="149" t="str">
        <f>IFERROR(__xludf.DUMMYFUNCTION("""COMPUTED_VALUE"""),"Landon Hohler")</f>
        <v>Landon Hohler</v>
      </c>
      <c r="C35" s="150">
        <f>IFERROR(__xludf.DUMMYFUNCTION("""COMPUTED_VALUE"""),271.0)</f>
        <v>271</v>
      </c>
      <c r="D35" s="150">
        <f>IFERROR(__xludf.DUMMYFUNCTION("""COMPUTED_VALUE"""),196.0)</f>
        <v>196</v>
      </c>
      <c r="E35" s="150">
        <f>IFERROR(__xludf.DUMMYFUNCTION("""COMPUTED_VALUE"""),2461.0)</f>
        <v>2461</v>
      </c>
      <c r="F35" s="150">
        <f>IFERROR(__xludf.DUMMYFUNCTION("""COMPUTED_VALUE"""),17.0)</f>
        <v>17</v>
      </c>
      <c r="G35" s="150">
        <f>IFERROR(__xludf.DUMMYFUNCTION("""COMPUTED_VALUE"""),5.0)</f>
        <v>5</v>
      </c>
      <c r="H35" s="151">
        <f>IFERROR(__xludf.DUMMYFUNCTION("""COMPUTED_VALUE"""),246.1)</f>
        <v>246.1</v>
      </c>
      <c r="I35" s="152">
        <f>IFERROR(__xludf.DUMMYFUNCTION("""COMPUTED_VALUE"""),0.7232472324723247)</f>
        <v>0.7232472325</v>
      </c>
      <c r="J35" s="150">
        <f>IFERROR(__xludf.DUMMYFUNCTION("""COMPUTED_VALUE"""),107.0)</f>
        <v>107</v>
      </c>
      <c r="K35" s="150">
        <f>IFERROR(__xludf.DUMMYFUNCTION("""COMPUTED_VALUE"""),293.0)</f>
        <v>293</v>
      </c>
      <c r="L35" s="150">
        <f>IFERROR(__xludf.DUMMYFUNCTION("""COMPUTED_VALUE"""),12.0)</f>
        <v>12</v>
      </c>
      <c r="M35" s="150">
        <f>IFERROR(__xludf.DUMMYFUNCTION("""COMPUTED_VALUE"""),1.0)</f>
        <v>1</v>
      </c>
      <c r="N35" s="151">
        <f>IFERROR(__xludf.DUMMYFUNCTION("""COMPUTED_VALUE"""),29.3)</f>
        <v>29.3</v>
      </c>
      <c r="O35" s="153">
        <f>IFERROR(__xludf.DUMMYFUNCTION("""COMPUTED_VALUE"""),2.7383177570093458)</f>
        <v>2.738317757</v>
      </c>
      <c r="P35" s="150">
        <f>IFERROR(__xludf.DUMMYFUNCTION("""COMPUTED_VALUE"""),0.0)</f>
        <v>0</v>
      </c>
      <c r="Q35" s="150">
        <f>IFERROR(__xludf.DUMMYFUNCTION("""COMPUTED_VALUE"""),0.0)</f>
        <v>0</v>
      </c>
      <c r="R35" s="150">
        <f>IFERROR(__xludf.DUMMYFUNCTION("""COMPUTED_VALUE"""),0.0)</f>
        <v>0</v>
      </c>
      <c r="S35" s="151">
        <f>IFERROR(__xludf.DUMMYFUNCTION("""COMPUTED_VALUE"""),0.0)</f>
        <v>0</v>
      </c>
      <c r="T35" s="153"/>
      <c r="U35" s="149">
        <f>IFERROR(__xludf.DUMMYFUNCTION("""COMPUTED_VALUE"""),0.0)</f>
        <v>0</v>
      </c>
      <c r="V35" s="159" t="str">
        <f>IFERROR(__xludf.DUMMYFUNCTION("""COMPUTED_VALUE"""),"Huron")</f>
        <v>Huron</v>
      </c>
      <c r="W35" s="2"/>
      <c r="X35" s="160"/>
      <c r="Y35" s="157">
        <f>IFERROR(__xludf.DUMMYFUNCTION("""COMPUTED_VALUE"""),38.9475)</f>
        <v>38.9475</v>
      </c>
      <c r="Z35" s="98"/>
      <c r="AA35" s="158"/>
      <c r="AB35" s="83"/>
      <c r="AC35" s="83"/>
      <c r="AD35" s="83"/>
      <c r="AE35" s="83"/>
      <c r="AF35" s="83"/>
      <c r="AG35" s="83"/>
      <c r="AH35" s="83"/>
    </row>
    <row r="36">
      <c r="A36" s="148">
        <f>IFERROR(__xludf.DUMMYFUNCTION("""COMPUTED_VALUE"""),15.0)</f>
        <v>15</v>
      </c>
      <c r="B36" s="149" t="str">
        <f>IFERROR(__xludf.DUMMYFUNCTION("""COMPUTED_VALUE"""),"Ike Brown")</f>
        <v>Ike Brown</v>
      </c>
      <c r="C36" s="150">
        <f>IFERROR(__xludf.DUMMYFUNCTION("""COMPUTED_VALUE"""),265.0)</f>
        <v>265</v>
      </c>
      <c r="D36" s="150">
        <f>IFERROR(__xludf.DUMMYFUNCTION("""COMPUTED_VALUE"""),128.0)</f>
        <v>128</v>
      </c>
      <c r="E36" s="150">
        <f>IFERROR(__xludf.DUMMYFUNCTION("""COMPUTED_VALUE"""),1444.0)</f>
        <v>1444</v>
      </c>
      <c r="F36" s="150">
        <f>IFERROR(__xludf.DUMMYFUNCTION("""COMPUTED_VALUE"""),10.0)</f>
        <v>10</v>
      </c>
      <c r="G36" s="150">
        <f>IFERROR(__xludf.DUMMYFUNCTION("""COMPUTED_VALUE"""),10.0)</f>
        <v>10</v>
      </c>
      <c r="H36" s="151">
        <f>IFERROR(__xludf.DUMMYFUNCTION("""COMPUTED_VALUE"""),120.33333333333333)</f>
        <v>120.3333333</v>
      </c>
      <c r="I36" s="152">
        <f>IFERROR(__xludf.DUMMYFUNCTION("""COMPUTED_VALUE"""),0.4830188679245283)</f>
        <v>0.4830188679</v>
      </c>
      <c r="J36" s="150">
        <f>IFERROR(__xludf.DUMMYFUNCTION("""COMPUTED_VALUE"""),90.0)</f>
        <v>90</v>
      </c>
      <c r="K36" s="150">
        <f>IFERROR(__xludf.DUMMYFUNCTION("""COMPUTED_VALUE"""),467.0)</f>
        <v>467</v>
      </c>
      <c r="L36" s="150">
        <f>IFERROR(__xludf.DUMMYFUNCTION("""COMPUTED_VALUE"""),6.0)</f>
        <v>6</v>
      </c>
      <c r="M36" s="150">
        <f>IFERROR(__xludf.DUMMYFUNCTION("""COMPUTED_VALUE"""),1.0)</f>
        <v>1</v>
      </c>
      <c r="N36" s="151">
        <f>IFERROR(__xludf.DUMMYFUNCTION("""COMPUTED_VALUE"""),38.916666666666664)</f>
        <v>38.91666667</v>
      </c>
      <c r="O36" s="153">
        <f>IFERROR(__xludf.DUMMYFUNCTION("""COMPUTED_VALUE"""),5.188888888888889)</f>
        <v>5.188888889</v>
      </c>
      <c r="P36" s="150">
        <f>IFERROR(__xludf.DUMMYFUNCTION("""COMPUTED_VALUE"""),0.0)</f>
        <v>0</v>
      </c>
      <c r="Q36" s="150">
        <f>IFERROR(__xludf.DUMMYFUNCTION("""COMPUTED_VALUE"""),0.0)</f>
        <v>0</v>
      </c>
      <c r="R36" s="150">
        <f>IFERROR(__xludf.DUMMYFUNCTION("""COMPUTED_VALUE"""),0.0)</f>
        <v>0</v>
      </c>
      <c r="S36" s="151">
        <f>IFERROR(__xludf.DUMMYFUNCTION("""COMPUTED_VALUE"""),0.0)</f>
        <v>0</v>
      </c>
      <c r="T36" s="153"/>
      <c r="U36" s="149">
        <f>IFERROR(__xludf.DUMMYFUNCTION("""COMPUTED_VALUE"""),0.0)</f>
        <v>0</v>
      </c>
      <c r="V36" s="159" t="str">
        <f>IFERROR(__xludf.DUMMYFUNCTION("""COMPUTED_VALUE"""),"Bellevue")</f>
        <v>Bellevue</v>
      </c>
      <c r="W36" s="2"/>
      <c r="X36" s="160"/>
      <c r="Y36" s="157">
        <f>IFERROR(__xludf.DUMMYFUNCTION("""COMPUTED_VALUE"""),35.3275)</f>
        <v>35.3275</v>
      </c>
      <c r="Z36" s="98"/>
      <c r="AA36" s="158"/>
      <c r="AB36" s="83"/>
      <c r="AC36" s="83"/>
      <c r="AD36" s="83"/>
      <c r="AE36" s="83"/>
      <c r="AF36" s="83"/>
      <c r="AG36" s="83"/>
      <c r="AH36" s="83"/>
    </row>
    <row r="37">
      <c r="A37" s="148">
        <f>IFERROR(__xludf.DUMMYFUNCTION("""COMPUTED_VALUE"""),17.0)</f>
        <v>17</v>
      </c>
      <c r="B37" s="149" t="str">
        <f>IFERROR(__xludf.DUMMYFUNCTION("""COMPUTED_VALUE"""),"Landon Leis ")</f>
        <v>Landon Leis </v>
      </c>
      <c r="C37" s="150">
        <f>IFERROR(__xludf.DUMMYFUNCTION("""COMPUTED_VALUE"""),298.0)</f>
        <v>298</v>
      </c>
      <c r="D37" s="150">
        <f>IFERROR(__xludf.DUMMYFUNCTION("""COMPUTED_VALUE"""),147.0)</f>
        <v>147</v>
      </c>
      <c r="E37" s="150">
        <f>IFERROR(__xludf.DUMMYFUNCTION("""COMPUTED_VALUE"""),1921.0)</f>
        <v>1921</v>
      </c>
      <c r="F37" s="150">
        <f>IFERROR(__xludf.DUMMYFUNCTION("""COMPUTED_VALUE"""),23.0)</f>
        <v>23</v>
      </c>
      <c r="G37" s="150">
        <f>IFERROR(__xludf.DUMMYFUNCTION("""COMPUTED_VALUE"""),7.0)</f>
        <v>7</v>
      </c>
      <c r="H37" s="151">
        <f>IFERROR(__xludf.DUMMYFUNCTION("""COMPUTED_VALUE"""),160.08333333333334)</f>
        <v>160.0833333</v>
      </c>
      <c r="I37" s="152">
        <f>IFERROR(__xludf.DUMMYFUNCTION("""COMPUTED_VALUE"""),0.49328859060402686)</f>
        <v>0.4932885906</v>
      </c>
      <c r="J37" s="150">
        <f>IFERROR(__xludf.DUMMYFUNCTION("""COMPUTED_VALUE"""),65.0)</f>
        <v>65</v>
      </c>
      <c r="K37" s="150">
        <f>IFERROR(__xludf.DUMMYFUNCTION("""COMPUTED_VALUE"""),130.0)</f>
        <v>130</v>
      </c>
      <c r="L37" s="150">
        <f>IFERROR(__xludf.DUMMYFUNCTION("""COMPUTED_VALUE"""),3.0)</f>
        <v>3</v>
      </c>
      <c r="M37" s="150">
        <f>IFERROR(__xludf.DUMMYFUNCTION("""COMPUTED_VALUE"""),4.0)</f>
        <v>4</v>
      </c>
      <c r="N37" s="151">
        <f>IFERROR(__xludf.DUMMYFUNCTION("""COMPUTED_VALUE"""),10.833333333333334)</f>
        <v>10.83333333</v>
      </c>
      <c r="O37" s="153">
        <f>IFERROR(__xludf.DUMMYFUNCTION("""COMPUTED_VALUE"""),2.0)</f>
        <v>2</v>
      </c>
      <c r="P37" s="150">
        <f>IFERROR(__xludf.DUMMYFUNCTION("""COMPUTED_VALUE"""),0.0)</f>
        <v>0</v>
      </c>
      <c r="Q37" s="150">
        <f>IFERROR(__xludf.DUMMYFUNCTION("""COMPUTED_VALUE"""),0.0)</f>
        <v>0</v>
      </c>
      <c r="R37" s="150">
        <f>IFERROR(__xludf.DUMMYFUNCTION("""COMPUTED_VALUE"""),0.0)</f>
        <v>0</v>
      </c>
      <c r="S37" s="151">
        <f>IFERROR(__xludf.DUMMYFUNCTION("""COMPUTED_VALUE"""),0.0)</f>
        <v>0</v>
      </c>
      <c r="T37" s="153"/>
      <c r="U37" s="149">
        <f>IFERROR(__xludf.DUMMYFUNCTION("""COMPUTED_VALUE"""),0.0)</f>
        <v>0</v>
      </c>
      <c r="V37" s="159" t="str">
        <f>IFERROR(__xludf.DUMMYFUNCTION("""COMPUTED_VALUE"""),"Port Clinton")</f>
        <v>Port Clinton</v>
      </c>
      <c r="W37" s="2"/>
      <c r="X37" s="160"/>
      <c r="Y37" s="157">
        <f>IFERROR(__xludf.DUMMYFUNCTION("""COMPUTED_VALUE"""),27.9425)</f>
        <v>27.9425</v>
      </c>
      <c r="Z37" s="98"/>
      <c r="AA37" s="158"/>
      <c r="AB37" s="83"/>
      <c r="AC37" s="83"/>
      <c r="AD37" s="83"/>
      <c r="AE37" s="83"/>
      <c r="AF37" s="83"/>
      <c r="AG37" s="83"/>
      <c r="AH37" s="83"/>
    </row>
    <row r="38">
      <c r="A38" s="148">
        <f>IFERROR(__xludf.DUMMYFUNCTION("""COMPUTED_VALUE"""),4.0)</f>
        <v>4</v>
      </c>
      <c r="B38" s="149" t="str">
        <f>IFERROR(__xludf.DUMMYFUNCTION("""COMPUTED_VALUE"""),"Cole Leimeister")</f>
        <v>Cole Leimeister</v>
      </c>
      <c r="C38" s="150">
        <f>IFERROR(__xludf.DUMMYFUNCTION("""COMPUTED_VALUE"""),150.0)</f>
        <v>150</v>
      </c>
      <c r="D38" s="150">
        <f>IFERROR(__xludf.DUMMYFUNCTION("""COMPUTED_VALUE"""),88.0)</f>
        <v>88</v>
      </c>
      <c r="E38" s="150">
        <f>IFERROR(__xludf.DUMMYFUNCTION("""COMPUTED_VALUE"""),1118.0)</f>
        <v>1118</v>
      </c>
      <c r="F38" s="150">
        <f>IFERROR(__xludf.DUMMYFUNCTION("""COMPUTED_VALUE"""),11.0)</f>
        <v>11</v>
      </c>
      <c r="G38" s="150">
        <f>IFERROR(__xludf.DUMMYFUNCTION("""COMPUTED_VALUE"""),10.0)</f>
        <v>10</v>
      </c>
      <c r="H38" s="151">
        <f>IFERROR(__xludf.DUMMYFUNCTION("""COMPUTED_VALUE"""),101.63636363636364)</f>
        <v>101.6363636</v>
      </c>
      <c r="I38" s="152">
        <f>IFERROR(__xludf.DUMMYFUNCTION("""COMPUTED_VALUE"""),0.5866666666666667)</f>
        <v>0.5866666667</v>
      </c>
      <c r="J38" s="150">
        <f>IFERROR(__xludf.DUMMYFUNCTION("""COMPUTED_VALUE"""),74.0)</f>
        <v>74</v>
      </c>
      <c r="K38" s="150">
        <f>IFERROR(__xludf.DUMMYFUNCTION("""COMPUTED_VALUE"""),276.0)</f>
        <v>276</v>
      </c>
      <c r="L38" s="150">
        <f>IFERROR(__xludf.DUMMYFUNCTION("""COMPUTED_VALUE"""),3.0)</f>
        <v>3</v>
      </c>
      <c r="M38" s="150">
        <f>IFERROR(__xludf.DUMMYFUNCTION("""COMPUTED_VALUE"""),1.0)</f>
        <v>1</v>
      </c>
      <c r="N38" s="151">
        <f>IFERROR(__xludf.DUMMYFUNCTION("""COMPUTED_VALUE"""),25.09090909090909)</f>
        <v>25.09090909</v>
      </c>
      <c r="O38" s="153">
        <f>IFERROR(__xludf.DUMMYFUNCTION("""COMPUTED_VALUE"""),3.72972972972973)</f>
        <v>3.72972973</v>
      </c>
      <c r="P38" s="150">
        <f>IFERROR(__xludf.DUMMYFUNCTION("""COMPUTED_VALUE"""),0.0)</f>
        <v>0</v>
      </c>
      <c r="Q38" s="150">
        <f>IFERROR(__xludf.DUMMYFUNCTION("""COMPUTED_VALUE"""),0.0)</f>
        <v>0</v>
      </c>
      <c r="R38" s="150">
        <f>IFERROR(__xludf.DUMMYFUNCTION("""COMPUTED_VALUE"""),0.0)</f>
        <v>0</v>
      </c>
      <c r="S38" s="151">
        <f>IFERROR(__xludf.DUMMYFUNCTION("""COMPUTED_VALUE"""),0.0)</f>
        <v>0</v>
      </c>
      <c r="T38" s="153"/>
      <c r="U38" s="149">
        <f>IFERROR(__xludf.DUMMYFUNCTION("""COMPUTED_VALUE"""),0.0)</f>
        <v>0</v>
      </c>
      <c r="V38" s="159" t="str">
        <f>IFERROR(__xludf.DUMMYFUNCTION("""COMPUTED_VALUE"""),"Edison")</f>
        <v>Edison</v>
      </c>
      <c r="W38" s="2"/>
      <c r="X38" s="160"/>
      <c r="Y38" s="157">
        <f>IFERROR(__xludf.DUMMYFUNCTION("""COMPUTED_VALUE"""),23.2975)</f>
        <v>23.2975</v>
      </c>
      <c r="Z38" s="98"/>
      <c r="AA38" s="158"/>
      <c r="AB38" s="83"/>
      <c r="AC38" s="83"/>
      <c r="AD38" s="83"/>
      <c r="AE38" s="83"/>
      <c r="AF38" s="83"/>
      <c r="AG38" s="83"/>
      <c r="AH38" s="83"/>
    </row>
    <row r="39">
      <c r="A39" s="148">
        <f>IFERROR(__xludf.DUMMYFUNCTION("""COMPUTED_VALUE"""),8.0)</f>
        <v>8</v>
      </c>
      <c r="B39" s="149" t="str">
        <f>IFERROR(__xludf.DUMMYFUNCTION("""COMPUTED_VALUE"""),"Caden Clere")</f>
        <v>Caden Clere</v>
      </c>
      <c r="C39" s="150">
        <f>IFERROR(__xludf.DUMMYFUNCTION("""COMPUTED_VALUE"""),0.0)</f>
        <v>0</v>
      </c>
      <c r="D39" s="150">
        <f>IFERROR(__xludf.DUMMYFUNCTION("""COMPUTED_VALUE"""),0.0)</f>
        <v>0</v>
      </c>
      <c r="E39" s="150">
        <f>IFERROR(__xludf.DUMMYFUNCTION("""COMPUTED_VALUE"""),0.0)</f>
        <v>0</v>
      </c>
      <c r="F39" s="150">
        <f>IFERROR(__xludf.DUMMYFUNCTION("""COMPUTED_VALUE"""),0.0)</f>
        <v>0</v>
      </c>
      <c r="G39" s="150">
        <f>IFERROR(__xludf.DUMMYFUNCTION("""COMPUTED_VALUE"""),0.0)</f>
        <v>0</v>
      </c>
      <c r="H39" s="151">
        <f>IFERROR(__xludf.DUMMYFUNCTION("""COMPUTED_VALUE"""),0.0)</f>
        <v>0</v>
      </c>
      <c r="I39" s="152"/>
      <c r="J39" s="150">
        <f>IFERROR(__xludf.DUMMYFUNCTION("""COMPUTED_VALUE"""),100.0)</f>
        <v>100</v>
      </c>
      <c r="K39" s="150">
        <f>IFERROR(__xludf.DUMMYFUNCTION("""COMPUTED_VALUE"""),611.0)</f>
        <v>611</v>
      </c>
      <c r="L39" s="150">
        <f>IFERROR(__xludf.DUMMYFUNCTION("""COMPUTED_VALUE"""),4.0)</f>
        <v>4</v>
      </c>
      <c r="M39" s="150">
        <f>IFERROR(__xludf.DUMMYFUNCTION("""COMPUTED_VALUE"""),0.0)</f>
        <v>0</v>
      </c>
      <c r="N39" s="151">
        <f>IFERROR(__xludf.DUMMYFUNCTION("""COMPUTED_VALUE"""),55.54545454545455)</f>
        <v>55.54545455</v>
      </c>
      <c r="O39" s="153">
        <f>IFERROR(__xludf.DUMMYFUNCTION("""COMPUTED_VALUE"""),6.11)</f>
        <v>6.11</v>
      </c>
      <c r="P39" s="150">
        <f>IFERROR(__xludf.DUMMYFUNCTION("""COMPUTED_VALUE"""),6.0)</f>
        <v>6</v>
      </c>
      <c r="Q39" s="150">
        <f>IFERROR(__xludf.DUMMYFUNCTION("""COMPUTED_VALUE"""),24.0)</f>
        <v>24</v>
      </c>
      <c r="R39" s="150">
        <f>IFERROR(__xludf.DUMMYFUNCTION("""COMPUTED_VALUE"""),0.0)</f>
        <v>0</v>
      </c>
      <c r="S39" s="151">
        <f>IFERROR(__xludf.DUMMYFUNCTION("""COMPUTED_VALUE"""),2.1818181818181817)</f>
        <v>2.181818182</v>
      </c>
      <c r="T39" s="153">
        <f>IFERROR(__xludf.DUMMYFUNCTION("""COMPUTED_VALUE"""),4.0)</f>
        <v>4</v>
      </c>
      <c r="U39" s="149">
        <f>IFERROR(__xludf.DUMMYFUNCTION("""COMPUTED_VALUE"""),0.0)</f>
        <v>0</v>
      </c>
      <c r="V39" s="159" t="str">
        <f>IFERROR(__xludf.DUMMYFUNCTION("""COMPUTED_VALUE"""),"Edison")</f>
        <v>Edison</v>
      </c>
      <c r="W39" s="2"/>
      <c r="X39" s="160"/>
      <c r="Y39" s="157">
        <f>IFERROR(__xludf.DUMMYFUNCTION("""COMPUTED_VALUE"""),22.595)</f>
        <v>22.595</v>
      </c>
      <c r="Z39" s="98"/>
      <c r="AA39" s="158"/>
      <c r="AB39" s="83"/>
      <c r="AC39" s="83"/>
      <c r="AD39" s="83"/>
      <c r="AE39" s="83"/>
      <c r="AF39" s="83"/>
      <c r="AG39" s="83"/>
      <c r="AH39" s="83"/>
    </row>
    <row r="40">
      <c r="A40" s="148">
        <f>IFERROR(__xludf.DUMMYFUNCTION("""COMPUTED_VALUE"""),40.0)</f>
        <v>40</v>
      </c>
      <c r="B40" s="149" t="str">
        <f>IFERROR(__xludf.DUMMYFUNCTION("""COMPUTED_VALUE"""),"Ryder Kramb")</f>
        <v>Ryder Kramb</v>
      </c>
      <c r="C40" s="150">
        <f>IFERROR(__xludf.DUMMYFUNCTION("""COMPUTED_VALUE"""),0.0)</f>
        <v>0</v>
      </c>
      <c r="D40" s="150">
        <f>IFERROR(__xludf.DUMMYFUNCTION("""COMPUTED_VALUE"""),0.0)</f>
        <v>0</v>
      </c>
      <c r="E40" s="150">
        <f>IFERROR(__xludf.DUMMYFUNCTION("""COMPUTED_VALUE"""),0.0)</f>
        <v>0</v>
      </c>
      <c r="F40" s="150">
        <f>IFERROR(__xludf.DUMMYFUNCTION("""COMPUTED_VALUE"""),0.0)</f>
        <v>0</v>
      </c>
      <c r="G40" s="150">
        <f>IFERROR(__xludf.DUMMYFUNCTION("""COMPUTED_VALUE"""),0.0)</f>
        <v>0</v>
      </c>
      <c r="H40" s="151">
        <f>IFERROR(__xludf.DUMMYFUNCTION("""COMPUTED_VALUE"""),0.0)</f>
        <v>0</v>
      </c>
      <c r="I40" s="152"/>
      <c r="J40" s="150">
        <f>IFERROR(__xludf.DUMMYFUNCTION("""COMPUTED_VALUE"""),121.0)</f>
        <v>121</v>
      </c>
      <c r="K40" s="150">
        <f>IFERROR(__xludf.DUMMYFUNCTION("""COMPUTED_VALUE"""),517.0)</f>
        <v>517</v>
      </c>
      <c r="L40" s="150">
        <f>IFERROR(__xludf.DUMMYFUNCTION("""COMPUTED_VALUE"""),5.0)</f>
        <v>5</v>
      </c>
      <c r="M40" s="150">
        <f>IFERROR(__xludf.DUMMYFUNCTION("""COMPUTED_VALUE"""),1.0)</f>
        <v>1</v>
      </c>
      <c r="N40" s="151">
        <f>IFERROR(__xludf.DUMMYFUNCTION("""COMPUTED_VALUE"""),47.0)</f>
        <v>47</v>
      </c>
      <c r="O40" s="153">
        <f>IFERROR(__xludf.DUMMYFUNCTION("""COMPUTED_VALUE"""),4.2727272727272725)</f>
        <v>4.272727273</v>
      </c>
      <c r="P40" s="150">
        <f>IFERROR(__xludf.DUMMYFUNCTION("""COMPUTED_VALUE"""),7.0)</f>
        <v>7</v>
      </c>
      <c r="Q40" s="150">
        <f>IFERROR(__xludf.DUMMYFUNCTION("""COMPUTED_VALUE"""),43.0)</f>
        <v>43</v>
      </c>
      <c r="R40" s="150">
        <f>IFERROR(__xludf.DUMMYFUNCTION("""COMPUTED_VALUE"""),0.0)</f>
        <v>0</v>
      </c>
      <c r="S40" s="151">
        <f>IFERROR(__xludf.DUMMYFUNCTION("""COMPUTED_VALUE"""),3.909090909090909)</f>
        <v>3.909090909</v>
      </c>
      <c r="T40" s="153">
        <f>IFERROR(__xludf.DUMMYFUNCTION("""COMPUTED_VALUE"""),6.142857142857143)</f>
        <v>6.142857143</v>
      </c>
      <c r="U40" s="149">
        <f>IFERROR(__xludf.DUMMYFUNCTION("""COMPUTED_VALUE"""),0.0)</f>
        <v>0</v>
      </c>
      <c r="V40" s="159" t="str">
        <f>IFERROR(__xludf.DUMMYFUNCTION("""COMPUTED_VALUE"""),"Edison")</f>
        <v>Edison</v>
      </c>
      <c r="W40" s="2"/>
      <c r="X40" s="160"/>
      <c r="Y40" s="157">
        <f>IFERROR(__xludf.DUMMYFUNCTION("""COMPUTED_VALUE"""),19.635)</f>
        <v>19.635</v>
      </c>
      <c r="Z40" s="98"/>
      <c r="AA40" s="158"/>
      <c r="AB40" s="83"/>
      <c r="AC40" s="83"/>
      <c r="AD40" s="83"/>
      <c r="AE40" s="83"/>
      <c r="AF40" s="83"/>
      <c r="AG40" s="83"/>
      <c r="AH40" s="83"/>
    </row>
    <row r="41">
      <c r="A41" s="148">
        <f>IFERROR(__xludf.DUMMYFUNCTION("""COMPUTED_VALUE"""),33.0)</f>
        <v>33</v>
      </c>
      <c r="B41" s="149" t="str">
        <f>IFERROR(__xludf.DUMMYFUNCTION("""COMPUTED_VALUE"""),"Nolan Hartman")</f>
        <v>Nolan Hartman</v>
      </c>
      <c r="C41" s="150">
        <f>IFERROR(__xludf.DUMMYFUNCTION("""COMPUTED_VALUE"""),0.0)</f>
        <v>0</v>
      </c>
      <c r="D41" s="150">
        <f>IFERROR(__xludf.DUMMYFUNCTION("""COMPUTED_VALUE"""),0.0)</f>
        <v>0</v>
      </c>
      <c r="E41" s="150">
        <f>IFERROR(__xludf.DUMMYFUNCTION("""COMPUTED_VALUE"""),0.0)</f>
        <v>0</v>
      </c>
      <c r="F41" s="150">
        <f>IFERROR(__xludf.DUMMYFUNCTION("""COMPUTED_VALUE"""),0.0)</f>
        <v>0</v>
      </c>
      <c r="G41" s="150">
        <f>IFERROR(__xludf.DUMMYFUNCTION("""COMPUTED_VALUE"""),0.0)</f>
        <v>0</v>
      </c>
      <c r="H41" s="151">
        <f>IFERROR(__xludf.DUMMYFUNCTION("""COMPUTED_VALUE"""),0.0)</f>
        <v>0</v>
      </c>
      <c r="I41" s="152"/>
      <c r="J41" s="150">
        <f>IFERROR(__xludf.DUMMYFUNCTION("""COMPUTED_VALUE"""),112.0)</f>
        <v>112</v>
      </c>
      <c r="K41" s="150">
        <f>IFERROR(__xludf.DUMMYFUNCTION("""COMPUTED_VALUE"""),503.0)</f>
        <v>503</v>
      </c>
      <c r="L41" s="150">
        <f>IFERROR(__xludf.DUMMYFUNCTION("""COMPUTED_VALUE"""),4.0)</f>
        <v>4</v>
      </c>
      <c r="M41" s="150">
        <f>IFERROR(__xludf.DUMMYFUNCTION("""COMPUTED_VALUE"""),4.0)</f>
        <v>4</v>
      </c>
      <c r="N41" s="151">
        <f>IFERROR(__xludf.DUMMYFUNCTION("""COMPUTED_VALUE"""),41.916666666666664)</f>
        <v>41.91666667</v>
      </c>
      <c r="O41" s="153">
        <f>IFERROR(__xludf.DUMMYFUNCTION("""COMPUTED_VALUE"""),4.491071428571429)</f>
        <v>4.491071429</v>
      </c>
      <c r="P41" s="150">
        <f>IFERROR(__xludf.DUMMYFUNCTION("""COMPUTED_VALUE"""),13.0)</f>
        <v>13</v>
      </c>
      <c r="Q41" s="150">
        <f>IFERROR(__xludf.DUMMYFUNCTION("""COMPUTED_VALUE"""),54.0)</f>
        <v>54</v>
      </c>
      <c r="R41" s="150">
        <f>IFERROR(__xludf.DUMMYFUNCTION("""COMPUTED_VALUE"""),0.0)</f>
        <v>0</v>
      </c>
      <c r="S41" s="151">
        <f>IFERROR(__xludf.DUMMYFUNCTION("""COMPUTED_VALUE"""),4.5)</f>
        <v>4.5</v>
      </c>
      <c r="T41" s="153">
        <f>IFERROR(__xludf.DUMMYFUNCTION("""COMPUTED_VALUE"""),4.153846153846154)</f>
        <v>4.153846154</v>
      </c>
      <c r="U41" s="149">
        <f>IFERROR(__xludf.DUMMYFUNCTION("""COMPUTED_VALUE"""),0.0)</f>
        <v>0</v>
      </c>
      <c r="V41" s="159" t="str">
        <f>IFERROR(__xludf.DUMMYFUNCTION("""COMPUTED_VALUE"""),"Bellevue")</f>
        <v>Bellevue</v>
      </c>
      <c r="W41" s="2"/>
      <c r="X41" s="160"/>
      <c r="Y41" s="157">
        <f>IFERROR(__xludf.DUMMYFUNCTION("""COMPUTED_VALUE"""),19.185)</f>
        <v>19.185</v>
      </c>
      <c r="Z41" s="98"/>
      <c r="AA41" s="158"/>
      <c r="AB41" s="83"/>
      <c r="AC41" s="83"/>
      <c r="AD41" s="83"/>
      <c r="AE41" s="83"/>
      <c r="AF41" s="83"/>
      <c r="AG41" s="83"/>
      <c r="AH41" s="83"/>
    </row>
    <row r="42">
      <c r="A42" s="161">
        <f>IFERROR(__xludf.DUMMYFUNCTION("""COMPUTED_VALUE"""),25.0)</f>
        <v>25</v>
      </c>
      <c r="B42" s="162" t="str">
        <f>IFERROR(__xludf.DUMMYFUNCTION("""COMPUTED_VALUE"""),"Bryson Wittmer")</f>
        <v>Bryson Wittmer</v>
      </c>
      <c r="C42" s="163">
        <f>IFERROR(__xludf.DUMMYFUNCTION("""COMPUTED_VALUE"""),0.0)</f>
        <v>0</v>
      </c>
      <c r="D42" s="163">
        <f>IFERROR(__xludf.DUMMYFUNCTION("""COMPUTED_VALUE"""),0.0)</f>
        <v>0</v>
      </c>
      <c r="E42" s="163">
        <f>IFERROR(__xludf.DUMMYFUNCTION("""COMPUTED_VALUE"""),0.0)</f>
        <v>0</v>
      </c>
      <c r="F42" s="163">
        <f>IFERROR(__xludf.DUMMYFUNCTION("""COMPUTED_VALUE"""),0.0)</f>
        <v>0</v>
      </c>
      <c r="G42" s="163">
        <f>IFERROR(__xludf.DUMMYFUNCTION("""COMPUTED_VALUE"""),0.0)</f>
        <v>0</v>
      </c>
      <c r="H42" s="164">
        <f>IFERROR(__xludf.DUMMYFUNCTION("""COMPUTED_VALUE"""),0.0)</f>
        <v>0</v>
      </c>
      <c r="I42" s="165"/>
      <c r="J42" s="163">
        <f>IFERROR(__xludf.DUMMYFUNCTION("""COMPUTED_VALUE"""),57.0)</f>
        <v>57</v>
      </c>
      <c r="K42" s="163">
        <f>IFERROR(__xludf.DUMMYFUNCTION("""COMPUTED_VALUE"""),461.0)</f>
        <v>461</v>
      </c>
      <c r="L42" s="163">
        <f>IFERROR(__xludf.DUMMYFUNCTION("""COMPUTED_VALUE"""),10.0)</f>
        <v>10</v>
      </c>
      <c r="M42" s="163">
        <f>IFERROR(__xludf.DUMMYFUNCTION("""COMPUTED_VALUE"""),0.0)</f>
        <v>0</v>
      </c>
      <c r="N42" s="164">
        <f>IFERROR(__xludf.DUMMYFUNCTION("""COMPUTED_VALUE"""),41.90909090909091)</f>
        <v>41.90909091</v>
      </c>
      <c r="O42" s="166">
        <f>IFERROR(__xludf.DUMMYFUNCTION("""COMPUTED_VALUE"""),8.087719298245615)</f>
        <v>8.087719298</v>
      </c>
      <c r="P42" s="163">
        <f>IFERROR(__xludf.DUMMYFUNCTION("""COMPUTED_VALUE"""),1.0)</f>
        <v>1</v>
      </c>
      <c r="Q42" s="163">
        <f>IFERROR(__xludf.DUMMYFUNCTION("""COMPUTED_VALUE"""),6.0)</f>
        <v>6</v>
      </c>
      <c r="R42" s="163">
        <f>IFERROR(__xludf.DUMMYFUNCTION("""COMPUTED_VALUE"""),0.0)</f>
        <v>0</v>
      </c>
      <c r="S42" s="164">
        <f>IFERROR(__xludf.DUMMYFUNCTION("""COMPUTED_VALUE"""),0.5454545454545454)</f>
        <v>0.5454545455</v>
      </c>
      <c r="T42" s="166">
        <f>IFERROR(__xludf.DUMMYFUNCTION("""COMPUTED_VALUE"""),6.0)</f>
        <v>6</v>
      </c>
      <c r="U42" s="162">
        <f>IFERROR(__xludf.DUMMYFUNCTION("""COMPUTED_VALUE"""),0.0)</f>
        <v>0</v>
      </c>
      <c r="V42" s="167" t="str">
        <f>IFERROR(__xludf.DUMMYFUNCTION("""COMPUTED_VALUE"""),"Edison")</f>
        <v>Edison</v>
      </c>
      <c r="W42" s="117"/>
      <c r="X42" s="168"/>
      <c r="Y42" s="169">
        <f>IFERROR(__xludf.DUMMYFUNCTION("""COMPUTED_VALUE"""),16.82)</f>
        <v>16.82</v>
      </c>
      <c r="Z42" s="146"/>
      <c r="AA42" s="147"/>
      <c r="AB42" s="83"/>
      <c r="AC42" s="83"/>
      <c r="AD42" s="83"/>
      <c r="AE42" s="83"/>
      <c r="AF42" s="83"/>
      <c r="AG42" s="83"/>
      <c r="AH42" s="83"/>
    </row>
    <row r="43">
      <c r="A43" s="123"/>
      <c r="B43" s="123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83"/>
      <c r="AC43" s="83"/>
      <c r="AD43" s="83"/>
      <c r="AE43" s="83"/>
      <c r="AF43" s="83"/>
      <c r="AG43" s="83"/>
      <c r="AH43" s="83"/>
    </row>
    <row r="44">
      <c r="A44" s="122" t="str">
        <f>IFERROR(__xludf.DUMMYFUNCTION("""COMPUTED_VALUE"""),"Oustanding Defensive Performers by HPI")</f>
        <v>Oustanding Defensive Performers by HPI</v>
      </c>
      <c r="J44" s="124"/>
      <c r="K44" s="124"/>
      <c r="L44" s="124"/>
      <c r="M44" s="125"/>
      <c r="N44" s="125"/>
      <c r="O44" s="125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83"/>
      <c r="AC44" s="83"/>
      <c r="AD44" s="83"/>
      <c r="AE44" s="83"/>
      <c r="AF44" s="83"/>
      <c r="AG44" s="83"/>
      <c r="AH44" s="83"/>
    </row>
    <row r="45">
      <c r="J45" s="124"/>
      <c r="K45" s="124"/>
      <c r="L45" s="127"/>
      <c r="M45" s="128" t="str">
        <f>IFERROR(__xludf.DUMMYFUNCTION("""COMPUTED_VALUE"""),"Higgins Performance Index")</f>
        <v>Higgins Performance Index</v>
      </c>
      <c r="O45" s="170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83"/>
      <c r="AC45" s="83"/>
      <c r="AD45" s="83"/>
      <c r="AE45" s="83"/>
      <c r="AF45" s="83"/>
      <c r="AG45" s="83"/>
      <c r="AH45" s="83"/>
    </row>
    <row r="46">
      <c r="A46" s="129"/>
      <c r="B46" s="129"/>
      <c r="C46" s="125"/>
      <c r="D46" s="125"/>
      <c r="E46" s="171"/>
      <c r="F46" s="172" t="str">
        <f>IFERROR(__xludf.DUMMYFUNCTION("""COMPUTED_VALUE"""),"Fum")</f>
        <v>Fum</v>
      </c>
      <c r="G46" s="173" t="str">
        <f>IFERROR(__xludf.DUMMYFUNCTION("""COMPUTED_VALUE"""),"Fum")</f>
        <v>Fum</v>
      </c>
      <c r="H46" s="125"/>
      <c r="I46" s="125"/>
      <c r="J46" s="124"/>
      <c r="K46" s="124"/>
      <c r="L46" s="127"/>
      <c r="O46" s="170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83"/>
      <c r="AC46" s="83"/>
      <c r="AD46" s="83"/>
      <c r="AE46" s="83"/>
      <c r="AF46" s="83"/>
      <c r="AG46" s="83"/>
      <c r="AH46" s="83"/>
    </row>
    <row r="47">
      <c r="A47" s="135" t="str">
        <f>IFERROR(__xludf.DUMMYFUNCTION("""COMPUTED_VALUE"""),"#")</f>
        <v>#</v>
      </c>
      <c r="B47" s="136" t="str">
        <f>IFERROR(__xludf.DUMMYFUNCTION("""COMPUTED_VALUE"""),"DEFENSE")</f>
        <v>DEFENSE</v>
      </c>
      <c r="C47" s="174" t="str">
        <f>IFERROR(__xludf.DUMMYFUNCTION("""COMPUTED_VALUE"""),"TAC")</f>
        <v>TAC</v>
      </c>
      <c r="D47" s="141" t="str">
        <f>IFERROR(__xludf.DUMMYFUNCTION("""COMPUTED_VALUE"""),"SACK")</f>
        <v>SACK</v>
      </c>
      <c r="E47" s="175" t="str">
        <f>IFERROR(__xludf.DUMMYFUNCTION("""COMPUTED_VALUE"""),"INT")</f>
        <v>INT</v>
      </c>
      <c r="F47" s="176" t="str">
        <f>IFERROR(__xludf.DUMMYFUNCTION("""COMPUTED_VALUE"""),"Frcd")</f>
        <v>Frcd</v>
      </c>
      <c r="G47" s="176" t="str">
        <f>IFERROR(__xludf.DUMMYFUNCTION("""COMPUTED_VALUE"""),"Rcvr")</f>
        <v>Rcvr</v>
      </c>
      <c r="H47" s="175" t="str">
        <f>IFERROR(__xludf.DUMMYFUNCTION("""COMPUTED_VALUE"""),"TD")</f>
        <v>TD</v>
      </c>
      <c r="I47" s="177" t="str">
        <f>IFERROR(__xludf.DUMMYFUNCTION("""COMPUTED_VALUE"""),"SAF")</f>
        <v>SAF</v>
      </c>
      <c r="J47" s="145" t="str">
        <f>IFERROR(__xludf.DUMMYFUNCTION("""COMPUTED_VALUE"""),"School")</f>
        <v>School</v>
      </c>
      <c r="K47" s="146"/>
      <c r="L47" s="147"/>
      <c r="M47" s="146"/>
      <c r="N47" s="146"/>
      <c r="O47" s="147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83"/>
      <c r="AC47" s="83"/>
      <c r="AD47" s="83"/>
      <c r="AE47" s="83"/>
      <c r="AF47" s="83"/>
      <c r="AG47" s="83"/>
      <c r="AH47" s="83"/>
    </row>
    <row r="48">
      <c r="A48" s="148">
        <f>IFERROR(__xludf.DUMMYFUNCTION("""COMPUTED_VALUE"""),1.0)</f>
        <v>1</v>
      </c>
      <c r="B48" s="149" t="str">
        <f>IFERROR(__xludf.DUMMYFUNCTION("""COMPUTED_VALUE"""),"Gavin Cornell ")</f>
        <v>Gavin Cornell </v>
      </c>
      <c r="C48" s="178">
        <f>IFERROR(__xludf.DUMMYFUNCTION("""COMPUTED_VALUE"""),131.0)</f>
        <v>131</v>
      </c>
      <c r="D48" s="178">
        <f>IFERROR(__xludf.DUMMYFUNCTION("""COMPUTED_VALUE"""),2.0)</f>
        <v>2</v>
      </c>
      <c r="E48" s="178">
        <f>IFERROR(__xludf.DUMMYFUNCTION("""COMPUTED_VALUE"""),1.0)</f>
        <v>1</v>
      </c>
      <c r="F48" s="178">
        <f>IFERROR(__xludf.DUMMYFUNCTION("""COMPUTED_VALUE"""),2.0)</f>
        <v>2</v>
      </c>
      <c r="G48" s="178">
        <f>IFERROR(__xludf.DUMMYFUNCTION("""COMPUTED_VALUE"""),1.0)</f>
        <v>1</v>
      </c>
      <c r="H48" s="178">
        <f>IFERROR(__xludf.DUMMYFUNCTION("""COMPUTED_VALUE"""),0.0)</f>
        <v>0</v>
      </c>
      <c r="I48" s="179">
        <f>IFERROR(__xludf.DUMMYFUNCTION("""COMPUTED_VALUE"""),0.0)</f>
        <v>0</v>
      </c>
      <c r="J48" s="154" t="str">
        <f>IFERROR(__xludf.DUMMYFUNCTION("""COMPUTED_VALUE"""),"Port Clinton")</f>
        <v>Port Clinton</v>
      </c>
      <c r="K48" s="155"/>
      <c r="L48" s="156"/>
      <c r="M48" s="157">
        <f>IFERROR(__xludf.DUMMYFUNCTION("""COMPUTED_VALUE"""),45.13333333333333)</f>
        <v>45.13333333</v>
      </c>
      <c r="N48" s="98"/>
      <c r="O48" s="158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83"/>
      <c r="AC48" s="83"/>
      <c r="AD48" s="83"/>
      <c r="AE48" s="83"/>
      <c r="AF48" s="83"/>
      <c r="AG48" s="83"/>
      <c r="AH48" s="83"/>
    </row>
    <row r="49">
      <c r="A49" s="148">
        <f>IFERROR(__xludf.DUMMYFUNCTION("""COMPUTED_VALUE"""),33.0)</f>
        <v>33</v>
      </c>
      <c r="B49" s="149" t="str">
        <f>IFERROR(__xludf.DUMMYFUNCTION("""COMPUTED_VALUE"""),"Nolan Hartman")</f>
        <v>Nolan Hartman</v>
      </c>
      <c r="C49" s="178">
        <f>IFERROR(__xludf.DUMMYFUNCTION("""COMPUTED_VALUE"""),103.0)</f>
        <v>103</v>
      </c>
      <c r="D49" s="178">
        <f>IFERROR(__xludf.DUMMYFUNCTION("""COMPUTED_VALUE"""),2.5)</f>
        <v>2.5</v>
      </c>
      <c r="E49" s="178">
        <f>IFERROR(__xludf.DUMMYFUNCTION("""COMPUTED_VALUE"""),1.0)</f>
        <v>1</v>
      </c>
      <c r="F49" s="178">
        <f>IFERROR(__xludf.DUMMYFUNCTION("""COMPUTED_VALUE"""),0.0)</f>
        <v>0</v>
      </c>
      <c r="G49" s="178">
        <f>IFERROR(__xludf.DUMMYFUNCTION("""COMPUTED_VALUE"""),0.0)</f>
        <v>0</v>
      </c>
      <c r="H49" s="178">
        <f>IFERROR(__xludf.DUMMYFUNCTION("""COMPUTED_VALUE"""),1.0)</f>
        <v>1</v>
      </c>
      <c r="I49" s="179">
        <f>IFERROR(__xludf.DUMMYFUNCTION("""COMPUTED_VALUE"""),0.0)</f>
        <v>0</v>
      </c>
      <c r="J49" s="159" t="str">
        <f>IFERROR(__xludf.DUMMYFUNCTION("""COMPUTED_VALUE"""),"Bellevue")</f>
        <v>Bellevue</v>
      </c>
      <c r="K49" s="2"/>
      <c r="L49" s="160"/>
      <c r="M49" s="157">
        <f>IFERROR(__xludf.DUMMYFUNCTION("""COMPUTED_VALUE"""),35.3)</f>
        <v>35.3</v>
      </c>
      <c r="N49" s="98"/>
      <c r="O49" s="158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83"/>
      <c r="AC49" s="83"/>
      <c r="AD49" s="83"/>
      <c r="AE49" s="83"/>
      <c r="AF49" s="83"/>
      <c r="AG49" s="83"/>
      <c r="AH49" s="83"/>
    </row>
    <row r="50">
      <c r="A50" s="148">
        <f>IFERROR(__xludf.DUMMYFUNCTION("""COMPUTED_VALUE"""),5.0)</f>
        <v>5</v>
      </c>
      <c r="B50" s="149" t="str">
        <f>IFERROR(__xludf.DUMMYFUNCTION("""COMPUTED_VALUE"""),"Owen Ryan")</f>
        <v>Owen Ryan</v>
      </c>
      <c r="C50" s="178">
        <f>IFERROR(__xludf.DUMMYFUNCTION("""COMPUTED_VALUE"""),105.0)</f>
        <v>105</v>
      </c>
      <c r="D50" s="178">
        <f>IFERROR(__xludf.DUMMYFUNCTION("""COMPUTED_VALUE"""),0.0)</f>
        <v>0</v>
      </c>
      <c r="E50" s="178">
        <f>IFERROR(__xludf.DUMMYFUNCTION("""COMPUTED_VALUE"""),0.0)</f>
        <v>0</v>
      </c>
      <c r="F50" s="178">
        <f>IFERROR(__xludf.DUMMYFUNCTION("""COMPUTED_VALUE"""),0.0)</f>
        <v>0</v>
      </c>
      <c r="G50" s="178">
        <f>IFERROR(__xludf.DUMMYFUNCTION("""COMPUTED_VALUE"""),0.0)</f>
        <v>0</v>
      </c>
      <c r="H50" s="178">
        <f>IFERROR(__xludf.DUMMYFUNCTION("""COMPUTED_VALUE"""),0.0)</f>
        <v>0</v>
      </c>
      <c r="I50" s="179">
        <f>IFERROR(__xludf.DUMMYFUNCTION("""COMPUTED_VALUE"""),0.0)</f>
        <v>0</v>
      </c>
      <c r="J50" s="159" t="str">
        <f>IFERROR(__xludf.DUMMYFUNCTION("""COMPUTED_VALUE"""),"Huron")</f>
        <v>Huron</v>
      </c>
      <c r="K50" s="2"/>
      <c r="L50" s="160"/>
      <c r="M50" s="157">
        <f>IFERROR(__xludf.DUMMYFUNCTION("""COMPUTED_VALUE"""),35.0)</f>
        <v>35</v>
      </c>
      <c r="N50" s="98"/>
      <c r="O50" s="158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83"/>
      <c r="AC50" s="83"/>
      <c r="AD50" s="83"/>
      <c r="AE50" s="83"/>
      <c r="AF50" s="83"/>
      <c r="AG50" s="83"/>
      <c r="AH50" s="83"/>
    </row>
    <row r="51">
      <c r="A51" s="148">
        <f>IFERROR(__xludf.DUMMYFUNCTION("""COMPUTED_VALUE"""),55.0)</f>
        <v>55</v>
      </c>
      <c r="B51" s="149" t="str">
        <f>IFERROR(__xludf.DUMMYFUNCTION("""COMPUTED_VALUE"""),"Daniel Roy")</f>
        <v>Daniel Roy</v>
      </c>
      <c r="C51" s="178">
        <f>IFERROR(__xludf.DUMMYFUNCTION("""COMPUTED_VALUE"""),100.0)</f>
        <v>100</v>
      </c>
      <c r="D51" s="178">
        <f>IFERROR(__xludf.DUMMYFUNCTION("""COMPUTED_VALUE"""),4.0)</f>
        <v>4</v>
      </c>
      <c r="E51" s="178">
        <f>IFERROR(__xludf.DUMMYFUNCTION("""COMPUTED_VALUE"""),0.0)</f>
        <v>0</v>
      </c>
      <c r="F51" s="178">
        <f>IFERROR(__xludf.DUMMYFUNCTION("""COMPUTED_VALUE"""),1.0)</f>
        <v>1</v>
      </c>
      <c r="G51" s="178">
        <f>IFERROR(__xludf.DUMMYFUNCTION("""COMPUTED_VALUE"""),0.0)</f>
        <v>0</v>
      </c>
      <c r="H51" s="178">
        <f>IFERROR(__xludf.DUMMYFUNCTION("""COMPUTED_VALUE"""),0.0)</f>
        <v>0</v>
      </c>
      <c r="I51" s="179">
        <f>IFERROR(__xludf.DUMMYFUNCTION("""COMPUTED_VALUE"""),0.0)</f>
        <v>0</v>
      </c>
      <c r="J51" s="159" t="str">
        <f>IFERROR(__xludf.DUMMYFUNCTION("""COMPUTED_VALUE"""),"Vermilion")</f>
        <v>Vermilion</v>
      </c>
      <c r="K51" s="2"/>
      <c r="L51" s="160"/>
      <c r="M51" s="157">
        <f>IFERROR(__xludf.DUMMYFUNCTION("""COMPUTED_VALUE"""),34.4)</f>
        <v>34.4</v>
      </c>
      <c r="N51" s="98"/>
      <c r="O51" s="158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83"/>
      <c r="AC51" s="83"/>
      <c r="AD51" s="83"/>
      <c r="AE51" s="83"/>
      <c r="AF51" s="83"/>
      <c r="AG51" s="83"/>
      <c r="AH51" s="83"/>
    </row>
    <row r="52">
      <c r="A52" s="148">
        <f>IFERROR(__xludf.DUMMYFUNCTION("""COMPUTED_VALUE"""),2.0)</f>
        <v>2</v>
      </c>
      <c r="B52" s="149" t="str">
        <f>IFERROR(__xludf.DUMMYFUNCTION("""COMPUTED_VALUE"""),"Konner Dauch")</f>
        <v>Konner Dauch</v>
      </c>
      <c r="C52" s="178">
        <f>IFERROR(__xludf.DUMMYFUNCTION("""COMPUTED_VALUE"""),101.0)</f>
        <v>101</v>
      </c>
      <c r="D52" s="178">
        <f>IFERROR(__xludf.DUMMYFUNCTION("""COMPUTED_VALUE"""),0.0)</f>
        <v>0</v>
      </c>
      <c r="E52" s="178">
        <f>IFERROR(__xludf.DUMMYFUNCTION("""COMPUTED_VALUE"""),1.0)</f>
        <v>1</v>
      </c>
      <c r="F52" s="178">
        <f>IFERROR(__xludf.DUMMYFUNCTION("""COMPUTED_VALUE"""),1.0)</f>
        <v>1</v>
      </c>
      <c r="G52" s="178">
        <f>IFERROR(__xludf.DUMMYFUNCTION("""COMPUTED_VALUE"""),0.0)</f>
        <v>0</v>
      </c>
      <c r="H52" s="178">
        <f>IFERROR(__xludf.DUMMYFUNCTION("""COMPUTED_VALUE"""),0.0)</f>
        <v>0</v>
      </c>
      <c r="I52" s="179">
        <f>IFERROR(__xludf.DUMMYFUNCTION("""COMPUTED_VALUE"""),0.0)</f>
        <v>0</v>
      </c>
      <c r="J52" s="159" t="str">
        <f>IFERROR(__xludf.DUMMYFUNCTION("""COMPUTED_VALUE"""),"Bellevue")</f>
        <v>Bellevue</v>
      </c>
      <c r="K52" s="2"/>
      <c r="L52" s="160"/>
      <c r="M52" s="157">
        <f>IFERROR(__xludf.DUMMYFUNCTION("""COMPUTED_VALUE"""),34.2)</f>
        <v>34.2</v>
      </c>
      <c r="N52" s="98"/>
      <c r="O52" s="158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83"/>
      <c r="AC52" s="83"/>
      <c r="AD52" s="83"/>
      <c r="AE52" s="83"/>
      <c r="AF52" s="83"/>
      <c r="AG52" s="83"/>
      <c r="AH52" s="83"/>
    </row>
    <row r="53">
      <c r="A53" s="148">
        <f>IFERROR(__xludf.DUMMYFUNCTION("""COMPUTED_VALUE"""),40.0)</f>
        <v>40</v>
      </c>
      <c r="B53" s="149" t="str">
        <f>IFERROR(__xludf.DUMMYFUNCTION("""COMPUTED_VALUE"""),"Ryder Kramb")</f>
        <v>Ryder Kramb</v>
      </c>
      <c r="C53" s="178">
        <f>IFERROR(__xludf.DUMMYFUNCTION("""COMPUTED_VALUE"""),99.0)</f>
        <v>99</v>
      </c>
      <c r="D53" s="178">
        <f>IFERROR(__xludf.DUMMYFUNCTION("""COMPUTED_VALUE"""),3.0)</f>
        <v>3</v>
      </c>
      <c r="E53" s="178">
        <f>IFERROR(__xludf.DUMMYFUNCTION("""COMPUTED_VALUE"""),0.0)</f>
        <v>0</v>
      </c>
      <c r="F53" s="178">
        <f>IFERROR(__xludf.DUMMYFUNCTION("""COMPUTED_VALUE"""),0.0)</f>
        <v>0</v>
      </c>
      <c r="G53" s="178">
        <f>IFERROR(__xludf.DUMMYFUNCTION("""COMPUTED_VALUE"""),1.0)</f>
        <v>1</v>
      </c>
      <c r="H53" s="178">
        <f>IFERROR(__xludf.DUMMYFUNCTION("""COMPUTED_VALUE"""),0.0)</f>
        <v>0</v>
      </c>
      <c r="I53" s="179">
        <f>IFERROR(__xludf.DUMMYFUNCTION("""COMPUTED_VALUE"""),0.0)</f>
        <v>0</v>
      </c>
      <c r="J53" s="159" t="str">
        <f>IFERROR(__xludf.DUMMYFUNCTION("""COMPUTED_VALUE"""),"Edison")</f>
        <v>Edison</v>
      </c>
      <c r="K53" s="2"/>
      <c r="L53" s="160"/>
      <c r="M53" s="157">
        <f>IFERROR(__xludf.DUMMYFUNCTION("""COMPUTED_VALUE"""),33.86666666666667)</f>
        <v>33.86666667</v>
      </c>
      <c r="N53" s="98"/>
      <c r="O53" s="158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83"/>
      <c r="AC53" s="83"/>
      <c r="AD53" s="83"/>
      <c r="AE53" s="83"/>
      <c r="AF53" s="83"/>
      <c r="AG53" s="83"/>
      <c r="AH53" s="83"/>
    </row>
    <row r="54">
      <c r="A54" s="148">
        <f>IFERROR(__xludf.DUMMYFUNCTION("""COMPUTED_VALUE"""),11.0)</f>
        <v>11</v>
      </c>
      <c r="B54" s="149" t="str">
        <f>IFERROR(__xludf.DUMMYFUNCTION("""COMPUTED_VALUE"""),"Brody McFadden")</f>
        <v>Brody McFadden</v>
      </c>
      <c r="C54" s="178">
        <f>IFERROR(__xludf.DUMMYFUNCTION("""COMPUTED_VALUE"""),97.0)</f>
        <v>97</v>
      </c>
      <c r="D54" s="178">
        <f>IFERROR(__xludf.DUMMYFUNCTION("""COMPUTED_VALUE"""),2.0)</f>
        <v>2</v>
      </c>
      <c r="E54" s="178">
        <f>IFERROR(__xludf.DUMMYFUNCTION("""COMPUTED_VALUE"""),0.0)</f>
        <v>0</v>
      </c>
      <c r="F54" s="178">
        <f>IFERROR(__xludf.DUMMYFUNCTION("""COMPUTED_VALUE"""),0.0)</f>
        <v>0</v>
      </c>
      <c r="G54" s="178">
        <f>IFERROR(__xludf.DUMMYFUNCTION("""COMPUTED_VALUE"""),1.0)</f>
        <v>1</v>
      </c>
      <c r="H54" s="178">
        <f>IFERROR(__xludf.DUMMYFUNCTION("""COMPUTED_VALUE"""),0.0)</f>
        <v>0</v>
      </c>
      <c r="I54" s="179">
        <f>IFERROR(__xludf.DUMMYFUNCTION("""COMPUTED_VALUE"""),0.0)</f>
        <v>0</v>
      </c>
      <c r="J54" s="159" t="str">
        <f>IFERROR(__xludf.DUMMYFUNCTION("""COMPUTED_VALUE"""),"Edison")</f>
        <v>Edison</v>
      </c>
      <c r="K54" s="2"/>
      <c r="L54" s="160"/>
      <c r="M54" s="157">
        <f>IFERROR(__xludf.DUMMYFUNCTION("""COMPUTED_VALUE"""),33.0)</f>
        <v>33</v>
      </c>
      <c r="N54" s="98"/>
      <c r="O54" s="158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83"/>
      <c r="AC54" s="83"/>
      <c r="AD54" s="83"/>
      <c r="AE54" s="83"/>
      <c r="AF54" s="83"/>
      <c r="AG54" s="83"/>
      <c r="AH54" s="83"/>
    </row>
    <row r="55">
      <c r="A55" s="148">
        <f>IFERROR(__xludf.DUMMYFUNCTION("""COMPUTED_VALUE"""),56.0)</f>
        <v>56</v>
      </c>
      <c r="B55" s="149" t="str">
        <f>IFERROR(__xludf.DUMMYFUNCTION("""COMPUTED_VALUE"""),"Caleb Spencer ")</f>
        <v>Caleb Spencer </v>
      </c>
      <c r="C55" s="178">
        <f>IFERROR(__xludf.DUMMYFUNCTION("""COMPUTED_VALUE"""),88.0)</f>
        <v>88</v>
      </c>
      <c r="D55" s="178">
        <f>IFERROR(__xludf.DUMMYFUNCTION("""COMPUTED_VALUE"""),6.0)</f>
        <v>6</v>
      </c>
      <c r="E55" s="178">
        <f>IFERROR(__xludf.DUMMYFUNCTION("""COMPUTED_VALUE"""),0.0)</f>
        <v>0</v>
      </c>
      <c r="F55" s="178">
        <f>IFERROR(__xludf.DUMMYFUNCTION("""COMPUTED_VALUE"""),0.0)</f>
        <v>0</v>
      </c>
      <c r="G55" s="178">
        <f>IFERROR(__xludf.DUMMYFUNCTION("""COMPUTED_VALUE"""),0.0)</f>
        <v>0</v>
      </c>
      <c r="H55" s="178">
        <f>IFERROR(__xludf.DUMMYFUNCTION("""COMPUTED_VALUE"""),0.0)</f>
        <v>0</v>
      </c>
      <c r="I55" s="179">
        <f>IFERROR(__xludf.DUMMYFUNCTION("""COMPUTED_VALUE"""),0.0)</f>
        <v>0</v>
      </c>
      <c r="J55" s="159" t="str">
        <f>IFERROR(__xludf.DUMMYFUNCTION("""COMPUTED_VALUE"""),"Port Clinton")</f>
        <v>Port Clinton</v>
      </c>
      <c r="K55" s="2"/>
      <c r="L55" s="160"/>
      <c r="M55" s="157">
        <f>IFERROR(__xludf.DUMMYFUNCTION("""COMPUTED_VALUE"""),30.533333333333335)</f>
        <v>30.53333333</v>
      </c>
      <c r="N55" s="98"/>
      <c r="O55" s="158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83"/>
      <c r="AC55" s="83"/>
      <c r="AD55" s="83"/>
      <c r="AE55" s="83"/>
      <c r="AF55" s="83"/>
      <c r="AG55" s="83"/>
      <c r="AH55" s="83"/>
    </row>
    <row r="56">
      <c r="A56" s="148">
        <f>IFERROR(__xludf.DUMMYFUNCTION("""COMPUTED_VALUE"""),15.0)</f>
        <v>15</v>
      </c>
      <c r="B56" s="149" t="str">
        <f>IFERROR(__xludf.DUMMYFUNCTION("""COMPUTED_VALUE"""),"Beckett Mizener")</f>
        <v>Beckett Mizener</v>
      </c>
      <c r="C56" s="178">
        <f>IFERROR(__xludf.DUMMYFUNCTION("""COMPUTED_VALUE"""),87.0)</f>
        <v>87</v>
      </c>
      <c r="D56" s="178">
        <f>IFERROR(__xludf.DUMMYFUNCTION("""COMPUTED_VALUE"""),0.0)</f>
        <v>0</v>
      </c>
      <c r="E56" s="178">
        <f>IFERROR(__xludf.DUMMYFUNCTION("""COMPUTED_VALUE"""),1.0)</f>
        <v>1</v>
      </c>
      <c r="F56" s="178">
        <f>IFERROR(__xludf.DUMMYFUNCTION("""COMPUTED_VALUE"""),0.0)</f>
        <v>0</v>
      </c>
      <c r="G56" s="178">
        <f>IFERROR(__xludf.DUMMYFUNCTION("""COMPUTED_VALUE"""),0.0)</f>
        <v>0</v>
      </c>
      <c r="H56" s="178">
        <f>IFERROR(__xludf.DUMMYFUNCTION("""COMPUTED_VALUE"""),1.0)</f>
        <v>1</v>
      </c>
      <c r="I56" s="179">
        <f>IFERROR(__xludf.DUMMYFUNCTION("""COMPUTED_VALUE"""),0.0)</f>
        <v>0</v>
      </c>
      <c r="J56" s="159" t="str">
        <f>IFERROR(__xludf.DUMMYFUNCTION("""COMPUTED_VALUE"""),"Port Clinton")</f>
        <v>Port Clinton</v>
      </c>
      <c r="K56" s="2"/>
      <c r="L56" s="160"/>
      <c r="M56" s="157">
        <f>IFERROR(__xludf.DUMMYFUNCTION("""COMPUTED_VALUE"""),29.466666666666665)</f>
        <v>29.46666667</v>
      </c>
      <c r="N56" s="98"/>
      <c r="O56" s="158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83"/>
      <c r="AC56" s="83"/>
      <c r="AD56" s="83"/>
      <c r="AE56" s="83"/>
      <c r="AF56" s="83"/>
      <c r="AG56" s="83"/>
      <c r="AH56" s="83"/>
    </row>
    <row r="57">
      <c r="A57" s="161">
        <f>IFERROR(__xludf.DUMMYFUNCTION("""COMPUTED_VALUE"""),9.0)</f>
        <v>9</v>
      </c>
      <c r="B57" s="162" t="str">
        <f>IFERROR(__xludf.DUMMYFUNCTION("""COMPUTED_VALUE"""),"Caden Cramer")</f>
        <v>Caden Cramer</v>
      </c>
      <c r="C57" s="180">
        <f>IFERROR(__xludf.DUMMYFUNCTION("""COMPUTED_VALUE"""),82.0)</f>
        <v>82</v>
      </c>
      <c r="D57" s="180">
        <f>IFERROR(__xludf.DUMMYFUNCTION("""COMPUTED_VALUE"""),1.0)</f>
        <v>1</v>
      </c>
      <c r="E57" s="180">
        <f>IFERROR(__xludf.DUMMYFUNCTION("""COMPUTED_VALUE"""),1.0)</f>
        <v>1</v>
      </c>
      <c r="F57" s="180">
        <f>IFERROR(__xludf.DUMMYFUNCTION("""COMPUTED_VALUE"""),1.0)</f>
        <v>1</v>
      </c>
      <c r="G57" s="180">
        <f>IFERROR(__xludf.DUMMYFUNCTION("""COMPUTED_VALUE"""),1.0)</f>
        <v>1</v>
      </c>
      <c r="H57" s="180">
        <f>IFERROR(__xludf.DUMMYFUNCTION("""COMPUTED_VALUE"""),0.0)</f>
        <v>0</v>
      </c>
      <c r="I57" s="181">
        <f>IFERROR(__xludf.DUMMYFUNCTION("""COMPUTED_VALUE"""),0.0)</f>
        <v>0</v>
      </c>
      <c r="J57" s="167" t="str">
        <f>IFERROR(__xludf.DUMMYFUNCTION("""COMPUTED_VALUE"""),"Bellevue")</f>
        <v>Bellevue</v>
      </c>
      <c r="K57" s="117"/>
      <c r="L57" s="168"/>
      <c r="M57" s="169">
        <f>IFERROR(__xludf.DUMMYFUNCTION("""COMPUTED_VALUE"""),28.333333333333332)</f>
        <v>28.33333333</v>
      </c>
      <c r="N57" s="146"/>
      <c r="O57" s="147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83"/>
      <c r="AC57" s="83"/>
      <c r="AD57" s="83"/>
      <c r="AE57" s="83"/>
      <c r="AF57" s="83"/>
      <c r="AG57" s="83"/>
      <c r="AH57" s="83"/>
    </row>
    <row r="58">
      <c r="A58" s="123"/>
      <c r="B58" s="123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83"/>
      <c r="AC58" s="83"/>
      <c r="AD58" s="83"/>
      <c r="AE58" s="83"/>
      <c r="AF58" s="83"/>
      <c r="AG58" s="83"/>
      <c r="AH58" s="83"/>
    </row>
    <row r="59">
      <c r="A59" s="122" t="str">
        <f>IFERROR(__xludf.DUMMYFUNCTION("""COMPUTED_VALUE"""),"Oustanding Special Teams Performers by HPI")</f>
        <v>Oustanding Special Teams Performers by HPI</v>
      </c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5"/>
      <c r="Z59" s="125"/>
      <c r="AA59" s="125"/>
      <c r="AB59" s="83"/>
      <c r="AC59" s="83"/>
      <c r="AD59" s="83"/>
      <c r="AE59" s="83"/>
      <c r="AF59" s="83"/>
      <c r="AG59" s="83"/>
      <c r="AH59" s="83"/>
    </row>
    <row r="60">
      <c r="M60" s="125"/>
      <c r="N60" s="124"/>
      <c r="O60" s="125"/>
      <c r="P60" s="125"/>
      <c r="Q60" s="125"/>
      <c r="R60" s="124"/>
      <c r="S60" s="125"/>
      <c r="T60" s="125"/>
      <c r="U60" s="125"/>
      <c r="V60" s="124"/>
      <c r="W60" s="124"/>
      <c r="X60" s="127"/>
      <c r="Y60" s="128" t="str">
        <f>IFERROR(__xludf.DUMMYFUNCTION("""COMPUTED_VALUE"""),"Higgins Performance Index")</f>
        <v>Higgins Performance Index</v>
      </c>
      <c r="AB60" s="83"/>
      <c r="AC60" s="83"/>
      <c r="AD60" s="83"/>
      <c r="AE60" s="83"/>
      <c r="AF60" s="83"/>
      <c r="AG60" s="83"/>
      <c r="AH60" s="83"/>
    </row>
    <row r="61">
      <c r="A61" s="182"/>
      <c r="B61" s="182"/>
      <c r="C61" s="183" t="str">
        <f>IFERROR(__xludf.DUMMYFUNCTION("""COMPUTED_VALUE"""),"FG")</f>
        <v>FG</v>
      </c>
      <c r="D61" s="146"/>
      <c r="E61" s="183" t="str">
        <f>IFERROR(__xludf.DUMMYFUNCTION("""COMPUTED_VALUE"""),"XP")</f>
        <v>XP</v>
      </c>
      <c r="F61" s="146"/>
      <c r="G61" s="129"/>
      <c r="H61" s="183" t="str">
        <f>IFERROR(__xludf.DUMMYFUNCTION("""COMPUTED_VALUE"""),"Punts")</f>
        <v>Punts</v>
      </c>
      <c r="I61" s="146"/>
      <c r="J61" s="184"/>
      <c r="K61" s="31" t="str">
        <f>IFERROR(__xludf.DUMMYFUNCTION("""COMPUTED_VALUE"""),"Kickoff Returns")</f>
        <v>Kickoff Returns</v>
      </c>
      <c r="L61" s="32"/>
      <c r="M61" s="33"/>
      <c r="N61" s="184"/>
      <c r="O61" s="31" t="str">
        <f>IFERROR(__xludf.DUMMYFUNCTION("""COMPUTED_VALUE"""),"Punt Returns")</f>
        <v>Punt Returns</v>
      </c>
      <c r="P61" s="32"/>
      <c r="Q61" s="33"/>
      <c r="R61" s="184"/>
      <c r="S61" s="31" t="str">
        <f>IFERROR(__xludf.DUMMYFUNCTION("""COMPUTED_VALUE"""),"Kicks Blocked")</f>
        <v>Kicks Blocked</v>
      </c>
      <c r="T61" s="32"/>
      <c r="U61" s="33"/>
      <c r="V61" s="124"/>
      <c r="W61" s="124"/>
      <c r="X61" s="127"/>
      <c r="AB61" s="83"/>
      <c r="AC61" s="83"/>
      <c r="AD61" s="83"/>
      <c r="AE61" s="83"/>
      <c r="AF61" s="83"/>
      <c r="AG61" s="83"/>
      <c r="AH61" s="83"/>
    </row>
    <row r="62">
      <c r="A62" s="185" t="str">
        <f>IFERROR(__xludf.DUMMYFUNCTION("""COMPUTED_VALUE"""),"#")</f>
        <v>#</v>
      </c>
      <c r="B62" s="186" t="str">
        <f>IFERROR(__xludf.DUMMYFUNCTION("""COMPUTED_VALUE"""),"SPECIAL TEAMS")</f>
        <v>SPECIAL TEAMS</v>
      </c>
      <c r="C62" s="141" t="str">
        <f>IFERROR(__xludf.DUMMYFUNCTION("""COMPUTED_VALUE"""),"ATT")</f>
        <v>ATT</v>
      </c>
      <c r="D62" s="176" t="str">
        <f>IFERROR(__xludf.DUMMYFUNCTION("""COMPUTED_VALUE"""),"Made")</f>
        <v>Made</v>
      </c>
      <c r="E62" s="141" t="str">
        <f>IFERROR(__xludf.DUMMYFUNCTION("""COMPUTED_VALUE"""),"ATT")</f>
        <v>ATT</v>
      </c>
      <c r="F62" s="176" t="str">
        <f>IFERROR(__xludf.DUMMYFUNCTION("""COMPUTED_VALUE"""),"Made")</f>
        <v>Made</v>
      </c>
      <c r="G62" s="187" t="str">
        <f>IFERROR(__xludf.DUMMYFUNCTION("""COMPUTED_VALUE"""),"%")</f>
        <v>%</v>
      </c>
      <c r="H62" s="141" t="str">
        <f>IFERROR(__xludf.DUMMYFUNCTION("""COMPUTED_VALUE"""),"ATT")</f>
        <v>ATT</v>
      </c>
      <c r="I62" s="138" t="str">
        <f>IFERROR(__xludf.DUMMYFUNCTION("""COMPUTED_VALUE"""),"YDS")</f>
        <v>YDS</v>
      </c>
      <c r="J62" s="188" t="str">
        <f>IFERROR(__xludf.DUMMYFUNCTION("""COMPUTED_VALUE"""),"Y/Att")</f>
        <v>Y/Att</v>
      </c>
      <c r="K62" s="141" t="str">
        <f>IFERROR(__xludf.DUMMYFUNCTION("""COMPUTED_VALUE"""),"ATT")</f>
        <v>ATT</v>
      </c>
      <c r="L62" s="138" t="str">
        <f>IFERROR(__xludf.DUMMYFUNCTION("""COMPUTED_VALUE"""),"YDS")</f>
        <v>YDS</v>
      </c>
      <c r="M62" s="138" t="str">
        <f>IFERROR(__xludf.DUMMYFUNCTION("""COMPUTED_VALUE"""),"TD")</f>
        <v>TD</v>
      </c>
      <c r="N62" s="188" t="str">
        <f>IFERROR(__xludf.DUMMYFUNCTION("""COMPUTED_VALUE"""),"Y/Att")</f>
        <v>Y/Att</v>
      </c>
      <c r="O62" s="141" t="str">
        <f>IFERROR(__xludf.DUMMYFUNCTION("""COMPUTED_VALUE"""),"ATT")</f>
        <v>ATT</v>
      </c>
      <c r="P62" s="138" t="str">
        <f>IFERROR(__xludf.DUMMYFUNCTION("""COMPUTED_VALUE"""),"YDS")</f>
        <v>YDS</v>
      </c>
      <c r="Q62" s="138" t="str">
        <f>IFERROR(__xludf.DUMMYFUNCTION("""COMPUTED_VALUE"""),"TD")</f>
        <v>TD</v>
      </c>
      <c r="R62" s="188" t="str">
        <f>IFERROR(__xludf.DUMMYFUNCTION("""COMPUTED_VALUE"""),"Y/Att")</f>
        <v>Y/Att</v>
      </c>
      <c r="S62" s="138" t="str">
        <f>IFERROR(__xludf.DUMMYFUNCTION("""COMPUTED_VALUE"""),"Punt")</f>
        <v>Punt</v>
      </c>
      <c r="T62" s="138" t="str">
        <f>IFERROR(__xludf.DUMMYFUNCTION("""COMPUTED_VALUE"""),"FG")</f>
        <v>FG</v>
      </c>
      <c r="U62" s="189" t="str">
        <f>IFERROR(__xludf.DUMMYFUNCTION("""COMPUTED_VALUE"""),"XPt")</f>
        <v>XPt</v>
      </c>
      <c r="V62" s="145" t="str">
        <f>IFERROR(__xludf.DUMMYFUNCTION("""COMPUTED_VALUE"""),"School")</f>
        <v>School</v>
      </c>
      <c r="W62" s="146"/>
      <c r="X62" s="147"/>
      <c r="AB62" s="83"/>
      <c r="AC62" s="83"/>
      <c r="AD62" s="83"/>
      <c r="AE62" s="83"/>
      <c r="AF62" s="83"/>
      <c r="AG62" s="83"/>
      <c r="AH62" s="83"/>
    </row>
    <row r="63">
      <c r="A63" s="148">
        <f>IFERROR(__xludf.DUMMYFUNCTION("""COMPUTED_VALUE"""),1.0)</f>
        <v>1</v>
      </c>
      <c r="B63" s="149" t="str">
        <f>IFERROR(__xludf.DUMMYFUNCTION("""COMPUTED_VALUE"""),"Gavin Cornell ")</f>
        <v>Gavin Cornell </v>
      </c>
      <c r="C63" s="150">
        <f>IFERROR(__xludf.DUMMYFUNCTION("""COMPUTED_VALUE"""),0.0)</f>
        <v>0</v>
      </c>
      <c r="D63" s="150">
        <f>IFERROR(__xludf.DUMMYFUNCTION("""COMPUTED_VALUE"""),0.0)</f>
        <v>0</v>
      </c>
      <c r="E63" s="150">
        <f>IFERROR(__xludf.DUMMYFUNCTION("""COMPUTED_VALUE"""),0.0)</f>
        <v>0</v>
      </c>
      <c r="F63" s="150">
        <f>IFERROR(__xludf.DUMMYFUNCTION("""COMPUTED_VALUE"""),0.0)</f>
        <v>0</v>
      </c>
      <c r="G63" s="152"/>
      <c r="H63" s="150">
        <f>IFERROR(__xludf.DUMMYFUNCTION("""COMPUTED_VALUE"""),21.0)</f>
        <v>21</v>
      </c>
      <c r="I63" s="150">
        <f>IFERROR(__xludf.DUMMYFUNCTION("""COMPUTED_VALUE"""),717.0)</f>
        <v>717</v>
      </c>
      <c r="J63" s="153">
        <f>IFERROR(__xludf.DUMMYFUNCTION("""COMPUTED_VALUE"""),34.142857142857146)</f>
        <v>34.14285714</v>
      </c>
      <c r="K63" s="150">
        <f>IFERROR(__xludf.DUMMYFUNCTION("""COMPUTED_VALUE"""),11.0)</f>
        <v>11</v>
      </c>
      <c r="L63" s="150">
        <f>IFERROR(__xludf.DUMMYFUNCTION("""COMPUTED_VALUE"""),275.0)</f>
        <v>275</v>
      </c>
      <c r="M63" s="150">
        <f>IFERROR(__xludf.DUMMYFUNCTION("""COMPUTED_VALUE"""),0.0)</f>
        <v>0</v>
      </c>
      <c r="N63" s="153">
        <f>IFERROR(__xludf.DUMMYFUNCTION("""COMPUTED_VALUE"""),25.0)</f>
        <v>25</v>
      </c>
      <c r="O63" s="150">
        <f>IFERROR(__xludf.DUMMYFUNCTION("""COMPUTED_VALUE"""),0.0)</f>
        <v>0</v>
      </c>
      <c r="P63" s="150">
        <f>IFERROR(__xludf.DUMMYFUNCTION("""COMPUTED_VALUE"""),0.0)</f>
        <v>0</v>
      </c>
      <c r="Q63" s="150">
        <f>IFERROR(__xludf.DUMMYFUNCTION("""COMPUTED_VALUE"""),0.0)</f>
        <v>0</v>
      </c>
      <c r="R63" s="153"/>
      <c r="S63" s="150">
        <f>IFERROR(__xludf.DUMMYFUNCTION("""COMPUTED_VALUE"""),0.0)</f>
        <v>0</v>
      </c>
      <c r="T63" s="150">
        <f>IFERROR(__xludf.DUMMYFUNCTION("""COMPUTED_VALUE"""),0.0)</f>
        <v>0</v>
      </c>
      <c r="U63" s="149">
        <f>IFERROR(__xludf.DUMMYFUNCTION("""COMPUTED_VALUE"""),0.0)</f>
        <v>0</v>
      </c>
      <c r="V63" s="190" t="str">
        <f>IFERROR(__xludf.DUMMYFUNCTION("""COMPUTED_VALUE"""),"Port Clinton")</f>
        <v>Port Clinton</v>
      </c>
      <c r="W63" s="155"/>
      <c r="X63" s="156"/>
      <c r="Y63" s="157">
        <f>IFERROR(__xludf.DUMMYFUNCTION("""COMPUTED_VALUE"""),20.479999999999997)</f>
        <v>20.48</v>
      </c>
      <c r="Z63" s="98"/>
      <c r="AA63" s="158"/>
      <c r="AB63" s="83"/>
      <c r="AC63" s="83"/>
      <c r="AD63" s="83"/>
      <c r="AE63" s="83"/>
      <c r="AF63" s="83"/>
      <c r="AG63" s="83"/>
      <c r="AH63" s="83"/>
    </row>
    <row r="64">
      <c r="A64" s="148">
        <f>IFERROR(__xludf.DUMMYFUNCTION("""COMPUTED_VALUE"""),11.0)</f>
        <v>11</v>
      </c>
      <c r="B64" s="149" t="str">
        <f>IFERROR(__xludf.DUMMYFUNCTION("""COMPUTED_VALUE"""),"Landon Hohler")</f>
        <v>Landon Hohler</v>
      </c>
      <c r="C64" s="150">
        <f>IFERROR(__xludf.DUMMYFUNCTION("""COMPUTED_VALUE"""),0.0)</f>
        <v>0</v>
      </c>
      <c r="D64" s="150">
        <f>IFERROR(__xludf.DUMMYFUNCTION("""COMPUTED_VALUE"""),0.0)</f>
        <v>0</v>
      </c>
      <c r="E64" s="150">
        <f>IFERROR(__xludf.DUMMYFUNCTION("""COMPUTED_VALUE"""),0.0)</f>
        <v>0</v>
      </c>
      <c r="F64" s="150">
        <f>IFERROR(__xludf.DUMMYFUNCTION("""COMPUTED_VALUE"""),0.0)</f>
        <v>0</v>
      </c>
      <c r="G64" s="152"/>
      <c r="H64" s="150">
        <f>IFERROR(__xludf.DUMMYFUNCTION("""COMPUTED_VALUE"""),25.0)</f>
        <v>25</v>
      </c>
      <c r="I64" s="150">
        <f>IFERROR(__xludf.DUMMYFUNCTION("""COMPUTED_VALUE"""),951.0)</f>
        <v>951</v>
      </c>
      <c r="J64" s="153">
        <f>IFERROR(__xludf.DUMMYFUNCTION("""COMPUTED_VALUE"""),38.04)</f>
        <v>38.04</v>
      </c>
      <c r="K64" s="150">
        <f>IFERROR(__xludf.DUMMYFUNCTION("""COMPUTED_VALUE"""),0.0)</f>
        <v>0</v>
      </c>
      <c r="L64" s="150">
        <f>IFERROR(__xludf.DUMMYFUNCTION("""COMPUTED_VALUE"""),0.0)</f>
        <v>0</v>
      </c>
      <c r="M64" s="150">
        <f>IFERROR(__xludf.DUMMYFUNCTION("""COMPUTED_VALUE"""),0.0)</f>
        <v>0</v>
      </c>
      <c r="N64" s="153"/>
      <c r="O64" s="150">
        <f>IFERROR(__xludf.DUMMYFUNCTION("""COMPUTED_VALUE"""),0.0)</f>
        <v>0</v>
      </c>
      <c r="P64" s="150">
        <f>IFERROR(__xludf.DUMMYFUNCTION("""COMPUTED_VALUE"""),0.0)</f>
        <v>0</v>
      </c>
      <c r="Q64" s="150">
        <f>IFERROR(__xludf.DUMMYFUNCTION("""COMPUTED_VALUE"""),0.0)</f>
        <v>0</v>
      </c>
      <c r="R64" s="153"/>
      <c r="S64" s="150">
        <f>IFERROR(__xludf.DUMMYFUNCTION("""COMPUTED_VALUE"""),0.0)</f>
        <v>0</v>
      </c>
      <c r="T64" s="150">
        <f>IFERROR(__xludf.DUMMYFUNCTION("""COMPUTED_VALUE"""),0.0)</f>
        <v>0</v>
      </c>
      <c r="U64" s="149">
        <f>IFERROR(__xludf.DUMMYFUNCTION("""COMPUTED_VALUE"""),0.0)</f>
        <v>0</v>
      </c>
      <c r="V64" s="191" t="str">
        <f>IFERROR(__xludf.DUMMYFUNCTION("""COMPUTED_VALUE"""),"Huron")</f>
        <v>Huron</v>
      </c>
      <c r="W64" s="2"/>
      <c r="X64" s="160"/>
      <c r="Y64" s="157">
        <f>IFERROR(__xludf.DUMMYFUNCTION("""COMPUTED_VALUE"""),19.52)</f>
        <v>19.52</v>
      </c>
      <c r="Z64" s="98"/>
      <c r="AA64" s="158"/>
      <c r="AB64" s="83"/>
      <c r="AC64" s="83"/>
      <c r="AD64" s="83"/>
      <c r="AE64" s="83"/>
      <c r="AF64" s="83"/>
      <c r="AG64" s="83"/>
      <c r="AH64" s="83"/>
    </row>
    <row r="65">
      <c r="A65" s="148">
        <f>IFERROR(__xludf.DUMMYFUNCTION("""COMPUTED_VALUE"""),9.0)</f>
        <v>9</v>
      </c>
      <c r="B65" s="149" t="str">
        <f>IFERROR(__xludf.DUMMYFUNCTION("""COMPUTED_VALUE"""),"Caden Cramer")</f>
        <v>Caden Cramer</v>
      </c>
      <c r="C65" s="150">
        <f>IFERROR(__xludf.DUMMYFUNCTION("""COMPUTED_VALUE"""),0.0)</f>
        <v>0</v>
      </c>
      <c r="D65" s="150">
        <f>IFERROR(__xludf.DUMMYFUNCTION("""COMPUTED_VALUE"""),0.0)</f>
        <v>0</v>
      </c>
      <c r="E65" s="150">
        <f>IFERROR(__xludf.DUMMYFUNCTION("""COMPUTED_VALUE"""),0.0)</f>
        <v>0</v>
      </c>
      <c r="F65" s="150">
        <f>IFERROR(__xludf.DUMMYFUNCTION("""COMPUTED_VALUE"""),0.0)</f>
        <v>0</v>
      </c>
      <c r="G65" s="152"/>
      <c r="H65" s="150">
        <f>IFERROR(__xludf.DUMMYFUNCTION("""COMPUTED_VALUE"""),20.0)</f>
        <v>20</v>
      </c>
      <c r="I65" s="150">
        <f>IFERROR(__xludf.DUMMYFUNCTION("""COMPUTED_VALUE"""),618.0)</f>
        <v>618</v>
      </c>
      <c r="J65" s="153">
        <f>IFERROR(__xludf.DUMMYFUNCTION("""COMPUTED_VALUE"""),30.9)</f>
        <v>30.9</v>
      </c>
      <c r="K65" s="150">
        <f>IFERROR(__xludf.DUMMYFUNCTION("""COMPUTED_VALUE"""),1.0)</f>
        <v>1</v>
      </c>
      <c r="L65" s="150">
        <f>IFERROR(__xludf.DUMMYFUNCTION("""COMPUTED_VALUE"""),10.0)</f>
        <v>10</v>
      </c>
      <c r="M65" s="150">
        <f>IFERROR(__xludf.DUMMYFUNCTION("""COMPUTED_VALUE"""),0.0)</f>
        <v>0</v>
      </c>
      <c r="N65" s="153">
        <f>IFERROR(__xludf.DUMMYFUNCTION("""COMPUTED_VALUE"""),10.0)</f>
        <v>10</v>
      </c>
      <c r="O65" s="150">
        <f>IFERROR(__xludf.DUMMYFUNCTION("""COMPUTED_VALUE"""),0.0)</f>
        <v>0</v>
      </c>
      <c r="P65" s="150">
        <f>IFERROR(__xludf.DUMMYFUNCTION("""COMPUTED_VALUE"""),0.0)</f>
        <v>0</v>
      </c>
      <c r="Q65" s="150">
        <f>IFERROR(__xludf.DUMMYFUNCTION("""COMPUTED_VALUE"""),0.0)</f>
        <v>0</v>
      </c>
      <c r="R65" s="153"/>
      <c r="S65" s="150">
        <f>IFERROR(__xludf.DUMMYFUNCTION("""COMPUTED_VALUE"""),0.0)</f>
        <v>0</v>
      </c>
      <c r="T65" s="150">
        <f>IFERROR(__xludf.DUMMYFUNCTION("""COMPUTED_VALUE"""),0.0)</f>
        <v>0</v>
      </c>
      <c r="U65" s="149">
        <f>IFERROR(__xludf.DUMMYFUNCTION("""COMPUTED_VALUE"""),0.0)</f>
        <v>0</v>
      </c>
      <c r="V65" s="191" t="str">
        <f>IFERROR(__xludf.DUMMYFUNCTION("""COMPUTED_VALUE"""),"Bellevue")</f>
        <v>Bellevue</v>
      </c>
      <c r="W65" s="2"/>
      <c r="X65" s="160"/>
      <c r="Y65" s="157">
        <f>IFERROR(__xludf.DUMMYFUNCTION("""COMPUTED_VALUE"""),12.979999999999999)</f>
        <v>12.98</v>
      </c>
      <c r="Z65" s="98"/>
      <c r="AA65" s="158"/>
      <c r="AB65" s="83"/>
      <c r="AC65" s="83"/>
      <c r="AD65" s="83"/>
      <c r="AE65" s="83"/>
      <c r="AF65" s="83"/>
      <c r="AG65" s="83"/>
      <c r="AH65" s="83"/>
    </row>
    <row r="66">
      <c r="A66" s="148">
        <f>IFERROR(__xludf.DUMMYFUNCTION("""COMPUTED_VALUE"""),5.0)</f>
        <v>5</v>
      </c>
      <c r="B66" s="149" t="str">
        <f>IFERROR(__xludf.DUMMYFUNCTION("""COMPUTED_VALUE"""),"Drake Hooks")</f>
        <v>Drake Hooks</v>
      </c>
      <c r="C66" s="150">
        <f>IFERROR(__xludf.DUMMYFUNCTION("""COMPUTED_VALUE"""),0.0)</f>
        <v>0</v>
      </c>
      <c r="D66" s="150">
        <f>IFERROR(__xludf.DUMMYFUNCTION("""COMPUTED_VALUE"""),0.0)</f>
        <v>0</v>
      </c>
      <c r="E66" s="150">
        <f>IFERROR(__xludf.DUMMYFUNCTION("""COMPUTED_VALUE"""),0.0)</f>
        <v>0</v>
      </c>
      <c r="F66" s="150">
        <f>IFERROR(__xludf.DUMMYFUNCTION("""COMPUTED_VALUE"""),0.0)</f>
        <v>0</v>
      </c>
      <c r="G66" s="152"/>
      <c r="H66" s="150">
        <f>IFERROR(__xludf.DUMMYFUNCTION("""COMPUTED_VALUE"""),15.0)</f>
        <v>15</v>
      </c>
      <c r="I66" s="150">
        <f>IFERROR(__xludf.DUMMYFUNCTION("""COMPUTED_VALUE"""),573.0)</f>
        <v>573</v>
      </c>
      <c r="J66" s="153">
        <f>IFERROR(__xludf.DUMMYFUNCTION("""COMPUTED_VALUE"""),38.2)</f>
        <v>38.2</v>
      </c>
      <c r="K66" s="150">
        <f>IFERROR(__xludf.DUMMYFUNCTION("""COMPUTED_VALUE"""),0.0)</f>
        <v>0</v>
      </c>
      <c r="L66" s="150">
        <f>IFERROR(__xludf.DUMMYFUNCTION("""COMPUTED_VALUE"""),0.0)</f>
        <v>0</v>
      </c>
      <c r="M66" s="150">
        <f>IFERROR(__xludf.DUMMYFUNCTION("""COMPUTED_VALUE"""),0.0)</f>
        <v>0</v>
      </c>
      <c r="N66" s="153"/>
      <c r="O66" s="150">
        <f>IFERROR(__xludf.DUMMYFUNCTION("""COMPUTED_VALUE"""),0.0)</f>
        <v>0</v>
      </c>
      <c r="P66" s="150">
        <f>IFERROR(__xludf.DUMMYFUNCTION("""COMPUTED_VALUE"""),0.0)</f>
        <v>0</v>
      </c>
      <c r="Q66" s="150">
        <f>IFERROR(__xludf.DUMMYFUNCTION("""COMPUTED_VALUE"""),0.0)</f>
        <v>0</v>
      </c>
      <c r="R66" s="153"/>
      <c r="S66" s="150">
        <f>IFERROR(__xludf.DUMMYFUNCTION("""COMPUTED_VALUE"""),0.0)</f>
        <v>0</v>
      </c>
      <c r="T66" s="150">
        <f>IFERROR(__xludf.DUMMYFUNCTION("""COMPUTED_VALUE"""),0.0)</f>
        <v>0</v>
      </c>
      <c r="U66" s="149">
        <f>IFERROR(__xludf.DUMMYFUNCTION("""COMPUTED_VALUE"""),0.0)</f>
        <v>0</v>
      </c>
      <c r="V66" s="191" t="str">
        <f>IFERROR(__xludf.DUMMYFUNCTION("""COMPUTED_VALUE"""),"Vermilion")</f>
        <v>Vermilion</v>
      </c>
      <c r="W66" s="2"/>
      <c r="X66" s="160"/>
      <c r="Y66" s="157">
        <f>IFERROR(__xludf.DUMMYFUNCTION("""COMPUTED_VALUE"""),11.760000000000002)</f>
        <v>11.76</v>
      </c>
      <c r="Z66" s="98"/>
      <c r="AA66" s="158"/>
      <c r="AB66" s="83"/>
      <c r="AC66" s="83"/>
      <c r="AD66" s="83"/>
      <c r="AE66" s="83"/>
      <c r="AF66" s="83"/>
      <c r="AG66" s="83"/>
      <c r="AH66" s="83"/>
    </row>
    <row r="67">
      <c r="A67" s="148">
        <f>IFERROR(__xludf.DUMMYFUNCTION("""COMPUTED_VALUE"""),63.0)</f>
        <v>63</v>
      </c>
      <c r="B67" s="149" t="str">
        <f>IFERROR(__xludf.DUMMYFUNCTION("""COMPUTED_VALUE"""),"Tatum Gore")</f>
        <v>Tatum Gore</v>
      </c>
      <c r="C67" s="150">
        <f>IFERROR(__xludf.DUMMYFUNCTION("""COMPUTED_VALUE"""),0.0)</f>
        <v>0</v>
      </c>
      <c r="D67" s="150">
        <f>IFERROR(__xludf.DUMMYFUNCTION("""COMPUTED_VALUE"""),0.0)</f>
        <v>0</v>
      </c>
      <c r="E67" s="150">
        <f>IFERROR(__xludf.DUMMYFUNCTION("""COMPUTED_VALUE"""),0.0)</f>
        <v>0</v>
      </c>
      <c r="F67" s="150">
        <f>IFERROR(__xludf.DUMMYFUNCTION("""COMPUTED_VALUE"""),0.0)</f>
        <v>0</v>
      </c>
      <c r="G67" s="152"/>
      <c r="H67" s="150">
        <f>IFERROR(__xludf.DUMMYFUNCTION("""COMPUTED_VALUE"""),17.0)</f>
        <v>17</v>
      </c>
      <c r="I67" s="150">
        <f>IFERROR(__xludf.DUMMYFUNCTION("""COMPUTED_VALUE"""),547.0)</f>
        <v>547</v>
      </c>
      <c r="J67" s="153">
        <f>IFERROR(__xludf.DUMMYFUNCTION("""COMPUTED_VALUE"""),32.1764705882353)</f>
        <v>32.17647059</v>
      </c>
      <c r="K67" s="150">
        <f>IFERROR(__xludf.DUMMYFUNCTION("""COMPUTED_VALUE"""),0.0)</f>
        <v>0</v>
      </c>
      <c r="L67" s="150">
        <f>IFERROR(__xludf.DUMMYFUNCTION("""COMPUTED_VALUE"""),0.0)</f>
        <v>0</v>
      </c>
      <c r="M67" s="150">
        <f>IFERROR(__xludf.DUMMYFUNCTION("""COMPUTED_VALUE"""),0.0)</f>
        <v>0</v>
      </c>
      <c r="N67" s="153"/>
      <c r="O67" s="150">
        <f>IFERROR(__xludf.DUMMYFUNCTION("""COMPUTED_VALUE"""),0.0)</f>
        <v>0</v>
      </c>
      <c r="P67" s="150">
        <f>IFERROR(__xludf.DUMMYFUNCTION("""COMPUTED_VALUE"""),0.0)</f>
        <v>0</v>
      </c>
      <c r="Q67" s="150">
        <f>IFERROR(__xludf.DUMMYFUNCTION("""COMPUTED_VALUE"""),0.0)</f>
        <v>0</v>
      </c>
      <c r="R67" s="153"/>
      <c r="S67" s="150">
        <f>IFERROR(__xludf.DUMMYFUNCTION("""COMPUTED_VALUE"""),0.0)</f>
        <v>0</v>
      </c>
      <c r="T67" s="150">
        <f>IFERROR(__xludf.DUMMYFUNCTION("""COMPUTED_VALUE"""),0.0)</f>
        <v>0</v>
      </c>
      <c r="U67" s="149">
        <f>IFERROR(__xludf.DUMMYFUNCTION("""COMPUTED_VALUE"""),0.0)</f>
        <v>0</v>
      </c>
      <c r="V67" s="191" t="str">
        <f>IFERROR(__xludf.DUMMYFUNCTION("""COMPUTED_VALUE"""),"Bellevue")</f>
        <v>Bellevue</v>
      </c>
      <c r="W67" s="2"/>
      <c r="X67" s="160"/>
      <c r="Y67" s="157">
        <f>IFERROR(__xludf.DUMMYFUNCTION("""COMPUTED_VALUE"""),11.28)</f>
        <v>11.28</v>
      </c>
      <c r="Z67" s="98"/>
      <c r="AA67" s="158"/>
      <c r="AB67" s="83"/>
      <c r="AC67" s="83"/>
      <c r="AD67" s="83"/>
      <c r="AE67" s="83"/>
      <c r="AF67" s="83"/>
      <c r="AG67" s="83"/>
      <c r="AH67" s="83"/>
    </row>
    <row r="68">
      <c r="A68" s="148">
        <f>IFERROR(__xludf.DUMMYFUNCTION("""COMPUTED_VALUE"""),8.0)</f>
        <v>8</v>
      </c>
      <c r="B68" s="149" t="str">
        <f>IFERROR(__xludf.DUMMYFUNCTION("""COMPUTED_VALUE"""),"Christian Miller ")</f>
        <v>Christian Miller </v>
      </c>
      <c r="C68" s="150">
        <f>IFERROR(__xludf.DUMMYFUNCTION("""COMPUTED_VALUE"""),0.0)</f>
        <v>0</v>
      </c>
      <c r="D68" s="150">
        <f>IFERROR(__xludf.DUMMYFUNCTION("""COMPUTED_VALUE"""),0.0)</f>
        <v>0</v>
      </c>
      <c r="E68" s="150">
        <f>IFERROR(__xludf.DUMMYFUNCTION("""COMPUTED_VALUE"""),0.0)</f>
        <v>0</v>
      </c>
      <c r="F68" s="150">
        <f>IFERROR(__xludf.DUMMYFUNCTION("""COMPUTED_VALUE"""),0.0)</f>
        <v>0</v>
      </c>
      <c r="G68" s="152"/>
      <c r="H68" s="150">
        <f>IFERROR(__xludf.DUMMYFUNCTION("""COMPUTED_VALUE"""),0.0)</f>
        <v>0</v>
      </c>
      <c r="I68" s="150">
        <f>IFERROR(__xludf.DUMMYFUNCTION("""COMPUTED_VALUE"""),0.0)</f>
        <v>0</v>
      </c>
      <c r="J68" s="153"/>
      <c r="K68" s="150">
        <f>IFERROR(__xludf.DUMMYFUNCTION("""COMPUTED_VALUE"""),7.0)</f>
        <v>7</v>
      </c>
      <c r="L68" s="150">
        <f>IFERROR(__xludf.DUMMYFUNCTION("""COMPUTED_VALUE"""),198.0)</f>
        <v>198</v>
      </c>
      <c r="M68" s="150">
        <f>IFERROR(__xludf.DUMMYFUNCTION("""COMPUTED_VALUE"""),1.0)</f>
        <v>1</v>
      </c>
      <c r="N68" s="153">
        <f>IFERROR(__xludf.DUMMYFUNCTION("""COMPUTED_VALUE"""),28.285714285714285)</f>
        <v>28.28571429</v>
      </c>
      <c r="O68" s="150">
        <f>IFERROR(__xludf.DUMMYFUNCTION("""COMPUTED_VALUE"""),14.0)</f>
        <v>14</v>
      </c>
      <c r="P68" s="150">
        <f>IFERROR(__xludf.DUMMYFUNCTION("""COMPUTED_VALUE"""),187.0)</f>
        <v>187</v>
      </c>
      <c r="Q68" s="150">
        <f>IFERROR(__xludf.DUMMYFUNCTION("""COMPUTED_VALUE"""),2.0)</f>
        <v>2</v>
      </c>
      <c r="R68" s="153">
        <f>IFERROR(__xludf.DUMMYFUNCTION("""COMPUTED_VALUE"""),13.357142857142858)</f>
        <v>13.35714286</v>
      </c>
      <c r="S68" s="150">
        <f>IFERROR(__xludf.DUMMYFUNCTION("""COMPUTED_VALUE"""),0.0)</f>
        <v>0</v>
      </c>
      <c r="T68" s="150">
        <f>IFERROR(__xludf.DUMMYFUNCTION("""COMPUTED_VALUE"""),0.0)</f>
        <v>0</v>
      </c>
      <c r="U68" s="149">
        <f>IFERROR(__xludf.DUMMYFUNCTION("""COMPUTED_VALUE"""),0.0)</f>
        <v>0</v>
      </c>
      <c r="V68" s="191" t="str">
        <f>IFERROR(__xludf.DUMMYFUNCTION("""COMPUTED_VALUE"""),"Port Clinton")</f>
        <v>Port Clinton</v>
      </c>
      <c r="W68" s="2"/>
      <c r="X68" s="160"/>
      <c r="Y68" s="157">
        <f>IFERROR(__xludf.DUMMYFUNCTION("""COMPUTED_VALUE"""),8.719999999999999)</f>
        <v>8.72</v>
      </c>
      <c r="Z68" s="98"/>
      <c r="AA68" s="158"/>
      <c r="AB68" s="83"/>
      <c r="AC68" s="83"/>
      <c r="AD68" s="83"/>
      <c r="AE68" s="83"/>
      <c r="AF68" s="83"/>
      <c r="AG68" s="83"/>
      <c r="AH68" s="83"/>
    </row>
    <row r="69">
      <c r="A69" s="148">
        <f>IFERROR(__xludf.DUMMYFUNCTION("""COMPUTED_VALUE"""),8.0)</f>
        <v>8</v>
      </c>
      <c r="B69" s="149" t="str">
        <f>IFERROR(__xludf.DUMMYFUNCTION("""COMPUTED_VALUE"""),"Zach Werth")</f>
        <v>Zach Werth</v>
      </c>
      <c r="C69" s="150">
        <f>IFERROR(__xludf.DUMMYFUNCTION("""COMPUTED_VALUE"""),0.0)</f>
        <v>0</v>
      </c>
      <c r="D69" s="150">
        <f>IFERROR(__xludf.DUMMYFUNCTION("""COMPUTED_VALUE"""),0.0)</f>
        <v>0</v>
      </c>
      <c r="E69" s="150">
        <f>IFERROR(__xludf.DUMMYFUNCTION("""COMPUTED_VALUE"""),0.0)</f>
        <v>0</v>
      </c>
      <c r="F69" s="150">
        <f>IFERROR(__xludf.DUMMYFUNCTION("""COMPUTED_VALUE"""),0.0)</f>
        <v>0</v>
      </c>
      <c r="G69" s="152"/>
      <c r="H69" s="150">
        <f>IFERROR(__xludf.DUMMYFUNCTION("""COMPUTED_VALUE"""),10.0)</f>
        <v>10</v>
      </c>
      <c r="I69" s="150">
        <f>IFERROR(__xludf.DUMMYFUNCTION("""COMPUTED_VALUE"""),408.0)</f>
        <v>408</v>
      </c>
      <c r="J69" s="153">
        <f>IFERROR(__xludf.DUMMYFUNCTION("""COMPUTED_VALUE"""),40.8)</f>
        <v>40.8</v>
      </c>
      <c r="K69" s="150">
        <f>IFERROR(__xludf.DUMMYFUNCTION("""COMPUTED_VALUE"""),0.0)</f>
        <v>0</v>
      </c>
      <c r="L69" s="150">
        <f>IFERROR(__xludf.DUMMYFUNCTION("""COMPUTED_VALUE"""),0.0)</f>
        <v>0</v>
      </c>
      <c r="M69" s="150">
        <f>IFERROR(__xludf.DUMMYFUNCTION("""COMPUTED_VALUE"""),0.0)</f>
        <v>0</v>
      </c>
      <c r="N69" s="153"/>
      <c r="O69" s="150">
        <f>IFERROR(__xludf.DUMMYFUNCTION("""COMPUTED_VALUE"""),0.0)</f>
        <v>0</v>
      </c>
      <c r="P69" s="150">
        <f>IFERROR(__xludf.DUMMYFUNCTION("""COMPUTED_VALUE"""),0.0)</f>
        <v>0</v>
      </c>
      <c r="Q69" s="150">
        <f>IFERROR(__xludf.DUMMYFUNCTION("""COMPUTED_VALUE"""),0.0)</f>
        <v>0</v>
      </c>
      <c r="R69" s="153"/>
      <c r="S69" s="150">
        <f>IFERROR(__xludf.DUMMYFUNCTION("""COMPUTED_VALUE"""),0.0)</f>
        <v>0</v>
      </c>
      <c r="T69" s="150">
        <f>IFERROR(__xludf.DUMMYFUNCTION("""COMPUTED_VALUE"""),0.0)</f>
        <v>0</v>
      </c>
      <c r="U69" s="149">
        <f>IFERROR(__xludf.DUMMYFUNCTION("""COMPUTED_VALUE"""),0.0)</f>
        <v>0</v>
      </c>
      <c r="V69" s="191" t="str">
        <f>IFERROR(__xludf.DUMMYFUNCTION("""COMPUTED_VALUE"""),"Vermilion")</f>
        <v>Vermilion</v>
      </c>
      <c r="W69" s="2"/>
      <c r="X69" s="160"/>
      <c r="Y69" s="157">
        <f>IFERROR(__xludf.DUMMYFUNCTION("""COMPUTED_VALUE"""),8.36)</f>
        <v>8.36</v>
      </c>
      <c r="Z69" s="98"/>
      <c r="AA69" s="158"/>
      <c r="AB69" s="83"/>
      <c r="AC69" s="83"/>
      <c r="AD69" s="83"/>
      <c r="AE69" s="83"/>
      <c r="AF69" s="83"/>
      <c r="AG69" s="83"/>
      <c r="AH69" s="83"/>
    </row>
    <row r="70">
      <c r="A70" s="148">
        <f>IFERROR(__xludf.DUMMYFUNCTION("""COMPUTED_VALUE"""),17.0)</f>
        <v>17</v>
      </c>
      <c r="B70" s="149" t="str">
        <f>IFERROR(__xludf.DUMMYFUNCTION("""COMPUTED_VALUE"""),"Landon Leis ")</f>
        <v>Landon Leis </v>
      </c>
      <c r="C70" s="150">
        <f>IFERROR(__xludf.DUMMYFUNCTION("""COMPUTED_VALUE"""),0.0)</f>
        <v>0</v>
      </c>
      <c r="D70" s="150">
        <f>IFERROR(__xludf.DUMMYFUNCTION("""COMPUTED_VALUE"""),0.0)</f>
        <v>0</v>
      </c>
      <c r="E70" s="150">
        <f>IFERROR(__xludf.DUMMYFUNCTION("""COMPUTED_VALUE"""),6.0)</f>
        <v>6</v>
      </c>
      <c r="F70" s="150">
        <f>IFERROR(__xludf.DUMMYFUNCTION("""COMPUTED_VALUE"""),1.0)</f>
        <v>1</v>
      </c>
      <c r="G70" s="152">
        <f>IFERROR(__xludf.DUMMYFUNCTION("""COMPUTED_VALUE"""),0.16666666666666666)</f>
        <v>0.1666666667</v>
      </c>
      <c r="H70" s="150">
        <f>IFERROR(__xludf.DUMMYFUNCTION("""COMPUTED_VALUE"""),12.0)</f>
        <v>12</v>
      </c>
      <c r="I70" s="150">
        <f>IFERROR(__xludf.DUMMYFUNCTION("""COMPUTED_VALUE"""),387.0)</f>
        <v>387</v>
      </c>
      <c r="J70" s="153">
        <f>IFERROR(__xludf.DUMMYFUNCTION("""COMPUTED_VALUE"""),32.25)</f>
        <v>32.25</v>
      </c>
      <c r="K70" s="150">
        <f>IFERROR(__xludf.DUMMYFUNCTION("""COMPUTED_VALUE"""),0.0)</f>
        <v>0</v>
      </c>
      <c r="L70" s="150">
        <f>IFERROR(__xludf.DUMMYFUNCTION("""COMPUTED_VALUE"""),0.0)</f>
        <v>0</v>
      </c>
      <c r="M70" s="150">
        <f>IFERROR(__xludf.DUMMYFUNCTION("""COMPUTED_VALUE"""),0.0)</f>
        <v>0</v>
      </c>
      <c r="N70" s="153"/>
      <c r="O70" s="150">
        <f>IFERROR(__xludf.DUMMYFUNCTION("""COMPUTED_VALUE"""),0.0)</f>
        <v>0</v>
      </c>
      <c r="P70" s="150">
        <f>IFERROR(__xludf.DUMMYFUNCTION("""COMPUTED_VALUE"""),0.0)</f>
        <v>0</v>
      </c>
      <c r="Q70" s="150">
        <f>IFERROR(__xludf.DUMMYFUNCTION("""COMPUTED_VALUE"""),0.0)</f>
        <v>0</v>
      </c>
      <c r="R70" s="192"/>
      <c r="S70" s="150">
        <f>IFERROR(__xludf.DUMMYFUNCTION("""COMPUTED_VALUE"""),0.0)</f>
        <v>0</v>
      </c>
      <c r="T70" s="150">
        <f>IFERROR(__xludf.DUMMYFUNCTION("""COMPUTED_VALUE"""),0.0)</f>
        <v>0</v>
      </c>
      <c r="U70" s="149">
        <f>IFERROR(__xludf.DUMMYFUNCTION("""COMPUTED_VALUE"""),0.0)</f>
        <v>0</v>
      </c>
      <c r="V70" s="191" t="str">
        <f>IFERROR(__xludf.DUMMYFUNCTION("""COMPUTED_VALUE"""),"Port Clinton")</f>
        <v>Port Clinton</v>
      </c>
      <c r="W70" s="2"/>
      <c r="X70" s="160"/>
      <c r="Y70" s="157">
        <f>IFERROR(__xludf.DUMMYFUNCTION("""COMPUTED_VALUE"""),8.12)</f>
        <v>8.12</v>
      </c>
      <c r="Z70" s="98"/>
      <c r="AA70" s="158"/>
      <c r="AB70" s="83"/>
      <c r="AC70" s="83"/>
      <c r="AD70" s="83"/>
      <c r="AE70" s="83"/>
      <c r="AF70" s="83"/>
      <c r="AG70" s="83"/>
      <c r="AH70" s="83"/>
    </row>
    <row r="71">
      <c r="A71" s="148">
        <f>IFERROR(__xludf.DUMMYFUNCTION("""COMPUTED_VALUE"""),9.0)</f>
        <v>9</v>
      </c>
      <c r="B71" s="149" t="str">
        <f>IFERROR(__xludf.DUMMYFUNCTION("""COMPUTED_VALUE"""),"Caleb Staley")</f>
        <v>Caleb Staley</v>
      </c>
      <c r="C71" s="150">
        <f>IFERROR(__xludf.DUMMYFUNCTION("""COMPUTED_VALUE"""),0.0)</f>
        <v>0</v>
      </c>
      <c r="D71" s="150">
        <f>IFERROR(__xludf.DUMMYFUNCTION("""COMPUTED_VALUE"""),0.0)</f>
        <v>0</v>
      </c>
      <c r="E71" s="150">
        <f>IFERROR(__xludf.DUMMYFUNCTION("""COMPUTED_VALUE"""),0.0)</f>
        <v>0</v>
      </c>
      <c r="F71" s="150">
        <f>IFERROR(__xludf.DUMMYFUNCTION("""COMPUTED_VALUE"""),0.0)</f>
        <v>0</v>
      </c>
      <c r="G71" s="152"/>
      <c r="H71" s="150">
        <f>IFERROR(__xludf.DUMMYFUNCTION("""COMPUTED_VALUE"""),0.0)</f>
        <v>0</v>
      </c>
      <c r="I71" s="150">
        <f>IFERROR(__xludf.DUMMYFUNCTION("""COMPUTED_VALUE"""),0.0)</f>
        <v>0</v>
      </c>
      <c r="J71" s="153"/>
      <c r="K71" s="150">
        <f>IFERROR(__xludf.DUMMYFUNCTION("""COMPUTED_VALUE"""),15.0)</f>
        <v>15</v>
      </c>
      <c r="L71" s="150">
        <f>IFERROR(__xludf.DUMMYFUNCTION("""COMPUTED_VALUE"""),333.0)</f>
        <v>333</v>
      </c>
      <c r="M71" s="150">
        <f>IFERROR(__xludf.DUMMYFUNCTION("""COMPUTED_VALUE"""),0.0)</f>
        <v>0</v>
      </c>
      <c r="N71" s="153">
        <f>IFERROR(__xludf.DUMMYFUNCTION("""COMPUTED_VALUE"""),22.2)</f>
        <v>22.2</v>
      </c>
      <c r="O71" s="150">
        <f>IFERROR(__xludf.DUMMYFUNCTION("""COMPUTED_VALUE"""),7.0)</f>
        <v>7</v>
      </c>
      <c r="P71" s="150">
        <f>IFERROR(__xludf.DUMMYFUNCTION("""COMPUTED_VALUE"""),37.0)</f>
        <v>37</v>
      </c>
      <c r="Q71" s="150">
        <f>IFERROR(__xludf.DUMMYFUNCTION("""COMPUTED_VALUE"""),0.0)</f>
        <v>0</v>
      </c>
      <c r="R71" s="192">
        <f>IFERROR(__xludf.DUMMYFUNCTION("""COMPUTED_VALUE"""),5.285714285714286)</f>
        <v>5.285714286</v>
      </c>
      <c r="S71" s="150">
        <f>IFERROR(__xludf.DUMMYFUNCTION("""COMPUTED_VALUE"""),0.0)</f>
        <v>0</v>
      </c>
      <c r="T71" s="150">
        <f>IFERROR(__xludf.DUMMYFUNCTION("""COMPUTED_VALUE"""),0.0)</f>
        <v>0</v>
      </c>
      <c r="U71" s="149">
        <f>IFERROR(__xludf.DUMMYFUNCTION("""COMPUTED_VALUE"""),0.0)</f>
        <v>0</v>
      </c>
      <c r="V71" s="191" t="str">
        <f>IFERROR(__xludf.DUMMYFUNCTION("""COMPUTED_VALUE"""),"Huron")</f>
        <v>Huron</v>
      </c>
      <c r="W71" s="2"/>
      <c r="X71" s="160"/>
      <c r="Y71" s="157">
        <f>IFERROR(__xludf.DUMMYFUNCTION("""COMPUTED_VALUE"""),7.84)</f>
        <v>7.84</v>
      </c>
      <c r="Z71" s="98"/>
      <c r="AA71" s="158"/>
      <c r="AB71" s="83"/>
      <c r="AC71" s="83"/>
      <c r="AD71" s="83"/>
      <c r="AE71" s="83"/>
      <c r="AF71" s="83"/>
      <c r="AG71" s="83"/>
      <c r="AH71" s="83"/>
    </row>
    <row r="72">
      <c r="A72" s="161">
        <f>IFERROR(__xludf.DUMMYFUNCTION("""COMPUTED_VALUE"""),18.0)</f>
        <v>18</v>
      </c>
      <c r="B72" s="162" t="str">
        <f>IFERROR(__xludf.DUMMYFUNCTION("""COMPUTED_VALUE"""),"Micah Smith")</f>
        <v>Micah Smith</v>
      </c>
      <c r="C72" s="163">
        <f>IFERROR(__xludf.DUMMYFUNCTION("""COMPUTED_VALUE"""),4.0)</f>
        <v>4</v>
      </c>
      <c r="D72" s="163">
        <f>IFERROR(__xludf.DUMMYFUNCTION("""COMPUTED_VALUE"""),2.0)</f>
        <v>2</v>
      </c>
      <c r="E72" s="163">
        <f>IFERROR(__xludf.DUMMYFUNCTION("""COMPUTED_VALUE"""),31.0)</f>
        <v>31</v>
      </c>
      <c r="F72" s="163">
        <f>IFERROR(__xludf.DUMMYFUNCTION("""COMPUTED_VALUE"""),26.0)</f>
        <v>26</v>
      </c>
      <c r="G72" s="165">
        <f>IFERROR(__xludf.DUMMYFUNCTION("""COMPUTED_VALUE"""),0.8)</f>
        <v>0.8</v>
      </c>
      <c r="H72" s="163">
        <f>IFERROR(__xludf.DUMMYFUNCTION("""COMPUTED_VALUE"""),0.0)</f>
        <v>0</v>
      </c>
      <c r="I72" s="163">
        <f>IFERROR(__xludf.DUMMYFUNCTION("""COMPUTED_VALUE"""),0.0)</f>
        <v>0</v>
      </c>
      <c r="J72" s="166"/>
      <c r="K72" s="163">
        <f>IFERROR(__xludf.DUMMYFUNCTION("""COMPUTED_VALUE"""),11.0)</f>
        <v>11</v>
      </c>
      <c r="L72" s="163">
        <f>IFERROR(__xludf.DUMMYFUNCTION("""COMPUTED_VALUE"""),231.0)</f>
        <v>231</v>
      </c>
      <c r="M72" s="163">
        <f>IFERROR(__xludf.DUMMYFUNCTION("""COMPUTED_VALUE"""),0.0)</f>
        <v>0</v>
      </c>
      <c r="N72" s="166">
        <f>IFERROR(__xludf.DUMMYFUNCTION("""COMPUTED_VALUE"""),21.0)</f>
        <v>21</v>
      </c>
      <c r="O72" s="163">
        <f>IFERROR(__xludf.DUMMYFUNCTION("""COMPUTED_VALUE"""),5.0)</f>
        <v>5</v>
      </c>
      <c r="P72" s="163">
        <f>IFERROR(__xludf.DUMMYFUNCTION("""COMPUTED_VALUE"""),67.0)</f>
        <v>67</v>
      </c>
      <c r="Q72" s="163">
        <f>IFERROR(__xludf.DUMMYFUNCTION("""COMPUTED_VALUE"""),0.0)</f>
        <v>0</v>
      </c>
      <c r="R72" s="166">
        <f>IFERROR(__xludf.DUMMYFUNCTION("""COMPUTED_VALUE"""),13.4)</f>
        <v>13.4</v>
      </c>
      <c r="S72" s="163">
        <f>IFERROR(__xludf.DUMMYFUNCTION("""COMPUTED_VALUE"""),0.0)</f>
        <v>0</v>
      </c>
      <c r="T72" s="163">
        <f>IFERROR(__xludf.DUMMYFUNCTION("""COMPUTED_VALUE"""),0.0)</f>
        <v>0</v>
      </c>
      <c r="U72" s="162">
        <f>IFERROR(__xludf.DUMMYFUNCTION("""COMPUTED_VALUE"""),0.0)</f>
        <v>0</v>
      </c>
      <c r="V72" s="193" t="str">
        <f>IFERROR(__xludf.DUMMYFUNCTION("""COMPUTED_VALUE"""),"Vermilion")</f>
        <v>Vermilion</v>
      </c>
      <c r="W72" s="117"/>
      <c r="X72" s="168"/>
      <c r="Y72" s="169">
        <f>IFERROR(__xludf.DUMMYFUNCTION("""COMPUTED_VALUE"""),7.539999999999999)</f>
        <v>7.54</v>
      </c>
      <c r="Z72" s="146"/>
      <c r="AA72" s="147"/>
      <c r="AB72" s="83"/>
      <c r="AC72" s="83"/>
      <c r="AD72" s="83"/>
      <c r="AE72" s="83"/>
      <c r="AF72" s="83"/>
      <c r="AG72" s="83"/>
      <c r="AH72" s="83"/>
    </row>
    <row r="73">
      <c r="A73" s="82"/>
      <c r="B73" s="82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</row>
  </sheetData>
  <mergeCells count="114">
    <mergeCell ref="U4:V4"/>
    <mergeCell ref="W4:X4"/>
    <mergeCell ref="A1:AH1"/>
    <mergeCell ref="A2:AH2"/>
    <mergeCell ref="C3:H3"/>
    <mergeCell ref="Z3:AH3"/>
    <mergeCell ref="C4:D4"/>
    <mergeCell ref="E4:F4"/>
    <mergeCell ref="G4:H4"/>
    <mergeCell ref="AF4:AH4"/>
    <mergeCell ref="J4:M4"/>
    <mergeCell ref="P4:S4"/>
    <mergeCell ref="L17:Q17"/>
    <mergeCell ref="L18:Q18"/>
    <mergeCell ref="L19:Q19"/>
    <mergeCell ref="L20:Q20"/>
    <mergeCell ref="L21:Q21"/>
    <mergeCell ref="Z4:AB4"/>
    <mergeCell ref="AC4:AE4"/>
    <mergeCell ref="AA17:AF17"/>
    <mergeCell ref="AA18:AF18"/>
    <mergeCell ref="AA19:AF19"/>
    <mergeCell ref="AA20:AF20"/>
    <mergeCell ref="AA21:AF21"/>
    <mergeCell ref="C31:G31"/>
    <mergeCell ref="J31:M31"/>
    <mergeCell ref="P31:R31"/>
    <mergeCell ref="V32:X32"/>
    <mergeCell ref="V33:X33"/>
    <mergeCell ref="V34:X34"/>
    <mergeCell ref="L22:Q22"/>
    <mergeCell ref="L23:Q23"/>
    <mergeCell ref="L24:Q24"/>
    <mergeCell ref="L25:Q25"/>
    <mergeCell ref="L26:Q26"/>
    <mergeCell ref="L27:Q27"/>
    <mergeCell ref="A29:I30"/>
    <mergeCell ref="AA22:AF22"/>
    <mergeCell ref="AA23:AF23"/>
    <mergeCell ref="AA24:AF24"/>
    <mergeCell ref="AA25:AF25"/>
    <mergeCell ref="AA26:AF26"/>
    <mergeCell ref="AA27:AF27"/>
    <mergeCell ref="Y30:AA32"/>
    <mergeCell ref="Y64:AA64"/>
    <mergeCell ref="Y65:AA65"/>
    <mergeCell ref="Y38:AA38"/>
    <mergeCell ref="Y39:AA39"/>
    <mergeCell ref="Y40:AA40"/>
    <mergeCell ref="Y41:AA41"/>
    <mergeCell ref="Y42:AA42"/>
    <mergeCell ref="Y60:AA62"/>
    <mergeCell ref="Y63:AA63"/>
    <mergeCell ref="V70:X70"/>
    <mergeCell ref="V71:X71"/>
    <mergeCell ref="V72:X72"/>
    <mergeCell ref="Y71:AA71"/>
    <mergeCell ref="Y72:AA72"/>
    <mergeCell ref="V67:X67"/>
    <mergeCell ref="Y67:AA67"/>
    <mergeCell ref="V68:X68"/>
    <mergeCell ref="Y68:AA68"/>
    <mergeCell ref="V69:X69"/>
    <mergeCell ref="Y69:AA69"/>
    <mergeCell ref="Y70:AA70"/>
    <mergeCell ref="Y33:AA33"/>
    <mergeCell ref="Y34:AA34"/>
    <mergeCell ref="V35:X35"/>
    <mergeCell ref="Y35:AA35"/>
    <mergeCell ref="V36:X36"/>
    <mergeCell ref="Y36:AA36"/>
    <mergeCell ref="Y37:AA37"/>
    <mergeCell ref="V37:X37"/>
    <mergeCell ref="V38:X38"/>
    <mergeCell ref="V39:X39"/>
    <mergeCell ref="V40:X40"/>
    <mergeCell ref="V41:X41"/>
    <mergeCell ref="V42:X42"/>
    <mergeCell ref="A44:I45"/>
    <mergeCell ref="M51:O51"/>
    <mergeCell ref="M52:O52"/>
    <mergeCell ref="M53:O53"/>
    <mergeCell ref="M54:O54"/>
    <mergeCell ref="M55:O55"/>
    <mergeCell ref="M56:O56"/>
    <mergeCell ref="M57:O57"/>
    <mergeCell ref="M45:O47"/>
    <mergeCell ref="J47:L47"/>
    <mergeCell ref="J48:L48"/>
    <mergeCell ref="M48:O48"/>
    <mergeCell ref="J49:L49"/>
    <mergeCell ref="M49:O49"/>
    <mergeCell ref="M50:O50"/>
    <mergeCell ref="J50:L50"/>
    <mergeCell ref="J51:L51"/>
    <mergeCell ref="J52:L52"/>
    <mergeCell ref="J53:L53"/>
    <mergeCell ref="J54:L54"/>
    <mergeCell ref="J55:L55"/>
    <mergeCell ref="J56:L56"/>
    <mergeCell ref="J57:L57"/>
    <mergeCell ref="A59:L60"/>
    <mergeCell ref="C61:D61"/>
    <mergeCell ref="E61:F61"/>
    <mergeCell ref="H61:I61"/>
    <mergeCell ref="K61:M61"/>
    <mergeCell ref="O61:Q61"/>
    <mergeCell ref="S61:U61"/>
    <mergeCell ref="V62:X62"/>
    <mergeCell ref="V63:X63"/>
    <mergeCell ref="V64:X64"/>
    <mergeCell ref="V65:X65"/>
    <mergeCell ref="V66:X66"/>
    <mergeCell ref="Y66:AA66"/>
  </mergeCells>
  <printOptions gridLines="1" horizontalCentered="1"/>
  <pageMargins bottom="0.75" footer="0.0" header="0.0" left="0.7" right="0.7" top="0.75"/>
  <pageSetup fitToHeight="0" cellComments="atEnd" orientation="portrait" pageOrder="overThenDown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7.29" defaultRowHeight="15.0"/>
  <cols>
    <col customWidth="1" min="1" max="8" width="14.57"/>
    <col customWidth="1" min="9" max="9" width="13.0"/>
  </cols>
  <sheetData>
    <row r="1">
      <c r="A1" s="194" t="s">
        <v>25</v>
      </c>
    </row>
    <row r="2" ht="15.75" customHeight="1">
      <c r="A2" t="str">
        <f>IFERROR(__xludf.DUMMYFUNCTION("importrange(""1e9Ii_U9ed2KzUxZ6TD_HjlQidy_HYC2fG6TwdXVRMYI"",""TEAM ANALYTICS!A2:H63"")"),"")</f>
        <v/>
      </c>
    </row>
    <row r="3">
      <c r="B3" s="31"/>
      <c r="F3" s="31" t="str">
        <f>IFERROR(__xludf.DUMMYFUNCTION("""COMPUTED_VALUE"""),"Sch")</f>
        <v>Sch</v>
      </c>
      <c r="G3" t="str">
        <f>IFERROR(__xludf.DUMMYFUNCTION("""COMPUTED_VALUE"""),"Runs")</f>
        <v>Runs</v>
      </c>
      <c r="H3" t="str">
        <f>IFERROR(__xludf.DUMMYFUNCTION("""COMPUTED_VALUE"""),"Pass")</f>
        <v>Pass</v>
      </c>
    </row>
    <row r="4">
      <c r="B4" s="195"/>
      <c r="E4" t="str">
        <f>IFERROR(__xludf.DUMMYFUNCTION("""COMPUTED_VALUE"""),"T1")</f>
        <v>T1</v>
      </c>
      <c r="F4" s="52" t="str">
        <f>IFERROR(__xludf.DUMMYFUNCTION("""COMPUTED_VALUE"""),"BEL")</f>
        <v>BEL</v>
      </c>
      <c r="G4">
        <f>IFERROR(__xludf.DUMMYFUNCTION("""COMPUTED_VALUE"""),380.0)</f>
        <v>380</v>
      </c>
      <c r="H4">
        <f>IFERROR(__xludf.DUMMYFUNCTION("""COMPUTED_VALUE"""),266.0)</f>
        <v>266</v>
      </c>
    </row>
    <row r="5">
      <c r="B5" s="196"/>
      <c r="E5" t="str">
        <f>IFERROR(__xludf.DUMMYFUNCTION("""COMPUTED_VALUE"""),"T2")</f>
        <v>T2</v>
      </c>
      <c r="F5" s="62" t="str">
        <f>IFERROR(__xludf.DUMMYFUNCTION("""COMPUTED_VALUE"""),"EDI")</f>
        <v>EDI</v>
      </c>
      <c r="G5">
        <f>IFERROR(__xludf.DUMMYFUNCTION("""COMPUTED_VALUE"""),400.0)</f>
        <v>400</v>
      </c>
      <c r="H5">
        <f>IFERROR(__xludf.DUMMYFUNCTION("""COMPUTED_VALUE"""),150.0)</f>
        <v>150</v>
      </c>
    </row>
    <row r="6">
      <c r="B6" s="196"/>
      <c r="E6" t="str">
        <f>IFERROR(__xludf.DUMMYFUNCTION("""COMPUTED_VALUE"""),"T3")</f>
        <v>T3</v>
      </c>
      <c r="F6" s="62" t="str">
        <f>IFERROR(__xludf.DUMMYFUNCTION("""COMPUTED_VALUE"""),"HUR")</f>
        <v>HUR</v>
      </c>
      <c r="G6">
        <f>IFERROR(__xludf.DUMMYFUNCTION("""COMPUTED_VALUE"""),236.0)</f>
        <v>236</v>
      </c>
      <c r="H6">
        <f>IFERROR(__xludf.DUMMYFUNCTION("""COMPUTED_VALUE"""),273.0)</f>
        <v>273</v>
      </c>
    </row>
    <row r="7">
      <c r="B7" s="196"/>
      <c r="E7" t="str">
        <f>IFERROR(__xludf.DUMMYFUNCTION("""COMPUTED_VALUE"""),"T4")</f>
        <v>T4</v>
      </c>
      <c r="F7" s="62" t="str">
        <f>IFERROR(__xludf.DUMMYFUNCTION("""COMPUTED_VALUE"""),"PC")</f>
        <v>PC</v>
      </c>
      <c r="G7">
        <f>IFERROR(__xludf.DUMMYFUNCTION("""COMPUTED_VALUE"""),335.0)</f>
        <v>335</v>
      </c>
      <c r="H7">
        <f>IFERROR(__xludf.DUMMYFUNCTION("""COMPUTED_VALUE"""),311.0)</f>
        <v>311</v>
      </c>
    </row>
    <row r="8">
      <c r="B8" s="196"/>
      <c r="E8" t="str">
        <f>IFERROR(__xludf.DUMMYFUNCTION("""COMPUTED_VALUE"""),"T5")</f>
        <v>T5</v>
      </c>
      <c r="F8" s="62" t="str">
        <f>IFERROR(__xludf.DUMMYFUNCTION("""COMPUTED_VALUE"""),"VER")</f>
        <v>VER</v>
      </c>
      <c r="G8">
        <f>IFERROR(__xludf.DUMMYFUNCTION("""COMPUTED_VALUE"""),346.0)</f>
        <v>346</v>
      </c>
      <c r="H8">
        <f>IFERROR(__xludf.DUMMYFUNCTION("""COMPUTED_VALUE"""),144.0)</f>
        <v>144</v>
      </c>
    </row>
    <row r="9">
      <c r="B9" s="196"/>
      <c r="E9" t="str">
        <f>IFERROR(__xludf.DUMMYFUNCTION("""COMPUTED_VALUE"""),"T6")</f>
        <v>T6</v>
      </c>
      <c r="F9" s="62" t="str">
        <f>IFERROR(__xludf.DUMMYFUNCTION("""COMPUTED_VALUE"""),"T6")</f>
        <v>T6</v>
      </c>
    </row>
    <row r="10">
      <c r="B10" s="196"/>
      <c r="E10" t="str">
        <f>IFERROR(__xludf.DUMMYFUNCTION("""COMPUTED_VALUE"""),"T7")</f>
        <v>T7</v>
      </c>
      <c r="F10" s="62" t="str">
        <f>IFERROR(__xludf.DUMMYFUNCTION("""COMPUTED_VALUE"""),"T7")</f>
        <v>T7</v>
      </c>
    </row>
    <row r="11">
      <c r="B11" s="196"/>
      <c r="E11" t="str">
        <f>IFERROR(__xludf.DUMMYFUNCTION("""COMPUTED_VALUE"""),"T8")</f>
        <v>T8</v>
      </c>
      <c r="F11" s="62" t="str">
        <f>IFERROR(__xludf.DUMMYFUNCTION("""COMPUTED_VALUE"""),"T8")</f>
        <v>T8</v>
      </c>
    </row>
    <row r="12">
      <c r="B12" s="196"/>
      <c r="E12" t="str">
        <f>IFERROR(__xludf.DUMMYFUNCTION("""COMPUTED_VALUE"""),"T9")</f>
        <v>T9</v>
      </c>
      <c r="F12" s="62" t="str">
        <f>IFERROR(__xludf.DUMMYFUNCTION("""COMPUTED_VALUE"""),"T9")</f>
        <v>T9</v>
      </c>
    </row>
    <row r="13">
      <c r="B13" s="197"/>
      <c r="E13" t="str">
        <f>IFERROR(__xludf.DUMMYFUNCTION("""COMPUTED_VALUE"""),"T10")</f>
        <v>T10</v>
      </c>
      <c r="F13" s="72" t="str">
        <f>IFERROR(__xludf.DUMMYFUNCTION("""COMPUTED_VALUE"""),"T10")</f>
        <v>T10</v>
      </c>
    </row>
    <row r="20">
      <c r="F20" s="31" t="str">
        <f>IFERROR(__xludf.DUMMYFUNCTION("""COMPUTED_VALUE"""),"Sch")</f>
        <v>Sch</v>
      </c>
      <c r="G20" t="str">
        <f>IFERROR(__xludf.DUMMYFUNCTION("""COMPUTED_VALUE"""),"Yards / Carry")</f>
        <v>Yards / Carry</v>
      </c>
      <c r="H20" t="str">
        <f>IFERROR(__xludf.DUMMYFUNCTION("""COMPUTED_VALUE"""),"Yards / Comp")</f>
        <v>Yards / Comp</v>
      </c>
    </row>
    <row r="21">
      <c r="E21" t="str">
        <f>IFERROR(__xludf.DUMMYFUNCTION("""COMPUTED_VALUE"""),"T1")</f>
        <v>T1</v>
      </c>
      <c r="F21" s="52" t="str">
        <f>IFERROR(__xludf.DUMMYFUNCTION("""COMPUTED_VALUE"""),"BEL")</f>
        <v>BEL</v>
      </c>
      <c r="G21">
        <f>IFERROR(__xludf.DUMMYFUNCTION("""COMPUTED_VALUE"""),4.421052631578948)</f>
        <v>4.421052632</v>
      </c>
      <c r="H21">
        <f>IFERROR(__xludf.DUMMYFUNCTION("""COMPUTED_VALUE"""),11.28125)</f>
        <v>11.28125</v>
      </c>
    </row>
    <row r="22">
      <c r="E22" t="str">
        <f>IFERROR(__xludf.DUMMYFUNCTION("""COMPUTED_VALUE"""),"T2")</f>
        <v>T2</v>
      </c>
      <c r="F22" s="62" t="str">
        <f>IFERROR(__xludf.DUMMYFUNCTION("""COMPUTED_VALUE"""),"EDI")</f>
        <v>EDI</v>
      </c>
      <c r="G22">
        <f>IFERROR(__xludf.DUMMYFUNCTION("""COMPUTED_VALUE"""),5.3)</f>
        <v>5.3</v>
      </c>
      <c r="H22">
        <f>IFERROR(__xludf.DUMMYFUNCTION("""COMPUTED_VALUE"""),12.704545454545455)</f>
        <v>12.70454545</v>
      </c>
    </row>
    <row r="23">
      <c r="E23" t="str">
        <f>IFERROR(__xludf.DUMMYFUNCTION("""COMPUTED_VALUE"""),"T3")</f>
        <v>T3</v>
      </c>
      <c r="F23" s="62" t="str">
        <f>IFERROR(__xludf.DUMMYFUNCTION("""COMPUTED_VALUE"""),"HUR")</f>
        <v>HUR</v>
      </c>
      <c r="G23">
        <f>IFERROR(__xludf.DUMMYFUNCTION("""COMPUTED_VALUE"""),3.8389830508474576)</f>
        <v>3.838983051</v>
      </c>
      <c r="H23">
        <f>IFERROR(__xludf.DUMMYFUNCTION("""COMPUTED_VALUE"""),12.556122448979592)</f>
        <v>12.55612245</v>
      </c>
    </row>
    <row r="24">
      <c r="E24" t="str">
        <f>IFERROR(__xludf.DUMMYFUNCTION("""COMPUTED_VALUE"""),"T4")</f>
        <v>T4</v>
      </c>
      <c r="F24" s="62" t="str">
        <f>IFERROR(__xludf.DUMMYFUNCTION("""COMPUTED_VALUE"""),"PC")</f>
        <v>PC</v>
      </c>
      <c r="G24">
        <f>IFERROR(__xludf.DUMMYFUNCTION("""COMPUTED_VALUE"""),5.026865671641791)</f>
        <v>5.026865672</v>
      </c>
      <c r="H24">
        <f>IFERROR(__xludf.DUMMYFUNCTION("""COMPUTED_VALUE"""),12.709677419354838)</f>
        <v>12.70967742</v>
      </c>
    </row>
    <row r="25">
      <c r="E25" t="str">
        <f>IFERROR(__xludf.DUMMYFUNCTION("""COMPUTED_VALUE"""),"T5")</f>
        <v>T5</v>
      </c>
      <c r="F25" s="62" t="str">
        <f>IFERROR(__xludf.DUMMYFUNCTION("""COMPUTED_VALUE"""),"VER")</f>
        <v>VER</v>
      </c>
      <c r="G25">
        <f>IFERROR(__xludf.DUMMYFUNCTION("""COMPUTED_VALUE"""),6.88728323699422)</f>
        <v>6.887283237</v>
      </c>
      <c r="H25">
        <f>IFERROR(__xludf.DUMMYFUNCTION("""COMPUTED_VALUE"""),14.835820895522389)</f>
        <v>14.8358209</v>
      </c>
    </row>
    <row r="26">
      <c r="E26" t="str">
        <f>IFERROR(__xludf.DUMMYFUNCTION("""COMPUTED_VALUE"""),"T6")</f>
        <v>T6</v>
      </c>
      <c r="F26" s="62" t="str">
        <f>IFERROR(__xludf.DUMMYFUNCTION("""COMPUTED_VALUE"""),"T6")</f>
        <v>T6</v>
      </c>
    </row>
    <row r="27">
      <c r="E27" t="str">
        <f>IFERROR(__xludf.DUMMYFUNCTION("""COMPUTED_VALUE"""),"T7")</f>
        <v>T7</v>
      </c>
      <c r="F27" s="62" t="str">
        <f>IFERROR(__xludf.DUMMYFUNCTION("""COMPUTED_VALUE"""),"T7")</f>
        <v>T7</v>
      </c>
    </row>
    <row r="28">
      <c r="E28" t="str">
        <f>IFERROR(__xludf.DUMMYFUNCTION("""COMPUTED_VALUE"""),"T8")</f>
        <v>T8</v>
      </c>
      <c r="F28" s="62" t="str">
        <f>IFERROR(__xludf.DUMMYFUNCTION("""COMPUTED_VALUE"""),"T8")</f>
        <v>T8</v>
      </c>
    </row>
    <row r="29">
      <c r="E29" t="str">
        <f>IFERROR(__xludf.DUMMYFUNCTION("""COMPUTED_VALUE"""),"T9")</f>
        <v>T9</v>
      </c>
      <c r="F29" s="62" t="str">
        <f>IFERROR(__xludf.DUMMYFUNCTION("""COMPUTED_VALUE"""),"T9")</f>
        <v>T9</v>
      </c>
    </row>
    <row r="30">
      <c r="E30" t="str">
        <f>IFERROR(__xludf.DUMMYFUNCTION("""COMPUTED_VALUE"""),"T10")</f>
        <v>T10</v>
      </c>
      <c r="F30" s="72" t="str">
        <f>IFERROR(__xludf.DUMMYFUNCTION("""COMPUTED_VALUE"""),"T10")</f>
        <v>T10</v>
      </c>
    </row>
    <row r="37">
      <c r="F37" s="31" t="str">
        <f>IFERROR(__xludf.DUMMYFUNCTION("""COMPUTED_VALUE"""),"Sch")</f>
        <v>Sch</v>
      </c>
      <c r="G37" t="str">
        <f>IFERROR(__xludf.DUMMYFUNCTION("""COMPUTED_VALUE"""),"Giveaway")</f>
        <v>Giveaway</v>
      </c>
      <c r="H37" t="str">
        <f>IFERROR(__xludf.DUMMYFUNCTION("""COMPUTED_VALUE"""),"Takeaway")</f>
        <v>Takeaway</v>
      </c>
    </row>
    <row r="38">
      <c r="E38" t="str">
        <f>IFERROR(__xludf.DUMMYFUNCTION("""COMPUTED_VALUE"""),"T1")</f>
        <v>T1</v>
      </c>
      <c r="F38" s="52" t="str">
        <f>IFERROR(__xludf.DUMMYFUNCTION("""COMPUTED_VALUE"""),"BEL")</f>
        <v>BEL</v>
      </c>
      <c r="G38">
        <f>IFERROR(__xludf.DUMMYFUNCTION("""COMPUTED_VALUE"""),17.0)</f>
        <v>17</v>
      </c>
      <c r="H38">
        <f>IFERROR(__xludf.DUMMYFUNCTION("""COMPUTED_VALUE"""),15.0)</f>
        <v>15</v>
      </c>
    </row>
    <row r="39">
      <c r="E39" t="str">
        <f>IFERROR(__xludf.DUMMYFUNCTION("""COMPUTED_VALUE"""),"T2")</f>
        <v>T2</v>
      </c>
      <c r="F39" s="62" t="str">
        <f>IFERROR(__xludf.DUMMYFUNCTION("""COMPUTED_VALUE"""),"EDI")</f>
        <v>EDI</v>
      </c>
      <c r="G39">
        <f>IFERROR(__xludf.DUMMYFUNCTION("""COMPUTED_VALUE"""),13.0)</f>
        <v>13</v>
      </c>
      <c r="H39">
        <f>IFERROR(__xludf.DUMMYFUNCTION("""COMPUTED_VALUE"""),18.0)</f>
        <v>18</v>
      </c>
    </row>
    <row r="40">
      <c r="E40" t="str">
        <f>IFERROR(__xludf.DUMMYFUNCTION("""COMPUTED_VALUE"""),"T3")</f>
        <v>T3</v>
      </c>
      <c r="F40" s="62" t="str">
        <f>IFERROR(__xludf.DUMMYFUNCTION("""COMPUTED_VALUE"""),"HUR")</f>
        <v>HUR</v>
      </c>
      <c r="G40">
        <f>IFERROR(__xludf.DUMMYFUNCTION("""COMPUTED_VALUE"""),7.0)</f>
        <v>7</v>
      </c>
      <c r="H40">
        <f>IFERROR(__xludf.DUMMYFUNCTION("""COMPUTED_VALUE"""),20.0)</f>
        <v>20</v>
      </c>
    </row>
    <row r="41">
      <c r="E41" t="str">
        <f>IFERROR(__xludf.DUMMYFUNCTION("""COMPUTED_VALUE"""),"T4")</f>
        <v>T4</v>
      </c>
      <c r="F41" s="62" t="str">
        <f>IFERROR(__xludf.DUMMYFUNCTION("""COMPUTED_VALUE"""),"PC")</f>
        <v>PC</v>
      </c>
      <c r="G41">
        <f>IFERROR(__xludf.DUMMYFUNCTION("""COMPUTED_VALUE"""),10.0)</f>
        <v>10</v>
      </c>
      <c r="H41">
        <f>IFERROR(__xludf.DUMMYFUNCTION("""COMPUTED_VALUE"""),21.0)</f>
        <v>21</v>
      </c>
    </row>
    <row r="42">
      <c r="E42" t="str">
        <f>IFERROR(__xludf.DUMMYFUNCTION("""COMPUTED_VALUE"""),"T5")</f>
        <v>T5</v>
      </c>
      <c r="F42" s="62" t="str">
        <f>IFERROR(__xludf.DUMMYFUNCTION("""COMPUTED_VALUE"""),"VER")</f>
        <v>VER</v>
      </c>
      <c r="G42">
        <f>IFERROR(__xludf.DUMMYFUNCTION("""COMPUTED_VALUE"""),13.0)</f>
        <v>13</v>
      </c>
      <c r="H42">
        <f>IFERROR(__xludf.DUMMYFUNCTION("""COMPUTED_VALUE"""),14.0)</f>
        <v>14</v>
      </c>
    </row>
    <row r="43">
      <c r="E43" t="str">
        <f>IFERROR(__xludf.DUMMYFUNCTION("""COMPUTED_VALUE"""),"T6")</f>
        <v>T6</v>
      </c>
      <c r="F43" s="62" t="str">
        <f>IFERROR(__xludf.DUMMYFUNCTION("""COMPUTED_VALUE"""),"T6")</f>
        <v>T6</v>
      </c>
    </row>
    <row r="44">
      <c r="E44" t="str">
        <f>IFERROR(__xludf.DUMMYFUNCTION("""COMPUTED_VALUE"""),"T7")</f>
        <v>T7</v>
      </c>
      <c r="F44" s="62" t="str">
        <f>IFERROR(__xludf.DUMMYFUNCTION("""COMPUTED_VALUE"""),"T7")</f>
        <v>T7</v>
      </c>
    </row>
    <row r="45">
      <c r="E45" t="str">
        <f>IFERROR(__xludf.DUMMYFUNCTION("""COMPUTED_VALUE"""),"T8")</f>
        <v>T8</v>
      </c>
      <c r="F45" s="62" t="str">
        <f>IFERROR(__xludf.DUMMYFUNCTION("""COMPUTED_VALUE"""),"T8")</f>
        <v>T8</v>
      </c>
    </row>
    <row r="46">
      <c r="E46" t="str">
        <f>IFERROR(__xludf.DUMMYFUNCTION("""COMPUTED_VALUE"""),"T9")</f>
        <v>T9</v>
      </c>
      <c r="F46" s="62" t="str">
        <f>IFERROR(__xludf.DUMMYFUNCTION("""COMPUTED_VALUE"""),"T9")</f>
        <v>T9</v>
      </c>
    </row>
    <row r="47">
      <c r="E47" t="str">
        <f>IFERROR(__xludf.DUMMYFUNCTION("""COMPUTED_VALUE"""),"T10")</f>
        <v>T10</v>
      </c>
      <c r="F47" s="72" t="str">
        <f>IFERROR(__xludf.DUMMYFUNCTION("""COMPUTED_VALUE"""),"T10")</f>
        <v>T10</v>
      </c>
    </row>
    <row r="52">
      <c r="F52" s="31" t="str">
        <f>IFERROR(__xludf.DUMMYFUNCTION("""COMPUTED_VALUE"""),"Sch")</f>
        <v>Sch</v>
      </c>
      <c r="G52" t="str">
        <f>IFERROR(__xludf.DUMMYFUNCTION("""COMPUTED_VALUE"""),"Points")</f>
        <v>Points</v>
      </c>
      <c r="H52" t="str">
        <f>IFERROR(__xludf.DUMMYFUNCTION("""COMPUTED_VALUE"""),"Offensive Yds")</f>
        <v>Offensive Yds</v>
      </c>
    </row>
    <row r="53">
      <c r="E53" t="str">
        <f>IFERROR(__xludf.DUMMYFUNCTION("""COMPUTED_VALUE"""),"T1")</f>
        <v>T1</v>
      </c>
      <c r="F53" s="52" t="str">
        <f>IFERROR(__xludf.DUMMYFUNCTION("""COMPUTED_VALUE"""),"BEL")</f>
        <v>BEL</v>
      </c>
      <c r="G53">
        <f>IFERROR(__xludf.DUMMYFUNCTION("""COMPUTED_VALUE"""),203.0)</f>
        <v>203</v>
      </c>
      <c r="H53">
        <f>IFERROR(__xludf.DUMMYFUNCTION("""COMPUTED_VALUE"""),3134.0)</f>
        <v>3134</v>
      </c>
    </row>
    <row r="54">
      <c r="E54" t="str">
        <f>IFERROR(__xludf.DUMMYFUNCTION("""COMPUTED_VALUE"""),"T2")</f>
        <v>T2</v>
      </c>
      <c r="F54" s="62" t="str">
        <f>IFERROR(__xludf.DUMMYFUNCTION("""COMPUTED_VALUE"""),"EDI")</f>
        <v>EDI</v>
      </c>
      <c r="G54">
        <f>IFERROR(__xludf.DUMMYFUNCTION("""COMPUTED_VALUE"""),255.0)</f>
        <v>255</v>
      </c>
      <c r="H54">
        <f>IFERROR(__xludf.DUMMYFUNCTION("""COMPUTED_VALUE"""),3249.0)</f>
        <v>3249</v>
      </c>
    </row>
    <row r="55">
      <c r="E55" t="str">
        <f>IFERROR(__xludf.DUMMYFUNCTION("""COMPUTED_VALUE"""),"T3")</f>
        <v>T3</v>
      </c>
      <c r="F55" s="62" t="str">
        <f>IFERROR(__xludf.DUMMYFUNCTION("""COMPUTED_VALUE"""),"HUR")</f>
        <v>HUR</v>
      </c>
      <c r="G55">
        <f>IFERROR(__xludf.DUMMYFUNCTION("""COMPUTED_VALUE"""),292.0)</f>
        <v>292</v>
      </c>
      <c r="H55">
        <f>IFERROR(__xludf.DUMMYFUNCTION("""COMPUTED_VALUE"""),3384.0)</f>
        <v>3384</v>
      </c>
    </row>
    <row r="56">
      <c r="E56" t="str">
        <f>IFERROR(__xludf.DUMMYFUNCTION("""COMPUTED_VALUE"""),"T4")</f>
        <v>T4</v>
      </c>
      <c r="F56" s="62" t="str">
        <f>IFERROR(__xludf.DUMMYFUNCTION("""COMPUTED_VALUE"""),"PC")</f>
        <v>PC</v>
      </c>
      <c r="G56">
        <f>IFERROR(__xludf.DUMMYFUNCTION("""COMPUTED_VALUE"""),379.0)</f>
        <v>379</v>
      </c>
      <c r="H56">
        <f>IFERROR(__xludf.DUMMYFUNCTION("""COMPUTED_VALUE"""),3679.0)</f>
        <v>3679</v>
      </c>
    </row>
    <row r="57">
      <c r="E57" t="str">
        <f>IFERROR(__xludf.DUMMYFUNCTION("""COMPUTED_VALUE"""),"T5")</f>
        <v>T5</v>
      </c>
      <c r="F57" s="62" t="str">
        <f>IFERROR(__xludf.DUMMYFUNCTION("""COMPUTED_VALUE"""),"VER")</f>
        <v>VER</v>
      </c>
      <c r="G57">
        <f>IFERROR(__xludf.DUMMYFUNCTION("""COMPUTED_VALUE"""),262.0)</f>
        <v>262</v>
      </c>
      <c r="H57">
        <f>IFERROR(__xludf.DUMMYFUNCTION("""COMPUTED_VALUE"""),3383.0)</f>
        <v>3383</v>
      </c>
    </row>
    <row r="58">
      <c r="E58" t="str">
        <f>IFERROR(__xludf.DUMMYFUNCTION("""COMPUTED_VALUE"""),"T6")</f>
        <v>T6</v>
      </c>
      <c r="F58" s="62" t="str">
        <f>IFERROR(__xludf.DUMMYFUNCTION("""COMPUTED_VALUE"""),"T6")</f>
        <v>T6</v>
      </c>
    </row>
    <row r="59">
      <c r="E59" t="str">
        <f>IFERROR(__xludf.DUMMYFUNCTION("""COMPUTED_VALUE"""),"T7")</f>
        <v>T7</v>
      </c>
      <c r="F59" s="62" t="str">
        <f>IFERROR(__xludf.DUMMYFUNCTION("""COMPUTED_VALUE"""),"T7")</f>
        <v>T7</v>
      </c>
    </row>
    <row r="60">
      <c r="E60" t="str">
        <f>IFERROR(__xludf.DUMMYFUNCTION("""COMPUTED_VALUE"""),"T8")</f>
        <v>T8</v>
      </c>
      <c r="F60" s="62" t="str">
        <f>IFERROR(__xludf.DUMMYFUNCTION("""COMPUTED_VALUE"""),"T8")</f>
        <v>T8</v>
      </c>
    </row>
    <row r="61">
      <c r="E61" t="str">
        <f>IFERROR(__xludf.DUMMYFUNCTION("""COMPUTED_VALUE"""),"T9")</f>
        <v>T9</v>
      </c>
      <c r="F61" s="62" t="str">
        <f>IFERROR(__xludf.DUMMYFUNCTION("""COMPUTED_VALUE"""),"T9")</f>
        <v>T9</v>
      </c>
    </row>
    <row r="62">
      <c r="E62" t="str">
        <f>IFERROR(__xludf.DUMMYFUNCTION("""COMPUTED_VALUE"""),"T10")</f>
        <v>T10</v>
      </c>
      <c r="F62" s="72" t="str">
        <f>IFERROR(__xludf.DUMMYFUNCTION("""COMPUTED_VALUE"""),"T10")</f>
        <v>T10</v>
      </c>
    </row>
  </sheetData>
  <mergeCells count="1">
    <mergeCell ref="A1:I1"/>
  </mergeCell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7.29" defaultRowHeight="15.0"/>
  <cols>
    <col customWidth="1" min="1" max="1" width="3.71"/>
    <col customWidth="1" min="2" max="2" width="21.29"/>
    <col customWidth="1" min="3" max="4" width="6.43"/>
    <col customWidth="1" min="5" max="5" width="3.43"/>
    <col customWidth="1" min="6" max="6" width="3.71"/>
    <col customWidth="1" min="7" max="7" width="21.29"/>
    <col customWidth="1" min="8" max="9" width="6.43"/>
    <col customWidth="1" min="10" max="10" width="3.43"/>
    <col customWidth="1" min="11" max="11" width="3.71"/>
    <col customWidth="1" min="12" max="12" width="21.29"/>
    <col customWidth="1" min="13" max="14" width="6.43"/>
    <col customWidth="1" min="15" max="15" width="3.43"/>
    <col customWidth="1" min="16" max="16" width="3.71"/>
    <col customWidth="1" min="17" max="17" width="21.29"/>
    <col customWidth="1" min="18" max="19" width="6.43"/>
  </cols>
  <sheetData>
    <row r="1">
      <c r="A1" t="str">
        <f>IFERROR(__xludf.DUMMYFUNCTION("importrange(""1e9Ii_U9ed2KzUxZ6TD_HjlQidy_HYC2fG6TwdXVRMYI"",""Leader 1!A1:AH72"")"),"")</f>
        <v/>
      </c>
      <c r="F1" s="198" t="str">
        <f>IFERROR(__xludf.DUMMYFUNCTION("""COMPUTED_VALUE"""),"PASSING - Attempts")</f>
        <v>PASSING - Attempts</v>
      </c>
      <c r="J1" s="199"/>
      <c r="K1" s="198" t="str">
        <f>IFERROR(__xludf.DUMMYFUNCTION("""COMPUTED_VALUE"""),"PASSING - Completions")</f>
        <v>PASSING - Completions</v>
      </c>
      <c r="O1" s="199"/>
      <c r="P1" s="198" t="str">
        <f>IFERROR(__xludf.DUMMYFUNCTION("""COMPUTED_VALUE"""),"PASSING - Yards")</f>
        <v>PASSING - Yards</v>
      </c>
    </row>
    <row r="2">
      <c r="A2" s="200" t="str">
        <f>IFERROR(__xludf.DUMMYFUNCTION("""COMPUTED_VALUE"""),"Sandusky Bay")</f>
        <v>Sandusky Bay</v>
      </c>
      <c r="F2" s="201" t="str">
        <f>IFERROR(__xludf.DUMMYFUNCTION("""COMPUTED_VALUE"""),"#")</f>
        <v>#</v>
      </c>
      <c r="G2" s="202" t="str">
        <f>IFERROR(__xludf.DUMMYFUNCTION("""COMPUTED_VALUE"""),"NAME")</f>
        <v>NAME</v>
      </c>
      <c r="H2" s="202" t="str">
        <f>IFERROR(__xludf.DUMMYFUNCTION("""COMPUTED_VALUE"""),"SCH")</f>
        <v>SCH</v>
      </c>
      <c r="I2" s="202" t="str">
        <f>IFERROR(__xludf.DUMMYFUNCTION("""COMPUTED_VALUE"""),"ATT")</f>
        <v>ATT</v>
      </c>
      <c r="J2" s="203"/>
      <c r="K2" s="204" t="str">
        <f>IFERROR(__xludf.DUMMYFUNCTION("""COMPUTED_VALUE"""),"#")</f>
        <v>#</v>
      </c>
      <c r="L2" s="202" t="str">
        <f>IFERROR(__xludf.DUMMYFUNCTION("""COMPUTED_VALUE"""),"NAME")</f>
        <v>NAME</v>
      </c>
      <c r="M2" s="202" t="str">
        <f>IFERROR(__xludf.DUMMYFUNCTION("""COMPUTED_VALUE"""),"SCH")</f>
        <v>SCH</v>
      </c>
      <c r="N2" s="201" t="str">
        <f>IFERROR(__xludf.DUMMYFUNCTION("""COMPUTED_VALUE"""),"COM")</f>
        <v>COM</v>
      </c>
      <c r="O2" s="203"/>
      <c r="P2" s="204" t="str">
        <f>IFERROR(__xludf.DUMMYFUNCTION("""COMPUTED_VALUE"""),"#")</f>
        <v>#</v>
      </c>
      <c r="Q2" s="202" t="str">
        <f>IFERROR(__xludf.DUMMYFUNCTION("""COMPUTED_VALUE"""),"NAME")</f>
        <v>NAME</v>
      </c>
      <c r="R2" s="202" t="str">
        <f>IFERROR(__xludf.DUMMYFUNCTION("""COMPUTED_VALUE"""),"SCH")</f>
        <v>SCH</v>
      </c>
      <c r="S2" s="201" t="str">
        <f>IFERROR(__xludf.DUMMYFUNCTION("""COMPUTED_VALUE"""),"YDS")</f>
        <v>YDS</v>
      </c>
    </row>
    <row r="3">
      <c r="F3" s="205">
        <f>IFERROR(__xludf.DUMMYFUNCTION("""COMPUTED_VALUE"""),17.0)</f>
        <v>17</v>
      </c>
      <c r="G3" s="205" t="str">
        <f>IFERROR(__xludf.DUMMYFUNCTION("""COMPUTED_VALUE"""),"Landon Leis ")</f>
        <v>Landon Leis </v>
      </c>
      <c r="H3" s="205" t="str">
        <f>IFERROR(__xludf.DUMMYFUNCTION("""COMPUTED_VALUE"""),"PC")</f>
        <v>PC</v>
      </c>
      <c r="I3" s="205">
        <f>IFERROR(__xludf.DUMMYFUNCTION("""COMPUTED_VALUE"""),298.0)</f>
        <v>298</v>
      </c>
      <c r="J3" s="206">
        <f>IFERROR(__xludf.DUMMYFUNCTION("""COMPUTED_VALUE"""),1.0)</f>
        <v>1</v>
      </c>
      <c r="K3" s="205">
        <f>IFERROR(__xludf.DUMMYFUNCTION("""COMPUTED_VALUE"""),11.0)</f>
        <v>11</v>
      </c>
      <c r="L3" s="205" t="str">
        <f>IFERROR(__xludf.DUMMYFUNCTION("""COMPUTED_VALUE"""),"Landon Hohler")</f>
        <v>Landon Hohler</v>
      </c>
      <c r="M3" s="205" t="str">
        <f>IFERROR(__xludf.DUMMYFUNCTION("""COMPUTED_VALUE"""),"HUR")</f>
        <v>HUR</v>
      </c>
      <c r="N3" s="205">
        <f>IFERROR(__xludf.DUMMYFUNCTION("""COMPUTED_VALUE"""),196.0)</f>
        <v>196</v>
      </c>
      <c r="O3" s="206">
        <f>IFERROR(__xludf.DUMMYFUNCTION("""COMPUTED_VALUE"""),1.0)</f>
        <v>1</v>
      </c>
      <c r="P3" s="205">
        <f>IFERROR(__xludf.DUMMYFUNCTION("""COMPUTED_VALUE"""),11.0)</f>
        <v>11</v>
      </c>
      <c r="Q3" s="205" t="str">
        <f>IFERROR(__xludf.DUMMYFUNCTION("""COMPUTED_VALUE"""),"Landon Hohler")</f>
        <v>Landon Hohler</v>
      </c>
      <c r="R3" s="205" t="str">
        <f>IFERROR(__xludf.DUMMYFUNCTION("""COMPUTED_VALUE"""),"HUR")</f>
        <v>HUR</v>
      </c>
      <c r="S3" s="205">
        <f>IFERROR(__xludf.DUMMYFUNCTION("""COMPUTED_VALUE"""),2461.0)</f>
        <v>2461</v>
      </c>
    </row>
    <row r="4">
      <c r="A4" s="200" t="str">
        <f>IFERROR(__xludf.DUMMYFUNCTION("""COMPUTED_VALUE"""),"Conference")</f>
        <v>Conference</v>
      </c>
      <c r="F4" s="205">
        <f>IFERROR(__xludf.DUMMYFUNCTION("""COMPUTED_VALUE"""),11.0)</f>
        <v>11</v>
      </c>
      <c r="G4" s="205" t="str">
        <f>IFERROR(__xludf.DUMMYFUNCTION("""COMPUTED_VALUE"""),"Landon Hohler")</f>
        <v>Landon Hohler</v>
      </c>
      <c r="H4" s="205" t="str">
        <f>IFERROR(__xludf.DUMMYFUNCTION("""COMPUTED_VALUE"""),"HUR")</f>
        <v>HUR</v>
      </c>
      <c r="I4" s="205">
        <f>IFERROR(__xludf.DUMMYFUNCTION("""COMPUTED_VALUE"""),271.0)</f>
        <v>271</v>
      </c>
      <c r="J4" s="206">
        <f>IFERROR(__xludf.DUMMYFUNCTION("""COMPUTED_VALUE"""),2.0)</f>
        <v>2</v>
      </c>
      <c r="K4" s="205">
        <f>IFERROR(__xludf.DUMMYFUNCTION("""COMPUTED_VALUE"""),17.0)</f>
        <v>17</v>
      </c>
      <c r="L4" s="205" t="str">
        <f>IFERROR(__xludf.DUMMYFUNCTION("""COMPUTED_VALUE"""),"Landon Leis ")</f>
        <v>Landon Leis </v>
      </c>
      <c r="M4" s="205" t="str">
        <f>IFERROR(__xludf.DUMMYFUNCTION("""COMPUTED_VALUE"""),"PC")</f>
        <v>PC</v>
      </c>
      <c r="N4" s="205">
        <f>IFERROR(__xludf.DUMMYFUNCTION("""COMPUTED_VALUE"""),147.0)</f>
        <v>147</v>
      </c>
      <c r="O4" s="206">
        <f>IFERROR(__xludf.DUMMYFUNCTION("""COMPUTED_VALUE"""),2.0)</f>
        <v>2</v>
      </c>
      <c r="P4" s="205">
        <f>IFERROR(__xludf.DUMMYFUNCTION("""COMPUTED_VALUE"""),17.0)</f>
        <v>17</v>
      </c>
      <c r="Q4" s="205" t="str">
        <f>IFERROR(__xludf.DUMMYFUNCTION("""COMPUTED_VALUE"""),"Landon Leis ")</f>
        <v>Landon Leis </v>
      </c>
      <c r="R4" s="205" t="str">
        <f>IFERROR(__xludf.DUMMYFUNCTION("""COMPUTED_VALUE"""),"PC")</f>
        <v>PC</v>
      </c>
      <c r="S4" s="205">
        <f>IFERROR(__xludf.DUMMYFUNCTION("""COMPUTED_VALUE"""),1921.0)</f>
        <v>1921</v>
      </c>
    </row>
    <row r="5">
      <c r="F5" s="205">
        <f>IFERROR(__xludf.DUMMYFUNCTION("""COMPUTED_VALUE"""),15.0)</f>
        <v>15</v>
      </c>
      <c r="G5" s="205" t="str">
        <f>IFERROR(__xludf.DUMMYFUNCTION("""COMPUTED_VALUE"""),"Ike Brown")</f>
        <v>Ike Brown</v>
      </c>
      <c r="H5" s="205" t="str">
        <f>IFERROR(__xludf.DUMMYFUNCTION("""COMPUTED_VALUE"""),"BEL")</f>
        <v>BEL</v>
      </c>
      <c r="I5" s="205">
        <f>IFERROR(__xludf.DUMMYFUNCTION("""COMPUTED_VALUE"""),265.0)</f>
        <v>265</v>
      </c>
      <c r="J5" s="206">
        <f>IFERROR(__xludf.DUMMYFUNCTION("""COMPUTED_VALUE"""),3.0)</f>
        <v>3</v>
      </c>
      <c r="K5" s="205">
        <f>IFERROR(__xludf.DUMMYFUNCTION("""COMPUTED_VALUE"""),15.0)</f>
        <v>15</v>
      </c>
      <c r="L5" s="205" t="str">
        <f>IFERROR(__xludf.DUMMYFUNCTION("""COMPUTED_VALUE"""),"Ike Brown")</f>
        <v>Ike Brown</v>
      </c>
      <c r="M5" s="205" t="str">
        <f>IFERROR(__xludf.DUMMYFUNCTION("""COMPUTED_VALUE"""),"BEL")</f>
        <v>BEL</v>
      </c>
      <c r="N5" s="205">
        <f>IFERROR(__xludf.DUMMYFUNCTION("""COMPUTED_VALUE"""),128.0)</f>
        <v>128</v>
      </c>
      <c r="O5" s="206">
        <f>IFERROR(__xludf.DUMMYFUNCTION("""COMPUTED_VALUE"""),3.0)</f>
        <v>3</v>
      </c>
      <c r="P5" s="205">
        <f>IFERROR(__xludf.DUMMYFUNCTION("""COMPUTED_VALUE"""),15.0)</f>
        <v>15</v>
      </c>
      <c r="Q5" s="205" t="str">
        <f>IFERROR(__xludf.DUMMYFUNCTION("""COMPUTED_VALUE"""),"Ike Brown")</f>
        <v>Ike Brown</v>
      </c>
      <c r="R5" s="205" t="str">
        <f>IFERROR(__xludf.DUMMYFUNCTION("""COMPUTED_VALUE"""),"BEL")</f>
        <v>BEL</v>
      </c>
      <c r="S5" s="205">
        <f>IFERROR(__xludf.DUMMYFUNCTION("""COMPUTED_VALUE"""),1444.0)</f>
        <v>1444</v>
      </c>
    </row>
    <row r="6">
      <c r="A6" s="207"/>
      <c r="F6" s="205">
        <f>IFERROR(__xludf.DUMMYFUNCTION("""COMPUTED_VALUE"""),4.0)</f>
        <v>4</v>
      </c>
      <c r="G6" s="205" t="str">
        <f>IFERROR(__xludf.DUMMYFUNCTION("""COMPUTED_VALUE"""),"Cole Leimeister")</f>
        <v>Cole Leimeister</v>
      </c>
      <c r="H6" s="205" t="str">
        <f>IFERROR(__xludf.DUMMYFUNCTION("""COMPUTED_VALUE"""),"EDI")</f>
        <v>EDI</v>
      </c>
      <c r="I6" s="205">
        <f>IFERROR(__xludf.DUMMYFUNCTION("""COMPUTED_VALUE"""),150.0)</f>
        <v>150</v>
      </c>
      <c r="J6" s="206">
        <f>IFERROR(__xludf.DUMMYFUNCTION("""COMPUTED_VALUE"""),4.0)</f>
        <v>4</v>
      </c>
      <c r="K6" s="205">
        <f>IFERROR(__xludf.DUMMYFUNCTION("""COMPUTED_VALUE"""),4.0)</f>
        <v>4</v>
      </c>
      <c r="L6" s="205" t="str">
        <f>IFERROR(__xludf.DUMMYFUNCTION("""COMPUTED_VALUE"""),"Cole Leimeister")</f>
        <v>Cole Leimeister</v>
      </c>
      <c r="M6" s="205" t="str">
        <f>IFERROR(__xludf.DUMMYFUNCTION("""COMPUTED_VALUE"""),"EDI")</f>
        <v>EDI</v>
      </c>
      <c r="N6" s="205">
        <f>IFERROR(__xludf.DUMMYFUNCTION("""COMPUTED_VALUE"""),88.0)</f>
        <v>88</v>
      </c>
      <c r="O6" s="206">
        <f>IFERROR(__xludf.DUMMYFUNCTION("""COMPUTED_VALUE"""),4.0)</f>
        <v>4</v>
      </c>
      <c r="P6" s="205">
        <f>IFERROR(__xludf.DUMMYFUNCTION("""COMPUTED_VALUE"""),4.0)</f>
        <v>4</v>
      </c>
      <c r="Q6" s="205" t="str">
        <f>IFERROR(__xludf.DUMMYFUNCTION("""COMPUTED_VALUE"""),"Cole Leimeister")</f>
        <v>Cole Leimeister</v>
      </c>
      <c r="R6" s="205" t="str">
        <f>IFERROR(__xludf.DUMMYFUNCTION("""COMPUTED_VALUE"""),"EDI")</f>
        <v>EDI</v>
      </c>
      <c r="S6" s="205">
        <f>IFERROR(__xludf.DUMMYFUNCTION("""COMPUTED_VALUE"""),1118.0)</f>
        <v>1118</v>
      </c>
    </row>
    <row r="7">
      <c r="F7" s="205">
        <f>IFERROR(__xludf.DUMMYFUNCTION("""COMPUTED_VALUE"""),5.0)</f>
        <v>5</v>
      </c>
      <c r="G7" s="205" t="str">
        <f>IFERROR(__xludf.DUMMYFUNCTION("""COMPUTED_VALUE"""),"Drake Hooks")</f>
        <v>Drake Hooks</v>
      </c>
      <c r="H7" s="205" t="str">
        <f>IFERROR(__xludf.DUMMYFUNCTION("""COMPUTED_VALUE"""),"VER")</f>
        <v>VER</v>
      </c>
      <c r="I7" s="205">
        <f>IFERROR(__xludf.DUMMYFUNCTION("""COMPUTED_VALUE"""),142.0)</f>
        <v>142</v>
      </c>
      <c r="J7" s="206">
        <f>IFERROR(__xludf.DUMMYFUNCTION("""COMPUTED_VALUE"""),5.0)</f>
        <v>5</v>
      </c>
      <c r="K7" s="205">
        <f>IFERROR(__xludf.DUMMYFUNCTION("""COMPUTED_VALUE"""),5.0)</f>
        <v>5</v>
      </c>
      <c r="L7" s="205" t="str">
        <f>IFERROR(__xludf.DUMMYFUNCTION("""COMPUTED_VALUE"""),"Drake Hooks")</f>
        <v>Drake Hooks</v>
      </c>
      <c r="M7" s="205" t="str">
        <f>IFERROR(__xludf.DUMMYFUNCTION("""COMPUTED_VALUE"""),"VER")</f>
        <v>VER</v>
      </c>
      <c r="N7" s="205">
        <f>IFERROR(__xludf.DUMMYFUNCTION("""COMPUTED_VALUE"""),66.0)</f>
        <v>66</v>
      </c>
      <c r="O7" s="206">
        <f>IFERROR(__xludf.DUMMYFUNCTION("""COMPUTED_VALUE"""),5.0)</f>
        <v>5</v>
      </c>
      <c r="P7" s="205">
        <f>IFERROR(__xludf.DUMMYFUNCTION("""COMPUTED_VALUE"""),5.0)</f>
        <v>5</v>
      </c>
      <c r="Q7" s="205" t="str">
        <f>IFERROR(__xludf.DUMMYFUNCTION("""COMPUTED_VALUE"""),"Drake Hooks")</f>
        <v>Drake Hooks</v>
      </c>
      <c r="R7" s="205" t="str">
        <f>IFERROR(__xludf.DUMMYFUNCTION("""COMPUTED_VALUE"""),"VER")</f>
        <v>VER</v>
      </c>
      <c r="S7" s="205">
        <f>IFERROR(__xludf.DUMMYFUNCTION("""COMPUTED_VALUE"""),963.0)</f>
        <v>963</v>
      </c>
    </row>
    <row r="8">
      <c r="A8" s="208" t="str">
        <f>IFERROR(__xludf.DUMMYFUNCTION("""COMPUTED_VALUE"""),"Leaderboard")</f>
        <v>Leaderboard</v>
      </c>
      <c r="F8" s="205">
        <f>IFERROR(__xludf.DUMMYFUNCTION("""COMPUTED_VALUE"""),19.0)</f>
        <v>19</v>
      </c>
      <c r="G8" s="205" t="str">
        <f>IFERROR(__xludf.DUMMYFUNCTION("""COMPUTED_VALUE"""),"Wyatt Yarbrough ")</f>
        <v>Wyatt Yarbrough </v>
      </c>
      <c r="H8" s="205" t="str">
        <f>IFERROR(__xludf.DUMMYFUNCTION("""COMPUTED_VALUE"""),"PC")</f>
        <v>PC</v>
      </c>
      <c r="I8" s="205">
        <f>IFERROR(__xludf.DUMMYFUNCTION("""COMPUTED_VALUE"""),5.0)</f>
        <v>5</v>
      </c>
      <c r="J8" s="206">
        <f>IFERROR(__xludf.DUMMYFUNCTION("""COMPUTED_VALUE"""),6.0)</f>
        <v>6</v>
      </c>
      <c r="K8" s="205">
        <f>IFERROR(__xludf.DUMMYFUNCTION("""COMPUTED_VALUE"""),1.0)</f>
        <v>1</v>
      </c>
      <c r="L8" s="205" t="str">
        <f>IFERROR(__xludf.DUMMYFUNCTION("""COMPUTED_VALUE"""),"Gavin Cornell")</f>
        <v>Gavin Cornell</v>
      </c>
      <c r="M8" s="205" t="str">
        <f>IFERROR(__xludf.DUMMYFUNCTION("""COMPUTED_VALUE"""),"PC")</f>
        <v>PC</v>
      </c>
      <c r="N8" s="205">
        <f>IFERROR(__xludf.DUMMYFUNCTION("""COMPUTED_VALUE"""),3.0)</f>
        <v>3</v>
      </c>
      <c r="O8" s="206">
        <f>IFERROR(__xludf.DUMMYFUNCTION("""COMPUTED_VALUE"""),6.0)</f>
        <v>6</v>
      </c>
      <c r="P8" s="205">
        <f>IFERROR(__xludf.DUMMYFUNCTION("""COMPUTED_VALUE"""),12.0)</f>
        <v>12</v>
      </c>
      <c r="Q8" s="205" t="str">
        <f>IFERROR(__xludf.DUMMYFUNCTION("""COMPUTED_VALUE"""),"Dawson Coates")</f>
        <v>Dawson Coates</v>
      </c>
      <c r="R8" s="205" t="str">
        <f>IFERROR(__xludf.DUMMYFUNCTION("""COMPUTED_VALUE"""),"VER")</f>
        <v>VER</v>
      </c>
      <c r="S8" s="205">
        <f>IFERROR(__xludf.DUMMYFUNCTION("""COMPUTED_VALUE"""),31.0)</f>
        <v>31</v>
      </c>
    </row>
    <row r="9">
      <c r="F9" s="205">
        <f>IFERROR(__xludf.DUMMYFUNCTION("""COMPUTED_VALUE"""),1.0)</f>
        <v>1</v>
      </c>
      <c r="G9" s="205" t="str">
        <f>IFERROR(__xludf.DUMMYFUNCTION("""COMPUTED_VALUE"""),"Gavin Cornell")</f>
        <v>Gavin Cornell</v>
      </c>
      <c r="H9" s="205" t="str">
        <f>IFERROR(__xludf.DUMMYFUNCTION("""COMPUTED_VALUE"""),"PC")</f>
        <v>PC</v>
      </c>
      <c r="I9" s="205">
        <f>IFERROR(__xludf.DUMMYFUNCTION("""COMPUTED_VALUE"""),4.0)</f>
        <v>4</v>
      </c>
      <c r="J9" s="206">
        <f>IFERROR(__xludf.DUMMYFUNCTION("""COMPUTED_VALUE"""),7.0)</f>
        <v>7</v>
      </c>
      <c r="K9" s="205">
        <f>IFERROR(__xludf.DUMMYFUNCTION("""COMPUTED_VALUE"""),19.0)</f>
        <v>19</v>
      </c>
      <c r="L9" s="205" t="str">
        <f>IFERROR(__xludf.DUMMYFUNCTION("""COMPUTED_VALUE"""),"Wyatt Yarbrough ")</f>
        <v>Wyatt Yarbrough </v>
      </c>
      <c r="M9" s="205" t="str">
        <f>IFERROR(__xludf.DUMMYFUNCTION("""COMPUTED_VALUE"""),"PC")</f>
        <v>PC</v>
      </c>
      <c r="N9" s="205">
        <f>IFERROR(__xludf.DUMMYFUNCTION("""COMPUTED_VALUE"""),2.0)</f>
        <v>2</v>
      </c>
      <c r="O9" s="206">
        <f>IFERROR(__xludf.DUMMYFUNCTION("""COMPUTED_VALUE"""),7.0)</f>
        <v>7</v>
      </c>
      <c r="P9" s="205">
        <f>IFERROR(__xludf.DUMMYFUNCTION("""COMPUTED_VALUE"""),1.0)</f>
        <v>1</v>
      </c>
      <c r="Q9" s="205" t="str">
        <f>IFERROR(__xludf.DUMMYFUNCTION("""COMPUTED_VALUE"""),"Gavin Cornell")</f>
        <v>Gavin Cornell</v>
      </c>
      <c r="R9" s="205" t="str">
        <f>IFERROR(__xludf.DUMMYFUNCTION("""COMPUTED_VALUE"""),"PC")</f>
        <v>PC</v>
      </c>
      <c r="S9" s="205">
        <f>IFERROR(__xludf.DUMMYFUNCTION("""COMPUTED_VALUE"""),21.0)</f>
        <v>21</v>
      </c>
    </row>
    <row r="10">
      <c r="A10" s="208" t="str">
        <f>IFERROR(__xludf.DUMMYFUNCTION("""COMPUTED_VALUE"""),"Page 1")</f>
        <v>Page 1</v>
      </c>
      <c r="F10" s="205">
        <f>IFERROR(__xludf.DUMMYFUNCTION("""COMPUTED_VALUE"""),12.0)</f>
        <v>12</v>
      </c>
      <c r="G10" s="205" t="str">
        <f>IFERROR(__xludf.DUMMYFUNCTION("""COMPUTED_VALUE""")," ")</f>
        <v> </v>
      </c>
      <c r="H10" s="205" t="str">
        <f>IFERROR(__xludf.DUMMYFUNCTION("""COMPUTED_VALUE"""),"PC")</f>
        <v>PC</v>
      </c>
      <c r="I10" s="205">
        <f>IFERROR(__xludf.DUMMYFUNCTION("""COMPUTED_VALUE"""),3.0)</f>
        <v>3</v>
      </c>
      <c r="J10" s="206">
        <f>IFERROR(__xludf.DUMMYFUNCTION("""COMPUTED_VALUE"""),8.0)</f>
        <v>8</v>
      </c>
      <c r="K10" s="205">
        <f>IFERROR(__xludf.DUMMYFUNCTION("""COMPUTED_VALUE"""),12.0)</f>
        <v>12</v>
      </c>
      <c r="L10" s="205" t="str">
        <f>IFERROR(__xludf.DUMMYFUNCTION("""COMPUTED_VALUE""")," ")</f>
        <v> </v>
      </c>
      <c r="M10" s="205" t="str">
        <f>IFERROR(__xludf.DUMMYFUNCTION("""COMPUTED_VALUE"""),"PC")</f>
        <v>PC</v>
      </c>
      <c r="N10" s="205">
        <f>IFERROR(__xludf.DUMMYFUNCTION("""COMPUTED_VALUE"""),2.0)</f>
        <v>2</v>
      </c>
      <c r="O10" s="206">
        <f>IFERROR(__xludf.DUMMYFUNCTION("""COMPUTED_VALUE"""),8.0)</f>
        <v>8</v>
      </c>
      <c r="P10" s="205">
        <f>IFERROR(__xludf.DUMMYFUNCTION("""COMPUTED_VALUE"""),12.0)</f>
        <v>12</v>
      </c>
      <c r="Q10" s="205" t="str">
        <f>IFERROR(__xludf.DUMMYFUNCTION("""COMPUTED_VALUE""")," ")</f>
        <v> </v>
      </c>
      <c r="R10" s="205" t="str">
        <f>IFERROR(__xludf.DUMMYFUNCTION("""COMPUTED_VALUE"""),"PC")</f>
        <v>PC</v>
      </c>
      <c r="S10" s="205">
        <f>IFERROR(__xludf.DUMMYFUNCTION("""COMPUTED_VALUE"""),14.0)</f>
        <v>14</v>
      </c>
    </row>
    <row r="11">
      <c r="F11" s="205">
        <f>IFERROR(__xludf.DUMMYFUNCTION("""COMPUTED_VALUE"""),18.0)</f>
        <v>18</v>
      </c>
      <c r="G11" s="205" t="str">
        <f>IFERROR(__xludf.DUMMYFUNCTION("""COMPUTED_VALUE"""),"Robert Fisher")</f>
        <v>Robert Fisher</v>
      </c>
      <c r="H11" s="205" t="str">
        <f>IFERROR(__xludf.DUMMYFUNCTION("""COMPUTED_VALUE"""),"HUR")</f>
        <v>HUR</v>
      </c>
      <c r="I11" s="205">
        <f>IFERROR(__xludf.DUMMYFUNCTION("""COMPUTED_VALUE"""),2.0)</f>
        <v>2</v>
      </c>
      <c r="J11" s="206">
        <f>IFERROR(__xludf.DUMMYFUNCTION("""COMPUTED_VALUE"""),9.0)</f>
        <v>9</v>
      </c>
      <c r="K11" s="205">
        <f>IFERROR(__xludf.DUMMYFUNCTION("""COMPUTED_VALUE"""),12.0)</f>
        <v>12</v>
      </c>
      <c r="L11" s="205" t="str">
        <f>IFERROR(__xludf.DUMMYFUNCTION("""COMPUTED_VALUE"""),"Cameron Lanier")</f>
        <v>Cameron Lanier</v>
      </c>
      <c r="M11" s="205" t="str">
        <f>IFERROR(__xludf.DUMMYFUNCTION("""COMPUTED_VALUE"""),"PC")</f>
        <v>PC</v>
      </c>
      <c r="N11" s="205">
        <f>IFERROR(__xludf.DUMMYFUNCTION("""COMPUTED_VALUE"""),1.0)</f>
        <v>1</v>
      </c>
      <c r="O11" s="206">
        <f>IFERROR(__xludf.DUMMYFUNCTION("""COMPUTED_VALUE"""),9.0)</f>
        <v>9</v>
      </c>
      <c r="P11" s="205">
        <f>IFERROR(__xludf.DUMMYFUNCTION("""COMPUTED_VALUE"""),12.0)</f>
        <v>12</v>
      </c>
      <c r="Q11" s="205" t="str">
        <f>IFERROR(__xludf.DUMMYFUNCTION("""COMPUTED_VALUE"""),"Cameron Lanier")</f>
        <v>Cameron Lanier</v>
      </c>
      <c r="R11" s="205" t="str">
        <f>IFERROR(__xludf.DUMMYFUNCTION("""COMPUTED_VALUE"""),"PC")</f>
        <v>PC</v>
      </c>
      <c r="S11" s="205">
        <f>IFERROR(__xludf.DUMMYFUNCTION("""COMPUTED_VALUE"""),7.0)</f>
        <v>7</v>
      </c>
    </row>
    <row r="12">
      <c r="F12" s="205">
        <f>IFERROR(__xludf.DUMMYFUNCTION("""COMPUTED_VALUE"""),5.0)</f>
        <v>5</v>
      </c>
      <c r="G12" s="205" t="str">
        <f>IFERROR(__xludf.DUMMYFUNCTION("""COMPUTED_VALUE"""),"Drew Dennings")</f>
        <v>Drew Dennings</v>
      </c>
      <c r="H12" s="205" t="str">
        <f>IFERROR(__xludf.DUMMYFUNCTION("""COMPUTED_VALUE"""),"BEL")</f>
        <v>BEL</v>
      </c>
      <c r="I12" s="205">
        <f>IFERROR(__xludf.DUMMYFUNCTION("""COMPUTED_VALUE"""),1.0)</f>
        <v>1</v>
      </c>
      <c r="J12" s="206">
        <f>IFERROR(__xludf.DUMMYFUNCTION("""COMPUTED_VALUE"""),10.0)</f>
        <v>10</v>
      </c>
      <c r="K12" s="205">
        <f>IFERROR(__xludf.DUMMYFUNCTION("""COMPUTED_VALUE"""),12.0)</f>
        <v>12</v>
      </c>
      <c r="L12" s="205" t="str">
        <f>IFERROR(__xludf.DUMMYFUNCTION("""COMPUTED_VALUE"""),"Dawson Coates")</f>
        <v>Dawson Coates</v>
      </c>
      <c r="M12" s="205" t="str">
        <f>IFERROR(__xludf.DUMMYFUNCTION("""COMPUTED_VALUE"""),"VER")</f>
        <v>VER</v>
      </c>
      <c r="N12" s="205">
        <f>IFERROR(__xludf.DUMMYFUNCTION("""COMPUTED_VALUE"""),1.0)</f>
        <v>1</v>
      </c>
      <c r="O12" s="206">
        <f>IFERROR(__xludf.DUMMYFUNCTION("""COMPUTED_VALUE"""),10.0)</f>
        <v>10</v>
      </c>
      <c r="P12" s="205">
        <f>IFERROR(__xludf.DUMMYFUNCTION("""COMPUTED_VALUE"""),19.0)</f>
        <v>19</v>
      </c>
      <c r="Q12" s="205" t="str">
        <f>IFERROR(__xludf.DUMMYFUNCTION("""COMPUTED_VALUE"""),"Wyatt Yarbrough ")</f>
        <v>Wyatt Yarbrough </v>
      </c>
      <c r="R12" s="205" t="str">
        <f>IFERROR(__xludf.DUMMYFUNCTION("""COMPUTED_VALUE"""),"PC")</f>
        <v>PC</v>
      </c>
      <c r="S12" s="205">
        <f>IFERROR(__xludf.DUMMYFUNCTION("""COMPUTED_VALUE"""),7.0)</f>
        <v>7</v>
      </c>
    </row>
    <row r="13">
      <c r="F13" s="205">
        <f>IFERROR(__xludf.DUMMYFUNCTION("""COMPUTED_VALUE"""),12.0)</f>
        <v>12</v>
      </c>
      <c r="G13" s="205" t="str">
        <f>IFERROR(__xludf.DUMMYFUNCTION("""COMPUTED_VALUE"""),"Cameron Lanier")</f>
        <v>Cameron Lanier</v>
      </c>
      <c r="H13" s="205" t="str">
        <f>IFERROR(__xludf.DUMMYFUNCTION("""COMPUTED_VALUE"""),"PC")</f>
        <v>PC</v>
      </c>
      <c r="I13" s="205">
        <f>IFERROR(__xludf.DUMMYFUNCTION("""COMPUTED_VALUE"""),1.0)</f>
        <v>1</v>
      </c>
      <c r="J13" s="206">
        <f>IFERROR(__xludf.DUMMYFUNCTION("""COMPUTED_VALUE"""),11.0)</f>
        <v>11</v>
      </c>
      <c r="K13" s="205">
        <f>IFERROR(__xludf.DUMMYFUNCTION("""COMPUTED_VALUE"""),4.0)</f>
        <v>4</v>
      </c>
      <c r="L13" s="205" t="str">
        <f>IFERROR(__xludf.DUMMYFUNCTION("""COMPUTED_VALUE"""),"Evan Bova")</f>
        <v>Evan Bova</v>
      </c>
      <c r="M13" s="205" t="str">
        <f>IFERROR(__xludf.DUMMYFUNCTION("""COMPUTED_VALUE"""),"BEL")</f>
        <v>BEL</v>
      </c>
      <c r="N13" s="205">
        <f>IFERROR(__xludf.DUMMYFUNCTION("""COMPUTED_VALUE"""),0.0)</f>
        <v>0</v>
      </c>
      <c r="O13" s="206">
        <f>IFERROR(__xludf.DUMMYFUNCTION("""COMPUTED_VALUE"""),11.0)</f>
        <v>11</v>
      </c>
      <c r="P13" s="205">
        <f>IFERROR(__xludf.DUMMYFUNCTION("""COMPUTED_VALUE"""),4.0)</f>
        <v>4</v>
      </c>
      <c r="Q13" s="205" t="str">
        <f>IFERROR(__xludf.DUMMYFUNCTION("""COMPUTED_VALUE"""),"Evan Bova")</f>
        <v>Evan Bova</v>
      </c>
      <c r="R13" s="205" t="str">
        <f>IFERROR(__xludf.DUMMYFUNCTION("""COMPUTED_VALUE"""),"BEL")</f>
        <v>BEL</v>
      </c>
      <c r="S13" s="205">
        <f>IFERROR(__xludf.DUMMYFUNCTION("""COMPUTED_VALUE"""),0.0)</f>
        <v>0</v>
      </c>
    </row>
    <row r="14">
      <c r="F14" s="205">
        <f>IFERROR(__xludf.DUMMYFUNCTION("""COMPUTED_VALUE"""),12.0)</f>
        <v>12</v>
      </c>
      <c r="G14" s="205" t="str">
        <f>IFERROR(__xludf.DUMMYFUNCTION("""COMPUTED_VALUE"""),"Dawson Coates")</f>
        <v>Dawson Coates</v>
      </c>
      <c r="H14" s="205" t="str">
        <f>IFERROR(__xludf.DUMMYFUNCTION("""COMPUTED_VALUE"""),"VER")</f>
        <v>VER</v>
      </c>
      <c r="I14" s="205">
        <f>IFERROR(__xludf.DUMMYFUNCTION("""COMPUTED_VALUE"""),1.0)</f>
        <v>1</v>
      </c>
      <c r="J14" s="206">
        <f>IFERROR(__xludf.DUMMYFUNCTION("""COMPUTED_VALUE"""),12.0)</f>
        <v>12</v>
      </c>
      <c r="K14" s="205">
        <f>IFERROR(__xludf.DUMMYFUNCTION("""COMPUTED_VALUE"""),43.0)</f>
        <v>43</v>
      </c>
      <c r="L14" s="205" t="str">
        <f>IFERROR(__xludf.DUMMYFUNCTION("""COMPUTED_VALUE"""),"Billy Sberna")</f>
        <v>Billy Sberna</v>
      </c>
      <c r="M14" s="205" t="str">
        <f>IFERROR(__xludf.DUMMYFUNCTION("""COMPUTED_VALUE"""),"BEL")</f>
        <v>BEL</v>
      </c>
      <c r="N14" s="205">
        <f>IFERROR(__xludf.DUMMYFUNCTION("""COMPUTED_VALUE"""),0.0)</f>
        <v>0</v>
      </c>
      <c r="O14" s="206">
        <f>IFERROR(__xludf.DUMMYFUNCTION("""COMPUTED_VALUE"""),12.0)</f>
        <v>12</v>
      </c>
      <c r="P14" s="205">
        <f>IFERROR(__xludf.DUMMYFUNCTION("""COMPUTED_VALUE"""),43.0)</f>
        <v>43</v>
      </c>
      <c r="Q14" s="205" t="str">
        <f>IFERROR(__xludf.DUMMYFUNCTION("""COMPUTED_VALUE"""),"Billy Sberna")</f>
        <v>Billy Sberna</v>
      </c>
      <c r="R14" s="205" t="str">
        <f>IFERROR(__xludf.DUMMYFUNCTION("""COMPUTED_VALUE"""),"BEL")</f>
        <v>BEL</v>
      </c>
      <c r="S14" s="205">
        <f>IFERROR(__xludf.DUMMYFUNCTION("""COMPUTED_VALUE"""),0.0)</f>
        <v>0</v>
      </c>
    </row>
    <row r="15">
      <c r="A15" s="209" t="str">
        <f>IFERROR(__xludf.DUMMYFUNCTION("""COMPUTED_VALUE"""),"Bay Division")</f>
        <v>Bay Division</v>
      </c>
      <c r="F15" s="205">
        <f>IFERROR(__xludf.DUMMYFUNCTION("""COMPUTED_VALUE"""),41.0)</f>
        <v>41</v>
      </c>
      <c r="G15" s="205" t="str">
        <f>IFERROR(__xludf.DUMMYFUNCTION("""COMPUTED_VALUE"""),"Evan Kuhns")</f>
        <v>Evan Kuhns</v>
      </c>
      <c r="H15" s="205" t="str">
        <f>IFERROR(__xludf.DUMMYFUNCTION("""COMPUTED_VALUE"""),"VER")</f>
        <v>VER</v>
      </c>
      <c r="I15" s="205">
        <f>IFERROR(__xludf.DUMMYFUNCTION("""COMPUTED_VALUE"""),1.0)</f>
        <v>1</v>
      </c>
      <c r="J15" s="206">
        <f>IFERROR(__xludf.DUMMYFUNCTION("""COMPUTED_VALUE"""),13.0)</f>
        <v>13</v>
      </c>
      <c r="K15" s="205">
        <f>IFERROR(__xludf.DUMMYFUNCTION("""COMPUTED_VALUE"""),2.0)</f>
        <v>2</v>
      </c>
      <c r="L15" s="205" t="str">
        <f>IFERROR(__xludf.DUMMYFUNCTION("""COMPUTED_VALUE"""),"Konner Dauch")</f>
        <v>Konner Dauch</v>
      </c>
      <c r="M15" s="205" t="str">
        <f>IFERROR(__xludf.DUMMYFUNCTION("""COMPUTED_VALUE"""),"BEL")</f>
        <v>BEL</v>
      </c>
      <c r="N15" s="205">
        <f>IFERROR(__xludf.DUMMYFUNCTION("""COMPUTED_VALUE"""),0.0)</f>
        <v>0</v>
      </c>
      <c r="O15" s="206">
        <f>IFERROR(__xludf.DUMMYFUNCTION("""COMPUTED_VALUE"""),13.0)</f>
        <v>13</v>
      </c>
      <c r="P15" s="205">
        <f>IFERROR(__xludf.DUMMYFUNCTION("""COMPUTED_VALUE"""),2.0)</f>
        <v>2</v>
      </c>
      <c r="Q15" s="205" t="str">
        <f>IFERROR(__xludf.DUMMYFUNCTION("""COMPUTED_VALUE"""),"Konner Dauch")</f>
        <v>Konner Dauch</v>
      </c>
      <c r="R15" s="205" t="str">
        <f>IFERROR(__xludf.DUMMYFUNCTION("""COMPUTED_VALUE"""),"BEL")</f>
        <v>BEL</v>
      </c>
      <c r="S15" s="205">
        <f>IFERROR(__xludf.DUMMYFUNCTION("""COMPUTED_VALUE"""),0.0)</f>
        <v>0</v>
      </c>
    </row>
    <row r="16">
      <c r="F16" s="205">
        <f>IFERROR(__xludf.DUMMYFUNCTION("""COMPUTED_VALUE"""),4.0)</f>
        <v>4</v>
      </c>
      <c r="G16" s="205" t="str">
        <f>IFERROR(__xludf.DUMMYFUNCTION("""COMPUTED_VALUE"""),"Evan Bova")</f>
        <v>Evan Bova</v>
      </c>
      <c r="H16" s="205" t="str">
        <f>IFERROR(__xludf.DUMMYFUNCTION("""COMPUTED_VALUE"""),"BEL")</f>
        <v>BEL</v>
      </c>
      <c r="I16" s="205">
        <f>IFERROR(__xludf.DUMMYFUNCTION("""COMPUTED_VALUE"""),0.0)</f>
        <v>0</v>
      </c>
      <c r="J16" s="206">
        <f>IFERROR(__xludf.DUMMYFUNCTION("""COMPUTED_VALUE"""),14.0)</f>
        <v>14</v>
      </c>
      <c r="K16" s="205">
        <f>IFERROR(__xludf.DUMMYFUNCTION("""COMPUTED_VALUE"""),9.0)</f>
        <v>9</v>
      </c>
      <c r="L16" s="205" t="str">
        <f>IFERROR(__xludf.DUMMYFUNCTION("""COMPUTED_VALUE"""),"Caden Cramer")</f>
        <v>Caden Cramer</v>
      </c>
      <c r="M16" s="205" t="str">
        <f>IFERROR(__xludf.DUMMYFUNCTION("""COMPUTED_VALUE"""),"BEL")</f>
        <v>BEL</v>
      </c>
      <c r="N16" s="205">
        <f>IFERROR(__xludf.DUMMYFUNCTION("""COMPUTED_VALUE"""),0.0)</f>
        <v>0</v>
      </c>
      <c r="O16" s="206">
        <f>IFERROR(__xludf.DUMMYFUNCTION("""COMPUTED_VALUE"""),14.0)</f>
        <v>14</v>
      </c>
      <c r="P16" s="205">
        <f>IFERROR(__xludf.DUMMYFUNCTION("""COMPUTED_VALUE"""),9.0)</f>
        <v>9</v>
      </c>
      <c r="Q16" s="205" t="str">
        <f>IFERROR(__xludf.DUMMYFUNCTION("""COMPUTED_VALUE"""),"Caden Cramer")</f>
        <v>Caden Cramer</v>
      </c>
      <c r="R16" s="205" t="str">
        <f>IFERROR(__xludf.DUMMYFUNCTION("""COMPUTED_VALUE"""),"BEL")</f>
        <v>BEL</v>
      </c>
      <c r="S16" s="205">
        <f>IFERROR(__xludf.DUMMYFUNCTION("""COMPUTED_VALUE"""),0.0)</f>
        <v>0</v>
      </c>
    </row>
    <row r="17">
      <c r="F17" s="205">
        <f>IFERROR(__xludf.DUMMYFUNCTION("""COMPUTED_VALUE"""),43.0)</f>
        <v>43</v>
      </c>
      <c r="G17" s="205" t="str">
        <f>IFERROR(__xludf.DUMMYFUNCTION("""COMPUTED_VALUE"""),"Billy Sberna")</f>
        <v>Billy Sberna</v>
      </c>
      <c r="H17" s="205" t="str">
        <f>IFERROR(__xludf.DUMMYFUNCTION("""COMPUTED_VALUE"""),"BEL")</f>
        <v>BEL</v>
      </c>
      <c r="I17" s="205">
        <f>IFERROR(__xludf.DUMMYFUNCTION("""COMPUTED_VALUE"""),0.0)</f>
        <v>0</v>
      </c>
      <c r="J17" s="206">
        <f>IFERROR(__xludf.DUMMYFUNCTION("""COMPUTED_VALUE"""),15.0)</f>
        <v>15</v>
      </c>
      <c r="K17" s="205">
        <f>IFERROR(__xludf.DUMMYFUNCTION("""COMPUTED_VALUE"""),33.0)</f>
        <v>33</v>
      </c>
      <c r="L17" s="205" t="str">
        <f>IFERROR(__xludf.DUMMYFUNCTION("""COMPUTED_VALUE"""),"Nolan Hartman")</f>
        <v>Nolan Hartman</v>
      </c>
      <c r="M17" s="205" t="str">
        <f>IFERROR(__xludf.DUMMYFUNCTION("""COMPUTED_VALUE"""),"BEL")</f>
        <v>BEL</v>
      </c>
      <c r="N17" s="205">
        <f>IFERROR(__xludf.DUMMYFUNCTION("""COMPUTED_VALUE"""),0.0)</f>
        <v>0</v>
      </c>
      <c r="O17" s="206">
        <f>IFERROR(__xludf.DUMMYFUNCTION("""COMPUTED_VALUE"""),15.0)</f>
        <v>15</v>
      </c>
      <c r="P17" s="205">
        <f>IFERROR(__xludf.DUMMYFUNCTION("""COMPUTED_VALUE"""),33.0)</f>
        <v>33</v>
      </c>
      <c r="Q17" s="205" t="str">
        <f>IFERROR(__xludf.DUMMYFUNCTION("""COMPUTED_VALUE"""),"Nolan Hartman")</f>
        <v>Nolan Hartman</v>
      </c>
      <c r="R17" s="205" t="str">
        <f>IFERROR(__xludf.DUMMYFUNCTION("""COMPUTED_VALUE"""),"BEL")</f>
        <v>BEL</v>
      </c>
      <c r="S17" s="205">
        <f>IFERROR(__xludf.DUMMYFUNCTION("""COMPUTED_VALUE"""),0.0)</f>
        <v>0</v>
      </c>
    </row>
    <row r="18">
      <c r="A18" s="198" t="str">
        <f>IFERROR(__xludf.DUMMYFUNCTION("""COMPUTED_VALUE"""),"PASSING - Touchdowns")</f>
        <v>PASSING - Touchdowns</v>
      </c>
      <c r="F18" s="198" t="str">
        <f>IFERROR(__xludf.DUMMYFUNCTION("""COMPUTED_VALUE"""),"PASSING - Interceptions")</f>
        <v>PASSING - Interceptions</v>
      </c>
      <c r="J18" s="199"/>
      <c r="K18" s="198" t="str">
        <f>IFERROR(__xludf.DUMMYFUNCTION("""COMPUTED_VALUE"""),"PASSING - Yards / Game")</f>
        <v>PASSING - Yards / Game</v>
      </c>
      <c r="O18" s="199"/>
      <c r="P18" s="198" t="str">
        <f>IFERROR(__xludf.DUMMYFUNCTION("""COMPUTED_VALUE"""),"PASSING - Completion %")</f>
        <v>PASSING - Completion %</v>
      </c>
    </row>
    <row r="19">
      <c r="A19" s="204" t="str">
        <f>IFERROR(__xludf.DUMMYFUNCTION("""COMPUTED_VALUE"""),"#")</f>
        <v>#</v>
      </c>
      <c r="B19" s="202" t="str">
        <f>IFERROR(__xludf.DUMMYFUNCTION("""COMPUTED_VALUE"""),"NAME")</f>
        <v>NAME</v>
      </c>
      <c r="C19" s="202" t="str">
        <f>IFERROR(__xludf.DUMMYFUNCTION("""COMPUTED_VALUE"""),"SCH")</f>
        <v>SCH</v>
      </c>
      <c r="D19" s="201" t="str">
        <f>IFERROR(__xludf.DUMMYFUNCTION("""COMPUTED_VALUE"""),"TD")</f>
        <v>TD</v>
      </c>
      <c r="E19" s="203"/>
      <c r="F19" s="204" t="str">
        <f>IFERROR(__xludf.DUMMYFUNCTION("""COMPUTED_VALUE"""),"#")</f>
        <v>#</v>
      </c>
      <c r="G19" s="202" t="str">
        <f>IFERROR(__xludf.DUMMYFUNCTION("""COMPUTED_VALUE"""),"NAME")</f>
        <v>NAME</v>
      </c>
      <c r="H19" s="202" t="str">
        <f>IFERROR(__xludf.DUMMYFUNCTION("""COMPUTED_VALUE"""),"SCH")</f>
        <v>SCH</v>
      </c>
      <c r="I19" s="201" t="str">
        <f>IFERROR(__xludf.DUMMYFUNCTION("""COMPUTED_VALUE"""),"INT")</f>
        <v>INT</v>
      </c>
      <c r="J19" s="203"/>
      <c r="K19" s="201" t="str">
        <f>IFERROR(__xludf.DUMMYFUNCTION("""COMPUTED_VALUE"""),"#")</f>
        <v>#</v>
      </c>
      <c r="L19" s="202" t="str">
        <f>IFERROR(__xludf.DUMMYFUNCTION("""COMPUTED_VALUE"""),"NAME")</f>
        <v>NAME</v>
      </c>
      <c r="M19" s="202" t="str">
        <f>IFERROR(__xludf.DUMMYFUNCTION("""COMPUTED_VALUE"""),"SCH")</f>
        <v>SCH</v>
      </c>
      <c r="N19" s="201" t="str">
        <f>IFERROR(__xludf.DUMMYFUNCTION("""COMPUTED_VALUE"""),"Yd/G")</f>
        <v>Yd/G</v>
      </c>
      <c r="O19" s="203"/>
      <c r="P19" s="204" t="str">
        <f>IFERROR(__xludf.DUMMYFUNCTION("""COMPUTED_VALUE"""),"#")</f>
        <v>#</v>
      </c>
      <c r="Q19" s="202" t="str">
        <f>IFERROR(__xludf.DUMMYFUNCTION("""COMPUTED_VALUE"""),"NAME")</f>
        <v>NAME</v>
      </c>
      <c r="R19" s="202" t="str">
        <f>IFERROR(__xludf.DUMMYFUNCTION("""COMPUTED_VALUE"""),"SCH")</f>
        <v>SCH</v>
      </c>
      <c r="S19" s="201" t="str">
        <f>IFERROR(__xludf.DUMMYFUNCTION("""COMPUTED_VALUE"""),"%")</f>
        <v>%</v>
      </c>
    </row>
    <row r="20">
      <c r="A20" s="205">
        <f>IFERROR(__xludf.DUMMYFUNCTION("""COMPUTED_VALUE"""),17.0)</f>
        <v>17</v>
      </c>
      <c r="B20" s="205" t="str">
        <f>IFERROR(__xludf.DUMMYFUNCTION("""COMPUTED_VALUE"""),"Landon Leis ")</f>
        <v>Landon Leis </v>
      </c>
      <c r="C20" s="205" t="str">
        <f>IFERROR(__xludf.DUMMYFUNCTION("""COMPUTED_VALUE"""),"PC")</f>
        <v>PC</v>
      </c>
      <c r="D20" s="205">
        <f>IFERROR(__xludf.DUMMYFUNCTION("""COMPUTED_VALUE"""),23.0)</f>
        <v>23</v>
      </c>
      <c r="E20" s="206">
        <f>IFERROR(__xludf.DUMMYFUNCTION("""COMPUTED_VALUE"""),1.0)</f>
        <v>1</v>
      </c>
      <c r="F20" s="205">
        <f>IFERROR(__xludf.DUMMYFUNCTION("""COMPUTED_VALUE"""),15.0)</f>
        <v>15</v>
      </c>
      <c r="G20" s="205" t="str">
        <f>IFERROR(__xludf.DUMMYFUNCTION("""COMPUTED_VALUE"""),"Ike Brown")</f>
        <v>Ike Brown</v>
      </c>
      <c r="H20" s="205" t="str">
        <f>IFERROR(__xludf.DUMMYFUNCTION("""COMPUTED_VALUE"""),"BEL")</f>
        <v>BEL</v>
      </c>
      <c r="I20" s="205">
        <f>IFERROR(__xludf.DUMMYFUNCTION("""COMPUTED_VALUE"""),10.0)</f>
        <v>10</v>
      </c>
      <c r="J20" s="206">
        <f>IFERROR(__xludf.DUMMYFUNCTION("""COMPUTED_VALUE"""),1.0)</f>
        <v>1</v>
      </c>
      <c r="K20" s="210">
        <f>IFERROR(__xludf.DUMMYFUNCTION("""COMPUTED_VALUE"""),11.0)</f>
        <v>11</v>
      </c>
      <c r="L20" s="205" t="str">
        <f>IFERROR(__xludf.DUMMYFUNCTION("""COMPUTED_VALUE"""),"Landon Hohler")</f>
        <v>Landon Hohler</v>
      </c>
      <c r="M20" s="205" t="str">
        <f>IFERROR(__xludf.DUMMYFUNCTION("""COMPUTED_VALUE"""),"HUR")</f>
        <v>HUR</v>
      </c>
      <c r="N20" s="211">
        <f>IFERROR(__xludf.DUMMYFUNCTION("""COMPUTED_VALUE"""),246.1)</f>
        <v>246.1</v>
      </c>
      <c r="O20" s="206">
        <f>IFERROR(__xludf.DUMMYFUNCTION("""COMPUTED_VALUE"""),1.0)</f>
        <v>1</v>
      </c>
      <c r="P20" s="210">
        <f>IFERROR(__xludf.DUMMYFUNCTION("""COMPUTED_VALUE"""),12.0)</f>
        <v>12</v>
      </c>
      <c r="Q20" s="205" t="str">
        <f>IFERROR(__xludf.DUMMYFUNCTION("""COMPUTED_VALUE"""),"Cameron Lanier")</f>
        <v>Cameron Lanier</v>
      </c>
      <c r="R20" s="205" t="str">
        <f>IFERROR(__xludf.DUMMYFUNCTION("""COMPUTED_VALUE"""),"PC")</f>
        <v>PC</v>
      </c>
      <c r="S20" s="212">
        <f>IFERROR(__xludf.DUMMYFUNCTION("""COMPUTED_VALUE"""),1.0)</f>
        <v>1</v>
      </c>
    </row>
    <row r="21">
      <c r="A21" s="205">
        <f>IFERROR(__xludf.DUMMYFUNCTION("""COMPUTED_VALUE"""),11.0)</f>
        <v>11</v>
      </c>
      <c r="B21" s="205" t="str">
        <f>IFERROR(__xludf.DUMMYFUNCTION("""COMPUTED_VALUE"""),"Landon Hohler")</f>
        <v>Landon Hohler</v>
      </c>
      <c r="C21" s="205" t="str">
        <f>IFERROR(__xludf.DUMMYFUNCTION("""COMPUTED_VALUE"""),"HUR")</f>
        <v>HUR</v>
      </c>
      <c r="D21" s="205">
        <f>IFERROR(__xludf.DUMMYFUNCTION("""COMPUTED_VALUE"""),17.0)</f>
        <v>17</v>
      </c>
      <c r="E21" s="206">
        <f>IFERROR(__xludf.DUMMYFUNCTION("""COMPUTED_VALUE"""),2.0)</f>
        <v>2</v>
      </c>
      <c r="F21" s="205">
        <f>IFERROR(__xludf.DUMMYFUNCTION("""COMPUTED_VALUE"""),4.0)</f>
        <v>4</v>
      </c>
      <c r="G21" s="205" t="str">
        <f>IFERROR(__xludf.DUMMYFUNCTION("""COMPUTED_VALUE"""),"Cole Leimeister")</f>
        <v>Cole Leimeister</v>
      </c>
      <c r="H21" s="205" t="str">
        <f>IFERROR(__xludf.DUMMYFUNCTION("""COMPUTED_VALUE"""),"EDI")</f>
        <v>EDI</v>
      </c>
      <c r="I21" s="205">
        <f>IFERROR(__xludf.DUMMYFUNCTION("""COMPUTED_VALUE"""),10.0)</f>
        <v>10</v>
      </c>
      <c r="J21" s="206">
        <f>IFERROR(__xludf.DUMMYFUNCTION("""COMPUTED_VALUE"""),2.0)</f>
        <v>2</v>
      </c>
      <c r="K21" s="205">
        <f>IFERROR(__xludf.DUMMYFUNCTION("""COMPUTED_VALUE"""),17.0)</f>
        <v>17</v>
      </c>
      <c r="L21" s="205" t="str">
        <f>IFERROR(__xludf.DUMMYFUNCTION("""COMPUTED_VALUE"""),"Landon Leis ")</f>
        <v>Landon Leis </v>
      </c>
      <c r="M21" s="205" t="str">
        <f>IFERROR(__xludf.DUMMYFUNCTION("""COMPUTED_VALUE"""),"PC")</f>
        <v>PC</v>
      </c>
      <c r="N21" s="211">
        <f>IFERROR(__xludf.DUMMYFUNCTION("""COMPUTED_VALUE"""),160.08333333333334)</f>
        <v>160.0833333</v>
      </c>
      <c r="O21" s="206">
        <f>IFERROR(__xludf.DUMMYFUNCTION("""COMPUTED_VALUE"""),2.0)</f>
        <v>2</v>
      </c>
      <c r="P21" s="205">
        <f>IFERROR(__xludf.DUMMYFUNCTION("""COMPUTED_VALUE"""),12.0)</f>
        <v>12</v>
      </c>
      <c r="Q21" s="205" t="str">
        <f>IFERROR(__xludf.DUMMYFUNCTION("""COMPUTED_VALUE"""),"Dawson Coates")</f>
        <v>Dawson Coates</v>
      </c>
      <c r="R21" s="205" t="str">
        <f>IFERROR(__xludf.DUMMYFUNCTION("""COMPUTED_VALUE"""),"VER")</f>
        <v>VER</v>
      </c>
      <c r="S21" s="212">
        <f>IFERROR(__xludf.DUMMYFUNCTION("""COMPUTED_VALUE"""),1.0)</f>
        <v>1</v>
      </c>
    </row>
    <row r="22">
      <c r="A22" s="205">
        <f>IFERROR(__xludf.DUMMYFUNCTION("""COMPUTED_VALUE"""),4.0)</f>
        <v>4</v>
      </c>
      <c r="B22" s="205" t="str">
        <f>IFERROR(__xludf.DUMMYFUNCTION("""COMPUTED_VALUE"""),"Cole Leimeister")</f>
        <v>Cole Leimeister</v>
      </c>
      <c r="C22" s="205" t="str">
        <f>IFERROR(__xludf.DUMMYFUNCTION("""COMPUTED_VALUE"""),"EDI")</f>
        <v>EDI</v>
      </c>
      <c r="D22" s="205">
        <f>IFERROR(__xludf.DUMMYFUNCTION("""COMPUTED_VALUE"""),11.0)</f>
        <v>11</v>
      </c>
      <c r="E22" s="206">
        <f>IFERROR(__xludf.DUMMYFUNCTION("""COMPUTED_VALUE"""),3.0)</f>
        <v>3</v>
      </c>
      <c r="F22" s="205">
        <f>IFERROR(__xludf.DUMMYFUNCTION("""COMPUTED_VALUE"""),5.0)</f>
        <v>5</v>
      </c>
      <c r="G22" s="205" t="str">
        <f>IFERROR(__xludf.DUMMYFUNCTION("""COMPUTED_VALUE"""),"Drake Hooks")</f>
        <v>Drake Hooks</v>
      </c>
      <c r="H22" s="205" t="str">
        <f>IFERROR(__xludf.DUMMYFUNCTION("""COMPUTED_VALUE"""),"VER")</f>
        <v>VER</v>
      </c>
      <c r="I22" s="205">
        <f>IFERROR(__xludf.DUMMYFUNCTION("""COMPUTED_VALUE"""),9.0)</f>
        <v>9</v>
      </c>
      <c r="J22" s="206">
        <f>IFERROR(__xludf.DUMMYFUNCTION("""COMPUTED_VALUE"""),3.0)</f>
        <v>3</v>
      </c>
      <c r="K22" s="205">
        <f>IFERROR(__xludf.DUMMYFUNCTION("""COMPUTED_VALUE"""),15.0)</f>
        <v>15</v>
      </c>
      <c r="L22" s="205" t="str">
        <f>IFERROR(__xludf.DUMMYFUNCTION("""COMPUTED_VALUE"""),"Ike Brown")</f>
        <v>Ike Brown</v>
      </c>
      <c r="M22" s="205" t="str">
        <f>IFERROR(__xludf.DUMMYFUNCTION("""COMPUTED_VALUE"""),"BEL")</f>
        <v>BEL</v>
      </c>
      <c r="N22" s="211">
        <f>IFERROR(__xludf.DUMMYFUNCTION("""COMPUTED_VALUE"""),120.33333333333333)</f>
        <v>120.3333333</v>
      </c>
      <c r="O22" s="206">
        <f>IFERROR(__xludf.DUMMYFUNCTION("""COMPUTED_VALUE"""),3.0)</f>
        <v>3</v>
      </c>
      <c r="P22" s="205">
        <f>IFERROR(__xludf.DUMMYFUNCTION("""COMPUTED_VALUE"""),1.0)</f>
        <v>1</v>
      </c>
      <c r="Q22" s="205" t="str">
        <f>IFERROR(__xludf.DUMMYFUNCTION("""COMPUTED_VALUE"""),"Gavin Cornell")</f>
        <v>Gavin Cornell</v>
      </c>
      <c r="R22" s="205" t="str">
        <f>IFERROR(__xludf.DUMMYFUNCTION("""COMPUTED_VALUE"""),"PC")</f>
        <v>PC</v>
      </c>
      <c r="S22" s="212">
        <f>IFERROR(__xludf.DUMMYFUNCTION("""COMPUTED_VALUE"""),0.75)</f>
        <v>0.75</v>
      </c>
    </row>
    <row r="23">
      <c r="A23" s="205">
        <f>IFERROR(__xludf.DUMMYFUNCTION("""COMPUTED_VALUE"""),15.0)</f>
        <v>15</v>
      </c>
      <c r="B23" s="205" t="str">
        <f>IFERROR(__xludf.DUMMYFUNCTION("""COMPUTED_VALUE"""),"Ike Brown")</f>
        <v>Ike Brown</v>
      </c>
      <c r="C23" s="205" t="str">
        <f>IFERROR(__xludf.DUMMYFUNCTION("""COMPUTED_VALUE"""),"BEL")</f>
        <v>BEL</v>
      </c>
      <c r="D23" s="205">
        <f>IFERROR(__xludf.DUMMYFUNCTION("""COMPUTED_VALUE"""),10.0)</f>
        <v>10</v>
      </c>
      <c r="E23" s="206">
        <f>IFERROR(__xludf.DUMMYFUNCTION("""COMPUTED_VALUE"""),4.0)</f>
        <v>4</v>
      </c>
      <c r="F23" s="205">
        <f>IFERROR(__xludf.DUMMYFUNCTION("""COMPUTED_VALUE"""),17.0)</f>
        <v>17</v>
      </c>
      <c r="G23" s="205" t="str">
        <f>IFERROR(__xludf.DUMMYFUNCTION("""COMPUTED_VALUE"""),"Landon Leis ")</f>
        <v>Landon Leis </v>
      </c>
      <c r="H23" s="205" t="str">
        <f>IFERROR(__xludf.DUMMYFUNCTION("""COMPUTED_VALUE"""),"PC")</f>
        <v>PC</v>
      </c>
      <c r="I23" s="205">
        <f>IFERROR(__xludf.DUMMYFUNCTION("""COMPUTED_VALUE"""),7.0)</f>
        <v>7</v>
      </c>
      <c r="J23" s="206">
        <f>IFERROR(__xludf.DUMMYFUNCTION("""COMPUTED_VALUE"""),4.0)</f>
        <v>4</v>
      </c>
      <c r="K23" s="205">
        <f>IFERROR(__xludf.DUMMYFUNCTION("""COMPUTED_VALUE"""),4.0)</f>
        <v>4</v>
      </c>
      <c r="L23" s="205" t="str">
        <f>IFERROR(__xludf.DUMMYFUNCTION("""COMPUTED_VALUE"""),"Cole Leimeister")</f>
        <v>Cole Leimeister</v>
      </c>
      <c r="M23" s="205" t="str">
        <f>IFERROR(__xludf.DUMMYFUNCTION("""COMPUTED_VALUE"""),"EDI")</f>
        <v>EDI</v>
      </c>
      <c r="N23" s="211">
        <f>IFERROR(__xludf.DUMMYFUNCTION("""COMPUTED_VALUE"""),101.63636363636364)</f>
        <v>101.6363636</v>
      </c>
      <c r="O23" s="206">
        <f>IFERROR(__xludf.DUMMYFUNCTION("""COMPUTED_VALUE"""),4.0)</f>
        <v>4</v>
      </c>
      <c r="P23" s="205">
        <f>IFERROR(__xludf.DUMMYFUNCTION("""COMPUTED_VALUE"""),11.0)</f>
        <v>11</v>
      </c>
      <c r="Q23" s="205" t="str">
        <f>IFERROR(__xludf.DUMMYFUNCTION("""COMPUTED_VALUE"""),"Landon Hohler")</f>
        <v>Landon Hohler</v>
      </c>
      <c r="R23" s="205" t="str">
        <f>IFERROR(__xludf.DUMMYFUNCTION("""COMPUTED_VALUE"""),"HUR")</f>
        <v>HUR</v>
      </c>
      <c r="S23" s="212">
        <f>IFERROR(__xludf.DUMMYFUNCTION("""COMPUTED_VALUE"""),0.7232472324723247)</f>
        <v>0.7232472325</v>
      </c>
    </row>
    <row r="24">
      <c r="A24" s="205">
        <f>IFERROR(__xludf.DUMMYFUNCTION("""COMPUTED_VALUE"""),5.0)</f>
        <v>5</v>
      </c>
      <c r="B24" s="205" t="str">
        <f>IFERROR(__xludf.DUMMYFUNCTION("""COMPUTED_VALUE"""),"Drake Hooks")</f>
        <v>Drake Hooks</v>
      </c>
      <c r="C24" s="205" t="str">
        <f>IFERROR(__xludf.DUMMYFUNCTION("""COMPUTED_VALUE"""),"VER")</f>
        <v>VER</v>
      </c>
      <c r="D24" s="205">
        <f>IFERROR(__xludf.DUMMYFUNCTION("""COMPUTED_VALUE"""),7.0)</f>
        <v>7</v>
      </c>
      <c r="E24" s="206">
        <f>IFERROR(__xludf.DUMMYFUNCTION("""COMPUTED_VALUE"""),5.0)</f>
        <v>5</v>
      </c>
      <c r="F24" s="205">
        <f>IFERROR(__xludf.DUMMYFUNCTION("""COMPUTED_VALUE"""),11.0)</f>
        <v>11</v>
      </c>
      <c r="G24" s="205" t="str">
        <f>IFERROR(__xludf.DUMMYFUNCTION("""COMPUTED_VALUE"""),"Landon Hohler")</f>
        <v>Landon Hohler</v>
      </c>
      <c r="H24" s="205" t="str">
        <f>IFERROR(__xludf.DUMMYFUNCTION("""COMPUTED_VALUE"""),"HUR")</f>
        <v>HUR</v>
      </c>
      <c r="I24" s="205">
        <f>IFERROR(__xludf.DUMMYFUNCTION("""COMPUTED_VALUE"""),5.0)</f>
        <v>5</v>
      </c>
      <c r="J24" s="206">
        <f>IFERROR(__xludf.DUMMYFUNCTION("""COMPUTED_VALUE"""),5.0)</f>
        <v>5</v>
      </c>
      <c r="K24" s="205">
        <f>IFERROR(__xludf.DUMMYFUNCTION("""COMPUTED_VALUE"""),5.0)</f>
        <v>5</v>
      </c>
      <c r="L24" s="205" t="str">
        <f>IFERROR(__xludf.DUMMYFUNCTION("""COMPUTED_VALUE"""),"Drake Hooks")</f>
        <v>Drake Hooks</v>
      </c>
      <c r="M24" s="205" t="str">
        <f>IFERROR(__xludf.DUMMYFUNCTION("""COMPUTED_VALUE"""),"VER")</f>
        <v>VER</v>
      </c>
      <c r="N24" s="211">
        <f>IFERROR(__xludf.DUMMYFUNCTION("""COMPUTED_VALUE"""),96.3)</f>
        <v>96.3</v>
      </c>
      <c r="O24" s="206">
        <f>IFERROR(__xludf.DUMMYFUNCTION("""COMPUTED_VALUE"""),5.0)</f>
        <v>5</v>
      </c>
      <c r="P24" s="205">
        <f>IFERROR(__xludf.DUMMYFUNCTION("""COMPUTED_VALUE"""),12.0)</f>
        <v>12</v>
      </c>
      <c r="Q24" s="205" t="str">
        <f>IFERROR(__xludf.DUMMYFUNCTION("""COMPUTED_VALUE""")," ")</f>
        <v> </v>
      </c>
      <c r="R24" s="205" t="str">
        <f>IFERROR(__xludf.DUMMYFUNCTION("""COMPUTED_VALUE"""),"PC")</f>
        <v>PC</v>
      </c>
      <c r="S24" s="212">
        <f>IFERROR(__xludf.DUMMYFUNCTION("""COMPUTED_VALUE"""),0.6666666666666666)</f>
        <v>0.6666666667</v>
      </c>
    </row>
    <row r="25">
      <c r="A25" s="205">
        <f>IFERROR(__xludf.DUMMYFUNCTION("""COMPUTED_VALUE"""),1.0)</f>
        <v>1</v>
      </c>
      <c r="B25" s="205" t="str">
        <f>IFERROR(__xludf.DUMMYFUNCTION("""COMPUTED_VALUE"""),"Gavin Cornell")</f>
        <v>Gavin Cornell</v>
      </c>
      <c r="C25" s="205" t="str">
        <f>IFERROR(__xludf.DUMMYFUNCTION("""COMPUTED_VALUE"""),"PC")</f>
        <v>PC</v>
      </c>
      <c r="D25" s="205">
        <f>IFERROR(__xludf.DUMMYFUNCTION("""COMPUTED_VALUE"""),2.0)</f>
        <v>2</v>
      </c>
      <c r="E25" s="206">
        <f>IFERROR(__xludf.DUMMYFUNCTION("""COMPUTED_VALUE"""),6.0)</f>
        <v>6</v>
      </c>
      <c r="F25" s="205">
        <f>IFERROR(__xludf.DUMMYFUNCTION("""COMPUTED_VALUE"""),41.0)</f>
        <v>41</v>
      </c>
      <c r="G25" s="205" t="str">
        <f>IFERROR(__xludf.DUMMYFUNCTION("""COMPUTED_VALUE"""),"Evan Kuhns")</f>
        <v>Evan Kuhns</v>
      </c>
      <c r="H25" s="205" t="str">
        <f>IFERROR(__xludf.DUMMYFUNCTION("""COMPUTED_VALUE"""),"VER")</f>
        <v>VER</v>
      </c>
      <c r="I25" s="205">
        <f>IFERROR(__xludf.DUMMYFUNCTION("""COMPUTED_VALUE"""),1.0)</f>
        <v>1</v>
      </c>
      <c r="J25" s="206">
        <f>IFERROR(__xludf.DUMMYFUNCTION("""COMPUTED_VALUE"""),6.0)</f>
        <v>6</v>
      </c>
      <c r="K25" s="205">
        <f>IFERROR(__xludf.DUMMYFUNCTION("""COMPUTED_VALUE"""),12.0)</f>
        <v>12</v>
      </c>
      <c r="L25" s="205" t="str">
        <f>IFERROR(__xludf.DUMMYFUNCTION("""COMPUTED_VALUE"""),"Dawson Coates")</f>
        <v>Dawson Coates</v>
      </c>
      <c r="M25" s="205" t="str">
        <f>IFERROR(__xludf.DUMMYFUNCTION("""COMPUTED_VALUE"""),"VER")</f>
        <v>VER</v>
      </c>
      <c r="N25" s="211">
        <f>IFERROR(__xludf.DUMMYFUNCTION("""COMPUTED_VALUE"""),3.1)</f>
        <v>3.1</v>
      </c>
      <c r="O25" s="206">
        <f>IFERROR(__xludf.DUMMYFUNCTION("""COMPUTED_VALUE"""),6.0)</f>
        <v>6</v>
      </c>
      <c r="P25" s="205">
        <f>IFERROR(__xludf.DUMMYFUNCTION("""COMPUTED_VALUE"""),4.0)</f>
        <v>4</v>
      </c>
      <c r="Q25" s="205" t="str">
        <f>IFERROR(__xludf.DUMMYFUNCTION("""COMPUTED_VALUE"""),"Cole Leimeister")</f>
        <v>Cole Leimeister</v>
      </c>
      <c r="R25" s="205" t="str">
        <f>IFERROR(__xludf.DUMMYFUNCTION("""COMPUTED_VALUE"""),"EDI")</f>
        <v>EDI</v>
      </c>
      <c r="S25" s="212">
        <f>IFERROR(__xludf.DUMMYFUNCTION("""COMPUTED_VALUE"""),0.5866666666666667)</f>
        <v>0.5866666667</v>
      </c>
    </row>
    <row r="26">
      <c r="A26" s="205">
        <f>IFERROR(__xludf.DUMMYFUNCTION("""COMPUTED_VALUE"""),4.0)</f>
        <v>4</v>
      </c>
      <c r="B26" s="205" t="str">
        <f>IFERROR(__xludf.DUMMYFUNCTION("""COMPUTED_VALUE"""),"Evan Bova")</f>
        <v>Evan Bova</v>
      </c>
      <c r="C26" s="205" t="str">
        <f>IFERROR(__xludf.DUMMYFUNCTION("""COMPUTED_VALUE"""),"BEL")</f>
        <v>BEL</v>
      </c>
      <c r="D26" s="205">
        <f>IFERROR(__xludf.DUMMYFUNCTION("""COMPUTED_VALUE"""),0.0)</f>
        <v>0</v>
      </c>
      <c r="E26" s="206">
        <f>IFERROR(__xludf.DUMMYFUNCTION("""COMPUTED_VALUE"""),7.0)</f>
        <v>7</v>
      </c>
      <c r="F26" s="205">
        <f>IFERROR(__xludf.DUMMYFUNCTION("""COMPUTED_VALUE"""),4.0)</f>
        <v>4</v>
      </c>
      <c r="G26" s="205" t="str">
        <f>IFERROR(__xludf.DUMMYFUNCTION("""COMPUTED_VALUE"""),"Evan Bova")</f>
        <v>Evan Bova</v>
      </c>
      <c r="H26" s="205" t="str">
        <f>IFERROR(__xludf.DUMMYFUNCTION("""COMPUTED_VALUE"""),"BEL")</f>
        <v>BEL</v>
      </c>
      <c r="I26" s="205">
        <f>IFERROR(__xludf.DUMMYFUNCTION("""COMPUTED_VALUE"""),0.0)</f>
        <v>0</v>
      </c>
      <c r="J26" s="206">
        <f>IFERROR(__xludf.DUMMYFUNCTION("""COMPUTED_VALUE"""),7.0)</f>
        <v>7</v>
      </c>
      <c r="K26" s="205">
        <f>IFERROR(__xludf.DUMMYFUNCTION("""COMPUTED_VALUE"""),1.0)</f>
        <v>1</v>
      </c>
      <c r="L26" s="205" t="str">
        <f>IFERROR(__xludf.DUMMYFUNCTION("""COMPUTED_VALUE"""),"Gavin Cornell")</f>
        <v>Gavin Cornell</v>
      </c>
      <c r="M26" s="205" t="str">
        <f>IFERROR(__xludf.DUMMYFUNCTION("""COMPUTED_VALUE"""),"PC")</f>
        <v>PC</v>
      </c>
      <c r="N26" s="211">
        <f>IFERROR(__xludf.DUMMYFUNCTION("""COMPUTED_VALUE"""),1.75)</f>
        <v>1.75</v>
      </c>
      <c r="O26" s="206">
        <f>IFERROR(__xludf.DUMMYFUNCTION("""COMPUTED_VALUE"""),7.0)</f>
        <v>7</v>
      </c>
      <c r="P26" s="205">
        <f>IFERROR(__xludf.DUMMYFUNCTION("""COMPUTED_VALUE"""),17.0)</f>
        <v>17</v>
      </c>
      <c r="Q26" s="205" t="str">
        <f>IFERROR(__xludf.DUMMYFUNCTION("""COMPUTED_VALUE"""),"Landon Leis ")</f>
        <v>Landon Leis </v>
      </c>
      <c r="R26" s="205" t="str">
        <f>IFERROR(__xludf.DUMMYFUNCTION("""COMPUTED_VALUE"""),"PC")</f>
        <v>PC</v>
      </c>
      <c r="S26" s="212">
        <f>IFERROR(__xludf.DUMMYFUNCTION("""COMPUTED_VALUE"""),0.49328859060402686)</f>
        <v>0.4932885906</v>
      </c>
    </row>
    <row r="27">
      <c r="A27" s="205">
        <f>IFERROR(__xludf.DUMMYFUNCTION("""COMPUTED_VALUE"""),43.0)</f>
        <v>43</v>
      </c>
      <c r="B27" s="205" t="str">
        <f>IFERROR(__xludf.DUMMYFUNCTION("""COMPUTED_VALUE"""),"Billy Sberna")</f>
        <v>Billy Sberna</v>
      </c>
      <c r="C27" s="205" t="str">
        <f>IFERROR(__xludf.DUMMYFUNCTION("""COMPUTED_VALUE"""),"BEL")</f>
        <v>BEL</v>
      </c>
      <c r="D27" s="205">
        <f>IFERROR(__xludf.DUMMYFUNCTION("""COMPUTED_VALUE"""),0.0)</f>
        <v>0</v>
      </c>
      <c r="E27" s="206">
        <f>IFERROR(__xludf.DUMMYFUNCTION("""COMPUTED_VALUE"""),8.0)</f>
        <v>8</v>
      </c>
      <c r="F27" s="205">
        <f>IFERROR(__xludf.DUMMYFUNCTION("""COMPUTED_VALUE"""),43.0)</f>
        <v>43</v>
      </c>
      <c r="G27" s="205" t="str">
        <f>IFERROR(__xludf.DUMMYFUNCTION("""COMPUTED_VALUE"""),"Billy Sberna")</f>
        <v>Billy Sberna</v>
      </c>
      <c r="H27" s="205" t="str">
        <f>IFERROR(__xludf.DUMMYFUNCTION("""COMPUTED_VALUE"""),"BEL")</f>
        <v>BEL</v>
      </c>
      <c r="I27" s="205">
        <f>IFERROR(__xludf.DUMMYFUNCTION("""COMPUTED_VALUE"""),0.0)</f>
        <v>0</v>
      </c>
      <c r="J27" s="206">
        <f>IFERROR(__xludf.DUMMYFUNCTION("""COMPUTED_VALUE"""),8.0)</f>
        <v>8</v>
      </c>
      <c r="K27" s="205">
        <f>IFERROR(__xludf.DUMMYFUNCTION("""COMPUTED_VALUE"""),12.0)</f>
        <v>12</v>
      </c>
      <c r="L27" s="205" t="str">
        <f>IFERROR(__xludf.DUMMYFUNCTION("""COMPUTED_VALUE""")," ")</f>
        <v> </v>
      </c>
      <c r="M27" s="205" t="str">
        <f>IFERROR(__xludf.DUMMYFUNCTION("""COMPUTED_VALUE"""),"PC")</f>
        <v>PC</v>
      </c>
      <c r="N27" s="211">
        <f>IFERROR(__xludf.DUMMYFUNCTION("""COMPUTED_VALUE"""),1.1666666666666667)</f>
        <v>1.166666667</v>
      </c>
      <c r="O27" s="206">
        <f>IFERROR(__xludf.DUMMYFUNCTION("""COMPUTED_VALUE"""),8.0)</f>
        <v>8</v>
      </c>
      <c r="P27" s="205">
        <f>IFERROR(__xludf.DUMMYFUNCTION("""COMPUTED_VALUE"""),15.0)</f>
        <v>15</v>
      </c>
      <c r="Q27" s="205" t="str">
        <f>IFERROR(__xludf.DUMMYFUNCTION("""COMPUTED_VALUE"""),"Ike Brown")</f>
        <v>Ike Brown</v>
      </c>
      <c r="R27" s="205" t="str">
        <f>IFERROR(__xludf.DUMMYFUNCTION("""COMPUTED_VALUE"""),"BEL")</f>
        <v>BEL</v>
      </c>
      <c r="S27" s="212">
        <f>IFERROR(__xludf.DUMMYFUNCTION("""COMPUTED_VALUE"""),0.4830188679245283)</f>
        <v>0.4830188679</v>
      </c>
    </row>
    <row r="28">
      <c r="A28" s="205">
        <f>IFERROR(__xludf.DUMMYFUNCTION("""COMPUTED_VALUE"""),2.0)</f>
        <v>2</v>
      </c>
      <c r="B28" s="205" t="str">
        <f>IFERROR(__xludf.DUMMYFUNCTION("""COMPUTED_VALUE"""),"Konner Dauch")</f>
        <v>Konner Dauch</v>
      </c>
      <c r="C28" s="205" t="str">
        <f>IFERROR(__xludf.DUMMYFUNCTION("""COMPUTED_VALUE"""),"BEL")</f>
        <v>BEL</v>
      </c>
      <c r="D28" s="205">
        <f>IFERROR(__xludf.DUMMYFUNCTION("""COMPUTED_VALUE"""),0.0)</f>
        <v>0</v>
      </c>
      <c r="E28" s="206">
        <f>IFERROR(__xludf.DUMMYFUNCTION("""COMPUTED_VALUE"""),9.0)</f>
        <v>9</v>
      </c>
      <c r="F28" s="205">
        <f>IFERROR(__xludf.DUMMYFUNCTION("""COMPUTED_VALUE"""),2.0)</f>
        <v>2</v>
      </c>
      <c r="G28" s="205" t="str">
        <f>IFERROR(__xludf.DUMMYFUNCTION("""COMPUTED_VALUE"""),"Konner Dauch")</f>
        <v>Konner Dauch</v>
      </c>
      <c r="H28" s="205" t="str">
        <f>IFERROR(__xludf.DUMMYFUNCTION("""COMPUTED_VALUE"""),"BEL")</f>
        <v>BEL</v>
      </c>
      <c r="I28" s="205">
        <f>IFERROR(__xludf.DUMMYFUNCTION("""COMPUTED_VALUE"""),0.0)</f>
        <v>0</v>
      </c>
      <c r="J28" s="206">
        <f>IFERROR(__xludf.DUMMYFUNCTION("""COMPUTED_VALUE"""),9.0)</f>
        <v>9</v>
      </c>
      <c r="K28" s="205">
        <f>IFERROR(__xludf.DUMMYFUNCTION("""COMPUTED_VALUE"""),12.0)</f>
        <v>12</v>
      </c>
      <c r="L28" s="205" t="str">
        <f>IFERROR(__xludf.DUMMYFUNCTION("""COMPUTED_VALUE"""),"Cameron Lanier")</f>
        <v>Cameron Lanier</v>
      </c>
      <c r="M28" s="205" t="str">
        <f>IFERROR(__xludf.DUMMYFUNCTION("""COMPUTED_VALUE"""),"PC")</f>
        <v>PC</v>
      </c>
      <c r="N28" s="211">
        <f>IFERROR(__xludf.DUMMYFUNCTION("""COMPUTED_VALUE"""),0.5833333333333334)</f>
        <v>0.5833333333</v>
      </c>
      <c r="O28" s="206">
        <f>IFERROR(__xludf.DUMMYFUNCTION("""COMPUTED_VALUE"""),9.0)</f>
        <v>9</v>
      </c>
      <c r="P28" s="205">
        <f>IFERROR(__xludf.DUMMYFUNCTION("""COMPUTED_VALUE"""),5.0)</f>
        <v>5</v>
      </c>
      <c r="Q28" s="205" t="str">
        <f>IFERROR(__xludf.DUMMYFUNCTION("""COMPUTED_VALUE"""),"Drake Hooks")</f>
        <v>Drake Hooks</v>
      </c>
      <c r="R28" s="205" t="str">
        <f>IFERROR(__xludf.DUMMYFUNCTION("""COMPUTED_VALUE"""),"VER")</f>
        <v>VER</v>
      </c>
      <c r="S28" s="212">
        <f>IFERROR(__xludf.DUMMYFUNCTION("""COMPUTED_VALUE"""),0.4647887323943662)</f>
        <v>0.4647887324</v>
      </c>
    </row>
    <row r="29">
      <c r="A29" s="205">
        <f>IFERROR(__xludf.DUMMYFUNCTION("""COMPUTED_VALUE"""),9.0)</f>
        <v>9</v>
      </c>
      <c r="B29" s="205" t="str">
        <f>IFERROR(__xludf.DUMMYFUNCTION("""COMPUTED_VALUE"""),"Caden Cramer")</f>
        <v>Caden Cramer</v>
      </c>
      <c r="C29" s="205" t="str">
        <f>IFERROR(__xludf.DUMMYFUNCTION("""COMPUTED_VALUE"""),"BEL")</f>
        <v>BEL</v>
      </c>
      <c r="D29" s="205">
        <f>IFERROR(__xludf.DUMMYFUNCTION("""COMPUTED_VALUE"""),0.0)</f>
        <v>0</v>
      </c>
      <c r="E29" s="206">
        <f>IFERROR(__xludf.DUMMYFUNCTION("""COMPUTED_VALUE"""),10.0)</f>
        <v>10</v>
      </c>
      <c r="F29" s="205">
        <f>IFERROR(__xludf.DUMMYFUNCTION("""COMPUTED_VALUE"""),9.0)</f>
        <v>9</v>
      </c>
      <c r="G29" s="205" t="str">
        <f>IFERROR(__xludf.DUMMYFUNCTION("""COMPUTED_VALUE"""),"Caden Cramer")</f>
        <v>Caden Cramer</v>
      </c>
      <c r="H29" s="205" t="str">
        <f>IFERROR(__xludf.DUMMYFUNCTION("""COMPUTED_VALUE"""),"BEL")</f>
        <v>BEL</v>
      </c>
      <c r="I29" s="205">
        <f>IFERROR(__xludf.DUMMYFUNCTION("""COMPUTED_VALUE"""),0.0)</f>
        <v>0</v>
      </c>
      <c r="J29" s="206">
        <f>IFERROR(__xludf.DUMMYFUNCTION("""COMPUTED_VALUE"""),10.0)</f>
        <v>10</v>
      </c>
      <c r="K29" s="205">
        <f>IFERROR(__xludf.DUMMYFUNCTION("""COMPUTED_VALUE"""),19.0)</f>
        <v>19</v>
      </c>
      <c r="L29" s="205" t="str">
        <f>IFERROR(__xludf.DUMMYFUNCTION("""COMPUTED_VALUE"""),"Wyatt Yarbrough ")</f>
        <v>Wyatt Yarbrough </v>
      </c>
      <c r="M29" s="205" t="str">
        <f>IFERROR(__xludf.DUMMYFUNCTION("""COMPUTED_VALUE"""),"PC")</f>
        <v>PC</v>
      </c>
      <c r="N29" s="211">
        <f>IFERROR(__xludf.DUMMYFUNCTION("""COMPUTED_VALUE"""),0.5833333333333334)</f>
        <v>0.5833333333</v>
      </c>
      <c r="O29" s="206">
        <f>IFERROR(__xludf.DUMMYFUNCTION("""COMPUTED_VALUE"""),10.0)</f>
        <v>10</v>
      </c>
      <c r="P29" s="205">
        <f>IFERROR(__xludf.DUMMYFUNCTION("""COMPUTED_VALUE"""),19.0)</f>
        <v>19</v>
      </c>
      <c r="Q29" s="205" t="str">
        <f>IFERROR(__xludf.DUMMYFUNCTION("""COMPUTED_VALUE"""),"Wyatt Yarbrough ")</f>
        <v>Wyatt Yarbrough </v>
      </c>
      <c r="R29" s="205" t="str">
        <f>IFERROR(__xludf.DUMMYFUNCTION("""COMPUTED_VALUE"""),"PC")</f>
        <v>PC</v>
      </c>
      <c r="S29" s="212">
        <f>IFERROR(__xludf.DUMMYFUNCTION("""COMPUTED_VALUE"""),0.4)</f>
        <v>0.4</v>
      </c>
    </row>
    <row r="30">
      <c r="A30" s="205">
        <f>IFERROR(__xludf.DUMMYFUNCTION("""COMPUTED_VALUE"""),33.0)</f>
        <v>33</v>
      </c>
      <c r="B30" s="205" t="str">
        <f>IFERROR(__xludf.DUMMYFUNCTION("""COMPUTED_VALUE"""),"Nolan Hartman")</f>
        <v>Nolan Hartman</v>
      </c>
      <c r="C30" s="205" t="str">
        <f>IFERROR(__xludf.DUMMYFUNCTION("""COMPUTED_VALUE"""),"BEL")</f>
        <v>BEL</v>
      </c>
      <c r="D30" s="205">
        <f>IFERROR(__xludf.DUMMYFUNCTION("""COMPUTED_VALUE"""),0.0)</f>
        <v>0</v>
      </c>
      <c r="E30" s="206">
        <f>IFERROR(__xludf.DUMMYFUNCTION("""COMPUTED_VALUE"""),11.0)</f>
        <v>11</v>
      </c>
      <c r="F30" s="205">
        <f>IFERROR(__xludf.DUMMYFUNCTION("""COMPUTED_VALUE"""),33.0)</f>
        <v>33</v>
      </c>
      <c r="G30" s="205" t="str">
        <f>IFERROR(__xludf.DUMMYFUNCTION("""COMPUTED_VALUE"""),"Nolan Hartman")</f>
        <v>Nolan Hartman</v>
      </c>
      <c r="H30" s="205" t="str">
        <f>IFERROR(__xludf.DUMMYFUNCTION("""COMPUTED_VALUE"""),"BEL")</f>
        <v>BEL</v>
      </c>
      <c r="I30" s="205">
        <f>IFERROR(__xludf.DUMMYFUNCTION("""COMPUTED_VALUE"""),0.0)</f>
        <v>0</v>
      </c>
      <c r="J30" s="206">
        <f>IFERROR(__xludf.DUMMYFUNCTION("""COMPUTED_VALUE"""),11.0)</f>
        <v>11</v>
      </c>
      <c r="K30" s="205">
        <f>IFERROR(__xludf.DUMMYFUNCTION("""COMPUTED_VALUE"""),4.0)</f>
        <v>4</v>
      </c>
      <c r="L30" s="205" t="str">
        <f>IFERROR(__xludf.DUMMYFUNCTION("""COMPUTED_VALUE"""),"Evan Bova")</f>
        <v>Evan Bova</v>
      </c>
      <c r="M30" s="205" t="str">
        <f>IFERROR(__xludf.DUMMYFUNCTION("""COMPUTED_VALUE"""),"BEL")</f>
        <v>BEL</v>
      </c>
      <c r="N30" s="211">
        <f>IFERROR(__xludf.DUMMYFUNCTION("""COMPUTED_VALUE"""),0.0)</f>
        <v>0</v>
      </c>
      <c r="O30" s="206">
        <f>IFERROR(__xludf.DUMMYFUNCTION("""COMPUTED_VALUE"""),11.0)</f>
        <v>11</v>
      </c>
      <c r="P30" s="205">
        <f>IFERROR(__xludf.DUMMYFUNCTION("""COMPUTED_VALUE"""),5.0)</f>
        <v>5</v>
      </c>
      <c r="Q30" s="205" t="str">
        <f>IFERROR(__xludf.DUMMYFUNCTION("""COMPUTED_VALUE"""),"Drew Dennings")</f>
        <v>Drew Dennings</v>
      </c>
      <c r="R30" s="205" t="str">
        <f>IFERROR(__xludf.DUMMYFUNCTION("""COMPUTED_VALUE"""),"BEL")</f>
        <v>BEL</v>
      </c>
      <c r="S30" s="212">
        <f>IFERROR(__xludf.DUMMYFUNCTION("""COMPUTED_VALUE"""),0.0)</f>
        <v>0</v>
      </c>
    </row>
    <row r="31">
      <c r="A31" s="205">
        <f>IFERROR(__xludf.DUMMYFUNCTION("""COMPUTED_VALUE"""),13.0)</f>
        <v>13</v>
      </c>
      <c r="B31" s="205" t="str">
        <f>IFERROR(__xludf.DUMMYFUNCTION("""COMPUTED_VALUE"""),"Owen Hancock")</f>
        <v>Owen Hancock</v>
      </c>
      <c r="C31" s="205" t="str">
        <f>IFERROR(__xludf.DUMMYFUNCTION("""COMPUTED_VALUE"""),"BEL")</f>
        <v>BEL</v>
      </c>
      <c r="D31" s="205">
        <f>IFERROR(__xludf.DUMMYFUNCTION("""COMPUTED_VALUE"""),0.0)</f>
        <v>0</v>
      </c>
      <c r="E31" s="206">
        <f>IFERROR(__xludf.DUMMYFUNCTION("""COMPUTED_VALUE"""),12.0)</f>
        <v>12</v>
      </c>
      <c r="F31" s="205">
        <f>IFERROR(__xludf.DUMMYFUNCTION("""COMPUTED_VALUE"""),13.0)</f>
        <v>13</v>
      </c>
      <c r="G31" s="205" t="str">
        <f>IFERROR(__xludf.DUMMYFUNCTION("""COMPUTED_VALUE"""),"Owen Hancock")</f>
        <v>Owen Hancock</v>
      </c>
      <c r="H31" s="205" t="str">
        <f>IFERROR(__xludf.DUMMYFUNCTION("""COMPUTED_VALUE"""),"BEL")</f>
        <v>BEL</v>
      </c>
      <c r="I31" s="205">
        <f>IFERROR(__xludf.DUMMYFUNCTION("""COMPUTED_VALUE"""),0.0)</f>
        <v>0</v>
      </c>
      <c r="J31" s="206">
        <f>IFERROR(__xludf.DUMMYFUNCTION("""COMPUTED_VALUE"""),12.0)</f>
        <v>12</v>
      </c>
      <c r="K31" s="205">
        <f>IFERROR(__xludf.DUMMYFUNCTION("""COMPUTED_VALUE"""),43.0)</f>
        <v>43</v>
      </c>
      <c r="L31" s="205" t="str">
        <f>IFERROR(__xludf.DUMMYFUNCTION("""COMPUTED_VALUE"""),"Billy Sberna")</f>
        <v>Billy Sberna</v>
      </c>
      <c r="M31" s="205" t="str">
        <f>IFERROR(__xludf.DUMMYFUNCTION("""COMPUTED_VALUE"""),"BEL")</f>
        <v>BEL</v>
      </c>
      <c r="N31" s="211">
        <f>IFERROR(__xludf.DUMMYFUNCTION("""COMPUTED_VALUE"""),0.0)</f>
        <v>0</v>
      </c>
      <c r="O31" s="206">
        <f>IFERROR(__xludf.DUMMYFUNCTION("""COMPUTED_VALUE"""),12.0)</f>
        <v>12</v>
      </c>
      <c r="P31" s="205">
        <f>IFERROR(__xludf.DUMMYFUNCTION("""COMPUTED_VALUE"""),18.0)</f>
        <v>18</v>
      </c>
      <c r="Q31" s="205" t="str">
        <f>IFERROR(__xludf.DUMMYFUNCTION("""COMPUTED_VALUE"""),"Robert Fisher")</f>
        <v>Robert Fisher</v>
      </c>
      <c r="R31" s="205" t="str">
        <f>IFERROR(__xludf.DUMMYFUNCTION("""COMPUTED_VALUE"""),"HUR")</f>
        <v>HUR</v>
      </c>
      <c r="S31" s="212">
        <f>IFERROR(__xludf.DUMMYFUNCTION("""COMPUTED_VALUE"""),0.0)</f>
        <v>0</v>
      </c>
    </row>
    <row r="32">
      <c r="A32" s="205">
        <f>IFERROR(__xludf.DUMMYFUNCTION("""COMPUTED_VALUE"""),27.0)</f>
        <v>27</v>
      </c>
      <c r="B32" s="205" t="str">
        <f>IFERROR(__xludf.DUMMYFUNCTION("""COMPUTED_VALUE"""),"Brodie Dauch")</f>
        <v>Brodie Dauch</v>
      </c>
      <c r="C32" s="205" t="str">
        <f>IFERROR(__xludf.DUMMYFUNCTION("""COMPUTED_VALUE"""),"BEL")</f>
        <v>BEL</v>
      </c>
      <c r="D32" s="205">
        <f>IFERROR(__xludf.DUMMYFUNCTION("""COMPUTED_VALUE"""),0.0)</f>
        <v>0</v>
      </c>
      <c r="E32" s="206">
        <f>IFERROR(__xludf.DUMMYFUNCTION("""COMPUTED_VALUE"""),13.0)</f>
        <v>13</v>
      </c>
      <c r="F32" s="205">
        <f>IFERROR(__xludf.DUMMYFUNCTION("""COMPUTED_VALUE"""),27.0)</f>
        <v>27</v>
      </c>
      <c r="G32" s="205" t="str">
        <f>IFERROR(__xludf.DUMMYFUNCTION("""COMPUTED_VALUE"""),"Brodie Dauch")</f>
        <v>Brodie Dauch</v>
      </c>
      <c r="H32" s="205" t="str">
        <f>IFERROR(__xludf.DUMMYFUNCTION("""COMPUTED_VALUE"""),"BEL")</f>
        <v>BEL</v>
      </c>
      <c r="I32" s="205">
        <f>IFERROR(__xludf.DUMMYFUNCTION("""COMPUTED_VALUE"""),0.0)</f>
        <v>0</v>
      </c>
      <c r="J32" s="206">
        <f>IFERROR(__xludf.DUMMYFUNCTION("""COMPUTED_VALUE"""),13.0)</f>
        <v>13</v>
      </c>
      <c r="K32" s="205">
        <f>IFERROR(__xludf.DUMMYFUNCTION("""COMPUTED_VALUE"""),2.0)</f>
        <v>2</v>
      </c>
      <c r="L32" s="205" t="str">
        <f>IFERROR(__xludf.DUMMYFUNCTION("""COMPUTED_VALUE"""),"Konner Dauch")</f>
        <v>Konner Dauch</v>
      </c>
      <c r="M32" s="205" t="str">
        <f>IFERROR(__xludf.DUMMYFUNCTION("""COMPUTED_VALUE"""),"BEL")</f>
        <v>BEL</v>
      </c>
      <c r="N32" s="211">
        <f>IFERROR(__xludf.DUMMYFUNCTION("""COMPUTED_VALUE"""),0.0)</f>
        <v>0</v>
      </c>
      <c r="O32" s="206">
        <f>IFERROR(__xludf.DUMMYFUNCTION("""COMPUTED_VALUE"""),13.0)</f>
        <v>13</v>
      </c>
      <c r="P32" s="205">
        <f>IFERROR(__xludf.DUMMYFUNCTION("""COMPUTED_VALUE"""),41.0)</f>
        <v>41</v>
      </c>
      <c r="Q32" s="205" t="str">
        <f>IFERROR(__xludf.DUMMYFUNCTION("""COMPUTED_VALUE"""),"Evan Kuhns")</f>
        <v>Evan Kuhns</v>
      </c>
      <c r="R32" s="205" t="str">
        <f>IFERROR(__xludf.DUMMYFUNCTION("""COMPUTED_VALUE"""),"VER")</f>
        <v>VER</v>
      </c>
      <c r="S32" s="212">
        <f>IFERROR(__xludf.DUMMYFUNCTION("""COMPUTED_VALUE"""),0.0)</f>
        <v>0</v>
      </c>
    </row>
    <row r="33">
      <c r="A33" s="205">
        <f>IFERROR(__xludf.DUMMYFUNCTION("""COMPUTED_VALUE"""),3.0)</f>
        <v>3</v>
      </c>
      <c r="B33" s="205" t="str">
        <f>IFERROR(__xludf.DUMMYFUNCTION("""COMPUTED_VALUE"""),"Reed Lorow")</f>
        <v>Reed Lorow</v>
      </c>
      <c r="C33" s="205" t="str">
        <f>IFERROR(__xludf.DUMMYFUNCTION("""COMPUTED_VALUE"""),"BEL")</f>
        <v>BEL</v>
      </c>
      <c r="D33" s="205">
        <f>IFERROR(__xludf.DUMMYFUNCTION("""COMPUTED_VALUE"""),0.0)</f>
        <v>0</v>
      </c>
      <c r="E33" s="206">
        <f>IFERROR(__xludf.DUMMYFUNCTION("""COMPUTED_VALUE"""),14.0)</f>
        <v>14</v>
      </c>
      <c r="F33" s="205">
        <f>IFERROR(__xludf.DUMMYFUNCTION("""COMPUTED_VALUE"""),3.0)</f>
        <v>3</v>
      </c>
      <c r="G33" s="205" t="str">
        <f>IFERROR(__xludf.DUMMYFUNCTION("""COMPUTED_VALUE"""),"Reed Lorow")</f>
        <v>Reed Lorow</v>
      </c>
      <c r="H33" s="205" t="str">
        <f>IFERROR(__xludf.DUMMYFUNCTION("""COMPUTED_VALUE"""),"BEL")</f>
        <v>BEL</v>
      </c>
      <c r="I33" s="205">
        <f>IFERROR(__xludf.DUMMYFUNCTION("""COMPUTED_VALUE"""),0.0)</f>
        <v>0</v>
      </c>
      <c r="J33" s="206">
        <f>IFERROR(__xludf.DUMMYFUNCTION("""COMPUTED_VALUE"""),14.0)</f>
        <v>14</v>
      </c>
      <c r="K33" s="205">
        <f>IFERROR(__xludf.DUMMYFUNCTION("""COMPUTED_VALUE"""),9.0)</f>
        <v>9</v>
      </c>
      <c r="L33" s="205" t="str">
        <f>IFERROR(__xludf.DUMMYFUNCTION("""COMPUTED_VALUE"""),"Caden Cramer")</f>
        <v>Caden Cramer</v>
      </c>
      <c r="M33" s="205" t="str">
        <f>IFERROR(__xludf.DUMMYFUNCTION("""COMPUTED_VALUE"""),"BEL")</f>
        <v>BEL</v>
      </c>
      <c r="N33" s="211">
        <f>IFERROR(__xludf.DUMMYFUNCTION("""COMPUTED_VALUE"""),0.0)</f>
        <v>0</v>
      </c>
      <c r="O33" s="206">
        <f>IFERROR(__xludf.DUMMYFUNCTION("""COMPUTED_VALUE"""),14.0)</f>
        <v>14</v>
      </c>
      <c r="P33" s="205">
        <f>IFERROR(__xludf.DUMMYFUNCTION("""COMPUTED_VALUE"""),4.0)</f>
        <v>4</v>
      </c>
      <c r="Q33" s="205" t="str">
        <f>IFERROR(__xludf.DUMMYFUNCTION("""COMPUTED_VALUE"""),"Evan Bova")</f>
        <v>Evan Bova</v>
      </c>
      <c r="R33" s="205" t="str">
        <f>IFERROR(__xludf.DUMMYFUNCTION("""COMPUTED_VALUE"""),"BEL")</f>
        <v>BEL</v>
      </c>
      <c r="S33" s="205"/>
    </row>
    <row r="34">
      <c r="A34" s="205">
        <f>IFERROR(__xludf.DUMMYFUNCTION("""COMPUTED_VALUE"""),21.0)</f>
        <v>21</v>
      </c>
      <c r="B34" s="205" t="str">
        <f>IFERROR(__xludf.DUMMYFUNCTION("""COMPUTED_VALUE"""),"Thomas Reesman")</f>
        <v>Thomas Reesman</v>
      </c>
      <c r="C34" s="205" t="str">
        <f>IFERROR(__xludf.DUMMYFUNCTION("""COMPUTED_VALUE"""),"BEL")</f>
        <v>BEL</v>
      </c>
      <c r="D34" s="205">
        <f>IFERROR(__xludf.DUMMYFUNCTION("""COMPUTED_VALUE"""),0.0)</f>
        <v>0</v>
      </c>
      <c r="E34" s="206">
        <f>IFERROR(__xludf.DUMMYFUNCTION("""COMPUTED_VALUE"""),15.0)</f>
        <v>15</v>
      </c>
      <c r="F34" s="205">
        <f>IFERROR(__xludf.DUMMYFUNCTION("""COMPUTED_VALUE"""),21.0)</f>
        <v>21</v>
      </c>
      <c r="G34" s="205" t="str">
        <f>IFERROR(__xludf.DUMMYFUNCTION("""COMPUTED_VALUE"""),"Thomas Reesman")</f>
        <v>Thomas Reesman</v>
      </c>
      <c r="H34" s="205" t="str">
        <f>IFERROR(__xludf.DUMMYFUNCTION("""COMPUTED_VALUE"""),"BEL")</f>
        <v>BEL</v>
      </c>
      <c r="I34" s="205">
        <f>IFERROR(__xludf.DUMMYFUNCTION("""COMPUTED_VALUE"""),0.0)</f>
        <v>0</v>
      </c>
      <c r="J34" s="206">
        <f>IFERROR(__xludf.DUMMYFUNCTION("""COMPUTED_VALUE"""),15.0)</f>
        <v>15</v>
      </c>
      <c r="K34" s="205">
        <f>IFERROR(__xludf.DUMMYFUNCTION("""COMPUTED_VALUE"""),33.0)</f>
        <v>33</v>
      </c>
      <c r="L34" s="205" t="str">
        <f>IFERROR(__xludf.DUMMYFUNCTION("""COMPUTED_VALUE"""),"Nolan Hartman")</f>
        <v>Nolan Hartman</v>
      </c>
      <c r="M34" s="205" t="str">
        <f>IFERROR(__xludf.DUMMYFUNCTION("""COMPUTED_VALUE"""),"BEL")</f>
        <v>BEL</v>
      </c>
      <c r="N34" s="211">
        <f>IFERROR(__xludf.DUMMYFUNCTION("""COMPUTED_VALUE"""),0.0)</f>
        <v>0</v>
      </c>
      <c r="O34" s="206">
        <f>IFERROR(__xludf.DUMMYFUNCTION("""COMPUTED_VALUE"""),15.0)</f>
        <v>15</v>
      </c>
      <c r="P34" s="205">
        <f>IFERROR(__xludf.DUMMYFUNCTION("""COMPUTED_VALUE"""),43.0)</f>
        <v>43</v>
      </c>
      <c r="Q34" s="205" t="str">
        <f>IFERROR(__xludf.DUMMYFUNCTION("""COMPUTED_VALUE"""),"Billy Sberna")</f>
        <v>Billy Sberna</v>
      </c>
      <c r="R34" s="205" t="str">
        <f>IFERROR(__xludf.DUMMYFUNCTION("""COMPUTED_VALUE"""),"BEL")</f>
        <v>BEL</v>
      </c>
      <c r="S34" s="205"/>
    </row>
    <row r="35">
      <c r="A35" s="198" t="str">
        <f>IFERROR(__xludf.DUMMYFUNCTION("""COMPUTED_VALUE"""),"PASSING - QB Passer Rating")</f>
        <v>PASSING - QB Passer Rating</v>
      </c>
      <c r="F35" s="213" t="str">
        <f>IFERROR(__xludf.DUMMYFUNCTION("""COMPUTED_VALUE"""),"RUSHING - Attempts")</f>
        <v>RUSHING - Attempts</v>
      </c>
      <c r="J35" s="214"/>
      <c r="K35" s="213" t="str">
        <f>IFERROR(__xludf.DUMMYFUNCTION("""COMPUTED_VALUE"""),"RUSHING - Yards")</f>
        <v>RUSHING - Yards</v>
      </c>
      <c r="P35" s="213" t="str">
        <f>IFERROR(__xludf.DUMMYFUNCTION("""COMPUTED_VALUE"""),"RUSHING - Touchdowns")</f>
        <v>RUSHING - Touchdowns</v>
      </c>
    </row>
    <row r="36">
      <c r="A36" s="204" t="str">
        <f>IFERROR(__xludf.DUMMYFUNCTION("""COMPUTED_VALUE"""),"#")</f>
        <v>#</v>
      </c>
      <c r="B36" s="202" t="str">
        <f>IFERROR(__xludf.DUMMYFUNCTION("""COMPUTED_VALUE"""),"NAME")</f>
        <v>NAME</v>
      </c>
      <c r="C36" s="202" t="str">
        <f>IFERROR(__xludf.DUMMYFUNCTION("""COMPUTED_VALUE"""),"SCH")</f>
        <v>SCH</v>
      </c>
      <c r="D36" s="201" t="str">
        <f>IFERROR(__xludf.DUMMYFUNCTION("""COMPUTED_VALUE"""),"QBPR")</f>
        <v>QBPR</v>
      </c>
      <c r="E36" s="203"/>
      <c r="F36" s="204" t="str">
        <f>IFERROR(__xludf.DUMMYFUNCTION("""COMPUTED_VALUE"""),"#")</f>
        <v>#</v>
      </c>
      <c r="G36" s="202" t="str">
        <f>IFERROR(__xludf.DUMMYFUNCTION("""COMPUTED_VALUE"""),"NAME")</f>
        <v>NAME</v>
      </c>
      <c r="H36" s="202" t="str">
        <f>IFERROR(__xludf.DUMMYFUNCTION("""COMPUTED_VALUE"""),"SCH")</f>
        <v>SCH</v>
      </c>
      <c r="I36" s="201" t="str">
        <f>IFERROR(__xludf.DUMMYFUNCTION("""COMPUTED_VALUE"""),"ATT")</f>
        <v>ATT</v>
      </c>
      <c r="J36" s="203"/>
      <c r="K36" s="204" t="str">
        <f>IFERROR(__xludf.DUMMYFUNCTION("""COMPUTED_VALUE"""),"#")</f>
        <v>#</v>
      </c>
      <c r="L36" s="202" t="str">
        <f>IFERROR(__xludf.DUMMYFUNCTION("""COMPUTED_VALUE"""),"NAME")</f>
        <v>NAME</v>
      </c>
      <c r="M36" s="202" t="str">
        <f>IFERROR(__xludf.DUMMYFUNCTION("""COMPUTED_VALUE"""),"SCH")</f>
        <v>SCH</v>
      </c>
      <c r="N36" s="201" t="str">
        <f>IFERROR(__xludf.DUMMYFUNCTION("""COMPUTED_VALUE"""),"YDS")</f>
        <v>YDS</v>
      </c>
      <c r="O36" s="203"/>
      <c r="P36" s="201" t="str">
        <f>IFERROR(__xludf.DUMMYFUNCTION("""COMPUTED_VALUE"""),"#")</f>
        <v>#</v>
      </c>
      <c r="Q36" s="202" t="str">
        <f>IFERROR(__xludf.DUMMYFUNCTION("""COMPUTED_VALUE"""),"NAME")</f>
        <v>NAME</v>
      </c>
      <c r="R36" s="202" t="str">
        <f>IFERROR(__xludf.DUMMYFUNCTION("""COMPUTED_VALUE"""),"SCH")</f>
        <v>SCH</v>
      </c>
      <c r="S36" s="201" t="str">
        <f>IFERROR(__xludf.DUMMYFUNCTION("""COMPUTED_VALUE"""),"TD")</f>
        <v>TD</v>
      </c>
    </row>
    <row r="37">
      <c r="A37" s="210">
        <f>IFERROR(__xludf.DUMMYFUNCTION("""COMPUTED_VALUE"""),12.0)</f>
        <v>12</v>
      </c>
      <c r="B37" s="205" t="str">
        <f>IFERROR(__xludf.DUMMYFUNCTION("""COMPUTED_VALUE"""),"Dawson Coates")</f>
        <v>Dawson Coates</v>
      </c>
      <c r="C37" s="205" t="str">
        <f>IFERROR(__xludf.DUMMYFUNCTION("""COMPUTED_VALUE"""),"VER")</f>
        <v>VER</v>
      </c>
      <c r="D37" s="211">
        <f>IFERROR(__xludf.DUMMYFUNCTION("""COMPUTED_VALUE"""),360.40000000000003)</f>
        <v>360.4</v>
      </c>
      <c r="E37" s="206">
        <f>IFERROR(__xludf.DUMMYFUNCTION("""COMPUTED_VALUE"""),1.0)</f>
        <v>1</v>
      </c>
      <c r="F37" s="215">
        <f>IFERROR(__xludf.DUMMYFUNCTION("""COMPUTED_VALUE"""),0.0)</f>
        <v>0</v>
      </c>
      <c r="G37" s="205" t="str">
        <f>IFERROR(__xludf.DUMMYFUNCTION("""COMPUTED_VALUE"""),"Malakii Pinkelton")</f>
        <v>Malakii Pinkelton</v>
      </c>
      <c r="H37" s="205" t="str">
        <f>IFERROR(__xludf.DUMMYFUNCTION("""COMPUTED_VALUE"""),"PC")</f>
        <v>PC</v>
      </c>
      <c r="I37" s="205">
        <f>IFERROR(__xludf.DUMMYFUNCTION("""COMPUTED_VALUE"""),185.0)</f>
        <v>185</v>
      </c>
      <c r="J37" s="206">
        <f>IFERROR(__xludf.DUMMYFUNCTION("""COMPUTED_VALUE"""),1.0)</f>
        <v>1</v>
      </c>
      <c r="K37" s="215">
        <f>IFERROR(__xludf.DUMMYFUNCTION("""COMPUTED_VALUE"""),41.0)</f>
        <v>41</v>
      </c>
      <c r="L37" s="205" t="str">
        <f>IFERROR(__xludf.DUMMYFUNCTION("""COMPUTED_VALUE"""),"Evan Kuhns")</f>
        <v>Evan Kuhns</v>
      </c>
      <c r="M37" s="205" t="str">
        <f>IFERROR(__xludf.DUMMYFUNCTION("""COMPUTED_VALUE"""),"VER")</f>
        <v>VER</v>
      </c>
      <c r="N37" s="205">
        <f>IFERROR(__xludf.DUMMYFUNCTION("""COMPUTED_VALUE"""),1600.0)</f>
        <v>1600</v>
      </c>
      <c r="O37" s="206">
        <f>IFERROR(__xludf.DUMMYFUNCTION("""COMPUTED_VALUE"""),1.0)</f>
        <v>1</v>
      </c>
      <c r="P37" s="215">
        <f>IFERROR(__xludf.DUMMYFUNCTION("""COMPUTED_VALUE"""),41.0)</f>
        <v>41</v>
      </c>
      <c r="Q37" s="205" t="str">
        <f>IFERROR(__xludf.DUMMYFUNCTION("""COMPUTED_VALUE"""),"Evan Kuhns")</f>
        <v>Evan Kuhns</v>
      </c>
      <c r="R37" s="205" t="str">
        <f>IFERROR(__xludf.DUMMYFUNCTION("""COMPUTED_VALUE"""),"VER")</f>
        <v>VER</v>
      </c>
      <c r="S37" s="205">
        <f>IFERROR(__xludf.DUMMYFUNCTION("""COMPUTED_VALUE"""),17.0)</f>
        <v>17</v>
      </c>
    </row>
    <row r="38">
      <c r="A38" s="205">
        <f>IFERROR(__xludf.DUMMYFUNCTION("""COMPUTED_VALUE"""),1.0)</f>
        <v>1</v>
      </c>
      <c r="B38" s="205" t="str">
        <f>IFERROR(__xludf.DUMMYFUNCTION("""COMPUTED_VALUE"""),"Gavin Cornell")</f>
        <v>Gavin Cornell</v>
      </c>
      <c r="C38" s="205" t="str">
        <f>IFERROR(__xludf.DUMMYFUNCTION("""COMPUTED_VALUE"""),"PC")</f>
        <v>PC</v>
      </c>
      <c r="D38" s="211">
        <f>IFERROR(__xludf.DUMMYFUNCTION("""COMPUTED_VALUE"""),284.1)</f>
        <v>284.1</v>
      </c>
      <c r="E38" s="206">
        <f>IFERROR(__xludf.DUMMYFUNCTION("""COMPUTED_VALUE"""),2.0)</f>
        <v>2</v>
      </c>
      <c r="F38" s="205">
        <f>IFERROR(__xludf.DUMMYFUNCTION("""COMPUTED_VALUE"""),41.0)</f>
        <v>41</v>
      </c>
      <c r="G38" s="205" t="str">
        <f>IFERROR(__xludf.DUMMYFUNCTION("""COMPUTED_VALUE"""),"Evan Kuhns")</f>
        <v>Evan Kuhns</v>
      </c>
      <c r="H38" s="205" t="str">
        <f>IFERROR(__xludf.DUMMYFUNCTION("""COMPUTED_VALUE"""),"VER")</f>
        <v>VER</v>
      </c>
      <c r="I38" s="205">
        <f>IFERROR(__xludf.DUMMYFUNCTION("""COMPUTED_VALUE"""),177.0)</f>
        <v>177</v>
      </c>
      <c r="J38" s="206">
        <f>IFERROR(__xludf.DUMMYFUNCTION("""COMPUTED_VALUE"""),2.0)</f>
        <v>2</v>
      </c>
      <c r="K38" s="205">
        <f>IFERROR(__xludf.DUMMYFUNCTION("""COMPUTED_VALUE"""),0.0)</f>
        <v>0</v>
      </c>
      <c r="L38" s="205" t="str">
        <f>IFERROR(__xludf.DUMMYFUNCTION("""COMPUTED_VALUE"""),"Malakii Pinkelton")</f>
        <v>Malakii Pinkelton</v>
      </c>
      <c r="M38" s="205" t="str">
        <f>IFERROR(__xludf.DUMMYFUNCTION("""COMPUTED_VALUE"""),"PC")</f>
        <v>PC</v>
      </c>
      <c r="N38" s="205">
        <f>IFERROR(__xludf.DUMMYFUNCTION("""COMPUTED_VALUE"""),1137.0)</f>
        <v>1137</v>
      </c>
      <c r="O38" s="206">
        <f>IFERROR(__xludf.DUMMYFUNCTION("""COMPUTED_VALUE"""),2.0)</f>
        <v>2</v>
      </c>
      <c r="P38" s="205">
        <f>IFERROR(__xludf.DUMMYFUNCTION("""COMPUTED_VALUE"""),0.0)</f>
        <v>0</v>
      </c>
      <c r="Q38" s="205" t="str">
        <f>IFERROR(__xludf.DUMMYFUNCTION("""COMPUTED_VALUE"""),"Malakii Pinkelton")</f>
        <v>Malakii Pinkelton</v>
      </c>
      <c r="R38" s="205" t="str">
        <f>IFERROR(__xludf.DUMMYFUNCTION("""COMPUTED_VALUE"""),"PC")</f>
        <v>PC</v>
      </c>
      <c r="S38" s="205">
        <f>IFERROR(__xludf.DUMMYFUNCTION("""COMPUTED_VALUE"""),13.0)</f>
        <v>13</v>
      </c>
    </row>
    <row r="39">
      <c r="A39" s="205">
        <f>IFERROR(__xludf.DUMMYFUNCTION("""COMPUTED_VALUE"""),11.0)</f>
        <v>11</v>
      </c>
      <c r="B39" s="205" t="str">
        <f>IFERROR(__xludf.DUMMYFUNCTION("""COMPUTED_VALUE"""),"Landon Hohler")</f>
        <v>Landon Hohler</v>
      </c>
      <c r="C39" s="205" t="str">
        <f>IFERROR(__xludf.DUMMYFUNCTION("""COMPUTED_VALUE"""),"HUR")</f>
        <v>HUR</v>
      </c>
      <c r="D39" s="211">
        <f>IFERROR(__xludf.DUMMYFUNCTION("""COMPUTED_VALUE"""),165.61771217712177)</f>
        <v>165.6177122</v>
      </c>
      <c r="E39" s="206">
        <f>IFERROR(__xludf.DUMMYFUNCTION("""COMPUTED_VALUE"""),3.0)</f>
        <v>3</v>
      </c>
      <c r="F39" s="205">
        <f>IFERROR(__xludf.DUMMYFUNCTION("""COMPUTED_VALUE"""),40.0)</f>
        <v>40</v>
      </c>
      <c r="G39" s="205" t="str">
        <f>IFERROR(__xludf.DUMMYFUNCTION("""COMPUTED_VALUE"""),"Ryder Kramb")</f>
        <v>Ryder Kramb</v>
      </c>
      <c r="H39" s="205" t="str">
        <f>IFERROR(__xludf.DUMMYFUNCTION("""COMPUTED_VALUE"""),"EDI")</f>
        <v>EDI</v>
      </c>
      <c r="I39" s="205">
        <f>IFERROR(__xludf.DUMMYFUNCTION("""COMPUTED_VALUE"""),121.0)</f>
        <v>121</v>
      </c>
      <c r="J39" s="206">
        <f>IFERROR(__xludf.DUMMYFUNCTION("""COMPUTED_VALUE"""),3.0)</f>
        <v>3</v>
      </c>
      <c r="K39" s="205">
        <f>IFERROR(__xludf.DUMMYFUNCTION("""COMPUTED_VALUE"""),8.0)</f>
        <v>8</v>
      </c>
      <c r="L39" s="205" t="str">
        <f>IFERROR(__xludf.DUMMYFUNCTION("""COMPUTED_VALUE"""),"Caden Clere")</f>
        <v>Caden Clere</v>
      </c>
      <c r="M39" s="205" t="str">
        <f>IFERROR(__xludf.DUMMYFUNCTION("""COMPUTED_VALUE"""),"EDI")</f>
        <v>EDI</v>
      </c>
      <c r="N39" s="205">
        <f>IFERROR(__xludf.DUMMYFUNCTION("""COMPUTED_VALUE"""),611.0)</f>
        <v>611</v>
      </c>
      <c r="O39" s="206">
        <f>IFERROR(__xludf.DUMMYFUNCTION("""COMPUTED_VALUE"""),3.0)</f>
        <v>3</v>
      </c>
      <c r="P39" s="205">
        <f>IFERROR(__xludf.DUMMYFUNCTION("""COMPUTED_VALUE"""),11.0)</f>
        <v>11</v>
      </c>
      <c r="Q39" s="205" t="str">
        <f>IFERROR(__xludf.DUMMYFUNCTION("""COMPUTED_VALUE"""),"Landon Hohler")</f>
        <v>Landon Hohler</v>
      </c>
      <c r="R39" s="205" t="str">
        <f>IFERROR(__xludf.DUMMYFUNCTION("""COMPUTED_VALUE"""),"HUR")</f>
        <v>HUR</v>
      </c>
      <c r="S39" s="205">
        <f>IFERROR(__xludf.DUMMYFUNCTION("""COMPUTED_VALUE"""),12.0)</f>
        <v>12</v>
      </c>
    </row>
    <row r="40">
      <c r="A40" s="205">
        <f>IFERROR(__xludf.DUMMYFUNCTION("""COMPUTED_VALUE"""),12.0)</f>
        <v>12</v>
      </c>
      <c r="B40" s="205" t="str">
        <f>IFERROR(__xludf.DUMMYFUNCTION("""COMPUTED_VALUE"""),"Cameron Lanier")</f>
        <v>Cameron Lanier</v>
      </c>
      <c r="C40" s="205" t="str">
        <f>IFERROR(__xludf.DUMMYFUNCTION("""COMPUTED_VALUE"""),"PC")</f>
        <v>PC</v>
      </c>
      <c r="D40" s="211">
        <f>IFERROR(__xludf.DUMMYFUNCTION("""COMPUTED_VALUE"""),158.8)</f>
        <v>158.8</v>
      </c>
      <c r="E40" s="206">
        <f>IFERROR(__xludf.DUMMYFUNCTION("""COMPUTED_VALUE"""),4.0)</f>
        <v>4</v>
      </c>
      <c r="F40" s="205">
        <f>IFERROR(__xludf.DUMMYFUNCTION("""COMPUTED_VALUE"""),33.0)</f>
        <v>33</v>
      </c>
      <c r="G40" s="205" t="str">
        <f>IFERROR(__xludf.DUMMYFUNCTION("""COMPUTED_VALUE"""),"Nolan Hartman")</f>
        <v>Nolan Hartman</v>
      </c>
      <c r="H40" s="205" t="str">
        <f>IFERROR(__xludf.DUMMYFUNCTION("""COMPUTED_VALUE"""),"BEL")</f>
        <v>BEL</v>
      </c>
      <c r="I40" s="205">
        <f>IFERROR(__xludf.DUMMYFUNCTION("""COMPUTED_VALUE"""),112.0)</f>
        <v>112</v>
      </c>
      <c r="J40" s="206">
        <f>IFERROR(__xludf.DUMMYFUNCTION("""COMPUTED_VALUE"""),4.0)</f>
        <v>4</v>
      </c>
      <c r="K40" s="205">
        <f>IFERROR(__xludf.DUMMYFUNCTION("""COMPUTED_VALUE"""),40.0)</f>
        <v>40</v>
      </c>
      <c r="L40" s="205" t="str">
        <f>IFERROR(__xludf.DUMMYFUNCTION("""COMPUTED_VALUE"""),"Ryder Kramb")</f>
        <v>Ryder Kramb</v>
      </c>
      <c r="M40" s="205" t="str">
        <f>IFERROR(__xludf.DUMMYFUNCTION("""COMPUTED_VALUE"""),"EDI")</f>
        <v>EDI</v>
      </c>
      <c r="N40" s="205">
        <f>IFERROR(__xludf.DUMMYFUNCTION("""COMPUTED_VALUE"""),517.0)</f>
        <v>517</v>
      </c>
      <c r="O40" s="206">
        <f>IFERROR(__xludf.DUMMYFUNCTION("""COMPUTED_VALUE"""),4.0)</f>
        <v>4</v>
      </c>
      <c r="P40" s="205">
        <f>IFERROR(__xludf.DUMMYFUNCTION("""COMPUTED_VALUE"""),25.0)</f>
        <v>25</v>
      </c>
      <c r="Q40" s="205" t="str">
        <f>IFERROR(__xludf.DUMMYFUNCTION("""COMPUTED_VALUE"""),"Bryson Wittmer")</f>
        <v>Bryson Wittmer</v>
      </c>
      <c r="R40" s="205" t="str">
        <f>IFERROR(__xludf.DUMMYFUNCTION("""COMPUTED_VALUE"""),"EDI")</f>
        <v>EDI</v>
      </c>
      <c r="S40" s="205">
        <f>IFERROR(__xludf.DUMMYFUNCTION("""COMPUTED_VALUE"""),10.0)</f>
        <v>10</v>
      </c>
    </row>
    <row r="41">
      <c r="A41" s="205">
        <f>IFERROR(__xludf.DUMMYFUNCTION("""COMPUTED_VALUE"""),4.0)</f>
        <v>4</v>
      </c>
      <c r="B41" s="205" t="str">
        <f>IFERROR(__xludf.DUMMYFUNCTION("""COMPUTED_VALUE"""),"Cole Leimeister")</f>
        <v>Cole Leimeister</v>
      </c>
      <c r="C41" s="205" t="str">
        <f>IFERROR(__xludf.DUMMYFUNCTION("""COMPUTED_VALUE"""),"EDI")</f>
        <v>EDI</v>
      </c>
      <c r="D41" s="211">
        <f>IFERROR(__xludf.DUMMYFUNCTION("""COMPUTED_VALUE"""),132.14133333333334)</f>
        <v>132.1413333</v>
      </c>
      <c r="E41" s="206">
        <f>IFERROR(__xludf.DUMMYFUNCTION("""COMPUTED_VALUE"""),5.0)</f>
        <v>5</v>
      </c>
      <c r="F41" s="205">
        <f>IFERROR(__xludf.DUMMYFUNCTION("""COMPUTED_VALUE"""),11.0)</f>
        <v>11</v>
      </c>
      <c r="G41" s="205" t="str">
        <f>IFERROR(__xludf.DUMMYFUNCTION("""COMPUTED_VALUE"""),"Landon Hohler")</f>
        <v>Landon Hohler</v>
      </c>
      <c r="H41" s="205" t="str">
        <f>IFERROR(__xludf.DUMMYFUNCTION("""COMPUTED_VALUE"""),"HUR")</f>
        <v>HUR</v>
      </c>
      <c r="I41" s="205">
        <f>IFERROR(__xludf.DUMMYFUNCTION("""COMPUTED_VALUE"""),107.0)</f>
        <v>107</v>
      </c>
      <c r="J41" s="206">
        <f>IFERROR(__xludf.DUMMYFUNCTION("""COMPUTED_VALUE"""),5.0)</f>
        <v>5</v>
      </c>
      <c r="K41" s="205">
        <f>IFERROR(__xludf.DUMMYFUNCTION("""COMPUTED_VALUE"""),33.0)</f>
        <v>33</v>
      </c>
      <c r="L41" s="205" t="str">
        <f>IFERROR(__xludf.DUMMYFUNCTION("""COMPUTED_VALUE"""),"Nolan Hartman")</f>
        <v>Nolan Hartman</v>
      </c>
      <c r="M41" s="205" t="str">
        <f>IFERROR(__xludf.DUMMYFUNCTION("""COMPUTED_VALUE"""),"BEL")</f>
        <v>BEL</v>
      </c>
      <c r="N41" s="205">
        <f>IFERROR(__xludf.DUMMYFUNCTION("""COMPUTED_VALUE"""),503.0)</f>
        <v>503</v>
      </c>
      <c r="O41" s="206">
        <f>IFERROR(__xludf.DUMMYFUNCTION("""COMPUTED_VALUE"""),5.0)</f>
        <v>5</v>
      </c>
      <c r="P41" s="205">
        <f>IFERROR(__xludf.DUMMYFUNCTION("""COMPUTED_VALUE"""),22.0)</f>
        <v>22</v>
      </c>
      <c r="Q41" s="205" t="str">
        <f>IFERROR(__xludf.DUMMYFUNCTION("""COMPUTED_VALUE"""),"Hayden Wilson")</f>
        <v>Hayden Wilson</v>
      </c>
      <c r="R41" s="205" t="str">
        <f>IFERROR(__xludf.DUMMYFUNCTION("""COMPUTED_VALUE"""),"HUR")</f>
        <v>HUR</v>
      </c>
      <c r="S41" s="205">
        <f>IFERROR(__xludf.DUMMYFUNCTION("""COMPUTED_VALUE"""),9.0)</f>
        <v>9</v>
      </c>
    </row>
    <row r="42">
      <c r="A42" s="205">
        <f>IFERROR(__xludf.DUMMYFUNCTION("""COMPUTED_VALUE"""),17.0)</f>
        <v>17</v>
      </c>
      <c r="B42" s="205" t="str">
        <f>IFERROR(__xludf.DUMMYFUNCTION("""COMPUTED_VALUE"""),"Landon Leis ")</f>
        <v>Landon Leis </v>
      </c>
      <c r="C42" s="205" t="str">
        <f>IFERROR(__xludf.DUMMYFUNCTION("""COMPUTED_VALUE"""),"PC")</f>
        <v>PC</v>
      </c>
      <c r="D42" s="211">
        <f>IFERROR(__xludf.DUMMYFUNCTION("""COMPUTED_VALUE"""),124.24966442953021)</f>
        <v>124.2496644</v>
      </c>
      <c r="E42" s="206">
        <f>IFERROR(__xludf.DUMMYFUNCTION("""COMPUTED_VALUE"""),6.0)</f>
        <v>6</v>
      </c>
      <c r="F42" s="205">
        <f>IFERROR(__xludf.DUMMYFUNCTION("""COMPUTED_VALUE"""),8.0)</f>
        <v>8</v>
      </c>
      <c r="G42" s="205" t="str">
        <f>IFERROR(__xludf.DUMMYFUNCTION("""COMPUTED_VALUE"""),"Caden Clere")</f>
        <v>Caden Clere</v>
      </c>
      <c r="H42" s="205" t="str">
        <f>IFERROR(__xludf.DUMMYFUNCTION("""COMPUTED_VALUE"""),"EDI")</f>
        <v>EDI</v>
      </c>
      <c r="I42" s="205">
        <f>IFERROR(__xludf.DUMMYFUNCTION("""COMPUTED_VALUE"""),100.0)</f>
        <v>100</v>
      </c>
      <c r="J42" s="206">
        <f>IFERROR(__xludf.DUMMYFUNCTION("""COMPUTED_VALUE"""),6.0)</f>
        <v>6</v>
      </c>
      <c r="K42" s="205">
        <f>IFERROR(__xludf.DUMMYFUNCTION("""COMPUTED_VALUE"""),15.0)</f>
        <v>15</v>
      </c>
      <c r="L42" s="205" t="str">
        <f>IFERROR(__xludf.DUMMYFUNCTION("""COMPUTED_VALUE"""),"Ike Brown")</f>
        <v>Ike Brown</v>
      </c>
      <c r="M42" s="205" t="str">
        <f>IFERROR(__xludf.DUMMYFUNCTION("""COMPUTED_VALUE"""),"BEL")</f>
        <v>BEL</v>
      </c>
      <c r="N42" s="205">
        <f>IFERROR(__xludf.DUMMYFUNCTION("""COMPUTED_VALUE"""),467.0)</f>
        <v>467</v>
      </c>
      <c r="O42" s="206">
        <f>IFERROR(__xludf.DUMMYFUNCTION("""COMPUTED_VALUE"""),6.0)</f>
        <v>6</v>
      </c>
      <c r="P42" s="205">
        <f>IFERROR(__xludf.DUMMYFUNCTION("""COMPUTED_VALUE"""),15.0)</f>
        <v>15</v>
      </c>
      <c r="Q42" s="205" t="str">
        <f>IFERROR(__xludf.DUMMYFUNCTION("""COMPUTED_VALUE"""),"Ike Brown")</f>
        <v>Ike Brown</v>
      </c>
      <c r="R42" s="205" t="str">
        <f>IFERROR(__xludf.DUMMYFUNCTION("""COMPUTED_VALUE"""),"BEL")</f>
        <v>BEL</v>
      </c>
      <c r="S42" s="205">
        <f>IFERROR(__xludf.DUMMYFUNCTION("""COMPUTED_VALUE"""),6.0)</f>
        <v>6</v>
      </c>
    </row>
    <row r="43">
      <c r="A43" s="205">
        <f>IFERROR(__xludf.DUMMYFUNCTION("""COMPUTED_VALUE"""),5.0)</f>
        <v>5</v>
      </c>
      <c r="B43" s="205" t="str">
        <f>IFERROR(__xludf.DUMMYFUNCTION("""COMPUTED_VALUE"""),"Drake Hooks")</f>
        <v>Drake Hooks</v>
      </c>
      <c r="C43" s="205" t="str">
        <f>IFERROR(__xludf.DUMMYFUNCTION("""COMPUTED_VALUE"""),"VER")</f>
        <v>VER</v>
      </c>
      <c r="D43" s="211">
        <f>IFERROR(__xludf.DUMMYFUNCTION("""COMPUTED_VALUE"""),107.03661971830986)</f>
        <v>107.0366197</v>
      </c>
      <c r="E43" s="206">
        <f>IFERROR(__xludf.DUMMYFUNCTION("""COMPUTED_VALUE"""),7.0)</f>
        <v>7</v>
      </c>
      <c r="F43" s="205">
        <f>IFERROR(__xludf.DUMMYFUNCTION("""COMPUTED_VALUE"""),15.0)</f>
        <v>15</v>
      </c>
      <c r="G43" s="205" t="str">
        <f>IFERROR(__xludf.DUMMYFUNCTION("""COMPUTED_VALUE"""),"Ike Brown")</f>
        <v>Ike Brown</v>
      </c>
      <c r="H43" s="205" t="str">
        <f>IFERROR(__xludf.DUMMYFUNCTION("""COMPUTED_VALUE"""),"BEL")</f>
        <v>BEL</v>
      </c>
      <c r="I43" s="205">
        <f>IFERROR(__xludf.DUMMYFUNCTION("""COMPUTED_VALUE"""),90.0)</f>
        <v>90</v>
      </c>
      <c r="J43" s="206">
        <f>IFERROR(__xludf.DUMMYFUNCTION("""COMPUTED_VALUE"""),7.0)</f>
        <v>7</v>
      </c>
      <c r="K43" s="205">
        <f>IFERROR(__xludf.DUMMYFUNCTION("""COMPUTED_VALUE"""),25.0)</f>
        <v>25</v>
      </c>
      <c r="L43" s="205" t="str">
        <f>IFERROR(__xludf.DUMMYFUNCTION("""COMPUTED_VALUE"""),"Bryson Wittmer")</f>
        <v>Bryson Wittmer</v>
      </c>
      <c r="M43" s="205" t="str">
        <f>IFERROR(__xludf.DUMMYFUNCTION("""COMPUTED_VALUE"""),"EDI")</f>
        <v>EDI</v>
      </c>
      <c r="N43" s="205">
        <f>IFERROR(__xludf.DUMMYFUNCTION("""COMPUTED_VALUE"""),461.0)</f>
        <v>461</v>
      </c>
      <c r="O43" s="206">
        <f>IFERROR(__xludf.DUMMYFUNCTION("""COMPUTED_VALUE"""),7.0)</f>
        <v>7</v>
      </c>
      <c r="P43" s="205">
        <f>IFERROR(__xludf.DUMMYFUNCTION("""COMPUTED_VALUE"""),4.0)</f>
        <v>4</v>
      </c>
      <c r="Q43" s="205" t="str">
        <f>IFERROR(__xludf.DUMMYFUNCTION("""COMPUTED_VALUE"""),"Evan Bova")</f>
        <v>Evan Bova</v>
      </c>
      <c r="R43" s="205" t="str">
        <f>IFERROR(__xludf.DUMMYFUNCTION("""COMPUTED_VALUE"""),"BEL")</f>
        <v>BEL</v>
      </c>
      <c r="S43" s="205">
        <f>IFERROR(__xludf.DUMMYFUNCTION("""COMPUTED_VALUE"""),5.0)</f>
        <v>5</v>
      </c>
    </row>
    <row r="44">
      <c r="A44" s="205">
        <f>IFERROR(__xludf.DUMMYFUNCTION("""COMPUTED_VALUE"""),12.0)</f>
        <v>12</v>
      </c>
      <c r="B44" s="205" t="str">
        <f>IFERROR(__xludf.DUMMYFUNCTION("""COMPUTED_VALUE""")," ")</f>
        <v> </v>
      </c>
      <c r="C44" s="205" t="str">
        <f>IFERROR(__xludf.DUMMYFUNCTION("""COMPUTED_VALUE"""),"PC")</f>
        <v>PC</v>
      </c>
      <c r="D44" s="211">
        <f>IFERROR(__xludf.DUMMYFUNCTION("""COMPUTED_VALUE"""),105.86666666666667)</f>
        <v>105.8666667</v>
      </c>
      <c r="E44" s="206">
        <f>IFERROR(__xludf.DUMMYFUNCTION("""COMPUTED_VALUE"""),8.0)</f>
        <v>8</v>
      </c>
      <c r="F44" s="205">
        <f>IFERROR(__xludf.DUMMYFUNCTION("""COMPUTED_VALUE"""),22.0)</f>
        <v>22</v>
      </c>
      <c r="G44" s="205" t="str">
        <f>IFERROR(__xludf.DUMMYFUNCTION("""COMPUTED_VALUE"""),"Hayden Wilson")</f>
        <v>Hayden Wilson</v>
      </c>
      <c r="H44" s="205" t="str">
        <f>IFERROR(__xludf.DUMMYFUNCTION("""COMPUTED_VALUE"""),"HUR")</f>
        <v>HUR</v>
      </c>
      <c r="I44" s="205">
        <f>IFERROR(__xludf.DUMMYFUNCTION("""COMPUTED_VALUE"""),88.0)</f>
        <v>88</v>
      </c>
      <c r="J44" s="206">
        <f>IFERROR(__xludf.DUMMYFUNCTION("""COMPUTED_VALUE"""),8.0)</f>
        <v>8</v>
      </c>
      <c r="K44" s="205">
        <f>IFERROR(__xludf.DUMMYFUNCTION("""COMPUTED_VALUE"""),22.0)</f>
        <v>22</v>
      </c>
      <c r="L44" s="205" t="str">
        <f>IFERROR(__xludf.DUMMYFUNCTION("""COMPUTED_VALUE"""),"Hayden Wilson")</f>
        <v>Hayden Wilson</v>
      </c>
      <c r="M44" s="205" t="str">
        <f>IFERROR(__xludf.DUMMYFUNCTION("""COMPUTED_VALUE"""),"HUR")</f>
        <v>HUR</v>
      </c>
      <c r="N44" s="205">
        <f>IFERROR(__xludf.DUMMYFUNCTION("""COMPUTED_VALUE"""),416.0)</f>
        <v>416</v>
      </c>
      <c r="O44" s="206">
        <f>IFERROR(__xludf.DUMMYFUNCTION("""COMPUTED_VALUE"""),8.0)</f>
        <v>8</v>
      </c>
      <c r="P44" s="205">
        <f>IFERROR(__xludf.DUMMYFUNCTION("""COMPUTED_VALUE"""),40.0)</f>
        <v>40</v>
      </c>
      <c r="Q44" s="205" t="str">
        <f>IFERROR(__xludf.DUMMYFUNCTION("""COMPUTED_VALUE"""),"Ryder Kramb")</f>
        <v>Ryder Kramb</v>
      </c>
      <c r="R44" s="205" t="str">
        <f>IFERROR(__xludf.DUMMYFUNCTION("""COMPUTED_VALUE"""),"EDI")</f>
        <v>EDI</v>
      </c>
      <c r="S44" s="205">
        <f>IFERROR(__xludf.DUMMYFUNCTION("""COMPUTED_VALUE"""),5.0)</f>
        <v>5</v>
      </c>
    </row>
    <row r="45">
      <c r="A45" s="205">
        <f>IFERROR(__xludf.DUMMYFUNCTION("""COMPUTED_VALUE"""),15.0)</f>
        <v>15</v>
      </c>
      <c r="B45" s="205" t="str">
        <f>IFERROR(__xludf.DUMMYFUNCTION("""COMPUTED_VALUE"""),"Ike Brown")</f>
        <v>Ike Brown</v>
      </c>
      <c r="C45" s="205" t="str">
        <f>IFERROR(__xludf.DUMMYFUNCTION("""COMPUTED_VALUE"""),"BEL")</f>
        <v>BEL</v>
      </c>
      <c r="D45" s="211">
        <f>IFERROR(__xludf.DUMMYFUNCTION("""COMPUTED_VALUE"""),98.97962264150942)</f>
        <v>98.97962264</v>
      </c>
      <c r="E45" s="206">
        <f>IFERROR(__xludf.DUMMYFUNCTION("""COMPUTED_VALUE"""),9.0)</f>
        <v>9</v>
      </c>
      <c r="F45" s="205">
        <f>IFERROR(__xludf.DUMMYFUNCTION("""COMPUTED_VALUE"""),4.0)</f>
        <v>4</v>
      </c>
      <c r="G45" s="205" t="str">
        <f>IFERROR(__xludf.DUMMYFUNCTION("""COMPUTED_VALUE"""),"Cole Leimeister")</f>
        <v>Cole Leimeister</v>
      </c>
      <c r="H45" s="205" t="str">
        <f>IFERROR(__xludf.DUMMYFUNCTION("""COMPUTED_VALUE"""),"EDI")</f>
        <v>EDI</v>
      </c>
      <c r="I45" s="205">
        <f>IFERROR(__xludf.DUMMYFUNCTION("""COMPUTED_VALUE"""),74.0)</f>
        <v>74</v>
      </c>
      <c r="J45" s="206">
        <f>IFERROR(__xludf.DUMMYFUNCTION("""COMPUTED_VALUE"""),9.0)</f>
        <v>9</v>
      </c>
      <c r="K45" s="205">
        <f>IFERROR(__xludf.DUMMYFUNCTION("""COMPUTED_VALUE"""),43.0)</f>
        <v>43</v>
      </c>
      <c r="L45" s="205" t="str">
        <f>IFERROR(__xludf.DUMMYFUNCTION("""COMPUTED_VALUE"""),"Isaac Kyser")</f>
        <v>Isaac Kyser</v>
      </c>
      <c r="M45" s="205" t="str">
        <f>IFERROR(__xludf.DUMMYFUNCTION("""COMPUTED_VALUE"""),"VER")</f>
        <v>VER</v>
      </c>
      <c r="N45" s="205">
        <f>IFERROR(__xludf.DUMMYFUNCTION("""COMPUTED_VALUE"""),351.0)</f>
        <v>351</v>
      </c>
      <c r="O45" s="206">
        <f>IFERROR(__xludf.DUMMYFUNCTION("""COMPUTED_VALUE"""),9.0)</f>
        <v>9</v>
      </c>
      <c r="P45" s="205">
        <f>IFERROR(__xludf.DUMMYFUNCTION("""COMPUTED_VALUE"""),33.0)</f>
        <v>33</v>
      </c>
      <c r="Q45" s="205" t="str">
        <f>IFERROR(__xludf.DUMMYFUNCTION("""COMPUTED_VALUE"""),"Nolan Hartman")</f>
        <v>Nolan Hartman</v>
      </c>
      <c r="R45" s="205" t="str">
        <f>IFERROR(__xludf.DUMMYFUNCTION("""COMPUTED_VALUE"""),"BEL")</f>
        <v>BEL</v>
      </c>
      <c r="S45" s="205">
        <f>IFERROR(__xludf.DUMMYFUNCTION("""COMPUTED_VALUE"""),4.0)</f>
        <v>4</v>
      </c>
    </row>
    <row r="46">
      <c r="A46" s="205">
        <f>IFERROR(__xludf.DUMMYFUNCTION("""COMPUTED_VALUE"""),19.0)</f>
        <v>19</v>
      </c>
      <c r="B46" s="205" t="str">
        <f>IFERROR(__xludf.DUMMYFUNCTION("""COMPUTED_VALUE"""),"Wyatt Yarbrough ")</f>
        <v>Wyatt Yarbrough </v>
      </c>
      <c r="C46" s="205" t="str">
        <f>IFERROR(__xludf.DUMMYFUNCTION("""COMPUTED_VALUE"""),"PC")</f>
        <v>PC</v>
      </c>
      <c r="D46" s="211">
        <f>IFERROR(__xludf.DUMMYFUNCTION("""COMPUTED_VALUE"""),51.760000000000005)</f>
        <v>51.76</v>
      </c>
      <c r="E46" s="206">
        <f>IFERROR(__xludf.DUMMYFUNCTION("""COMPUTED_VALUE"""),10.0)</f>
        <v>10</v>
      </c>
      <c r="F46" s="205">
        <f>IFERROR(__xludf.DUMMYFUNCTION("""COMPUTED_VALUE"""),43.0)</f>
        <v>43</v>
      </c>
      <c r="G46" s="205" t="str">
        <f>IFERROR(__xludf.DUMMYFUNCTION("""COMPUTED_VALUE"""),"Billy Sberna")</f>
        <v>Billy Sberna</v>
      </c>
      <c r="H46" s="205" t="str">
        <f>IFERROR(__xludf.DUMMYFUNCTION("""COMPUTED_VALUE"""),"BEL")</f>
        <v>BEL</v>
      </c>
      <c r="I46" s="205">
        <f>IFERROR(__xludf.DUMMYFUNCTION("""COMPUTED_VALUE"""),71.0)</f>
        <v>71</v>
      </c>
      <c r="J46" s="206">
        <f>IFERROR(__xludf.DUMMYFUNCTION("""COMPUTED_VALUE"""),10.0)</f>
        <v>10</v>
      </c>
      <c r="K46" s="205">
        <f>IFERROR(__xludf.DUMMYFUNCTION("""COMPUTED_VALUE"""),4.0)</f>
        <v>4</v>
      </c>
      <c r="L46" s="205" t="str">
        <f>IFERROR(__xludf.DUMMYFUNCTION("""COMPUTED_VALUE"""),"Evan Bova")</f>
        <v>Evan Bova</v>
      </c>
      <c r="M46" s="205" t="str">
        <f>IFERROR(__xludf.DUMMYFUNCTION("""COMPUTED_VALUE"""),"BEL")</f>
        <v>BEL</v>
      </c>
      <c r="N46" s="205">
        <f>IFERROR(__xludf.DUMMYFUNCTION("""COMPUTED_VALUE"""),327.0)</f>
        <v>327</v>
      </c>
      <c r="O46" s="206">
        <f>IFERROR(__xludf.DUMMYFUNCTION("""COMPUTED_VALUE"""),10.0)</f>
        <v>10</v>
      </c>
      <c r="P46" s="205">
        <f>IFERROR(__xludf.DUMMYFUNCTION("""COMPUTED_VALUE"""),8.0)</f>
        <v>8</v>
      </c>
      <c r="Q46" s="205" t="str">
        <f>IFERROR(__xludf.DUMMYFUNCTION("""COMPUTED_VALUE"""),"Caden Clere")</f>
        <v>Caden Clere</v>
      </c>
      <c r="R46" s="205" t="str">
        <f>IFERROR(__xludf.DUMMYFUNCTION("""COMPUTED_VALUE"""),"EDI")</f>
        <v>EDI</v>
      </c>
      <c r="S46" s="205">
        <f>IFERROR(__xludf.DUMMYFUNCTION("""COMPUTED_VALUE"""),4.0)</f>
        <v>4</v>
      </c>
    </row>
    <row r="47">
      <c r="A47" s="205">
        <f>IFERROR(__xludf.DUMMYFUNCTION("""COMPUTED_VALUE"""),5.0)</f>
        <v>5</v>
      </c>
      <c r="B47" s="205" t="str">
        <f>IFERROR(__xludf.DUMMYFUNCTION("""COMPUTED_VALUE"""),"Drew Dennings")</f>
        <v>Drew Dennings</v>
      </c>
      <c r="C47" s="205" t="str">
        <f>IFERROR(__xludf.DUMMYFUNCTION("""COMPUTED_VALUE"""),"BEL")</f>
        <v>BEL</v>
      </c>
      <c r="D47" s="211">
        <f>IFERROR(__xludf.DUMMYFUNCTION("""COMPUTED_VALUE"""),0.0)</f>
        <v>0</v>
      </c>
      <c r="E47" s="206">
        <f>IFERROR(__xludf.DUMMYFUNCTION("""COMPUTED_VALUE"""),11.0)</f>
        <v>11</v>
      </c>
      <c r="F47" s="205">
        <f>IFERROR(__xludf.DUMMYFUNCTION("""COMPUTED_VALUE"""),43.0)</f>
        <v>43</v>
      </c>
      <c r="G47" s="205" t="str">
        <f>IFERROR(__xludf.DUMMYFUNCTION("""COMPUTED_VALUE"""),"Isaac Kyser")</f>
        <v>Isaac Kyser</v>
      </c>
      <c r="H47" s="205" t="str">
        <f>IFERROR(__xludf.DUMMYFUNCTION("""COMPUTED_VALUE"""),"VER")</f>
        <v>VER</v>
      </c>
      <c r="I47" s="205">
        <f>IFERROR(__xludf.DUMMYFUNCTION("""COMPUTED_VALUE"""),71.0)</f>
        <v>71</v>
      </c>
      <c r="J47" s="206">
        <f>IFERROR(__xludf.DUMMYFUNCTION("""COMPUTED_VALUE"""),11.0)</f>
        <v>11</v>
      </c>
      <c r="K47" s="205">
        <f>IFERROR(__xludf.DUMMYFUNCTION("""COMPUTED_VALUE"""),11.0)</f>
        <v>11</v>
      </c>
      <c r="L47" s="205" t="str">
        <f>IFERROR(__xludf.DUMMYFUNCTION("""COMPUTED_VALUE"""),"Landon Hohler")</f>
        <v>Landon Hohler</v>
      </c>
      <c r="M47" s="205" t="str">
        <f>IFERROR(__xludf.DUMMYFUNCTION("""COMPUTED_VALUE"""),"HUR")</f>
        <v>HUR</v>
      </c>
      <c r="N47" s="205">
        <f>IFERROR(__xludf.DUMMYFUNCTION("""COMPUTED_VALUE"""),293.0)</f>
        <v>293</v>
      </c>
      <c r="O47" s="206">
        <f>IFERROR(__xludf.DUMMYFUNCTION("""COMPUTED_VALUE"""),11.0)</f>
        <v>11</v>
      </c>
      <c r="P47" s="205">
        <f>IFERROR(__xludf.DUMMYFUNCTION("""COMPUTED_VALUE"""),43.0)</f>
        <v>43</v>
      </c>
      <c r="Q47" s="205" t="str">
        <f>IFERROR(__xludf.DUMMYFUNCTION("""COMPUTED_VALUE"""),"Isaac Kyser")</f>
        <v>Isaac Kyser</v>
      </c>
      <c r="R47" s="205" t="str">
        <f>IFERROR(__xludf.DUMMYFUNCTION("""COMPUTED_VALUE"""),"VER")</f>
        <v>VER</v>
      </c>
      <c r="S47" s="205">
        <f>IFERROR(__xludf.DUMMYFUNCTION("""COMPUTED_VALUE"""),4.0)</f>
        <v>4</v>
      </c>
    </row>
    <row r="48">
      <c r="A48" s="205">
        <f>IFERROR(__xludf.DUMMYFUNCTION("""COMPUTED_VALUE"""),18.0)</f>
        <v>18</v>
      </c>
      <c r="B48" s="205" t="str">
        <f>IFERROR(__xludf.DUMMYFUNCTION("""COMPUTED_VALUE"""),"Robert Fisher")</f>
        <v>Robert Fisher</v>
      </c>
      <c r="C48" s="205" t="str">
        <f>IFERROR(__xludf.DUMMYFUNCTION("""COMPUTED_VALUE"""),"HUR")</f>
        <v>HUR</v>
      </c>
      <c r="D48" s="211">
        <f>IFERROR(__xludf.DUMMYFUNCTION("""COMPUTED_VALUE"""),0.0)</f>
        <v>0</v>
      </c>
      <c r="E48" s="206">
        <f>IFERROR(__xludf.DUMMYFUNCTION("""COMPUTED_VALUE"""),12.0)</f>
        <v>12</v>
      </c>
      <c r="F48" s="205">
        <f>IFERROR(__xludf.DUMMYFUNCTION("""COMPUTED_VALUE"""),4.0)</f>
        <v>4</v>
      </c>
      <c r="G48" s="205" t="str">
        <f>IFERROR(__xludf.DUMMYFUNCTION("""COMPUTED_VALUE"""),"Evan Bova")</f>
        <v>Evan Bova</v>
      </c>
      <c r="H48" s="205" t="str">
        <f>IFERROR(__xludf.DUMMYFUNCTION("""COMPUTED_VALUE"""),"BEL")</f>
        <v>BEL</v>
      </c>
      <c r="I48" s="205">
        <f>IFERROR(__xludf.DUMMYFUNCTION("""COMPUTED_VALUE"""),68.0)</f>
        <v>68</v>
      </c>
      <c r="J48" s="206">
        <f>IFERROR(__xludf.DUMMYFUNCTION("""COMPUTED_VALUE"""),12.0)</f>
        <v>12</v>
      </c>
      <c r="K48" s="205">
        <f>IFERROR(__xludf.DUMMYFUNCTION("""COMPUTED_VALUE"""),4.0)</f>
        <v>4</v>
      </c>
      <c r="L48" s="205" t="str">
        <f>IFERROR(__xludf.DUMMYFUNCTION("""COMPUTED_VALUE"""),"Cole Leimeister")</f>
        <v>Cole Leimeister</v>
      </c>
      <c r="M48" s="205" t="str">
        <f>IFERROR(__xludf.DUMMYFUNCTION("""COMPUTED_VALUE"""),"EDI")</f>
        <v>EDI</v>
      </c>
      <c r="N48" s="205">
        <f>IFERROR(__xludf.DUMMYFUNCTION("""COMPUTED_VALUE"""),276.0)</f>
        <v>276</v>
      </c>
      <c r="O48" s="206">
        <f>IFERROR(__xludf.DUMMYFUNCTION("""COMPUTED_VALUE"""),12.0)</f>
        <v>12</v>
      </c>
      <c r="P48" s="205">
        <f>IFERROR(__xludf.DUMMYFUNCTION("""COMPUTED_VALUE"""),4.0)</f>
        <v>4</v>
      </c>
      <c r="Q48" s="205" t="str">
        <f>IFERROR(__xludf.DUMMYFUNCTION("""COMPUTED_VALUE"""),"Cole Leimeister")</f>
        <v>Cole Leimeister</v>
      </c>
      <c r="R48" s="205" t="str">
        <f>IFERROR(__xludf.DUMMYFUNCTION("""COMPUTED_VALUE"""),"EDI")</f>
        <v>EDI</v>
      </c>
      <c r="S48" s="205">
        <f>IFERROR(__xludf.DUMMYFUNCTION("""COMPUTED_VALUE"""),3.0)</f>
        <v>3</v>
      </c>
    </row>
    <row r="49">
      <c r="A49" s="205">
        <f>IFERROR(__xludf.DUMMYFUNCTION("""COMPUTED_VALUE"""),41.0)</f>
        <v>41</v>
      </c>
      <c r="B49" s="205" t="str">
        <f>IFERROR(__xludf.DUMMYFUNCTION("""COMPUTED_VALUE"""),"Evan Kuhns")</f>
        <v>Evan Kuhns</v>
      </c>
      <c r="C49" s="205" t="str">
        <f>IFERROR(__xludf.DUMMYFUNCTION("""COMPUTED_VALUE"""),"VER")</f>
        <v>VER</v>
      </c>
      <c r="D49" s="211">
        <f>IFERROR(__xludf.DUMMYFUNCTION("""COMPUTED_VALUE"""),-200.0)</f>
        <v>-200</v>
      </c>
      <c r="E49" s="206">
        <f>IFERROR(__xludf.DUMMYFUNCTION("""COMPUTED_VALUE"""),13.0)</f>
        <v>13</v>
      </c>
      <c r="F49" s="205">
        <f>IFERROR(__xludf.DUMMYFUNCTION("""COMPUTED_VALUE"""),17.0)</f>
        <v>17</v>
      </c>
      <c r="G49" s="205" t="str">
        <f>IFERROR(__xludf.DUMMYFUNCTION("""COMPUTED_VALUE"""),"Landon Leis ")</f>
        <v>Landon Leis </v>
      </c>
      <c r="H49" s="205" t="str">
        <f>IFERROR(__xludf.DUMMYFUNCTION("""COMPUTED_VALUE"""),"PC")</f>
        <v>PC</v>
      </c>
      <c r="I49" s="205">
        <f>IFERROR(__xludf.DUMMYFUNCTION("""COMPUTED_VALUE"""),65.0)</f>
        <v>65</v>
      </c>
      <c r="J49" s="206">
        <f>IFERROR(__xludf.DUMMYFUNCTION("""COMPUTED_VALUE"""),13.0)</f>
        <v>13</v>
      </c>
      <c r="K49" s="205">
        <f>IFERROR(__xludf.DUMMYFUNCTION("""COMPUTED_VALUE"""),43.0)</f>
        <v>43</v>
      </c>
      <c r="L49" s="205" t="str">
        <f>IFERROR(__xludf.DUMMYFUNCTION("""COMPUTED_VALUE"""),"Billy Sberna")</f>
        <v>Billy Sberna</v>
      </c>
      <c r="M49" s="205" t="str">
        <f>IFERROR(__xludf.DUMMYFUNCTION("""COMPUTED_VALUE"""),"BEL")</f>
        <v>BEL</v>
      </c>
      <c r="N49" s="205">
        <f>IFERROR(__xludf.DUMMYFUNCTION("""COMPUTED_VALUE"""),258.0)</f>
        <v>258</v>
      </c>
      <c r="O49" s="206">
        <f>IFERROR(__xludf.DUMMYFUNCTION("""COMPUTED_VALUE"""),13.0)</f>
        <v>13</v>
      </c>
      <c r="P49" s="205">
        <f>IFERROR(__xludf.DUMMYFUNCTION("""COMPUTED_VALUE"""),17.0)</f>
        <v>17</v>
      </c>
      <c r="Q49" s="205" t="str">
        <f>IFERROR(__xludf.DUMMYFUNCTION("""COMPUTED_VALUE"""),"Landon Leis ")</f>
        <v>Landon Leis </v>
      </c>
      <c r="R49" s="205" t="str">
        <f>IFERROR(__xludf.DUMMYFUNCTION("""COMPUTED_VALUE"""),"PC")</f>
        <v>PC</v>
      </c>
      <c r="S49" s="205">
        <f>IFERROR(__xludf.DUMMYFUNCTION("""COMPUTED_VALUE"""),3.0)</f>
        <v>3</v>
      </c>
    </row>
    <row r="50">
      <c r="A50" s="205">
        <f>IFERROR(__xludf.DUMMYFUNCTION("""COMPUTED_VALUE"""),4.0)</f>
        <v>4</v>
      </c>
      <c r="B50" s="205" t="str">
        <f>IFERROR(__xludf.DUMMYFUNCTION("""COMPUTED_VALUE"""),"Evan Bova")</f>
        <v>Evan Bova</v>
      </c>
      <c r="C50" s="205" t="str">
        <f>IFERROR(__xludf.DUMMYFUNCTION("""COMPUTED_VALUE"""),"BEL")</f>
        <v>BEL</v>
      </c>
      <c r="D50" s="205"/>
      <c r="E50" s="206">
        <f>IFERROR(__xludf.DUMMYFUNCTION("""COMPUTED_VALUE"""),14.0)</f>
        <v>14</v>
      </c>
      <c r="F50" s="205">
        <f>IFERROR(__xludf.DUMMYFUNCTION("""COMPUTED_VALUE"""),25.0)</f>
        <v>25</v>
      </c>
      <c r="G50" s="205" t="str">
        <f>IFERROR(__xludf.DUMMYFUNCTION("""COMPUTED_VALUE"""),"Bryson Wittmer")</f>
        <v>Bryson Wittmer</v>
      </c>
      <c r="H50" s="205" t="str">
        <f>IFERROR(__xludf.DUMMYFUNCTION("""COMPUTED_VALUE"""),"EDI")</f>
        <v>EDI</v>
      </c>
      <c r="I50" s="205">
        <f>IFERROR(__xludf.DUMMYFUNCTION("""COMPUTED_VALUE"""),57.0)</f>
        <v>57</v>
      </c>
      <c r="J50" s="206">
        <f>IFERROR(__xludf.DUMMYFUNCTION("""COMPUTED_VALUE"""),14.0)</f>
        <v>14</v>
      </c>
      <c r="K50" s="205">
        <f>IFERROR(__xludf.DUMMYFUNCTION("""COMPUTED_VALUE"""),22.0)</f>
        <v>22</v>
      </c>
      <c r="L50" s="205" t="str">
        <f>IFERROR(__xludf.DUMMYFUNCTION("""COMPUTED_VALUE"""),"Silas Perez")</f>
        <v>Silas Perez</v>
      </c>
      <c r="M50" s="205" t="str">
        <f>IFERROR(__xludf.DUMMYFUNCTION("""COMPUTED_VALUE"""),"EDI")</f>
        <v>EDI</v>
      </c>
      <c r="N50" s="205">
        <f>IFERROR(__xludf.DUMMYFUNCTION("""COMPUTED_VALUE"""),195.0)</f>
        <v>195</v>
      </c>
      <c r="O50" s="206">
        <f>IFERROR(__xludf.DUMMYFUNCTION("""COMPUTED_VALUE"""),14.0)</f>
        <v>14</v>
      </c>
      <c r="P50" s="205">
        <f>IFERROR(__xludf.DUMMYFUNCTION("""COMPUTED_VALUE"""),5.0)</f>
        <v>5</v>
      </c>
      <c r="Q50" s="205" t="str">
        <f>IFERROR(__xludf.DUMMYFUNCTION("""COMPUTED_VALUE"""),"Drake Hooks")</f>
        <v>Drake Hooks</v>
      </c>
      <c r="R50" s="205" t="str">
        <f>IFERROR(__xludf.DUMMYFUNCTION("""COMPUTED_VALUE"""),"VER")</f>
        <v>VER</v>
      </c>
      <c r="S50" s="205">
        <f>IFERROR(__xludf.DUMMYFUNCTION("""COMPUTED_VALUE"""),3.0)</f>
        <v>3</v>
      </c>
    </row>
    <row r="51">
      <c r="A51" s="205">
        <f>IFERROR(__xludf.DUMMYFUNCTION("""COMPUTED_VALUE"""),43.0)</f>
        <v>43</v>
      </c>
      <c r="B51" s="205" t="str">
        <f>IFERROR(__xludf.DUMMYFUNCTION("""COMPUTED_VALUE"""),"Billy Sberna")</f>
        <v>Billy Sberna</v>
      </c>
      <c r="C51" s="205" t="str">
        <f>IFERROR(__xludf.DUMMYFUNCTION("""COMPUTED_VALUE"""),"BEL")</f>
        <v>BEL</v>
      </c>
      <c r="D51" s="205"/>
      <c r="E51" s="206">
        <f>IFERROR(__xludf.DUMMYFUNCTION("""COMPUTED_VALUE"""),15.0)</f>
        <v>15</v>
      </c>
      <c r="F51" s="205">
        <f>IFERROR(__xludf.DUMMYFUNCTION("""COMPUTED_VALUE"""),15.0)</f>
        <v>15</v>
      </c>
      <c r="G51" s="205" t="str">
        <f>IFERROR(__xludf.DUMMYFUNCTION("""COMPUTED_VALUE"""),"Beckett Mizener ")</f>
        <v>Beckett Mizener </v>
      </c>
      <c r="H51" s="205" t="str">
        <f>IFERROR(__xludf.DUMMYFUNCTION("""COMPUTED_VALUE"""),"PC")</f>
        <v>PC</v>
      </c>
      <c r="I51" s="205">
        <f>IFERROR(__xludf.DUMMYFUNCTION("""COMPUTED_VALUE"""),41.0)</f>
        <v>41</v>
      </c>
      <c r="J51" s="206">
        <f>IFERROR(__xludf.DUMMYFUNCTION("""COMPUTED_VALUE"""),15.0)</f>
        <v>15</v>
      </c>
      <c r="K51" s="205">
        <f>IFERROR(__xludf.DUMMYFUNCTION("""COMPUTED_VALUE"""),8.0)</f>
        <v>8</v>
      </c>
      <c r="L51" s="205" t="str">
        <f>IFERROR(__xludf.DUMMYFUNCTION("""COMPUTED_VALUE"""),"Zach Werth")</f>
        <v>Zach Werth</v>
      </c>
      <c r="M51" s="205" t="str">
        <f>IFERROR(__xludf.DUMMYFUNCTION("""COMPUTED_VALUE"""),"VER")</f>
        <v>VER</v>
      </c>
      <c r="N51" s="205">
        <f>IFERROR(__xludf.DUMMYFUNCTION("""COMPUTED_VALUE"""),180.0)</f>
        <v>180</v>
      </c>
      <c r="O51" s="206">
        <f>IFERROR(__xludf.DUMMYFUNCTION("""COMPUTED_VALUE"""),15.0)</f>
        <v>15</v>
      </c>
      <c r="P51" s="205">
        <f>IFERROR(__xludf.DUMMYFUNCTION("""COMPUTED_VALUE"""),43.0)</f>
        <v>43</v>
      </c>
      <c r="Q51" s="205" t="str">
        <f>IFERROR(__xludf.DUMMYFUNCTION("""COMPUTED_VALUE"""),"Billy Sberna")</f>
        <v>Billy Sberna</v>
      </c>
      <c r="R51" s="205" t="str">
        <f>IFERROR(__xludf.DUMMYFUNCTION("""COMPUTED_VALUE"""),"BEL")</f>
        <v>BEL</v>
      </c>
      <c r="S51" s="205">
        <f>IFERROR(__xludf.DUMMYFUNCTION("""COMPUTED_VALUE"""),2.0)</f>
        <v>2</v>
      </c>
    </row>
    <row r="52">
      <c r="A52" s="213" t="str">
        <f>IFERROR(__xludf.DUMMYFUNCTION("""COMPUTED_VALUE"""),"RUSHING - Yards / Game")</f>
        <v>RUSHING - Yards / Game</v>
      </c>
      <c r="F52" s="213" t="str">
        <f>IFERROR(__xludf.DUMMYFUNCTION("""COMPUTED_VALUE"""),"RUSHING - Yards / Attempt")</f>
        <v>RUSHING - Yards / Attempt</v>
      </c>
      <c r="J52" s="216"/>
      <c r="K52" s="217" t="str">
        <f>IFERROR(__xludf.DUMMYFUNCTION("""COMPUTED_VALUE"""),"RECEIVING - Receptions")</f>
        <v>RECEIVING - Receptions</v>
      </c>
      <c r="O52" s="218"/>
      <c r="P52" s="217" t="str">
        <f>IFERROR(__xludf.DUMMYFUNCTION("""COMPUTED_VALUE"""),"RECEIVING - Yards")</f>
        <v>RECEIVING - Yards</v>
      </c>
    </row>
    <row r="53">
      <c r="A53" s="204" t="str">
        <f>IFERROR(__xludf.DUMMYFUNCTION("""COMPUTED_VALUE"""),"#")</f>
        <v>#</v>
      </c>
      <c r="B53" s="202" t="str">
        <f>IFERROR(__xludf.DUMMYFUNCTION("""COMPUTED_VALUE"""),"NAME")</f>
        <v>NAME</v>
      </c>
      <c r="C53" s="202" t="str">
        <f>IFERROR(__xludf.DUMMYFUNCTION("""COMPUTED_VALUE"""),"SCH")</f>
        <v>SCH</v>
      </c>
      <c r="D53" s="201" t="str">
        <f>IFERROR(__xludf.DUMMYFUNCTION("""COMPUTED_VALUE"""),"Yd/G")</f>
        <v>Yd/G</v>
      </c>
      <c r="E53" s="203"/>
      <c r="F53" s="204" t="str">
        <f>IFERROR(__xludf.DUMMYFUNCTION("""COMPUTED_VALUE"""),"#")</f>
        <v>#</v>
      </c>
      <c r="G53" s="202" t="str">
        <f>IFERROR(__xludf.DUMMYFUNCTION("""COMPUTED_VALUE"""),"NAME")</f>
        <v>NAME</v>
      </c>
      <c r="H53" s="202" t="str">
        <f>IFERROR(__xludf.DUMMYFUNCTION("""COMPUTED_VALUE"""),"SCH")</f>
        <v>SCH</v>
      </c>
      <c r="I53" s="201" t="str">
        <f>IFERROR(__xludf.DUMMYFUNCTION("""COMPUTED_VALUE"""),"Y/Att")</f>
        <v>Y/Att</v>
      </c>
      <c r="J53" s="203"/>
      <c r="K53" s="204" t="str">
        <f>IFERROR(__xludf.DUMMYFUNCTION("""COMPUTED_VALUE"""),"#")</f>
        <v>#</v>
      </c>
      <c r="L53" s="202" t="str">
        <f>IFERROR(__xludf.DUMMYFUNCTION("""COMPUTED_VALUE"""),"NAME")</f>
        <v>NAME</v>
      </c>
      <c r="M53" s="202" t="str">
        <f>IFERROR(__xludf.DUMMYFUNCTION("""COMPUTED_VALUE"""),"SCH")</f>
        <v>SCH</v>
      </c>
      <c r="N53" s="201" t="str">
        <f>IFERROR(__xludf.DUMMYFUNCTION("""COMPUTED_VALUE"""),"REC")</f>
        <v>REC</v>
      </c>
      <c r="O53" s="203"/>
      <c r="P53" s="204" t="str">
        <f>IFERROR(__xludf.DUMMYFUNCTION("""COMPUTED_VALUE"""),"#")</f>
        <v>#</v>
      </c>
      <c r="Q53" s="202" t="str">
        <f>IFERROR(__xludf.DUMMYFUNCTION("""COMPUTED_VALUE"""),"NAME")</f>
        <v>NAME</v>
      </c>
      <c r="R53" s="202" t="str">
        <f>IFERROR(__xludf.DUMMYFUNCTION("""COMPUTED_VALUE"""),"SCH")</f>
        <v>SCH</v>
      </c>
      <c r="S53" s="201" t="str">
        <f>IFERROR(__xludf.DUMMYFUNCTION("""COMPUTED_VALUE"""),"YDS")</f>
        <v>YDS</v>
      </c>
    </row>
    <row r="54">
      <c r="A54" s="215">
        <f>IFERROR(__xludf.DUMMYFUNCTION("""COMPUTED_VALUE"""),41.0)</f>
        <v>41</v>
      </c>
      <c r="B54" s="205" t="str">
        <f>IFERROR(__xludf.DUMMYFUNCTION("""COMPUTED_VALUE"""),"Evan Kuhns")</f>
        <v>Evan Kuhns</v>
      </c>
      <c r="C54" s="205" t="str">
        <f>IFERROR(__xludf.DUMMYFUNCTION("""COMPUTED_VALUE"""),"VER")</f>
        <v>VER</v>
      </c>
      <c r="D54" s="211">
        <f>IFERROR(__xludf.DUMMYFUNCTION("""COMPUTED_VALUE"""),160.0)</f>
        <v>160</v>
      </c>
      <c r="E54" s="206">
        <f>IFERROR(__xludf.DUMMYFUNCTION("""COMPUTED_VALUE"""),1.0)</f>
        <v>1</v>
      </c>
      <c r="F54" s="215">
        <f>IFERROR(__xludf.DUMMYFUNCTION("""COMPUTED_VALUE"""),1.0)</f>
        <v>1</v>
      </c>
      <c r="G54" s="205" t="str">
        <f>IFERROR(__xludf.DUMMYFUNCTION("""COMPUTED_VALUE"""),"Gavin Cornell")</f>
        <v>Gavin Cornell</v>
      </c>
      <c r="H54" s="205" t="str">
        <f>IFERROR(__xludf.DUMMYFUNCTION("""COMPUTED_VALUE"""),"PC")</f>
        <v>PC</v>
      </c>
      <c r="I54" s="211">
        <f>IFERROR(__xludf.DUMMYFUNCTION("""COMPUTED_VALUE"""),20.8)</f>
        <v>20.8</v>
      </c>
      <c r="J54" s="206">
        <f>IFERROR(__xludf.DUMMYFUNCTION("""COMPUTED_VALUE"""),1.0)</f>
        <v>1</v>
      </c>
      <c r="K54" s="215">
        <f>IFERROR(__xludf.DUMMYFUNCTION("""COMPUTED_VALUE"""),9.0)</f>
        <v>9</v>
      </c>
      <c r="L54" s="205" t="str">
        <f>IFERROR(__xludf.DUMMYFUNCTION("""COMPUTED_VALUE"""),"Caleb Staley")</f>
        <v>Caleb Staley</v>
      </c>
      <c r="M54" s="205" t="str">
        <f>IFERROR(__xludf.DUMMYFUNCTION("""COMPUTED_VALUE"""),"HUR")</f>
        <v>HUR</v>
      </c>
      <c r="N54" s="205">
        <f>IFERROR(__xludf.DUMMYFUNCTION("""COMPUTED_VALUE"""),59.0)</f>
        <v>59</v>
      </c>
      <c r="O54" s="206">
        <f>IFERROR(__xludf.DUMMYFUNCTION("""COMPUTED_VALUE"""),1.0)</f>
        <v>1</v>
      </c>
      <c r="P54" s="215">
        <f>IFERROR(__xludf.DUMMYFUNCTION("""COMPUTED_VALUE"""),9.0)</f>
        <v>9</v>
      </c>
      <c r="Q54" s="205" t="str">
        <f>IFERROR(__xludf.DUMMYFUNCTION("""COMPUTED_VALUE"""),"Caleb Staley")</f>
        <v>Caleb Staley</v>
      </c>
      <c r="R54" s="205" t="str">
        <f>IFERROR(__xludf.DUMMYFUNCTION("""COMPUTED_VALUE"""),"HUR")</f>
        <v>HUR</v>
      </c>
      <c r="S54" s="205">
        <f>IFERROR(__xludf.DUMMYFUNCTION("""COMPUTED_VALUE"""),924.0)</f>
        <v>924</v>
      </c>
    </row>
    <row r="55">
      <c r="A55" s="205">
        <f>IFERROR(__xludf.DUMMYFUNCTION("""COMPUTED_VALUE"""),0.0)</f>
        <v>0</v>
      </c>
      <c r="B55" s="205" t="str">
        <f>IFERROR(__xludf.DUMMYFUNCTION("""COMPUTED_VALUE"""),"Malakii Pinkelton")</f>
        <v>Malakii Pinkelton</v>
      </c>
      <c r="C55" s="205" t="str">
        <f>IFERROR(__xludf.DUMMYFUNCTION("""COMPUTED_VALUE"""),"PC")</f>
        <v>PC</v>
      </c>
      <c r="D55" s="211">
        <f>IFERROR(__xludf.DUMMYFUNCTION("""COMPUTED_VALUE"""),94.75)</f>
        <v>94.75</v>
      </c>
      <c r="E55" s="206">
        <f>IFERROR(__xludf.DUMMYFUNCTION("""COMPUTED_VALUE"""),2.0)</f>
        <v>2</v>
      </c>
      <c r="F55" s="205">
        <f>IFERROR(__xludf.DUMMYFUNCTION("""COMPUTED_VALUE"""),18.0)</f>
        <v>18</v>
      </c>
      <c r="G55" s="205" t="str">
        <f>IFERROR(__xludf.DUMMYFUNCTION("""COMPUTED_VALUE"""),"Robert Fisher")</f>
        <v>Robert Fisher</v>
      </c>
      <c r="H55" s="205" t="str">
        <f>IFERROR(__xludf.DUMMYFUNCTION("""COMPUTED_VALUE"""),"HUR")</f>
        <v>HUR</v>
      </c>
      <c r="I55" s="211">
        <f>IFERROR(__xludf.DUMMYFUNCTION("""COMPUTED_VALUE"""),20.333333333333332)</f>
        <v>20.33333333</v>
      </c>
      <c r="J55" s="206">
        <f>IFERROR(__xludf.DUMMYFUNCTION("""COMPUTED_VALUE"""),2.0)</f>
        <v>2</v>
      </c>
      <c r="K55" s="205">
        <f>IFERROR(__xludf.DUMMYFUNCTION("""COMPUTED_VALUE"""),1.0)</f>
        <v>1</v>
      </c>
      <c r="L55" s="205" t="str">
        <f>IFERROR(__xludf.DUMMYFUNCTION("""COMPUTED_VALUE"""),"Gavin Cornell")</f>
        <v>Gavin Cornell</v>
      </c>
      <c r="M55" s="205" t="str">
        <f>IFERROR(__xludf.DUMMYFUNCTION("""COMPUTED_VALUE"""),"PC")</f>
        <v>PC</v>
      </c>
      <c r="N55" s="205">
        <f>IFERROR(__xludf.DUMMYFUNCTION("""COMPUTED_VALUE"""),54.0)</f>
        <v>54</v>
      </c>
      <c r="O55" s="206">
        <f>IFERROR(__xludf.DUMMYFUNCTION("""COMPUTED_VALUE"""),2.0)</f>
        <v>2</v>
      </c>
      <c r="P55" s="205">
        <f>IFERROR(__xludf.DUMMYFUNCTION("""COMPUTED_VALUE"""),1.0)</f>
        <v>1</v>
      </c>
      <c r="Q55" s="205" t="str">
        <f>IFERROR(__xludf.DUMMYFUNCTION("""COMPUTED_VALUE"""),"Gavin Cornell")</f>
        <v>Gavin Cornell</v>
      </c>
      <c r="R55" s="205" t="str">
        <f>IFERROR(__xludf.DUMMYFUNCTION("""COMPUTED_VALUE"""),"PC")</f>
        <v>PC</v>
      </c>
      <c r="S55" s="205">
        <f>IFERROR(__xludf.DUMMYFUNCTION("""COMPUTED_VALUE"""),777.0)</f>
        <v>777</v>
      </c>
    </row>
    <row r="56">
      <c r="A56" s="205">
        <f>IFERROR(__xludf.DUMMYFUNCTION("""COMPUTED_VALUE"""),8.0)</f>
        <v>8</v>
      </c>
      <c r="B56" s="205" t="str">
        <f>IFERROR(__xludf.DUMMYFUNCTION("""COMPUTED_VALUE"""),"Caden Clere")</f>
        <v>Caden Clere</v>
      </c>
      <c r="C56" s="205" t="str">
        <f>IFERROR(__xludf.DUMMYFUNCTION("""COMPUTED_VALUE"""),"EDI")</f>
        <v>EDI</v>
      </c>
      <c r="D56" s="211">
        <f>IFERROR(__xludf.DUMMYFUNCTION("""COMPUTED_VALUE"""),55.54545454545455)</f>
        <v>55.54545455</v>
      </c>
      <c r="E56" s="206">
        <f>IFERROR(__xludf.DUMMYFUNCTION("""COMPUTED_VALUE"""),3.0)</f>
        <v>3</v>
      </c>
      <c r="F56" s="205">
        <f>IFERROR(__xludf.DUMMYFUNCTION("""COMPUTED_VALUE"""),14.0)</f>
        <v>14</v>
      </c>
      <c r="G56" s="205" t="str">
        <f>IFERROR(__xludf.DUMMYFUNCTION("""COMPUTED_VALUE"""),"Trey Armendariz")</f>
        <v>Trey Armendariz</v>
      </c>
      <c r="H56" s="205" t="str">
        <f>IFERROR(__xludf.DUMMYFUNCTION("""COMPUTED_VALUE"""),"PC")</f>
        <v>PC</v>
      </c>
      <c r="I56" s="211">
        <f>IFERROR(__xludf.DUMMYFUNCTION("""COMPUTED_VALUE"""),15.0)</f>
        <v>15</v>
      </c>
      <c r="J56" s="206">
        <f>IFERROR(__xludf.DUMMYFUNCTION("""COMPUTED_VALUE"""),3.0)</f>
        <v>3</v>
      </c>
      <c r="K56" s="205">
        <f>IFERROR(__xludf.DUMMYFUNCTION("""COMPUTED_VALUE"""),6.0)</f>
        <v>6</v>
      </c>
      <c r="L56" s="205" t="str">
        <f>IFERROR(__xludf.DUMMYFUNCTION("""COMPUTED_VALUE"""),"Braxton Barrett")</f>
        <v>Braxton Barrett</v>
      </c>
      <c r="M56" s="205" t="str">
        <f>IFERROR(__xludf.DUMMYFUNCTION("""COMPUTED_VALUE"""),"HUR")</f>
        <v>HUR</v>
      </c>
      <c r="N56" s="205">
        <f>IFERROR(__xludf.DUMMYFUNCTION("""COMPUTED_VALUE"""),48.0)</f>
        <v>48</v>
      </c>
      <c r="O56" s="206">
        <f>IFERROR(__xludf.DUMMYFUNCTION("""COMPUTED_VALUE"""),3.0)</f>
        <v>3</v>
      </c>
      <c r="P56" s="205">
        <f>IFERROR(__xludf.DUMMYFUNCTION("""COMPUTED_VALUE"""),9.0)</f>
        <v>9</v>
      </c>
      <c r="Q56" s="205" t="str">
        <f>IFERROR(__xludf.DUMMYFUNCTION("""COMPUTED_VALUE"""),"Caden Cramer")</f>
        <v>Caden Cramer</v>
      </c>
      <c r="R56" s="205" t="str">
        <f>IFERROR(__xludf.DUMMYFUNCTION("""COMPUTED_VALUE"""),"BEL")</f>
        <v>BEL</v>
      </c>
      <c r="S56" s="205">
        <f>IFERROR(__xludf.DUMMYFUNCTION("""COMPUTED_VALUE"""),594.0)</f>
        <v>594</v>
      </c>
    </row>
    <row r="57">
      <c r="A57" s="205">
        <f>IFERROR(__xludf.DUMMYFUNCTION("""COMPUTED_VALUE"""),40.0)</f>
        <v>40</v>
      </c>
      <c r="B57" s="205" t="str">
        <f>IFERROR(__xludf.DUMMYFUNCTION("""COMPUTED_VALUE"""),"Ryder Kramb")</f>
        <v>Ryder Kramb</v>
      </c>
      <c r="C57" s="205" t="str">
        <f>IFERROR(__xludf.DUMMYFUNCTION("""COMPUTED_VALUE"""),"EDI")</f>
        <v>EDI</v>
      </c>
      <c r="D57" s="211">
        <f>IFERROR(__xludf.DUMMYFUNCTION("""COMPUTED_VALUE"""),47.0)</f>
        <v>47</v>
      </c>
      <c r="E57" s="206">
        <f>IFERROR(__xludf.DUMMYFUNCTION("""COMPUTED_VALUE"""),4.0)</f>
        <v>4</v>
      </c>
      <c r="F57" s="205">
        <f>IFERROR(__xludf.DUMMYFUNCTION("""COMPUTED_VALUE"""),14.0)</f>
        <v>14</v>
      </c>
      <c r="G57" s="205" t="str">
        <f>IFERROR(__xludf.DUMMYFUNCTION("""COMPUTED_VALUE"""),"Chase Jackson")</f>
        <v>Chase Jackson</v>
      </c>
      <c r="H57" s="205" t="str">
        <f>IFERROR(__xludf.DUMMYFUNCTION("""COMPUTED_VALUE"""),"VER")</f>
        <v>VER</v>
      </c>
      <c r="I57" s="211">
        <f>IFERROR(__xludf.DUMMYFUNCTION("""COMPUTED_VALUE"""),13.5)</f>
        <v>13.5</v>
      </c>
      <c r="J57" s="206">
        <f>IFERROR(__xludf.DUMMYFUNCTION("""COMPUTED_VALUE"""),4.0)</f>
        <v>4</v>
      </c>
      <c r="K57" s="205">
        <f>IFERROR(__xludf.DUMMYFUNCTION("""COMPUTED_VALUE"""),9.0)</f>
        <v>9</v>
      </c>
      <c r="L57" s="205" t="str">
        <f>IFERROR(__xludf.DUMMYFUNCTION("""COMPUTED_VALUE"""),"Caden Cramer")</f>
        <v>Caden Cramer</v>
      </c>
      <c r="M57" s="205" t="str">
        <f>IFERROR(__xludf.DUMMYFUNCTION("""COMPUTED_VALUE"""),"BEL")</f>
        <v>BEL</v>
      </c>
      <c r="N57" s="205">
        <f>IFERROR(__xludf.DUMMYFUNCTION("""COMPUTED_VALUE"""),40.0)</f>
        <v>40</v>
      </c>
      <c r="O57" s="206">
        <f>IFERROR(__xludf.DUMMYFUNCTION("""COMPUTED_VALUE"""),4.0)</f>
        <v>4</v>
      </c>
      <c r="P57" s="205">
        <f>IFERROR(__xludf.DUMMYFUNCTION("""COMPUTED_VALUE"""),6.0)</f>
        <v>6</v>
      </c>
      <c r="Q57" s="205" t="str">
        <f>IFERROR(__xludf.DUMMYFUNCTION("""COMPUTED_VALUE"""),"Braxton Barrett")</f>
        <v>Braxton Barrett</v>
      </c>
      <c r="R57" s="205" t="str">
        <f>IFERROR(__xludf.DUMMYFUNCTION("""COMPUTED_VALUE"""),"HUR")</f>
        <v>HUR</v>
      </c>
      <c r="S57" s="205">
        <f>IFERROR(__xludf.DUMMYFUNCTION("""COMPUTED_VALUE"""),582.0)</f>
        <v>582</v>
      </c>
    </row>
    <row r="58">
      <c r="A58" s="205">
        <f>IFERROR(__xludf.DUMMYFUNCTION("""COMPUTED_VALUE"""),33.0)</f>
        <v>33</v>
      </c>
      <c r="B58" s="205" t="str">
        <f>IFERROR(__xludf.DUMMYFUNCTION("""COMPUTED_VALUE"""),"Nolan Hartman")</f>
        <v>Nolan Hartman</v>
      </c>
      <c r="C58" s="205" t="str">
        <f>IFERROR(__xludf.DUMMYFUNCTION("""COMPUTED_VALUE"""),"BEL")</f>
        <v>BEL</v>
      </c>
      <c r="D58" s="211">
        <f>IFERROR(__xludf.DUMMYFUNCTION("""COMPUTED_VALUE"""),41.916666666666664)</f>
        <v>41.91666667</v>
      </c>
      <c r="E58" s="206">
        <f>IFERROR(__xludf.DUMMYFUNCTION("""COMPUTED_VALUE"""),5.0)</f>
        <v>5</v>
      </c>
      <c r="F58" s="205">
        <f>IFERROR(__xludf.DUMMYFUNCTION("""COMPUTED_VALUE"""),42.0)</f>
        <v>42</v>
      </c>
      <c r="G58" s="205" t="str">
        <f>IFERROR(__xludf.DUMMYFUNCTION("""COMPUTED_VALUE"""),"Ethan Dresser")</f>
        <v>Ethan Dresser</v>
      </c>
      <c r="H58" s="205" t="str">
        <f>IFERROR(__xludf.DUMMYFUNCTION("""COMPUTED_VALUE"""),"PC")</f>
        <v>PC</v>
      </c>
      <c r="I58" s="211">
        <f>IFERROR(__xludf.DUMMYFUNCTION("""COMPUTED_VALUE"""),11.5)</f>
        <v>11.5</v>
      </c>
      <c r="J58" s="206">
        <f>IFERROR(__xludf.DUMMYFUNCTION("""COMPUTED_VALUE"""),5.0)</f>
        <v>5</v>
      </c>
      <c r="K58" s="205">
        <f>IFERROR(__xludf.DUMMYFUNCTION("""COMPUTED_VALUE"""),10.0)</f>
        <v>10</v>
      </c>
      <c r="L58" s="205" t="str">
        <f>IFERROR(__xludf.DUMMYFUNCTION("""COMPUTED_VALUE"""),"Coltyn Meagrow")</f>
        <v>Coltyn Meagrow</v>
      </c>
      <c r="M58" s="205" t="str">
        <f>IFERROR(__xludf.DUMMYFUNCTION("""COMPUTED_VALUE"""),"EDI")</f>
        <v>EDI</v>
      </c>
      <c r="N58" s="205">
        <f>IFERROR(__xludf.DUMMYFUNCTION("""COMPUTED_VALUE"""),30.0)</f>
        <v>30</v>
      </c>
      <c r="O58" s="206">
        <f>IFERROR(__xludf.DUMMYFUNCTION("""COMPUTED_VALUE"""),5.0)</f>
        <v>5</v>
      </c>
      <c r="P58" s="205">
        <f>IFERROR(__xludf.DUMMYFUNCTION("""COMPUTED_VALUE"""),1.0)</f>
        <v>1</v>
      </c>
      <c r="Q58" s="205" t="str">
        <f>IFERROR(__xludf.DUMMYFUNCTION("""COMPUTED_VALUE"""),"Brock Meyers")</f>
        <v>Brock Meyers</v>
      </c>
      <c r="R58" s="205" t="str">
        <f>IFERROR(__xludf.DUMMYFUNCTION("""COMPUTED_VALUE"""),"VER")</f>
        <v>VER</v>
      </c>
      <c r="S58" s="205">
        <f>IFERROR(__xludf.DUMMYFUNCTION("""COMPUTED_VALUE"""),518.0)</f>
        <v>518</v>
      </c>
    </row>
    <row r="59">
      <c r="A59" s="205">
        <f>IFERROR(__xludf.DUMMYFUNCTION("""COMPUTED_VALUE"""),25.0)</f>
        <v>25</v>
      </c>
      <c r="B59" s="205" t="str">
        <f>IFERROR(__xludf.DUMMYFUNCTION("""COMPUTED_VALUE"""),"Bryson Wittmer")</f>
        <v>Bryson Wittmer</v>
      </c>
      <c r="C59" s="205" t="str">
        <f>IFERROR(__xludf.DUMMYFUNCTION("""COMPUTED_VALUE"""),"EDI")</f>
        <v>EDI</v>
      </c>
      <c r="D59" s="211">
        <f>IFERROR(__xludf.DUMMYFUNCTION("""COMPUTED_VALUE"""),41.90909090909091)</f>
        <v>41.90909091</v>
      </c>
      <c r="E59" s="206">
        <f>IFERROR(__xludf.DUMMYFUNCTION("""COMPUTED_VALUE"""),6.0)</f>
        <v>6</v>
      </c>
      <c r="F59" s="205">
        <f>IFERROR(__xludf.DUMMYFUNCTION("""COMPUTED_VALUE"""),41.0)</f>
        <v>41</v>
      </c>
      <c r="G59" s="205" t="str">
        <f>IFERROR(__xludf.DUMMYFUNCTION("""COMPUTED_VALUE"""),"Evan Kuhns")</f>
        <v>Evan Kuhns</v>
      </c>
      <c r="H59" s="205" t="str">
        <f>IFERROR(__xludf.DUMMYFUNCTION("""COMPUTED_VALUE"""),"VER")</f>
        <v>VER</v>
      </c>
      <c r="I59" s="211">
        <f>IFERROR(__xludf.DUMMYFUNCTION("""COMPUTED_VALUE"""),9.03954802259887)</f>
        <v>9.039548023</v>
      </c>
      <c r="J59" s="206">
        <f>IFERROR(__xludf.DUMMYFUNCTION("""COMPUTED_VALUE"""),6.0)</f>
        <v>6</v>
      </c>
      <c r="K59" s="205">
        <f>IFERROR(__xludf.DUMMYFUNCTION("""COMPUTED_VALUE"""),3.0)</f>
        <v>3</v>
      </c>
      <c r="L59" s="205" t="str">
        <f>IFERROR(__xludf.DUMMYFUNCTION("""COMPUTED_VALUE"""),"Jack Raglow")</f>
        <v>Jack Raglow</v>
      </c>
      <c r="M59" s="205" t="str">
        <f>IFERROR(__xludf.DUMMYFUNCTION("""COMPUTED_VALUE"""),"HUR")</f>
        <v>HUR</v>
      </c>
      <c r="N59" s="205">
        <f>IFERROR(__xludf.DUMMYFUNCTION("""COMPUTED_VALUE"""),28.0)</f>
        <v>28</v>
      </c>
      <c r="O59" s="206">
        <f>IFERROR(__xludf.DUMMYFUNCTION("""COMPUTED_VALUE"""),6.0)</f>
        <v>6</v>
      </c>
      <c r="P59" s="205">
        <f>IFERROR(__xludf.DUMMYFUNCTION("""COMPUTED_VALUE"""),10.0)</f>
        <v>10</v>
      </c>
      <c r="Q59" s="205" t="str">
        <f>IFERROR(__xludf.DUMMYFUNCTION("""COMPUTED_VALUE"""),"Coltyn Meagrow")</f>
        <v>Coltyn Meagrow</v>
      </c>
      <c r="R59" s="205" t="str">
        <f>IFERROR(__xludf.DUMMYFUNCTION("""COMPUTED_VALUE"""),"EDI")</f>
        <v>EDI</v>
      </c>
      <c r="S59" s="205">
        <f>IFERROR(__xludf.DUMMYFUNCTION("""COMPUTED_VALUE"""),453.0)</f>
        <v>453</v>
      </c>
    </row>
    <row r="60">
      <c r="A60" s="205">
        <f>IFERROR(__xludf.DUMMYFUNCTION("""COMPUTED_VALUE"""),22.0)</f>
        <v>22</v>
      </c>
      <c r="B60" s="205" t="str">
        <f>IFERROR(__xludf.DUMMYFUNCTION("""COMPUTED_VALUE"""),"Hayden Wilson")</f>
        <v>Hayden Wilson</v>
      </c>
      <c r="C60" s="205" t="str">
        <f>IFERROR(__xludf.DUMMYFUNCTION("""COMPUTED_VALUE"""),"HUR")</f>
        <v>HUR</v>
      </c>
      <c r="D60" s="211">
        <f>IFERROR(__xludf.DUMMYFUNCTION("""COMPUTED_VALUE"""),41.6)</f>
        <v>41.6</v>
      </c>
      <c r="E60" s="206">
        <f>IFERROR(__xludf.DUMMYFUNCTION("""COMPUTED_VALUE"""),7.0)</f>
        <v>7</v>
      </c>
      <c r="F60" s="205">
        <f>IFERROR(__xludf.DUMMYFUNCTION("""COMPUTED_VALUE"""),3.0)</f>
        <v>3</v>
      </c>
      <c r="G60" s="205" t="str">
        <f>IFERROR(__xludf.DUMMYFUNCTION("""COMPUTED_VALUE"""),"Joe Schaub")</f>
        <v>Joe Schaub</v>
      </c>
      <c r="H60" s="205" t="str">
        <f>IFERROR(__xludf.DUMMYFUNCTION("""COMPUTED_VALUE"""),"VER")</f>
        <v>VER</v>
      </c>
      <c r="I60" s="211">
        <f>IFERROR(__xludf.DUMMYFUNCTION("""COMPUTED_VALUE"""),9.0)</f>
        <v>9</v>
      </c>
      <c r="J60" s="206">
        <f>IFERROR(__xludf.DUMMYFUNCTION("""COMPUTED_VALUE"""),7.0)</f>
        <v>7</v>
      </c>
      <c r="K60" s="205">
        <f>IFERROR(__xludf.DUMMYFUNCTION("""COMPUTED_VALUE"""),1.0)</f>
        <v>1</v>
      </c>
      <c r="L60" s="205" t="str">
        <f>IFERROR(__xludf.DUMMYFUNCTION("""COMPUTED_VALUE"""),"Brock Meyers")</f>
        <v>Brock Meyers</v>
      </c>
      <c r="M60" s="205" t="str">
        <f>IFERROR(__xludf.DUMMYFUNCTION("""COMPUTED_VALUE"""),"VER")</f>
        <v>VER</v>
      </c>
      <c r="N60" s="205">
        <f>IFERROR(__xludf.DUMMYFUNCTION("""COMPUTED_VALUE"""),27.0)</f>
        <v>27</v>
      </c>
      <c r="O60" s="206">
        <f>IFERROR(__xludf.DUMMYFUNCTION("""COMPUTED_VALUE"""),7.0)</f>
        <v>7</v>
      </c>
      <c r="P60" s="205">
        <f>IFERROR(__xludf.DUMMYFUNCTION("""COMPUTED_VALUE"""),8.0)</f>
        <v>8</v>
      </c>
      <c r="Q60" s="205" t="str">
        <f>IFERROR(__xludf.DUMMYFUNCTION("""COMPUTED_VALUE"""),"Christian Miller ")</f>
        <v>Christian Miller </v>
      </c>
      <c r="R60" s="205" t="str">
        <f>IFERROR(__xludf.DUMMYFUNCTION("""COMPUTED_VALUE"""),"PC")</f>
        <v>PC</v>
      </c>
      <c r="S60" s="205">
        <f>IFERROR(__xludf.DUMMYFUNCTION("""COMPUTED_VALUE"""),376.0)</f>
        <v>376</v>
      </c>
    </row>
    <row r="61">
      <c r="A61" s="205">
        <f>IFERROR(__xludf.DUMMYFUNCTION("""COMPUTED_VALUE"""),15.0)</f>
        <v>15</v>
      </c>
      <c r="B61" s="205" t="str">
        <f>IFERROR(__xludf.DUMMYFUNCTION("""COMPUTED_VALUE"""),"Ike Brown")</f>
        <v>Ike Brown</v>
      </c>
      <c r="C61" s="205" t="str">
        <f>IFERROR(__xludf.DUMMYFUNCTION("""COMPUTED_VALUE"""),"BEL")</f>
        <v>BEL</v>
      </c>
      <c r="D61" s="211">
        <f>IFERROR(__xludf.DUMMYFUNCTION("""COMPUTED_VALUE"""),38.916666666666664)</f>
        <v>38.91666667</v>
      </c>
      <c r="E61" s="206">
        <f>IFERROR(__xludf.DUMMYFUNCTION("""COMPUTED_VALUE"""),8.0)</f>
        <v>8</v>
      </c>
      <c r="F61" s="205">
        <f>IFERROR(__xludf.DUMMYFUNCTION("""COMPUTED_VALUE"""),18.0)</f>
        <v>18</v>
      </c>
      <c r="G61" s="205" t="str">
        <f>IFERROR(__xludf.DUMMYFUNCTION("""COMPUTED_VALUE"""),"Micah Smith")</f>
        <v>Micah Smith</v>
      </c>
      <c r="H61" s="205" t="str">
        <f>IFERROR(__xludf.DUMMYFUNCTION("""COMPUTED_VALUE"""),"VER")</f>
        <v>VER</v>
      </c>
      <c r="I61" s="211">
        <f>IFERROR(__xludf.DUMMYFUNCTION("""COMPUTED_VALUE"""),9.0)</f>
        <v>9</v>
      </c>
      <c r="J61" s="206">
        <f>IFERROR(__xludf.DUMMYFUNCTION("""COMPUTED_VALUE"""),8.0)</f>
        <v>8</v>
      </c>
      <c r="K61" s="205">
        <f>IFERROR(__xludf.DUMMYFUNCTION("""COMPUTED_VALUE"""),13.0)</f>
        <v>13</v>
      </c>
      <c r="L61" s="205" t="str">
        <f>IFERROR(__xludf.DUMMYFUNCTION("""COMPUTED_VALUE"""),"Owen Hancock")</f>
        <v>Owen Hancock</v>
      </c>
      <c r="M61" s="205" t="str">
        <f>IFERROR(__xludf.DUMMYFUNCTION("""COMPUTED_VALUE"""),"BEL")</f>
        <v>BEL</v>
      </c>
      <c r="N61" s="205">
        <f>IFERROR(__xludf.DUMMYFUNCTION("""COMPUTED_VALUE"""),25.0)</f>
        <v>25</v>
      </c>
      <c r="O61" s="206">
        <f>IFERROR(__xludf.DUMMYFUNCTION("""COMPUTED_VALUE"""),8.0)</f>
        <v>8</v>
      </c>
      <c r="P61" s="205">
        <f>IFERROR(__xludf.DUMMYFUNCTION("""COMPUTED_VALUE"""),12.0)</f>
        <v>12</v>
      </c>
      <c r="Q61" s="205" t="str">
        <f>IFERROR(__xludf.DUMMYFUNCTION("""COMPUTED_VALUE"""),"Austin Sas")</f>
        <v>Austin Sas</v>
      </c>
      <c r="R61" s="205" t="str">
        <f>IFERROR(__xludf.DUMMYFUNCTION("""COMPUTED_VALUE"""),"HUR")</f>
        <v>HUR</v>
      </c>
      <c r="S61" s="205">
        <f>IFERROR(__xludf.DUMMYFUNCTION("""COMPUTED_VALUE"""),342.0)</f>
        <v>342</v>
      </c>
    </row>
    <row r="62">
      <c r="A62" s="205">
        <f>IFERROR(__xludf.DUMMYFUNCTION("""COMPUTED_VALUE"""),43.0)</f>
        <v>43</v>
      </c>
      <c r="B62" s="205" t="str">
        <f>IFERROR(__xludf.DUMMYFUNCTION("""COMPUTED_VALUE"""),"Isaac Kyser")</f>
        <v>Isaac Kyser</v>
      </c>
      <c r="C62" s="205" t="str">
        <f>IFERROR(__xludf.DUMMYFUNCTION("""COMPUTED_VALUE"""),"VER")</f>
        <v>VER</v>
      </c>
      <c r="D62" s="211">
        <f>IFERROR(__xludf.DUMMYFUNCTION("""COMPUTED_VALUE"""),35.1)</f>
        <v>35.1</v>
      </c>
      <c r="E62" s="206">
        <f>IFERROR(__xludf.DUMMYFUNCTION("""COMPUTED_VALUE"""),9.0)</f>
        <v>9</v>
      </c>
      <c r="F62" s="205">
        <f>IFERROR(__xludf.DUMMYFUNCTION("""COMPUTED_VALUE"""),9.0)</f>
        <v>9</v>
      </c>
      <c r="G62" s="205" t="str">
        <f>IFERROR(__xludf.DUMMYFUNCTION("""COMPUTED_VALUE"""),"Jace Cornell ")</f>
        <v>Jace Cornell </v>
      </c>
      <c r="H62" s="205" t="str">
        <f>IFERROR(__xludf.DUMMYFUNCTION("""COMPUTED_VALUE"""),"PC")</f>
        <v>PC</v>
      </c>
      <c r="I62" s="211">
        <f>IFERROR(__xludf.DUMMYFUNCTION("""COMPUTED_VALUE"""),8.666666666666666)</f>
        <v>8.666666667</v>
      </c>
      <c r="J62" s="206">
        <f>IFERROR(__xludf.DUMMYFUNCTION("""COMPUTED_VALUE"""),9.0)</f>
        <v>9</v>
      </c>
      <c r="K62" s="205">
        <f>IFERROR(__xludf.DUMMYFUNCTION("""COMPUTED_VALUE"""),2.0)</f>
        <v>2</v>
      </c>
      <c r="L62" s="205" t="str">
        <f>IFERROR(__xludf.DUMMYFUNCTION("""COMPUTED_VALUE"""),"Konner Dauch")</f>
        <v>Konner Dauch</v>
      </c>
      <c r="M62" s="205" t="str">
        <f>IFERROR(__xludf.DUMMYFUNCTION("""COMPUTED_VALUE"""),"BEL")</f>
        <v>BEL</v>
      </c>
      <c r="N62" s="205">
        <f>IFERROR(__xludf.DUMMYFUNCTION("""COMPUTED_VALUE"""),24.0)</f>
        <v>24</v>
      </c>
      <c r="O62" s="206">
        <f>IFERROR(__xludf.DUMMYFUNCTION("""COMPUTED_VALUE"""),9.0)</f>
        <v>9</v>
      </c>
      <c r="P62" s="205">
        <f>IFERROR(__xludf.DUMMYFUNCTION("""COMPUTED_VALUE"""),13.0)</f>
        <v>13</v>
      </c>
      <c r="Q62" s="205" t="str">
        <f>IFERROR(__xludf.DUMMYFUNCTION("""COMPUTED_VALUE"""),"Owen Hancock")</f>
        <v>Owen Hancock</v>
      </c>
      <c r="R62" s="205" t="str">
        <f>IFERROR(__xludf.DUMMYFUNCTION("""COMPUTED_VALUE"""),"BEL")</f>
        <v>BEL</v>
      </c>
      <c r="S62" s="205">
        <f>IFERROR(__xludf.DUMMYFUNCTION("""COMPUTED_VALUE"""),325.0)</f>
        <v>325</v>
      </c>
    </row>
    <row r="63">
      <c r="A63" s="205">
        <f>IFERROR(__xludf.DUMMYFUNCTION("""COMPUTED_VALUE"""),11.0)</f>
        <v>11</v>
      </c>
      <c r="B63" s="205" t="str">
        <f>IFERROR(__xludf.DUMMYFUNCTION("""COMPUTED_VALUE"""),"Landon Hohler")</f>
        <v>Landon Hohler</v>
      </c>
      <c r="C63" s="205" t="str">
        <f>IFERROR(__xludf.DUMMYFUNCTION("""COMPUTED_VALUE"""),"HUR")</f>
        <v>HUR</v>
      </c>
      <c r="D63" s="211">
        <f>IFERROR(__xludf.DUMMYFUNCTION("""COMPUTED_VALUE"""),29.3)</f>
        <v>29.3</v>
      </c>
      <c r="E63" s="206">
        <f>IFERROR(__xludf.DUMMYFUNCTION("""COMPUTED_VALUE"""),10.0)</f>
        <v>10</v>
      </c>
      <c r="F63" s="205">
        <f>IFERROR(__xludf.DUMMYFUNCTION("""COMPUTED_VALUE"""),25.0)</f>
        <v>25</v>
      </c>
      <c r="G63" s="205" t="str">
        <f>IFERROR(__xludf.DUMMYFUNCTION("""COMPUTED_VALUE"""),"Bryson Wittmer")</f>
        <v>Bryson Wittmer</v>
      </c>
      <c r="H63" s="205" t="str">
        <f>IFERROR(__xludf.DUMMYFUNCTION("""COMPUTED_VALUE"""),"EDI")</f>
        <v>EDI</v>
      </c>
      <c r="I63" s="211">
        <f>IFERROR(__xludf.DUMMYFUNCTION("""COMPUTED_VALUE"""),8.087719298245615)</f>
        <v>8.087719298</v>
      </c>
      <c r="J63" s="206">
        <f>IFERROR(__xludf.DUMMYFUNCTION("""COMPUTED_VALUE"""),10.0)</f>
        <v>10</v>
      </c>
      <c r="K63" s="205">
        <f>IFERROR(__xludf.DUMMYFUNCTION("""COMPUTED_VALUE"""),12.0)</f>
        <v>12</v>
      </c>
      <c r="L63" s="205" t="str">
        <f>IFERROR(__xludf.DUMMYFUNCTION("""COMPUTED_VALUE"""),"Austin Sas")</f>
        <v>Austin Sas</v>
      </c>
      <c r="M63" s="205" t="str">
        <f>IFERROR(__xludf.DUMMYFUNCTION("""COMPUTED_VALUE"""),"HUR")</f>
        <v>HUR</v>
      </c>
      <c r="N63" s="205">
        <f>IFERROR(__xludf.DUMMYFUNCTION("""COMPUTED_VALUE"""),22.0)</f>
        <v>22</v>
      </c>
      <c r="O63" s="206">
        <f>IFERROR(__xludf.DUMMYFUNCTION("""COMPUTED_VALUE"""),10.0)</f>
        <v>10</v>
      </c>
      <c r="P63" s="205">
        <f>IFERROR(__xludf.DUMMYFUNCTION("""COMPUTED_VALUE"""),2.0)</f>
        <v>2</v>
      </c>
      <c r="Q63" s="205" t="str">
        <f>IFERROR(__xludf.DUMMYFUNCTION("""COMPUTED_VALUE"""),"Andy Strecker")</f>
        <v>Andy Strecker</v>
      </c>
      <c r="R63" s="205" t="str">
        <f>IFERROR(__xludf.DUMMYFUNCTION("""COMPUTED_VALUE"""),"EDI")</f>
        <v>EDI</v>
      </c>
      <c r="S63" s="205">
        <f>IFERROR(__xludf.DUMMYFUNCTION("""COMPUTED_VALUE"""),273.0)</f>
        <v>273</v>
      </c>
    </row>
    <row r="64">
      <c r="A64" s="205">
        <f>IFERROR(__xludf.DUMMYFUNCTION("""COMPUTED_VALUE"""),4.0)</f>
        <v>4</v>
      </c>
      <c r="B64" s="205" t="str">
        <f>IFERROR(__xludf.DUMMYFUNCTION("""COMPUTED_VALUE"""),"Evan Bova")</f>
        <v>Evan Bova</v>
      </c>
      <c r="C64" s="205" t="str">
        <f>IFERROR(__xludf.DUMMYFUNCTION("""COMPUTED_VALUE"""),"BEL")</f>
        <v>BEL</v>
      </c>
      <c r="D64" s="211">
        <f>IFERROR(__xludf.DUMMYFUNCTION("""COMPUTED_VALUE"""),27.25)</f>
        <v>27.25</v>
      </c>
      <c r="E64" s="206">
        <f>IFERROR(__xludf.DUMMYFUNCTION("""COMPUTED_VALUE"""),11.0)</f>
        <v>11</v>
      </c>
      <c r="F64" s="205">
        <f>IFERROR(__xludf.DUMMYFUNCTION("""COMPUTED_VALUE"""),6.0)</f>
        <v>6</v>
      </c>
      <c r="G64" s="205" t="str">
        <f>IFERROR(__xludf.DUMMYFUNCTION("""COMPUTED_VALUE"""),"Cohen Dawson")</f>
        <v>Cohen Dawson</v>
      </c>
      <c r="H64" s="205" t="str">
        <f>IFERROR(__xludf.DUMMYFUNCTION("""COMPUTED_VALUE"""),"EDI")</f>
        <v>EDI</v>
      </c>
      <c r="I64" s="211">
        <f>IFERROR(__xludf.DUMMYFUNCTION("""COMPUTED_VALUE"""),8.0)</f>
        <v>8</v>
      </c>
      <c r="J64" s="206">
        <f>IFERROR(__xludf.DUMMYFUNCTION("""COMPUTED_VALUE"""),11.0)</f>
        <v>11</v>
      </c>
      <c r="K64" s="205">
        <f>IFERROR(__xludf.DUMMYFUNCTION("""COMPUTED_VALUE"""),18.0)</f>
        <v>18</v>
      </c>
      <c r="L64" s="205" t="str">
        <f>IFERROR(__xludf.DUMMYFUNCTION("""COMPUTED_VALUE"""),"Martez Wilson ")</f>
        <v>Martez Wilson </v>
      </c>
      <c r="M64" s="205" t="str">
        <f>IFERROR(__xludf.DUMMYFUNCTION("""COMPUTED_VALUE"""),"PC")</f>
        <v>PC</v>
      </c>
      <c r="N64" s="205">
        <f>IFERROR(__xludf.DUMMYFUNCTION("""COMPUTED_VALUE"""),21.0)</f>
        <v>21</v>
      </c>
      <c r="O64" s="206">
        <f>IFERROR(__xludf.DUMMYFUNCTION("""COMPUTED_VALUE"""),11.0)</f>
        <v>11</v>
      </c>
      <c r="P64" s="205">
        <f>IFERROR(__xludf.DUMMYFUNCTION("""COMPUTED_VALUE"""),18.0)</f>
        <v>18</v>
      </c>
      <c r="Q64" s="205" t="str">
        <f>IFERROR(__xludf.DUMMYFUNCTION("""COMPUTED_VALUE"""),"Martez Wilson ")</f>
        <v>Martez Wilson </v>
      </c>
      <c r="R64" s="205" t="str">
        <f>IFERROR(__xludf.DUMMYFUNCTION("""COMPUTED_VALUE"""),"PC")</f>
        <v>PC</v>
      </c>
      <c r="S64" s="205">
        <f>IFERROR(__xludf.DUMMYFUNCTION("""COMPUTED_VALUE"""),246.0)</f>
        <v>246</v>
      </c>
    </row>
    <row r="65">
      <c r="A65" s="205">
        <f>IFERROR(__xludf.DUMMYFUNCTION("""COMPUTED_VALUE"""),4.0)</f>
        <v>4</v>
      </c>
      <c r="B65" s="205" t="str">
        <f>IFERROR(__xludf.DUMMYFUNCTION("""COMPUTED_VALUE"""),"Cole Leimeister")</f>
        <v>Cole Leimeister</v>
      </c>
      <c r="C65" s="205" t="str">
        <f>IFERROR(__xludf.DUMMYFUNCTION("""COMPUTED_VALUE"""),"EDI")</f>
        <v>EDI</v>
      </c>
      <c r="D65" s="211">
        <f>IFERROR(__xludf.DUMMYFUNCTION("""COMPUTED_VALUE"""),25.09090909090909)</f>
        <v>25.09090909</v>
      </c>
      <c r="E65" s="206">
        <f>IFERROR(__xludf.DUMMYFUNCTION("""COMPUTED_VALUE"""),12.0)</f>
        <v>12</v>
      </c>
      <c r="F65" s="205">
        <f>IFERROR(__xludf.DUMMYFUNCTION("""COMPUTED_VALUE"""),24.0)</f>
        <v>24</v>
      </c>
      <c r="G65" s="205" t="str">
        <f>IFERROR(__xludf.DUMMYFUNCTION("""COMPUTED_VALUE"""),"Chris Viviano")</f>
        <v>Chris Viviano</v>
      </c>
      <c r="H65" s="205" t="str">
        <f>IFERROR(__xludf.DUMMYFUNCTION("""COMPUTED_VALUE"""),"HUR")</f>
        <v>HUR</v>
      </c>
      <c r="I65" s="211">
        <f>IFERROR(__xludf.DUMMYFUNCTION("""COMPUTED_VALUE"""),8.0)</f>
        <v>8</v>
      </c>
      <c r="J65" s="206">
        <f>IFERROR(__xludf.DUMMYFUNCTION("""COMPUTED_VALUE"""),12.0)</f>
        <v>12</v>
      </c>
      <c r="K65" s="205">
        <f>IFERROR(__xludf.DUMMYFUNCTION("""COMPUTED_VALUE"""),2.0)</f>
        <v>2</v>
      </c>
      <c r="L65" s="205" t="str">
        <f>IFERROR(__xludf.DUMMYFUNCTION("""COMPUTED_VALUE"""),"Andy Strecker")</f>
        <v>Andy Strecker</v>
      </c>
      <c r="M65" s="205" t="str">
        <f>IFERROR(__xludf.DUMMYFUNCTION("""COMPUTED_VALUE"""),"EDI")</f>
        <v>EDI</v>
      </c>
      <c r="N65" s="205">
        <f>IFERROR(__xludf.DUMMYFUNCTION("""COMPUTED_VALUE"""),19.0)</f>
        <v>19</v>
      </c>
      <c r="O65" s="206">
        <f>IFERROR(__xludf.DUMMYFUNCTION("""COMPUTED_VALUE"""),12.0)</f>
        <v>12</v>
      </c>
      <c r="P65" s="205">
        <f>IFERROR(__xludf.DUMMYFUNCTION("""COMPUTED_VALUE"""),3.0)</f>
        <v>3</v>
      </c>
      <c r="Q65" s="205" t="str">
        <f>IFERROR(__xludf.DUMMYFUNCTION("""COMPUTED_VALUE"""),"Jack Raglow")</f>
        <v>Jack Raglow</v>
      </c>
      <c r="R65" s="205" t="str">
        <f>IFERROR(__xludf.DUMMYFUNCTION("""COMPUTED_VALUE"""),"HUR")</f>
        <v>HUR</v>
      </c>
      <c r="S65" s="205">
        <f>IFERROR(__xludf.DUMMYFUNCTION("""COMPUTED_VALUE"""),241.0)</f>
        <v>241</v>
      </c>
    </row>
    <row r="66">
      <c r="A66" s="205">
        <f>IFERROR(__xludf.DUMMYFUNCTION("""COMPUTED_VALUE"""),43.0)</f>
        <v>43</v>
      </c>
      <c r="B66" s="205" t="str">
        <f>IFERROR(__xludf.DUMMYFUNCTION("""COMPUTED_VALUE"""),"Billy Sberna")</f>
        <v>Billy Sberna</v>
      </c>
      <c r="C66" s="205" t="str">
        <f>IFERROR(__xludf.DUMMYFUNCTION("""COMPUTED_VALUE"""),"BEL")</f>
        <v>BEL</v>
      </c>
      <c r="D66" s="211">
        <f>IFERROR(__xludf.DUMMYFUNCTION("""COMPUTED_VALUE"""),21.5)</f>
        <v>21.5</v>
      </c>
      <c r="E66" s="206">
        <f>IFERROR(__xludf.DUMMYFUNCTION("""COMPUTED_VALUE"""),13.0)</f>
        <v>13</v>
      </c>
      <c r="F66" s="205">
        <f>IFERROR(__xludf.DUMMYFUNCTION("""COMPUTED_VALUE"""),32.0)</f>
        <v>32</v>
      </c>
      <c r="G66" s="205" t="str">
        <f>IFERROR(__xludf.DUMMYFUNCTION("""COMPUTED_VALUE"""),"Max Limberios")</f>
        <v>Max Limberios</v>
      </c>
      <c r="H66" s="205" t="str">
        <f>IFERROR(__xludf.DUMMYFUNCTION("""COMPUTED_VALUE"""),"EDI")</f>
        <v>EDI</v>
      </c>
      <c r="I66" s="211">
        <f>IFERROR(__xludf.DUMMYFUNCTION("""COMPUTED_VALUE"""),7.0)</f>
        <v>7</v>
      </c>
      <c r="J66" s="206">
        <f>IFERROR(__xludf.DUMMYFUNCTION("""COMPUTED_VALUE"""),13.0)</f>
        <v>13</v>
      </c>
      <c r="K66" s="205">
        <f>IFERROR(__xludf.DUMMYFUNCTION("""COMPUTED_VALUE"""),8.0)</f>
        <v>8</v>
      </c>
      <c r="L66" s="205" t="str">
        <f>IFERROR(__xludf.DUMMYFUNCTION("""COMPUTED_VALUE"""),"Christian Miller ")</f>
        <v>Christian Miller </v>
      </c>
      <c r="M66" s="205" t="str">
        <f>IFERROR(__xludf.DUMMYFUNCTION("""COMPUTED_VALUE"""),"PC")</f>
        <v>PC</v>
      </c>
      <c r="N66" s="205">
        <f>IFERROR(__xludf.DUMMYFUNCTION("""COMPUTED_VALUE"""),19.0)</f>
        <v>19</v>
      </c>
      <c r="O66" s="206">
        <f>IFERROR(__xludf.DUMMYFUNCTION("""COMPUTED_VALUE"""),13.0)</f>
        <v>13</v>
      </c>
      <c r="P66" s="205">
        <f>IFERROR(__xludf.DUMMYFUNCTION("""COMPUTED_VALUE"""),2.0)</f>
        <v>2</v>
      </c>
      <c r="Q66" s="205" t="str">
        <f>IFERROR(__xludf.DUMMYFUNCTION("""COMPUTED_VALUE"""),"Konner Dauch")</f>
        <v>Konner Dauch</v>
      </c>
      <c r="R66" s="205" t="str">
        <f>IFERROR(__xludf.DUMMYFUNCTION("""COMPUTED_VALUE"""),"BEL")</f>
        <v>BEL</v>
      </c>
      <c r="S66" s="205">
        <f>IFERROR(__xludf.DUMMYFUNCTION("""COMPUTED_VALUE"""),226.0)</f>
        <v>226</v>
      </c>
    </row>
    <row r="67">
      <c r="A67" s="205">
        <f>IFERROR(__xludf.DUMMYFUNCTION("""COMPUTED_VALUE"""),8.0)</f>
        <v>8</v>
      </c>
      <c r="B67" s="205" t="str">
        <f>IFERROR(__xludf.DUMMYFUNCTION("""COMPUTED_VALUE"""),"Zach Werth")</f>
        <v>Zach Werth</v>
      </c>
      <c r="C67" s="205" t="str">
        <f>IFERROR(__xludf.DUMMYFUNCTION("""COMPUTED_VALUE"""),"VER")</f>
        <v>VER</v>
      </c>
      <c r="D67" s="211">
        <f>IFERROR(__xludf.DUMMYFUNCTION("""COMPUTED_VALUE"""),18.0)</f>
        <v>18</v>
      </c>
      <c r="E67" s="206">
        <f>IFERROR(__xludf.DUMMYFUNCTION("""COMPUTED_VALUE"""),14.0)</f>
        <v>14</v>
      </c>
      <c r="F67" s="205">
        <f>IFERROR(__xludf.DUMMYFUNCTION("""COMPUTED_VALUE"""),23.0)</f>
        <v>23</v>
      </c>
      <c r="G67" s="205" t="str">
        <f>IFERROR(__xludf.DUMMYFUNCTION("""COMPUTED_VALUE"""),"Landon Mooney")</f>
        <v>Landon Mooney</v>
      </c>
      <c r="H67" s="205" t="str">
        <f>IFERROR(__xludf.DUMMYFUNCTION("""COMPUTED_VALUE"""),"VER")</f>
        <v>VER</v>
      </c>
      <c r="I67" s="211">
        <f>IFERROR(__xludf.DUMMYFUNCTION("""COMPUTED_VALUE"""),7.0)</f>
        <v>7</v>
      </c>
      <c r="J67" s="206">
        <f>IFERROR(__xludf.DUMMYFUNCTION("""COMPUTED_VALUE"""),14.0)</f>
        <v>14</v>
      </c>
      <c r="K67" s="205">
        <f>IFERROR(__xludf.DUMMYFUNCTION("""COMPUTED_VALUE"""),22.0)</f>
        <v>22</v>
      </c>
      <c r="L67" s="205" t="str">
        <f>IFERROR(__xludf.DUMMYFUNCTION("""COMPUTED_VALUE"""),"Hayden Wilson")</f>
        <v>Hayden Wilson</v>
      </c>
      <c r="M67" s="205" t="str">
        <f>IFERROR(__xludf.DUMMYFUNCTION("""COMPUTED_VALUE"""),"HUR")</f>
        <v>HUR</v>
      </c>
      <c r="N67" s="205">
        <f>IFERROR(__xludf.DUMMYFUNCTION("""COMPUTED_VALUE"""),16.0)</f>
        <v>16</v>
      </c>
      <c r="O67" s="206">
        <f>IFERROR(__xludf.DUMMYFUNCTION("""COMPUTED_VALUE"""),14.0)</f>
        <v>14</v>
      </c>
      <c r="P67" s="205">
        <f>IFERROR(__xludf.DUMMYFUNCTION("""COMPUTED_VALUE"""),11.0)</f>
        <v>11</v>
      </c>
      <c r="Q67" s="205" t="str">
        <f>IFERROR(__xludf.DUMMYFUNCTION("""COMPUTED_VALUE"""),"Brody McFadden")</f>
        <v>Brody McFadden</v>
      </c>
      <c r="R67" s="205" t="str">
        <f>IFERROR(__xludf.DUMMYFUNCTION("""COMPUTED_VALUE"""),"EDI")</f>
        <v>EDI</v>
      </c>
      <c r="S67" s="205">
        <f>IFERROR(__xludf.DUMMYFUNCTION("""COMPUTED_VALUE"""),181.0)</f>
        <v>181</v>
      </c>
    </row>
    <row r="68">
      <c r="A68" s="205">
        <f>IFERROR(__xludf.DUMMYFUNCTION("""COMPUTED_VALUE"""),22.0)</f>
        <v>22</v>
      </c>
      <c r="B68" s="205" t="str">
        <f>IFERROR(__xludf.DUMMYFUNCTION("""COMPUTED_VALUE"""),"Silas Perez")</f>
        <v>Silas Perez</v>
      </c>
      <c r="C68" s="205" t="str">
        <f>IFERROR(__xludf.DUMMYFUNCTION("""COMPUTED_VALUE"""),"EDI")</f>
        <v>EDI</v>
      </c>
      <c r="D68" s="211">
        <f>IFERROR(__xludf.DUMMYFUNCTION("""COMPUTED_VALUE"""),17.727272727272727)</f>
        <v>17.72727273</v>
      </c>
      <c r="E68" s="206">
        <f>IFERROR(__xludf.DUMMYFUNCTION("""COMPUTED_VALUE"""),15.0)</f>
        <v>15</v>
      </c>
      <c r="F68" s="205">
        <f>IFERROR(__xludf.DUMMYFUNCTION("""COMPUTED_VALUE"""),2.0)</f>
        <v>2</v>
      </c>
      <c r="G68" s="205" t="str">
        <f>IFERROR(__xludf.DUMMYFUNCTION("""COMPUTED_VALUE"""),"Andy Strecker")</f>
        <v>Andy Strecker</v>
      </c>
      <c r="H68" s="205" t="str">
        <f>IFERROR(__xludf.DUMMYFUNCTION("""COMPUTED_VALUE"""),"EDI")</f>
        <v>EDI</v>
      </c>
      <c r="I68" s="211">
        <f>IFERROR(__xludf.DUMMYFUNCTION("""COMPUTED_VALUE"""),6.5)</f>
        <v>6.5</v>
      </c>
      <c r="J68" s="206">
        <f>IFERROR(__xludf.DUMMYFUNCTION("""COMPUTED_VALUE"""),15.0)</f>
        <v>15</v>
      </c>
      <c r="K68" s="205">
        <f>IFERROR(__xludf.DUMMYFUNCTION("""COMPUTED_VALUE"""),1.0)</f>
        <v>1</v>
      </c>
      <c r="L68" s="205" t="str">
        <f>IFERROR(__xludf.DUMMYFUNCTION("""COMPUTED_VALUE"""),"Mack Strause")</f>
        <v>Mack Strause</v>
      </c>
      <c r="M68" s="205" t="str">
        <f>IFERROR(__xludf.DUMMYFUNCTION("""COMPUTED_VALUE"""),"BEL")</f>
        <v>BEL</v>
      </c>
      <c r="N68" s="205">
        <f>IFERROR(__xludf.DUMMYFUNCTION("""COMPUTED_VALUE"""),15.0)</f>
        <v>15</v>
      </c>
      <c r="O68" s="206">
        <f>IFERROR(__xludf.DUMMYFUNCTION("""COMPUTED_VALUE"""),15.0)</f>
        <v>15</v>
      </c>
      <c r="P68" s="205">
        <f>IFERROR(__xludf.DUMMYFUNCTION("""COMPUTED_VALUE"""),1.0)</f>
        <v>1</v>
      </c>
      <c r="Q68" s="205" t="str">
        <f>IFERROR(__xludf.DUMMYFUNCTION("""COMPUTED_VALUE"""),"Mack Strause")</f>
        <v>Mack Strause</v>
      </c>
      <c r="R68" s="205" t="str">
        <f>IFERROR(__xludf.DUMMYFUNCTION("""COMPUTED_VALUE"""),"BEL")</f>
        <v>BEL</v>
      </c>
      <c r="S68" s="205">
        <f>IFERROR(__xludf.DUMMYFUNCTION("""COMPUTED_VALUE"""),151.0)</f>
        <v>151</v>
      </c>
    </row>
  </sheetData>
  <mergeCells count="21">
    <mergeCell ref="F1:I1"/>
    <mergeCell ref="K1:N1"/>
    <mergeCell ref="P1:S1"/>
    <mergeCell ref="A2:D3"/>
    <mergeCell ref="A4:D5"/>
    <mergeCell ref="A6:D7"/>
    <mergeCell ref="A8:D9"/>
    <mergeCell ref="F35:I35"/>
    <mergeCell ref="K35:N35"/>
    <mergeCell ref="A52:D52"/>
    <mergeCell ref="F52:I52"/>
    <mergeCell ref="K52:N52"/>
    <mergeCell ref="P52:S52"/>
    <mergeCell ref="A10:D11"/>
    <mergeCell ref="A15:D16"/>
    <mergeCell ref="A18:D18"/>
    <mergeCell ref="F18:I18"/>
    <mergeCell ref="K18:N18"/>
    <mergeCell ref="P18:S18"/>
    <mergeCell ref="A35:D35"/>
    <mergeCell ref="P35:S35"/>
  </mergeCell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7.29" defaultRowHeight="15.0"/>
  <cols>
    <col customWidth="1" min="1" max="1" width="3.71"/>
    <col customWidth="1" min="2" max="2" width="21.29"/>
    <col customWidth="1" min="3" max="4" width="6.43"/>
    <col customWidth="1" min="5" max="5" width="3.43"/>
    <col customWidth="1" min="6" max="6" width="3.71"/>
    <col customWidth="1" min="7" max="7" width="21.29"/>
    <col customWidth="1" min="8" max="9" width="6.43"/>
    <col customWidth="1" min="10" max="10" width="3.43"/>
    <col customWidth="1" min="11" max="11" width="3.71"/>
    <col customWidth="1" min="12" max="12" width="21.29"/>
    <col customWidth="1" min="13" max="14" width="6.43"/>
    <col customWidth="1" min="15" max="15" width="3.43"/>
    <col customWidth="1" min="16" max="16" width="3.71"/>
    <col customWidth="1" min="17" max="17" width="21.29"/>
    <col customWidth="1" min="18" max="19" width="6.43"/>
  </cols>
  <sheetData>
    <row r="1">
      <c r="A1" t="str">
        <f>IFERROR(__xludf.DUMMYFUNCTION("importrange(""1e9Ii_U9ed2KzUxZ6TD_HjlQidy_HYC2fG6TwdXVRMYI"",""Leader 2!A1:AH72"")"),"")</f>
        <v/>
      </c>
      <c r="F1" s="217" t="str">
        <f>IFERROR(__xludf.DUMMYFUNCTION("""COMPUTED_VALUE"""),"RECEIVING - Touchdowns")</f>
        <v>RECEIVING - Touchdowns</v>
      </c>
      <c r="J1" s="216"/>
      <c r="K1" s="217" t="str">
        <f>IFERROR(__xludf.DUMMYFUNCTION("""COMPUTED_VALUE"""),"RECEIVING - Yards / Game")</f>
        <v>RECEIVING - Yards / Game</v>
      </c>
      <c r="O1" s="218"/>
      <c r="P1" s="217" t="str">
        <f>IFERROR(__xludf.DUMMYFUNCTION("""COMPUTED_VALUE"""),"RECEIVING - Yards / Reception")</f>
        <v>RECEIVING - Yards / Reception</v>
      </c>
    </row>
    <row r="2">
      <c r="A2" s="200" t="str">
        <f>IFERROR(__xludf.DUMMYFUNCTION("""COMPUTED_VALUE"""),"Sandusky Bay")</f>
        <v>Sandusky Bay</v>
      </c>
      <c r="E2" s="219"/>
      <c r="F2" s="220" t="str">
        <f>IFERROR(__xludf.DUMMYFUNCTION("""COMPUTED_VALUE"""),"#")</f>
        <v>#</v>
      </c>
      <c r="G2" s="202" t="str">
        <f>IFERROR(__xludf.DUMMYFUNCTION("""COMPUTED_VALUE"""),"NAME")</f>
        <v>NAME</v>
      </c>
      <c r="H2" s="202" t="str">
        <f>IFERROR(__xludf.DUMMYFUNCTION("""COMPUTED_VALUE"""),"SCH")</f>
        <v>SCH</v>
      </c>
      <c r="I2" s="201" t="str">
        <f>IFERROR(__xludf.DUMMYFUNCTION("""COMPUTED_VALUE"""),"TD")</f>
        <v>TD</v>
      </c>
      <c r="J2" s="203"/>
      <c r="K2" s="204" t="str">
        <f>IFERROR(__xludf.DUMMYFUNCTION("""COMPUTED_VALUE"""),"#")</f>
        <v>#</v>
      </c>
      <c r="L2" s="202" t="str">
        <f>IFERROR(__xludf.DUMMYFUNCTION("""COMPUTED_VALUE"""),"NAME")</f>
        <v>NAME</v>
      </c>
      <c r="M2" s="202" t="str">
        <f>IFERROR(__xludf.DUMMYFUNCTION("""COMPUTED_VALUE"""),"SCH")</f>
        <v>SCH</v>
      </c>
      <c r="N2" s="201" t="str">
        <f>IFERROR(__xludf.DUMMYFUNCTION("""COMPUTED_VALUE"""),"Yd/G")</f>
        <v>Yd/G</v>
      </c>
      <c r="O2" s="203"/>
      <c r="P2" s="204" t="str">
        <f>IFERROR(__xludf.DUMMYFUNCTION("""COMPUTED_VALUE"""),"#")</f>
        <v>#</v>
      </c>
      <c r="Q2" s="202" t="str">
        <f>IFERROR(__xludf.DUMMYFUNCTION("""COMPUTED_VALUE"""),"NAME")</f>
        <v>NAME</v>
      </c>
      <c r="R2" s="202" t="str">
        <f>IFERROR(__xludf.DUMMYFUNCTION("""COMPUTED_VALUE"""),"SCH")</f>
        <v>SCH</v>
      </c>
      <c r="S2" s="201" t="str">
        <f>IFERROR(__xludf.DUMMYFUNCTION("""COMPUTED_VALUE"""),"Y/Rec")</f>
        <v>Y/Rec</v>
      </c>
    </row>
    <row r="3">
      <c r="E3" s="219"/>
      <c r="F3" s="221">
        <f>IFERROR(__xludf.DUMMYFUNCTION("""COMPUTED_VALUE"""),1.0)</f>
        <v>1</v>
      </c>
      <c r="G3" s="205" t="str">
        <f>IFERROR(__xludf.DUMMYFUNCTION("""COMPUTED_VALUE"""),"Gavin Cornell")</f>
        <v>Gavin Cornell</v>
      </c>
      <c r="H3" s="205" t="str">
        <f>IFERROR(__xludf.DUMMYFUNCTION("""COMPUTED_VALUE"""),"PC")</f>
        <v>PC</v>
      </c>
      <c r="I3" s="205">
        <f>IFERROR(__xludf.DUMMYFUNCTION("""COMPUTED_VALUE"""),10.0)</f>
        <v>10</v>
      </c>
      <c r="J3" s="206">
        <f>IFERROR(__xludf.DUMMYFUNCTION("""COMPUTED_VALUE"""),1.0)</f>
        <v>1</v>
      </c>
      <c r="K3" s="215">
        <f>IFERROR(__xludf.DUMMYFUNCTION("""COMPUTED_VALUE"""),9.0)</f>
        <v>9</v>
      </c>
      <c r="L3" s="205" t="str">
        <f>IFERROR(__xludf.DUMMYFUNCTION("""COMPUTED_VALUE"""),"Caleb Staley")</f>
        <v>Caleb Staley</v>
      </c>
      <c r="M3" s="205" t="str">
        <f>IFERROR(__xludf.DUMMYFUNCTION("""COMPUTED_VALUE"""),"HUR")</f>
        <v>HUR</v>
      </c>
      <c r="N3" s="211">
        <f>IFERROR(__xludf.DUMMYFUNCTION("""COMPUTED_VALUE"""),92.4)</f>
        <v>92.4</v>
      </c>
      <c r="O3" s="206">
        <f>IFERROR(__xludf.DUMMYFUNCTION("""COMPUTED_VALUE"""),1.0)</f>
        <v>1</v>
      </c>
      <c r="P3" s="215">
        <f>IFERROR(__xludf.DUMMYFUNCTION("""COMPUTED_VALUE"""),8.0)</f>
        <v>8</v>
      </c>
      <c r="Q3" s="205" t="str">
        <f>IFERROR(__xludf.DUMMYFUNCTION("""COMPUTED_VALUE"""),"Zach Werth")</f>
        <v>Zach Werth</v>
      </c>
      <c r="R3" s="205" t="str">
        <f>IFERROR(__xludf.DUMMYFUNCTION("""COMPUTED_VALUE"""),"VER")</f>
        <v>VER</v>
      </c>
      <c r="S3" s="211">
        <f>IFERROR(__xludf.DUMMYFUNCTION("""COMPUTED_VALUE"""),31.0)</f>
        <v>31</v>
      </c>
    </row>
    <row r="4">
      <c r="A4" s="200" t="str">
        <f>IFERROR(__xludf.DUMMYFUNCTION("""COMPUTED_VALUE"""),"Conference")</f>
        <v>Conference</v>
      </c>
      <c r="E4" s="219"/>
      <c r="F4" s="205">
        <f>IFERROR(__xludf.DUMMYFUNCTION("""COMPUTED_VALUE"""),9.0)</f>
        <v>9</v>
      </c>
      <c r="G4" s="205" t="str">
        <f>IFERROR(__xludf.DUMMYFUNCTION("""COMPUTED_VALUE"""),"Caden Cramer")</f>
        <v>Caden Cramer</v>
      </c>
      <c r="H4" s="205" t="str">
        <f>IFERROR(__xludf.DUMMYFUNCTION("""COMPUTED_VALUE"""),"BEL")</f>
        <v>BEL</v>
      </c>
      <c r="I4" s="205">
        <f>IFERROR(__xludf.DUMMYFUNCTION("""COMPUTED_VALUE"""),7.0)</f>
        <v>7</v>
      </c>
      <c r="J4" s="206">
        <f>IFERROR(__xludf.DUMMYFUNCTION("""COMPUTED_VALUE"""),2.0)</f>
        <v>2</v>
      </c>
      <c r="K4" s="205">
        <f>IFERROR(__xludf.DUMMYFUNCTION("""COMPUTED_VALUE"""),1.0)</f>
        <v>1</v>
      </c>
      <c r="L4" s="205" t="str">
        <f>IFERROR(__xludf.DUMMYFUNCTION("""COMPUTED_VALUE"""),"Gavin Cornell")</f>
        <v>Gavin Cornell</v>
      </c>
      <c r="M4" s="205" t="str">
        <f>IFERROR(__xludf.DUMMYFUNCTION("""COMPUTED_VALUE"""),"PC")</f>
        <v>PC</v>
      </c>
      <c r="N4" s="211">
        <f>IFERROR(__xludf.DUMMYFUNCTION("""COMPUTED_VALUE"""),64.75)</f>
        <v>64.75</v>
      </c>
      <c r="O4" s="206">
        <f>IFERROR(__xludf.DUMMYFUNCTION("""COMPUTED_VALUE"""),2.0)</f>
        <v>2</v>
      </c>
      <c r="P4" s="205">
        <f>IFERROR(__xludf.DUMMYFUNCTION("""COMPUTED_VALUE"""),11.0)</f>
        <v>11</v>
      </c>
      <c r="Q4" s="205" t="str">
        <f>IFERROR(__xludf.DUMMYFUNCTION("""COMPUTED_VALUE"""),"Brody McFadden")</f>
        <v>Brody McFadden</v>
      </c>
      <c r="R4" s="205" t="str">
        <f>IFERROR(__xludf.DUMMYFUNCTION("""COMPUTED_VALUE"""),"EDI")</f>
        <v>EDI</v>
      </c>
      <c r="S4" s="211">
        <f>IFERROR(__xludf.DUMMYFUNCTION("""COMPUTED_VALUE"""),20.11111111111111)</f>
        <v>20.11111111</v>
      </c>
    </row>
    <row r="5">
      <c r="E5" s="219"/>
      <c r="F5" s="205">
        <f>IFERROR(__xludf.DUMMYFUNCTION("""COMPUTED_VALUE"""),9.0)</f>
        <v>9</v>
      </c>
      <c r="G5" s="205" t="str">
        <f>IFERROR(__xludf.DUMMYFUNCTION("""COMPUTED_VALUE"""),"Caleb Staley")</f>
        <v>Caleb Staley</v>
      </c>
      <c r="H5" s="205" t="str">
        <f>IFERROR(__xludf.DUMMYFUNCTION("""COMPUTED_VALUE"""),"HUR")</f>
        <v>HUR</v>
      </c>
      <c r="I5" s="205">
        <f>IFERROR(__xludf.DUMMYFUNCTION("""COMPUTED_VALUE"""),6.0)</f>
        <v>6</v>
      </c>
      <c r="J5" s="206">
        <f>IFERROR(__xludf.DUMMYFUNCTION("""COMPUTED_VALUE"""),3.0)</f>
        <v>3</v>
      </c>
      <c r="K5" s="205">
        <f>IFERROR(__xludf.DUMMYFUNCTION("""COMPUTED_VALUE"""),6.0)</f>
        <v>6</v>
      </c>
      <c r="L5" s="205" t="str">
        <f>IFERROR(__xludf.DUMMYFUNCTION("""COMPUTED_VALUE"""),"Braxton Barrett")</f>
        <v>Braxton Barrett</v>
      </c>
      <c r="M5" s="205" t="str">
        <f>IFERROR(__xludf.DUMMYFUNCTION("""COMPUTED_VALUE"""),"HUR")</f>
        <v>HUR</v>
      </c>
      <c r="N5" s="211">
        <f>IFERROR(__xludf.DUMMYFUNCTION("""COMPUTED_VALUE"""),58.2)</f>
        <v>58.2</v>
      </c>
      <c r="O5" s="206">
        <f>IFERROR(__xludf.DUMMYFUNCTION("""COMPUTED_VALUE"""),3.0)</f>
        <v>3</v>
      </c>
      <c r="P5" s="205">
        <f>IFERROR(__xludf.DUMMYFUNCTION("""COMPUTED_VALUE"""),8.0)</f>
        <v>8</v>
      </c>
      <c r="Q5" s="205" t="str">
        <f>IFERROR(__xludf.DUMMYFUNCTION("""COMPUTED_VALUE"""),"Christian Miller ")</f>
        <v>Christian Miller </v>
      </c>
      <c r="R5" s="205" t="str">
        <f>IFERROR(__xludf.DUMMYFUNCTION("""COMPUTED_VALUE"""),"PC")</f>
        <v>PC</v>
      </c>
      <c r="S5" s="211">
        <f>IFERROR(__xludf.DUMMYFUNCTION("""COMPUTED_VALUE"""),19.789473684210527)</f>
        <v>19.78947368</v>
      </c>
    </row>
    <row r="6">
      <c r="A6" s="207"/>
      <c r="E6" s="219"/>
      <c r="F6" s="205">
        <f>IFERROR(__xludf.DUMMYFUNCTION("""COMPUTED_VALUE"""),8.0)</f>
        <v>8</v>
      </c>
      <c r="G6" s="205" t="str">
        <f>IFERROR(__xludf.DUMMYFUNCTION("""COMPUTED_VALUE"""),"Christian Miller ")</f>
        <v>Christian Miller </v>
      </c>
      <c r="H6" s="205" t="str">
        <f>IFERROR(__xludf.DUMMYFUNCTION("""COMPUTED_VALUE"""),"PC")</f>
        <v>PC</v>
      </c>
      <c r="I6" s="205">
        <f>IFERROR(__xludf.DUMMYFUNCTION("""COMPUTED_VALUE"""),6.0)</f>
        <v>6</v>
      </c>
      <c r="J6" s="206">
        <f>IFERROR(__xludf.DUMMYFUNCTION("""COMPUTED_VALUE"""),4.0)</f>
        <v>4</v>
      </c>
      <c r="K6" s="205">
        <f>IFERROR(__xludf.DUMMYFUNCTION("""COMPUTED_VALUE"""),1.0)</f>
        <v>1</v>
      </c>
      <c r="L6" s="205" t="str">
        <f>IFERROR(__xludf.DUMMYFUNCTION("""COMPUTED_VALUE"""),"Brock Meyers")</f>
        <v>Brock Meyers</v>
      </c>
      <c r="M6" s="205" t="str">
        <f>IFERROR(__xludf.DUMMYFUNCTION("""COMPUTED_VALUE"""),"VER")</f>
        <v>VER</v>
      </c>
      <c r="N6" s="211">
        <f>IFERROR(__xludf.DUMMYFUNCTION("""COMPUTED_VALUE"""),51.8)</f>
        <v>51.8</v>
      </c>
      <c r="O6" s="206">
        <f>IFERROR(__xludf.DUMMYFUNCTION("""COMPUTED_VALUE"""),4.0)</f>
        <v>4</v>
      </c>
      <c r="P6" s="205">
        <f>IFERROR(__xludf.DUMMYFUNCTION("""COMPUTED_VALUE"""),1.0)</f>
        <v>1</v>
      </c>
      <c r="Q6" s="205" t="str">
        <f>IFERROR(__xludf.DUMMYFUNCTION("""COMPUTED_VALUE"""),"Brock Meyers")</f>
        <v>Brock Meyers</v>
      </c>
      <c r="R6" s="205" t="str">
        <f>IFERROR(__xludf.DUMMYFUNCTION("""COMPUTED_VALUE"""),"VER")</f>
        <v>VER</v>
      </c>
      <c r="S6" s="211">
        <f>IFERROR(__xludf.DUMMYFUNCTION("""COMPUTED_VALUE"""),19.185185185185187)</f>
        <v>19.18518519</v>
      </c>
    </row>
    <row r="7">
      <c r="E7" s="219"/>
      <c r="F7" s="205">
        <f>IFERROR(__xludf.DUMMYFUNCTION("""COMPUTED_VALUE"""),2.0)</f>
        <v>2</v>
      </c>
      <c r="G7" s="205" t="str">
        <f>IFERROR(__xludf.DUMMYFUNCTION("""COMPUTED_VALUE"""),"Andy Strecker")</f>
        <v>Andy Strecker</v>
      </c>
      <c r="H7" s="205" t="str">
        <f>IFERROR(__xludf.DUMMYFUNCTION("""COMPUTED_VALUE"""),"EDI")</f>
        <v>EDI</v>
      </c>
      <c r="I7" s="205">
        <f>IFERROR(__xludf.DUMMYFUNCTION("""COMPUTED_VALUE"""),5.0)</f>
        <v>5</v>
      </c>
      <c r="J7" s="206">
        <f>IFERROR(__xludf.DUMMYFUNCTION("""COMPUTED_VALUE"""),5.0)</f>
        <v>5</v>
      </c>
      <c r="K7" s="205">
        <f>IFERROR(__xludf.DUMMYFUNCTION("""COMPUTED_VALUE"""),9.0)</f>
        <v>9</v>
      </c>
      <c r="L7" s="205" t="str">
        <f>IFERROR(__xludf.DUMMYFUNCTION("""COMPUTED_VALUE"""),"Caden Cramer")</f>
        <v>Caden Cramer</v>
      </c>
      <c r="M7" s="205" t="str">
        <f>IFERROR(__xludf.DUMMYFUNCTION("""COMPUTED_VALUE"""),"BEL")</f>
        <v>BEL</v>
      </c>
      <c r="N7" s="211">
        <f>IFERROR(__xludf.DUMMYFUNCTION("""COMPUTED_VALUE"""),49.5)</f>
        <v>49.5</v>
      </c>
      <c r="O7" s="206">
        <f>IFERROR(__xludf.DUMMYFUNCTION("""COMPUTED_VALUE"""),5.0)</f>
        <v>5</v>
      </c>
      <c r="P7" s="205">
        <f>IFERROR(__xludf.DUMMYFUNCTION("""COMPUTED_VALUE"""),9.0)</f>
        <v>9</v>
      </c>
      <c r="Q7" s="205" t="str">
        <f>IFERROR(__xludf.DUMMYFUNCTION("""COMPUTED_VALUE"""),"Jace Cornell ")</f>
        <v>Jace Cornell </v>
      </c>
      <c r="R7" s="205" t="str">
        <f>IFERROR(__xludf.DUMMYFUNCTION("""COMPUTED_VALUE"""),"PC")</f>
        <v>PC</v>
      </c>
      <c r="S7" s="211">
        <f>IFERROR(__xludf.DUMMYFUNCTION("""COMPUTED_VALUE"""),17.0)</f>
        <v>17</v>
      </c>
    </row>
    <row r="8">
      <c r="A8" s="208" t="str">
        <f>IFERROR(__xludf.DUMMYFUNCTION("""COMPUTED_VALUE"""),"Leaderboard")</f>
        <v>Leaderboard</v>
      </c>
      <c r="E8" s="219"/>
      <c r="F8" s="205">
        <f>IFERROR(__xludf.DUMMYFUNCTION("""COMPUTED_VALUE"""),6.0)</f>
        <v>6</v>
      </c>
      <c r="G8" s="205" t="str">
        <f>IFERROR(__xludf.DUMMYFUNCTION("""COMPUTED_VALUE"""),"Braxton Barrett")</f>
        <v>Braxton Barrett</v>
      </c>
      <c r="H8" s="205" t="str">
        <f>IFERROR(__xludf.DUMMYFUNCTION("""COMPUTED_VALUE"""),"HUR")</f>
        <v>HUR</v>
      </c>
      <c r="I8" s="205">
        <f>IFERROR(__xludf.DUMMYFUNCTION("""COMPUTED_VALUE"""),5.0)</f>
        <v>5</v>
      </c>
      <c r="J8" s="206">
        <f>IFERROR(__xludf.DUMMYFUNCTION("""COMPUTED_VALUE"""),6.0)</f>
        <v>6</v>
      </c>
      <c r="K8" s="205">
        <f>IFERROR(__xludf.DUMMYFUNCTION("""COMPUTED_VALUE"""),10.0)</f>
        <v>10</v>
      </c>
      <c r="L8" s="205" t="str">
        <f>IFERROR(__xludf.DUMMYFUNCTION("""COMPUTED_VALUE"""),"Coltyn Meagrow")</f>
        <v>Coltyn Meagrow</v>
      </c>
      <c r="M8" s="205" t="str">
        <f>IFERROR(__xludf.DUMMYFUNCTION("""COMPUTED_VALUE"""),"EDI")</f>
        <v>EDI</v>
      </c>
      <c r="N8" s="211">
        <f>IFERROR(__xludf.DUMMYFUNCTION("""COMPUTED_VALUE"""),41.18181818181818)</f>
        <v>41.18181818</v>
      </c>
      <c r="O8" s="206">
        <f>IFERROR(__xludf.DUMMYFUNCTION("""COMPUTED_VALUE"""),6.0)</f>
        <v>6</v>
      </c>
      <c r="P8" s="205">
        <f>IFERROR(__xludf.DUMMYFUNCTION("""COMPUTED_VALUE"""),9.0)</f>
        <v>9</v>
      </c>
      <c r="Q8" s="205" t="str">
        <f>IFERROR(__xludf.DUMMYFUNCTION("""COMPUTED_VALUE"""),"Caleb Staley")</f>
        <v>Caleb Staley</v>
      </c>
      <c r="R8" s="205" t="str">
        <f>IFERROR(__xludf.DUMMYFUNCTION("""COMPUTED_VALUE"""),"HUR")</f>
        <v>HUR</v>
      </c>
      <c r="S8" s="211">
        <f>IFERROR(__xludf.DUMMYFUNCTION("""COMPUTED_VALUE"""),15.661016949152541)</f>
        <v>15.66101695</v>
      </c>
    </row>
    <row r="9">
      <c r="E9" s="219"/>
      <c r="F9" s="205">
        <f>IFERROR(__xludf.DUMMYFUNCTION("""COMPUTED_VALUE"""),10.0)</f>
        <v>10</v>
      </c>
      <c r="G9" s="205" t="str">
        <f>IFERROR(__xludf.DUMMYFUNCTION("""COMPUTED_VALUE"""),"Coltyn Meagrow")</f>
        <v>Coltyn Meagrow</v>
      </c>
      <c r="H9" s="205" t="str">
        <f>IFERROR(__xludf.DUMMYFUNCTION("""COMPUTED_VALUE"""),"EDI")</f>
        <v>EDI</v>
      </c>
      <c r="I9" s="205">
        <f>IFERROR(__xludf.DUMMYFUNCTION("""COMPUTED_VALUE"""),3.0)</f>
        <v>3</v>
      </c>
      <c r="J9" s="206">
        <f>IFERROR(__xludf.DUMMYFUNCTION("""COMPUTED_VALUE"""),7.0)</f>
        <v>7</v>
      </c>
      <c r="K9" s="205">
        <f>IFERROR(__xludf.DUMMYFUNCTION("""COMPUTED_VALUE"""),12.0)</f>
        <v>12</v>
      </c>
      <c r="L9" s="205" t="str">
        <f>IFERROR(__xludf.DUMMYFUNCTION("""COMPUTED_VALUE"""),"Austin Sas")</f>
        <v>Austin Sas</v>
      </c>
      <c r="M9" s="205" t="str">
        <f>IFERROR(__xludf.DUMMYFUNCTION("""COMPUTED_VALUE"""),"HUR")</f>
        <v>HUR</v>
      </c>
      <c r="N9" s="211">
        <f>IFERROR(__xludf.DUMMYFUNCTION("""COMPUTED_VALUE"""),34.2)</f>
        <v>34.2</v>
      </c>
      <c r="O9" s="206">
        <f>IFERROR(__xludf.DUMMYFUNCTION("""COMPUTED_VALUE"""),7.0)</f>
        <v>7</v>
      </c>
      <c r="P9" s="205">
        <f>IFERROR(__xludf.DUMMYFUNCTION("""COMPUTED_VALUE"""),41.0)</f>
        <v>41</v>
      </c>
      <c r="Q9" s="205" t="str">
        <f>IFERROR(__xludf.DUMMYFUNCTION("""COMPUTED_VALUE"""),"Evan Kuhns")</f>
        <v>Evan Kuhns</v>
      </c>
      <c r="R9" s="205" t="str">
        <f>IFERROR(__xludf.DUMMYFUNCTION("""COMPUTED_VALUE"""),"VER")</f>
        <v>VER</v>
      </c>
      <c r="S9" s="211">
        <f>IFERROR(__xludf.DUMMYFUNCTION("""COMPUTED_VALUE"""),15.571428571428571)</f>
        <v>15.57142857</v>
      </c>
    </row>
    <row r="10">
      <c r="A10" s="208" t="str">
        <f>IFERROR(__xludf.DUMMYFUNCTION("""COMPUTED_VALUE"""),"Page 2")</f>
        <v>Page 2</v>
      </c>
      <c r="E10" s="219"/>
      <c r="F10" s="205">
        <f>IFERROR(__xludf.DUMMYFUNCTION("""COMPUTED_VALUE"""),12.0)</f>
        <v>12</v>
      </c>
      <c r="G10" s="205" t="str">
        <f>IFERROR(__xludf.DUMMYFUNCTION("""COMPUTED_VALUE"""),"Austin Sas")</f>
        <v>Austin Sas</v>
      </c>
      <c r="H10" s="205" t="str">
        <f>IFERROR(__xludf.DUMMYFUNCTION("""COMPUTED_VALUE"""),"HUR")</f>
        <v>HUR</v>
      </c>
      <c r="I10" s="205">
        <f>IFERROR(__xludf.DUMMYFUNCTION("""COMPUTED_VALUE"""),3.0)</f>
        <v>3</v>
      </c>
      <c r="J10" s="206">
        <f>IFERROR(__xludf.DUMMYFUNCTION("""COMPUTED_VALUE"""),8.0)</f>
        <v>8</v>
      </c>
      <c r="K10" s="205">
        <f>IFERROR(__xludf.DUMMYFUNCTION("""COMPUTED_VALUE"""),8.0)</f>
        <v>8</v>
      </c>
      <c r="L10" s="205" t="str">
        <f>IFERROR(__xludf.DUMMYFUNCTION("""COMPUTED_VALUE"""),"Christian Miller ")</f>
        <v>Christian Miller </v>
      </c>
      <c r="M10" s="205" t="str">
        <f>IFERROR(__xludf.DUMMYFUNCTION("""COMPUTED_VALUE"""),"PC")</f>
        <v>PC</v>
      </c>
      <c r="N10" s="211">
        <f>IFERROR(__xludf.DUMMYFUNCTION("""COMPUTED_VALUE"""),31.333333333333332)</f>
        <v>31.33333333</v>
      </c>
      <c r="O10" s="206">
        <f>IFERROR(__xludf.DUMMYFUNCTION("""COMPUTED_VALUE"""),8.0)</f>
        <v>8</v>
      </c>
      <c r="P10" s="205">
        <f>IFERROR(__xludf.DUMMYFUNCTION("""COMPUTED_VALUE"""),12.0)</f>
        <v>12</v>
      </c>
      <c r="Q10" s="205" t="str">
        <f>IFERROR(__xludf.DUMMYFUNCTION("""COMPUTED_VALUE"""),"Austin Sas")</f>
        <v>Austin Sas</v>
      </c>
      <c r="R10" s="205" t="str">
        <f>IFERROR(__xludf.DUMMYFUNCTION("""COMPUTED_VALUE"""),"HUR")</f>
        <v>HUR</v>
      </c>
      <c r="S10" s="211">
        <f>IFERROR(__xludf.DUMMYFUNCTION("""COMPUTED_VALUE"""),15.545454545454545)</f>
        <v>15.54545455</v>
      </c>
    </row>
    <row r="11">
      <c r="E11" s="219"/>
      <c r="F11" s="205">
        <f>IFERROR(__xludf.DUMMYFUNCTION("""COMPUTED_VALUE"""),18.0)</f>
        <v>18</v>
      </c>
      <c r="G11" s="205" t="str">
        <f>IFERROR(__xludf.DUMMYFUNCTION("""COMPUTED_VALUE"""),"Martez Wilson ")</f>
        <v>Martez Wilson </v>
      </c>
      <c r="H11" s="205" t="str">
        <f>IFERROR(__xludf.DUMMYFUNCTION("""COMPUTED_VALUE"""),"PC")</f>
        <v>PC</v>
      </c>
      <c r="I11" s="205">
        <f>IFERROR(__xludf.DUMMYFUNCTION("""COMPUTED_VALUE"""),3.0)</f>
        <v>3</v>
      </c>
      <c r="J11" s="206">
        <f>IFERROR(__xludf.DUMMYFUNCTION("""COMPUTED_VALUE"""),9.0)</f>
        <v>9</v>
      </c>
      <c r="K11" s="205">
        <f>IFERROR(__xludf.DUMMYFUNCTION("""COMPUTED_VALUE"""),13.0)</f>
        <v>13</v>
      </c>
      <c r="L11" s="205" t="str">
        <f>IFERROR(__xludf.DUMMYFUNCTION("""COMPUTED_VALUE"""),"Owen Hancock")</f>
        <v>Owen Hancock</v>
      </c>
      <c r="M11" s="205" t="str">
        <f>IFERROR(__xludf.DUMMYFUNCTION("""COMPUTED_VALUE"""),"BEL")</f>
        <v>BEL</v>
      </c>
      <c r="N11" s="211">
        <f>IFERROR(__xludf.DUMMYFUNCTION("""COMPUTED_VALUE"""),27.083333333333332)</f>
        <v>27.08333333</v>
      </c>
      <c r="O11" s="206">
        <f>IFERROR(__xludf.DUMMYFUNCTION("""COMPUTED_VALUE"""),9.0)</f>
        <v>9</v>
      </c>
      <c r="P11" s="205">
        <f>IFERROR(__xludf.DUMMYFUNCTION("""COMPUTED_VALUE"""),10.0)</f>
        <v>10</v>
      </c>
      <c r="Q11" s="205" t="str">
        <f>IFERROR(__xludf.DUMMYFUNCTION("""COMPUTED_VALUE"""),"Coltyn Meagrow")</f>
        <v>Coltyn Meagrow</v>
      </c>
      <c r="R11" s="205" t="str">
        <f>IFERROR(__xludf.DUMMYFUNCTION("""COMPUTED_VALUE"""),"EDI")</f>
        <v>EDI</v>
      </c>
      <c r="S11" s="211">
        <f>IFERROR(__xludf.DUMMYFUNCTION("""COMPUTED_VALUE"""),15.1)</f>
        <v>15.1</v>
      </c>
    </row>
    <row r="12">
      <c r="E12" s="219"/>
      <c r="F12" s="205">
        <f>IFERROR(__xludf.DUMMYFUNCTION("""COMPUTED_VALUE"""),7.0)</f>
        <v>7</v>
      </c>
      <c r="G12" s="205" t="str">
        <f>IFERROR(__xludf.DUMMYFUNCTION("""COMPUTED_VALUE"""),"Elliot Laird ")</f>
        <v>Elliot Laird </v>
      </c>
      <c r="H12" s="205" t="str">
        <f>IFERROR(__xludf.DUMMYFUNCTION("""COMPUTED_VALUE"""),"PC")</f>
        <v>PC</v>
      </c>
      <c r="I12" s="205">
        <f>IFERROR(__xludf.DUMMYFUNCTION("""COMPUTED_VALUE"""),3.0)</f>
        <v>3</v>
      </c>
      <c r="J12" s="206">
        <f>IFERROR(__xludf.DUMMYFUNCTION("""COMPUTED_VALUE"""),10.0)</f>
        <v>10</v>
      </c>
      <c r="K12" s="205">
        <f>IFERROR(__xludf.DUMMYFUNCTION("""COMPUTED_VALUE"""),2.0)</f>
        <v>2</v>
      </c>
      <c r="L12" s="205" t="str">
        <f>IFERROR(__xludf.DUMMYFUNCTION("""COMPUTED_VALUE"""),"Andy Strecker")</f>
        <v>Andy Strecker</v>
      </c>
      <c r="M12" s="205" t="str">
        <f>IFERROR(__xludf.DUMMYFUNCTION("""COMPUTED_VALUE"""),"EDI")</f>
        <v>EDI</v>
      </c>
      <c r="N12" s="211">
        <f>IFERROR(__xludf.DUMMYFUNCTION("""COMPUTED_VALUE"""),24.818181818181817)</f>
        <v>24.81818182</v>
      </c>
      <c r="O12" s="206">
        <f>IFERROR(__xludf.DUMMYFUNCTION("""COMPUTED_VALUE"""),10.0)</f>
        <v>10</v>
      </c>
      <c r="P12" s="205">
        <f>IFERROR(__xludf.DUMMYFUNCTION("""COMPUTED_VALUE"""),9.0)</f>
        <v>9</v>
      </c>
      <c r="Q12" s="205" t="str">
        <f>IFERROR(__xludf.DUMMYFUNCTION("""COMPUTED_VALUE"""),"Caden Cramer")</f>
        <v>Caden Cramer</v>
      </c>
      <c r="R12" s="205" t="str">
        <f>IFERROR(__xludf.DUMMYFUNCTION("""COMPUTED_VALUE"""),"BEL")</f>
        <v>BEL</v>
      </c>
      <c r="S12" s="211">
        <f>IFERROR(__xludf.DUMMYFUNCTION("""COMPUTED_VALUE"""),14.85)</f>
        <v>14.85</v>
      </c>
    </row>
    <row r="13">
      <c r="E13" s="219"/>
      <c r="F13" s="205">
        <f>IFERROR(__xludf.DUMMYFUNCTION("""COMPUTED_VALUE"""),1.0)</f>
        <v>1</v>
      </c>
      <c r="G13" s="205" t="str">
        <f>IFERROR(__xludf.DUMMYFUNCTION("""COMPUTED_VALUE"""),"Brock Meyers")</f>
        <v>Brock Meyers</v>
      </c>
      <c r="H13" s="205" t="str">
        <f>IFERROR(__xludf.DUMMYFUNCTION("""COMPUTED_VALUE"""),"VER")</f>
        <v>VER</v>
      </c>
      <c r="I13" s="205">
        <f>IFERROR(__xludf.DUMMYFUNCTION("""COMPUTED_VALUE"""),3.0)</f>
        <v>3</v>
      </c>
      <c r="J13" s="206">
        <f>IFERROR(__xludf.DUMMYFUNCTION("""COMPUTED_VALUE"""),11.0)</f>
        <v>11</v>
      </c>
      <c r="K13" s="205">
        <f>IFERROR(__xludf.DUMMYFUNCTION("""COMPUTED_VALUE"""),3.0)</f>
        <v>3</v>
      </c>
      <c r="L13" s="205" t="str">
        <f>IFERROR(__xludf.DUMMYFUNCTION("""COMPUTED_VALUE"""),"Jack Raglow")</f>
        <v>Jack Raglow</v>
      </c>
      <c r="M13" s="205" t="str">
        <f>IFERROR(__xludf.DUMMYFUNCTION("""COMPUTED_VALUE"""),"HUR")</f>
        <v>HUR</v>
      </c>
      <c r="N13" s="211">
        <f>IFERROR(__xludf.DUMMYFUNCTION("""COMPUTED_VALUE"""),24.1)</f>
        <v>24.1</v>
      </c>
      <c r="O13" s="206">
        <f>IFERROR(__xludf.DUMMYFUNCTION("""COMPUTED_VALUE"""),11.0)</f>
        <v>11</v>
      </c>
      <c r="P13" s="205">
        <f>IFERROR(__xludf.DUMMYFUNCTION("""COMPUTED_VALUE"""),1.0)</f>
        <v>1</v>
      </c>
      <c r="Q13" s="205" t="str">
        <f>IFERROR(__xludf.DUMMYFUNCTION("""COMPUTED_VALUE"""),"Gavin Cornell")</f>
        <v>Gavin Cornell</v>
      </c>
      <c r="R13" s="205" t="str">
        <f>IFERROR(__xludf.DUMMYFUNCTION("""COMPUTED_VALUE"""),"PC")</f>
        <v>PC</v>
      </c>
      <c r="S13" s="211">
        <f>IFERROR(__xludf.DUMMYFUNCTION("""COMPUTED_VALUE"""),14.38888888888889)</f>
        <v>14.38888889</v>
      </c>
    </row>
    <row r="14">
      <c r="E14" s="219"/>
      <c r="F14" s="205">
        <f>IFERROR(__xludf.DUMMYFUNCTION("""COMPUTED_VALUE"""),11.0)</f>
        <v>11</v>
      </c>
      <c r="G14" s="205" t="str">
        <f>IFERROR(__xludf.DUMMYFUNCTION("""COMPUTED_VALUE"""),"Brody McFadden")</f>
        <v>Brody McFadden</v>
      </c>
      <c r="H14" s="205" t="str">
        <f>IFERROR(__xludf.DUMMYFUNCTION("""COMPUTED_VALUE"""),"EDI")</f>
        <v>EDI</v>
      </c>
      <c r="I14" s="205">
        <f>IFERROR(__xludf.DUMMYFUNCTION("""COMPUTED_VALUE"""),2.0)</f>
        <v>2</v>
      </c>
      <c r="J14" s="206">
        <f>IFERROR(__xludf.DUMMYFUNCTION("""COMPUTED_VALUE"""),12.0)</f>
        <v>12</v>
      </c>
      <c r="K14" s="205">
        <f>IFERROR(__xludf.DUMMYFUNCTION("""COMPUTED_VALUE"""),18.0)</f>
        <v>18</v>
      </c>
      <c r="L14" s="205" t="str">
        <f>IFERROR(__xludf.DUMMYFUNCTION("""COMPUTED_VALUE"""),"Martez Wilson ")</f>
        <v>Martez Wilson </v>
      </c>
      <c r="M14" s="205" t="str">
        <f>IFERROR(__xludf.DUMMYFUNCTION("""COMPUTED_VALUE"""),"PC")</f>
        <v>PC</v>
      </c>
      <c r="N14" s="211">
        <f>IFERROR(__xludf.DUMMYFUNCTION("""COMPUTED_VALUE"""),20.5)</f>
        <v>20.5</v>
      </c>
      <c r="O14" s="206">
        <f>IFERROR(__xludf.DUMMYFUNCTION("""COMPUTED_VALUE"""),12.0)</f>
        <v>12</v>
      </c>
      <c r="P14" s="205">
        <f>IFERROR(__xludf.DUMMYFUNCTION("""COMPUTED_VALUE"""),2.0)</f>
        <v>2</v>
      </c>
      <c r="Q14" s="205" t="str">
        <f>IFERROR(__xludf.DUMMYFUNCTION("""COMPUTED_VALUE"""),"Andy Strecker")</f>
        <v>Andy Strecker</v>
      </c>
      <c r="R14" s="205" t="str">
        <f>IFERROR(__xludf.DUMMYFUNCTION("""COMPUTED_VALUE"""),"EDI")</f>
        <v>EDI</v>
      </c>
      <c r="S14" s="211">
        <f>IFERROR(__xludf.DUMMYFUNCTION("""COMPUTED_VALUE"""),14.368421052631579)</f>
        <v>14.36842105</v>
      </c>
    </row>
    <row r="15">
      <c r="A15" s="209" t="str">
        <f>IFERROR(__xludf.DUMMYFUNCTION("""COMPUTED_VALUE"""),"Bay Division")</f>
        <v>Bay Division</v>
      </c>
      <c r="E15" s="219"/>
      <c r="F15" s="205">
        <f>IFERROR(__xludf.DUMMYFUNCTION("""COMPUTED_VALUE"""),5.0)</f>
        <v>5</v>
      </c>
      <c r="G15" s="205" t="str">
        <f>IFERROR(__xludf.DUMMYFUNCTION("""COMPUTED_VALUE"""),"Wyatt Siefke ")</f>
        <v>Wyatt Siefke </v>
      </c>
      <c r="H15" s="205" t="str">
        <f>IFERROR(__xludf.DUMMYFUNCTION("""COMPUTED_VALUE"""),"PC")</f>
        <v>PC</v>
      </c>
      <c r="I15" s="205">
        <f>IFERROR(__xludf.DUMMYFUNCTION("""COMPUTED_VALUE"""),2.0)</f>
        <v>2</v>
      </c>
      <c r="J15" s="206">
        <f>IFERROR(__xludf.DUMMYFUNCTION("""COMPUTED_VALUE"""),13.0)</f>
        <v>13</v>
      </c>
      <c r="K15" s="205">
        <f>IFERROR(__xludf.DUMMYFUNCTION("""COMPUTED_VALUE"""),2.0)</f>
        <v>2</v>
      </c>
      <c r="L15" s="205" t="str">
        <f>IFERROR(__xludf.DUMMYFUNCTION("""COMPUTED_VALUE"""),"Konner Dauch")</f>
        <v>Konner Dauch</v>
      </c>
      <c r="M15" s="205" t="str">
        <f>IFERROR(__xludf.DUMMYFUNCTION("""COMPUTED_VALUE"""),"BEL")</f>
        <v>BEL</v>
      </c>
      <c r="N15" s="211">
        <f>IFERROR(__xludf.DUMMYFUNCTION("""COMPUTED_VALUE"""),18.833333333333332)</f>
        <v>18.83333333</v>
      </c>
      <c r="O15" s="206">
        <f>IFERROR(__xludf.DUMMYFUNCTION("""COMPUTED_VALUE"""),13.0)</f>
        <v>13</v>
      </c>
      <c r="P15" s="205">
        <f>IFERROR(__xludf.DUMMYFUNCTION("""COMPUTED_VALUE"""),1.0)</f>
        <v>1</v>
      </c>
      <c r="Q15" s="205" t="str">
        <f>IFERROR(__xludf.DUMMYFUNCTION("""COMPUTED_VALUE"""),"Grant Periat")</f>
        <v>Grant Periat</v>
      </c>
      <c r="R15" s="205" t="str">
        <f>IFERROR(__xludf.DUMMYFUNCTION("""COMPUTED_VALUE"""),"HUR")</f>
        <v>HUR</v>
      </c>
      <c r="S15" s="211">
        <f>IFERROR(__xludf.DUMMYFUNCTION("""COMPUTED_VALUE"""),13.5)</f>
        <v>13.5</v>
      </c>
    </row>
    <row r="16">
      <c r="E16" s="219"/>
      <c r="F16" s="205">
        <f>IFERROR(__xludf.DUMMYFUNCTION("""COMPUTED_VALUE"""),43.0)</f>
        <v>43</v>
      </c>
      <c r="G16" s="205" t="str">
        <f>IFERROR(__xludf.DUMMYFUNCTION("""COMPUTED_VALUE"""),"Billy Sberna")</f>
        <v>Billy Sberna</v>
      </c>
      <c r="H16" s="205" t="str">
        <f>IFERROR(__xludf.DUMMYFUNCTION("""COMPUTED_VALUE"""),"BEL")</f>
        <v>BEL</v>
      </c>
      <c r="I16" s="205">
        <f>IFERROR(__xludf.DUMMYFUNCTION("""COMPUTED_VALUE"""),1.0)</f>
        <v>1</v>
      </c>
      <c r="J16" s="206">
        <f>IFERROR(__xludf.DUMMYFUNCTION("""COMPUTED_VALUE"""),14.0)</f>
        <v>14</v>
      </c>
      <c r="K16" s="205">
        <f>IFERROR(__xludf.DUMMYFUNCTION("""COMPUTED_VALUE"""),11.0)</f>
        <v>11</v>
      </c>
      <c r="L16" s="205" t="str">
        <f>IFERROR(__xludf.DUMMYFUNCTION("""COMPUTED_VALUE"""),"Brody McFadden")</f>
        <v>Brody McFadden</v>
      </c>
      <c r="M16" s="205" t="str">
        <f>IFERROR(__xludf.DUMMYFUNCTION("""COMPUTED_VALUE"""),"EDI")</f>
        <v>EDI</v>
      </c>
      <c r="N16" s="211">
        <f>IFERROR(__xludf.DUMMYFUNCTION("""COMPUTED_VALUE"""),16.454545454545453)</f>
        <v>16.45454545</v>
      </c>
      <c r="O16" s="206">
        <f>IFERROR(__xludf.DUMMYFUNCTION("""COMPUTED_VALUE"""),14.0)</f>
        <v>14</v>
      </c>
      <c r="P16" s="205">
        <f>IFERROR(__xludf.DUMMYFUNCTION("""COMPUTED_VALUE"""),13.0)</f>
        <v>13</v>
      </c>
      <c r="Q16" s="205" t="str">
        <f>IFERROR(__xludf.DUMMYFUNCTION("""COMPUTED_VALUE"""),"Owen Hancock")</f>
        <v>Owen Hancock</v>
      </c>
      <c r="R16" s="205" t="str">
        <f>IFERROR(__xludf.DUMMYFUNCTION("""COMPUTED_VALUE"""),"BEL")</f>
        <v>BEL</v>
      </c>
      <c r="S16" s="211">
        <f>IFERROR(__xludf.DUMMYFUNCTION("""COMPUTED_VALUE"""),13.0)</f>
        <v>13</v>
      </c>
    </row>
    <row r="17">
      <c r="E17" s="219"/>
      <c r="F17" s="205">
        <f>IFERROR(__xludf.DUMMYFUNCTION("""COMPUTED_VALUE"""),2.0)</f>
        <v>2</v>
      </c>
      <c r="G17" s="205" t="str">
        <f>IFERROR(__xludf.DUMMYFUNCTION("""COMPUTED_VALUE"""),"Konner Dauch")</f>
        <v>Konner Dauch</v>
      </c>
      <c r="H17" s="205" t="str">
        <f>IFERROR(__xludf.DUMMYFUNCTION("""COMPUTED_VALUE"""),"BEL")</f>
        <v>BEL</v>
      </c>
      <c r="I17" s="205">
        <f>IFERROR(__xludf.DUMMYFUNCTION("""COMPUTED_VALUE"""),1.0)</f>
        <v>1</v>
      </c>
      <c r="J17" s="206">
        <f>IFERROR(__xludf.DUMMYFUNCTION("""COMPUTED_VALUE"""),15.0)</f>
        <v>15</v>
      </c>
      <c r="K17" s="205">
        <f>IFERROR(__xludf.DUMMYFUNCTION("""COMPUTED_VALUE"""),18.0)</f>
        <v>18</v>
      </c>
      <c r="L17" s="205" t="str">
        <f>IFERROR(__xludf.DUMMYFUNCTION("""COMPUTED_VALUE"""),"Micah Smith")</f>
        <v>Micah Smith</v>
      </c>
      <c r="M17" s="205" t="str">
        <f>IFERROR(__xludf.DUMMYFUNCTION("""COMPUTED_VALUE"""),"VER")</f>
        <v>VER</v>
      </c>
      <c r="N17" s="211">
        <f>IFERROR(__xludf.DUMMYFUNCTION("""COMPUTED_VALUE"""),15.0)</f>
        <v>15</v>
      </c>
      <c r="O17" s="206">
        <f>IFERROR(__xludf.DUMMYFUNCTION("""COMPUTED_VALUE"""),15.0)</f>
        <v>15</v>
      </c>
      <c r="P17" s="205">
        <f>IFERROR(__xludf.DUMMYFUNCTION("""COMPUTED_VALUE"""),19.0)</f>
        <v>19</v>
      </c>
      <c r="Q17" s="205" t="str">
        <f>IFERROR(__xludf.DUMMYFUNCTION("""COMPUTED_VALUE"""),"Wyatt Yarbrough ")</f>
        <v>Wyatt Yarbrough </v>
      </c>
      <c r="R17" s="205" t="str">
        <f>IFERROR(__xludf.DUMMYFUNCTION("""COMPUTED_VALUE"""),"PC")</f>
        <v>PC</v>
      </c>
      <c r="S17" s="211">
        <f>IFERROR(__xludf.DUMMYFUNCTION("""COMPUTED_VALUE"""),12.666666666666666)</f>
        <v>12.66666667</v>
      </c>
    </row>
    <row r="18">
      <c r="A18" s="217" t="str">
        <f>IFERROR(__xludf.DUMMYFUNCTION("""COMPUTED_VALUE"""),"OFFENSE - 2 Point Conversion")</f>
        <v>OFFENSE - 2 Point Conversion</v>
      </c>
      <c r="E18" s="216"/>
      <c r="F18" s="222" t="str">
        <f>IFERROR(__xludf.DUMMYFUNCTION("""COMPUTED_VALUE"""),"DEFENSE - Tackles")</f>
        <v>DEFENSE - Tackles</v>
      </c>
      <c r="J18" s="216"/>
      <c r="K18" s="222" t="str">
        <f>IFERROR(__xludf.DUMMYFUNCTION("""COMPUTED_VALUE"""),"DEFENSE - Sacks")</f>
        <v>DEFENSE - Sacks</v>
      </c>
      <c r="O18" s="216"/>
      <c r="P18" s="222" t="str">
        <f>IFERROR(__xludf.DUMMYFUNCTION("""COMPUTED_VALUE"""),"DEFENSE - Interceptions")</f>
        <v>DEFENSE - Interceptions</v>
      </c>
    </row>
    <row r="19">
      <c r="A19" s="204" t="str">
        <f>IFERROR(__xludf.DUMMYFUNCTION("""COMPUTED_VALUE"""),"#")</f>
        <v>#</v>
      </c>
      <c r="B19" s="202" t="str">
        <f>IFERROR(__xludf.DUMMYFUNCTION("""COMPUTED_VALUE"""),"NAME")</f>
        <v>NAME</v>
      </c>
      <c r="C19" s="202" t="str">
        <f>IFERROR(__xludf.DUMMYFUNCTION("""COMPUTED_VALUE"""),"SCH")</f>
        <v>SCH</v>
      </c>
      <c r="D19" s="201" t="str">
        <f>IFERROR(__xludf.DUMMYFUNCTION("""COMPUTED_VALUE"""),"2Pt")</f>
        <v>2Pt</v>
      </c>
      <c r="E19" s="203"/>
      <c r="F19" s="204" t="str">
        <f>IFERROR(__xludf.DUMMYFUNCTION("""COMPUTED_VALUE"""),"#")</f>
        <v>#</v>
      </c>
      <c r="G19" s="202" t="str">
        <f>IFERROR(__xludf.DUMMYFUNCTION("""COMPUTED_VALUE"""),"NAME")</f>
        <v>NAME</v>
      </c>
      <c r="H19" s="202" t="str">
        <f>IFERROR(__xludf.DUMMYFUNCTION("""COMPUTED_VALUE"""),"SCH")</f>
        <v>SCH</v>
      </c>
      <c r="I19" s="201" t="str">
        <f>IFERROR(__xludf.DUMMYFUNCTION("""COMPUTED_VALUE"""),"TAC")</f>
        <v>TAC</v>
      </c>
      <c r="J19" s="203"/>
      <c r="K19" s="201" t="str">
        <f>IFERROR(__xludf.DUMMYFUNCTION("""COMPUTED_VALUE"""),"#")</f>
        <v>#</v>
      </c>
      <c r="L19" s="202" t="str">
        <f>IFERROR(__xludf.DUMMYFUNCTION("""COMPUTED_VALUE"""),"NAME")</f>
        <v>NAME</v>
      </c>
      <c r="M19" s="202" t="str">
        <f>IFERROR(__xludf.DUMMYFUNCTION("""COMPUTED_VALUE"""),"SCH")</f>
        <v>SCH</v>
      </c>
      <c r="N19" s="201" t="str">
        <f>IFERROR(__xludf.DUMMYFUNCTION("""COMPUTED_VALUE"""),"SAC")</f>
        <v>SAC</v>
      </c>
      <c r="O19" s="203"/>
      <c r="P19" s="204" t="str">
        <f>IFERROR(__xludf.DUMMYFUNCTION("""COMPUTED_VALUE"""),"#")</f>
        <v>#</v>
      </c>
      <c r="Q19" s="202" t="str">
        <f>IFERROR(__xludf.DUMMYFUNCTION("""COMPUTED_VALUE"""),"NAME")</f>
        <v>NAME</v>
      </c>
      <c r="R19" s="202" t="str">
        <f>IFERROR(__xludf.DUMMYFUNCTION("""COMPUTED_VALUE"""),"SCH")</f>
        <v>SCH</v>
      </c>
      <c r="S19" s="201" t="str">
        <f>IFERROR(__xludf.DUMMYFUNCTION("""COMPUTED_VALUE"""),"INT")</f>
        <v>INT</v>
      </c>
    </row>
    <row r="20">
      <c r="A20" s="215">
        <f>IFERROR(__xludf.DUMMYFUNCTION("""COMPUTED_VALUE"""),11.0)</f>
        <v>11</v>
      </c>
      <c r="B20" s="205" t="str">
        <f>IFERROR(__xludf.DUMMYFUNCTION("""COMPUTED_VALUE"""),"Brody McFadden")</f>
        <v>Brody McFadden</v>
      </c>
      <c r="C20" s="205" t="str">
        <f>IFERROR(__xludf.DUMMYFUNCTION("""COMPUTED_VALUE"""),"EDI")</f>
        <v>EDI</v>
      </c>
      <c r="D20" s="205">
        <f>IFERROR(__xludf.DUMMYFUNCTION("""COMPUTED_VALUE"""),1.0)</f>
        <v>1</v>
      </c>
      <c r="E20" s="206">
        <f>IFERROR(__xludf.DUMMYFUNCTION("""COMPUTED_VALUE"""),1.0)</f>
        <v>1</v>
      </c>
      <c r="F20" s="210">
        <f>IFERROR(__xludf.DUMMYFUNCTION("""COMPUTED_VALUE"""),1.0)</f>
        <v>1</v>
      </c>
      <c r="G20" s="205" t="str">
        <f>IFERROR(__xludf.DUMMYFUNCTION("""COMPUTED_VALUE"""),"Gavin Cornell ")</f>
        <v>Gavin Cornell </v>
      </c>
      <c r="H20" s="205" t="str">
        <f>IFERROR(__xludf.DUMMYFUNCTION("""COMPUTED_VALUE"""),"PC")</f>
        <v>PC</v>
      </c>
      <c r="I20" s="205">
        <f>IFERROR(__xludf.DUMMYFUNCTION("""COMPUTED_VALUE"""),131.0)</f>
        <v>131</v>
      </c>
      <c r="J20" s="206">
        <f>IFERROR(__xludf.DUMMYFUNCTION("""COMPUTED_VALUE"""),1.0)</f>
        <v>1</v>
      </c>
      <c r="K20" s="210">
        <f>IFERROR(__xludf.DUMMYFUNCTION("""COMPUTED_VALUE"""),63.0)</f>
        <v>63</v>
      </c>
      <c r="L20" s="205" t="str">
        <f>IFERROR(__xludf.DUMMYFUNCTION("""COMPUTED_VALUE"""),"Tatum Gore")</f>
        <v>Tatum Gore</v>
      </c>
      <c r="M20" s="205" t="str">
        <f>IFERROR(__xludf.DUMMYFUNCTION("""COMPUTED_VALUE"""),"BEL")</f>
        <v>BEL</v>
      </c>
      <c r="N20" s="205">
        <f>IFERROR(__xludf.DUMMYFUNCTION("""COMPUTED_VALUE"""),6.5)</f>
        <v>6.5</v>
      </c>
      <c r="O20" s="206">
        <f>IFERROR(__xludf.DUMMYFUNCTION("""COMPUTED_VALUE"""),1.0)</f>
        <v>1</v>
      </c>
      <c r="P20" s="210">
        <f>IFERROR(__xludf.DUMMYFUNCTION("""COMPUTED_VALUE"""),8.0)</f>
        <v>8</v>
      </c>
      <c r="Q20" s="205" t="str">
        <f>IFERROR(__xludf.DUMMYFUNCTION("""COMPUTED_VALUE"""),"Christian Miller ")</f>
        <v>Christian Miller </v>
      </c>
      <c r="R20" s="205" t="str">
        <f>IFERROR(__xludf.DUMMYFUNCTION("""COMPUTED_VALUE"""),"PC")</f>
        <v>PC</v>
      </c>
      <c r="S20" s="205">
        <f>IFERROR(__xludf.DUMMYFUNCTION("""COMPUTED_VALUE"""),5.0)</f>
        <v>5</v>
      </c>
    </row>
    <row r="21">
      <c r="A21" s="205">
        <f>IFERROR(__xludf.DUMMYFUNCTION("""COMPUTED_VALUE"""),9.0)</f>
        <v>9</v>
      </c>
      <c r="B21" s="205" t="str">
        <f>IFERROR(__xludf.DUMMYFUNCTION("""COMPUTED_VALUE"""),"Caleb Staley")</f>
        <v>Caleb Staley</v>
      </c>
      <c r="C21" s="205" t="str">
        <f>IFERROR(__xludf.DUMMYFUNCTION("""COMPUTED_VALUE"""),"HUR")</f>
        <v>HUR</v>
      </c>
      <c r="D21" s="205">
        <f>IFERROR(__xludf.DUMMYFUNCTION("""COMPUTED_VALUE"""),1.0)</f>
        <v>1</v>
      </c>
      <c r="E21" s="206">
        <f>IFERROR(__xludf.DUMMYFUNCTION("""COMPUTED_VALUE"""),2.0)</f>
        <v>2</v>
      </c>
      <c r="F21" s="205">
        <f>IFERROR(__xludf.DUMMYFUNCTION("""COMPUTED_VALUE"""),5.0)</f>
        <v>5</v>
      </c>
      <c r="G21" s="205" t="str">
        <f>IFERROR(__xludf.DUMMYFUNCTION("""COMPUTED_VALUE"""),"Owen Ryan")</f>
        <v>Owen Ryan</v>
      </c>
      <c r="H21" s="205" t="str">
        <f>IFERROR(__xludf.DUMMYFUNCTION("""COMPUTED_VALUE"""),"HUR")</f>
        <v>HUR</v>
      </c>
      <c r="I21" s="205">
        <f>IFERROR(__xludf.DUMMYFUNCTION("""COMPUTED_VALUE"""),105.0)</f>
        <v>105</v>
      </c>
      <c r="J21" s="206">
        <f>IFERROR(__xludf.DUMMYFUNCTION("""COMPUTED_VALUE"""),2.0)</f>
        <v>2</v>
      </c>
      <c r="K21" s="205">
        <f>IFERROR(__xludf.DUMMYFUNCTION("""COMPUTED_VALUE"""),56.0)</f>
        <v>56</v>
      </c>
      <c r="L21" s="205" t="str">
        <f>IFERROR(__xludf.DUMMYFUNCTION("""COMPUTED_VALUE"""),"Caleb Spencer ")</f>
        <v>Caleb Spencer </v>
      </c>
      <c r="M21" s="205" t="str">
        <f>IFERROR(__xludf.DUMMYFUNCTION("""COMPUTED_VALUE"""),"PC")</f>
        <v>PC</v>
      </c>
      <c r="N21" s="205">
        <f>IFERROR(__xludf.DUMMYFUNCTION("""COMPUTED_VALUE"""),6.0)</f>
        <v>6</v>
      </c>
      <c r="O21" s="206">
        <f>IFERROR(__xludf.DUMMYFUNCTION("""COMPUTED_VALUE"""),2.0)</f>
        <v>2</v>
      </c>
      <c r="P21" s="205">
        <f>IFERROR(__xludf.DUMMYFUNCTION("""COMPUTED_VALUE"""),4.0)</f>
        <v>4</v>
      </c>
      <c r="Q21" s="205" t="str">
        <f>IFERROR(__xludf.DUMMYFUNCTION("""COMPUTED_VALUE"""),"Cole Leimeister")</f>
        <v>Cole Leimeister</v>
      </c>
      <c r="R21" s="205" t="str">
        <f>IFERROR(__xludf.DUMMYFUNCTION("""COMPUTED_VALUE"""),"EDI")</f>
        <v>EDI</v>
      </c>
      <c r="S21" s="205">
        <f>IFERROR(__xludf.DUMMYFUNCTION("""COMPUTED_VALUE"""),4.0)</f>
        <v>4</v>
      </c>
    </row>
    <row r="22">
      <c r="A22" s="205">
        <f>IFERROR(__xludf.DUMMYFUNCTION("""COMPUTED_VALUE"""),1.0)</f>
        <v>1</v>
      </c>
      <c r="B22" s="205" t="str">
        <f>IFERROR(__xludf.DUMMYFUNCTION("""COMPUTED_VALUE"""),"Gavin Cornell")</f>
        <v>Gavin Cornell</v>
      </c>
      <c r="C22" s="205" t="str">
        <f>IFERROR(__xludf.DUMMYFUNCTION("""COMPUTED_VALUE"""),"PC")</f>
        <v>PC</v>
      </c>
      <c r="D22" s="205">
        <f>IFERROR(__xludf.DUMMYFUNCTION("""COMPUTED_VALUE"""),1.0)</f>
        <v>1</v>
      </c>
      <c r="E22" s="206">
        <f>IFERROR(__xludf.DUMMYFUNCTION("""COMPUTED_VALUE"""),3.0)</f>
        <v>3</v>
      </c>
      <c r="F22" s="205">
        <f>IFERROR(__xludf.DUMMYFUNCTION("""COMPUTED_VALUE"""),33.0)</f>
        <v>33</v>
      </c>
      <c r="G22" s="205" t="str">
        <f>IFERROR(__xludf.DUMMYFUNCTION("""COMPUTED_VALUE"""),"Nolan Hartman")</f>
        <v>Nolan Hartman</v>
      </c>
      <c r="H22" s="205" t="str">
        <f>IFERROR(__xludf.DUMMYFUNCTION("""COMPUTED_VALUE"""),"BEL")</f>
        <v>BEL</v>
      </c>
      <c r="I22" s="205">
        <f>IFERROR(__xludf.DUMMYFUNCTION("""COMPUTED_VALUE"""),103.0)</f>
        <v>103</v>
      </c>
      <c r="J22" s="206">
        <f>IFERROR(__xludf.DUMMYFUNCTION("""COMPUTED_VALUE"""),3.0)</f>
        <v>3</v>
      </c>
      <c r="K22" s="205">
        <f>IFERROR(__xludf.DUMMYFUNCTION("""COMPUTED_VALUE"""),50.0)</f>
        <v>50</v>
      </c>
      <c r="L22" s="205" t="str">
        <f>IFERROR(__xludf.DUMMYFUNCTION("""COMPUTED_VALUE"""),"Reid Claus")</f>
        <v>Reid Claus</v>
      </c>
      <c r="M22" s="205" t="str">
        <f>IFERROR(__xludf.DUMMYFUNCTION("""COMPUTED_VALUE"""),"BEL")</f>
        <v>BEL</v>
      </c>
      <c r="N22" s="205">
        <f>IFERROR(__xludf.DUMMYFUNCTION("""COMPUTED_VALUE"""),5.0)</f>
        <v>5</v>
      </c>
      <c r="O22" s="206">
        <f>IFERROR(__xludf.DUMMYFUNCTION("""COMPUTED_VALUE"""),3.0)</f>
        <v>3</v>
      </c>
      <c r="P22" s="205">
        <f>IFERROR(__xludf.DUMMYFUNCTION("""COMPUTED_VALUE"""),11.0)</f>
        <v>11</v>
      </c>
      <c r="Q22" s="205" t="str">
        <f>IFERROR(__xludf.DUMMYFUNCTION("""COMPUTED_VALUE"""),"Landon Hohler")</f>
        <v>Landon Hohler</v>
      </c>
      <c r="R22" s="205" t="str">
        <f>IFERROR(__xludf.DUMMYFUNCTION("""COMPUTED_VALUE"""),"HUR")</f>
        <v>HUR</v>
      </c>
      <c r="S22" s="205">
        <f>IFERROR(__xludf.DUMMYFUNCTION("""COMPUTED_VALUE"""),4.0)</f>
        <v>4</v>
      </c>
    </row>
    <row r="23">
      <c r="A23" s="205">
        <f>IFERROR(__xludf.DUMMYFUNCTION("""COMPUTED_VALUE"""),4.0)</f>
        <v>4</v>
      </c>
      <c r="B23" s="205" t="str">
        <f>IFERROR(__xludf.DUMMYFUNCTION("""COMPUTED_VALUE"""),"Dylan Reynolds")</f>
        <v>Dylan Reynolds</v>
      </c>
      <c r="C23" s="205" t="str">
        <f>IFERROR(__xludf.DUMMYFUNCTION("""COMPUTED_VALUE"""),"PC")</f>
        <v>PC</v>
      </c>
      <c r="D23" s="205">
        <f>IFERROR(__xludf.DUMMYFUNCTION("""COMPUTED_VALUE"""),1.0)</f>
        <v>1</v>
      </c>
      <c r="E23" s="206">
        <f>IFERROR(__xludf.DUMMYFUNCTION("""COMPUTED_VALUE"""),4.0)</f>
        <v>4</v>
      </c>
      <c r="F23" s="205">
        <f>IFERROR(__xludf.DUMMYFUNCTION("""COMPUTED_VALUE"""),2.0)</f>
        <v>2</v>
      </c>
      <c r="G23" s="205" t="str">
        <f>IFERROR(__xludf.DUMMYFUNCTION("""COMPUTED_VALUE"""),"Konner Dauch")</f>
        <v>Konner Dauch</v>
      </c>
      <c r="H23" s="205" t="str">
        <f>IFERROR(__xludf.DUMMYFUNCTION("""COMPUTED_VALUE"""),"BEL")</f>
        <v>BEL</v>
      </c>
      <c r="I23" s="205">
        <f>IFERROR(__xludf.DUMMYFUNCTION("""COMPUTED_VALUE"""),101.0)</f>
        <v>101</v>
      </c>
      <c r="J23" s="206">
        <f>IFERROR(__xludf.DUMMYFUNCTION("""COMPUTED_VALUE"""),4.0)</f>
        <v>4</v>
      </c>
      <c r="K23" s="205">
        <f>IFERROR(__xludf.DUMMYFUNCTION("""COMPUTED_VALUE"""),8.0)</f>
        <v>8</v>
      </c>
      <c r="L23" s="205" t="str">
        <f>IFERROR(__xludf.DUMMYFUNCTION("""COMPUTED_VALUE"""),"Caden Clere")</f>
        <v>Caden Clere</v>
      </c>
      <c r="M23" s="205" t="str">
        <f>IFERROR(__xludf.DUMMYFUNCTION("""COMPUTED_VALUE"""),"EDI")</f>
        <v>EDI</v>
      </c>
      <c r="N23" s="205">
        <f>IFERROR(__xludf.DUMMYFUNCTION("""COMPUTED_VALUE"""),5.0)</f>
        <v>5</v>
      </c>
      <c r="O23" s="206">
        <f>IFERROR(__xludf.DUMMYFUNCTION("""COMPUTED_VALUE"""),4.0)</f>
        <v>4</v>
      </c>
      <c r="P23" s="205">
        <f>IFERROR(__xludf.DUMMYFUNCTION("""COMPUTED_VALUE"""),2.0)</f>
        <v>2</v>
      </c>
      <c r="Q23" s="205" t="str">
        <f>IFERROR(__xludf.DUMMYFUNCTION("""COMPUTED_VALUE"""),"Brody Bollinger ")</f>
        <v>Brody Bollinger </v>
      </c>
      <c r="R23" s="205" t="str">
        <f>IFERROR(__xludf.DUMMYFUNCTION("""COMPUTED_VALUE"""),"PC")</f>
        <v>PC</v>
      </c>
      <c r="S23" s="205">
        <f>IFERROR(__xludf.DUMMYFUNCTION("""COMPUTED_VALUE"""),3.0)</f>
        <v>3</v>
      </c>
    </row>
    <row r="24">
      <c r="A24" s="205">
        <f>IFERROR(__xludf.DUMMYFUNCTION("""COMPUTED_VALUE"""),8.0)</f>
        <v>8</v>
      </c>
      <c r="B24" s="205" t="str">
        <f>IFERROR(__xludf.DUMMYFUNCTION("""COMPUTED_VALUE"""),"Zach Werth")</f>
        <v>Zach Werth</v>
      </c>
      <c r="C24" s="205" t="str">
        <f>IFERROR(__xludf.DUMMYFUNCTION("""COMPUTED_VALUE"""),"VER")</f>
        <v>VER</v>
      </c>
      <c r="D24" s="205">
        <f>IFERROR(__xludf.DUMMYFUNCTION("""COMPUTED_VALUE"""),1.0)</f>
        <v>1</v>
      </c>
      <c r="E24" s="206">
        <f>IFERROR(__xludf.DUMMYFUNCTION("""COMPUTED_VALUE"""),5.0)</f>
        <v>5</v>
      </c>
      <c r="F24" s="205">
        <f>IFERROR(__xludf.DUMMYFUNCTION("""COMPUTED_VALUE"""),55.0)</f>
        <v>55</v>
      </c>
      <c r="G24" s="205" t="str">
        <f>IFERROR(__xludf.DUMMYFUNCTION("""COMPUTED_VALUE"""),"Daniel Roy")</f>
        <v>Daniel Roy</v>
      </c>
      <c r="H24" s="205" t="str">
        <f>IFERROR(__xludf.DUMMYFUNCTION("""COMPUTED_VALUE"""),"VER")</f>
        <v>VER</v>
      </c>
      <c r="I24" s="205">
        <f>IFERROR(__xludf.DUMMYFUNCTION("""COMPUTED_VALUE"""),100.0)</f>
        <v>100</v>
      </c>
      <c r="J24" s="206">
        <f>IFERROR(__xludf.DUMMYFUNCTION("""COMPUTED_VALUE"""),5.0)</f>
        <v>5</v>
      </c>
      <c r="K24" s="205">
        <f>IFERROR(__xludf.DUMMYFUNCTION("""COMPUTED_VALUE"""),5.0)</f>
        <v>5</v>
      </c>
      <c r="L24" s="205" t="str">
        <f>IFERROR(__xludf.DUMMYFUNCTION("""COMPUTED_VALUE"""),"Wyatt Siefke ")</f>
        <v>Wyatt Siefke </v>
      </c>
      <c r="M24" s="205" t="str">
        <f>IFERROR(__xludf.DUMMYFUNCTION("""COMPUTED_VALUE"""),"PC")</f>
        <v>PC</v>
      </c>
      <c r="N24" s="205">
        <f>IFERROR(__xludf.DUMMYFUNCTION("""COMPUTED_VALUE"""),5.0)</f>
        <v>5</v>
      </c>
      <c r="O24" s="206">
        <f>IFERROR(__xludf.DUMMYFUNCTION("""COMPUTED_VALUE"""),5.0)</f>
        <v>5</v>
      </c>
      <c r="P24" s="205">
        <f>IFERROR(__xludf.DUMMYFUNCTION("""COMPUTED_VALUE"""),15.0)</f>
        <v>15</v>
      </c>
      <c r="Q24" s="205" t="str">
        <f>IFERROR(__xludf.DUMMYFUNCTION("""COMPUTED_VALUE"""),"Ike Brown")</f>
        <v>Ike Brown</v>
      </c>
      <c r="R24" s="205" t="str">
        <f>IFERROR(__xludf.DUMMYFUNCTION("""COMPUTED_VALUE"""),"BEL")</f>
        <v>BEL</v>
      </c>
      <c r="S24" s="205">
        <f>IFERROR(__xludf.DUMMYFUNCTION("""COMPUTED_VALUE"""),2.0)</f>
        <v>2</v>
      </c>
    </row>
    <row r="25">
      <c r="A25" s="205">
        <f>IFERROR(__xludf.DUMMYFUNCTION("""COMPUTED_VALUE"""),43.0)</f>
        <v>43</v>
      </c>
      <c r="B25" s="205" t="str">
        <f>IFERROR(__xludf.DUMMYFUNCTION("""COMPUTED_VALUE"""),"Isaac Kyser")</f>
        <v>Isaac Kyser</v>
      </c>
      <c r="C25" s="205" t="str">
        <f>IFERROR(__xludf.DUMMYFUNCTION("""COMPUTED_VALUE"""),"VER")</f>
        <v>VER</v>
      </c>
      <c r="D25" s="205">
        <f>IFERROR(__xludf.DUMMYFUNCTION("""COMPUTED_VALUE"""),1.0)</f>
        <v>1</v>
      </c>
      <c r="E25" s="206">
        <f>IFERROR(__xludf.DUMMYFUNCTION("""COMPUTED_VALUE"""),6.0)</f>
        <v>6</v>
      </c>
      <c r="F25" s="205">
        <f>IFERROR(__xludf.DUMMYFUNCTION("""COMPUTED_VALUE"""),40.0)</f>
        <v>40</v>
      </c>
      <c r="G25" s="205" t="str">
        <f>IFERROR(__xludf.DUMMYFUNCTION("""COMPUTED_VALUE"""),"Ryder Kramb")</f>
        <v>Ryder Kramb</v>
      </c>
      <c r="H25" s="205" t="str">
        <f>IFERROR(__xludf.DUMMYFUNCTION("""COMPUTED_VALUE"""),"EDI")</f>
        <v>EDI</v>
      </c>
      <c r="I25" s="205">
        <f>IFERROR(__xludf.DUMMYFUNCTION("""COMPUTED_VALUE"""),99.0)</f>
        <v>99</v>
      </c>
      <c r="J25" s="206">
        <f>IFERROR(__xludf.DUMMYFUNCTION("""COMPUTED_VALUE"""),6.0)</f>
        <v>6</v>
      </c>
      <c r="K25" s="205">
        <f>IFERROR(__xludf.DUMMYFUNCTION("""COMPUTED_VALUE"""),43.0)</f>
        <v>43</v>
      </c>
      <c r="L25" s="205" t="str">
        <f>IFERROR(__xludf.DUMMYFUNCTION("""COMPUTED_VALUE"""),"Billy Sberna")</f>
        <v>Billy Sberna</v>
      </c>
      <c r="M25" s="205" t="str">
        <f>IFERROR(__xludf.DUMMYFUNCTION("""COMPUTED_VALUE"""),"BEL")</f>
        <v>BEL</v>
      </c>
      <c r="N25" s="205">
        <f>IFERROR(__xludf.DUMMYFUNCTION("""COMPUTED_VALUE"""),4.5)</f>
        <v>4.5</v>
      </c>
      <c r="O25" s="206">
        <f>IFERROR(__xludf.DUMMYFUNCTION("""COMPUTED_VALUE"""),6.0)</f>
        <v>6</v>
      </c>
      <c r="P25" s="205">
        <f>IFERROR(__xludf.DUMMYFUNCTION("""COMPUTED_VALUE"""),50.0)</f>
        <v>50</v>
      </c>
      <c r="Q25" s="205" t="str">
        <f>IFERROR(__xludf.DUMMYFUNCTION("""COMPUTED_VALUE"""),"Reid Claus")</f>
        <v>Reid Claus</v>
      </c>
      <c r="R25" s="205" t="str">
        <f>IFERROR(__xludf.DUMMYFUNCTION("""COMPUTED_VALUE"""),"BEL")</f>
        <v>BEL</v>
      </c>
      <c r="S25" s="205">
        <f>IFERROR(__xludf.DUMMYFUNCTION("""COMPUTED_VALUE"""),2.0)</f>
        <v>2</v>
      </c>
    </row>
    <row r="26">
      <c r="A26" s="205">
        <f>IFERROR(__xludf.DUMMYFUNCTION("""COMPUTED_VALUE"""),82.0)</f>
        <v>82</v>
      </c>
      <c r="B26" s="205" t="str">
        <f>IFERROR(__xludf.DUMMYFUNCTION("""COMPUTED_VALUE"""),"Aiden Saunders")</f>
        <v>Aiden Saunders</v>
      </c>
      <c r="C26" s="205" t="str">
        <f>IFERROR(__xludf.DUMMYFUNCTION("""COMPUTED_VALUE"""),"VER")</f>
        <v>VER</v>
      </c>
      <c r="D26" s="205">
        <f>IFERROR(__xludf.DUMMYFUNCTION("""COMPUTED_VALUE"""),1.0)</f>
        <v>1</v>
      </c>
      <c r="E26" s="206">
        <f>IFERROR(__xludf.DUMMYFUNCTION("""COMPUTED_VALUE"""),7.0)</f>
        <v>7</v>
      </c>
      <c r="F26" s="205">
        <f>IFERROR(__xludf.DUMMYFUNCTION("""COMPUTED_VALUE"""),11.0)</f>
        <v>11</v>
      </c>
      <c r="G26" s="205" t="str">
        <f>IFERROR(__xludf.DUMMYFUNCTION("""COMPUTED_VALUE"""),"Brody McFadden")</f>
        <v>Brody McFadden</v>
      </c>
      <c r="H26" s="205" t="str">
        <f>IFERROR(__xludf.DUMMYFUNCTION("""COMPUTED_VALUE"""),"EDI")</f>
        <v>EDI</v>
      </c>
      <c r="I26" s="205">
        <f>IFERROR(__xludf.DUMMYFUNCTION("""COMPUTED_VALUE"""),97.0)</f>
        <v>97</v>
      </c>
      <c r="J26" s="206">
        <f>IFERROR(__xludf.DUMMYFUNCTION("""COMPUTED_VALUE"""),7.0)</f>
        <v>7</v>
      </c>
      <c r="K26" s="205">
        <f>IFERROR(__xludf.DUMMYFUNCTION("""COMPUTED_VALUE"""),55.0)</f>
        <v>55</v>
      </c>
      <c r="L26" s="205" t="str">
        <f>IFERROR(__xludf.DUMMYFUNCTION("""COMPUTED_VALUE"""),"Daniel Roy")</f>
        <v>Daniel Roy</v>
      </c>
      <c r="M26" s="205" t="str">
        <f>IFERROR(__xludf.DUMMYFUNCTION("""COMPUTED_VALUE"""),"VER")</f>
        <v>VER</v>
      </c>
      <c r="N26" s="205">
        <f>IFERROR(__xludf.DUMMYFUNCTION("""COMPUTED_VALUE"""),4.0)</f>
        <v>4</v>
      </c>
      <c r="O26" s="206">
        <f>IFERROR(__xludf.DUMMYFUNCTION("""COMPUTED_VALUE"""),7.0)</f>
        <v>7</v>
      </c>
      <c r="P26" s="205">
        <f>IFERROR(__xludf.DUMMYFUNCTION("""COMPUTED_VALUE"""),2.0)</f>
        <v>2</v>
      </c>
      <c r="Q26" s="205" t="str">
        <f>IFERROR(__xludf.DUMMYFUNCTION("""COMPUTED_VALUE"""),"Andy Strecker")</f>
        <v>Andy Strecker</v>
      </c>
      <c r="R26" s="205" t="str">
        <f>IFERROR(__xludf.DUMMYFUNCTION("""COMPUTED_VALUE"""),"EDI")</f>
        <v>EDI</v>
      </c>
      <c r="S26" s="205">
        <f>IFERROR(__xludf.DUMMYFUNCTION("""COMPUTED_VALUE"""),2.0)</f>
        <v>2</v>
      </c>
    </row>
    <row r="27">
      <c r="A27" s="205">
        <f>IFERROR(__xludf.DUMMYFUNCTION("""COMPUTED_VALUE"""),15.0)</f>
        <v>15</v>
      </c>
      <c r="B27" s="205" t="str">
        <f>IFERROR(__xludf.DUMMYFUNCTION("""COMPUTED_VALUE"""),"Ike Brown")</f>
        <v>Ike Brown</v>
      </c>
      <c r="C27" s="205" t="str">
        <f>IFERROR(__xludf.DUMMYFUNCTION("""COMPUTED_VALUE"""),"BEL")</f>
        <v>BEL</v>
      </c>
      <c r="D27" s="205">
        <f>IFERROR(__xludf.DUMMYFUNCTION("""COMPUTED_VALUE"""),0.0)</f>
        <v>0</v>
      </c>
      <c r="E27" s="206">
        <f>IFERROR(__xludf.DUMMYFUNCTION("""COMPUTED_VALUE"""),8.0)</f>
        <v>8</v>
      </c>
      <c r="F27" s="205">
        <f>IFERROR(__xludf.DUMMYFUNCTION("""COMPUTED_VALUE"""),56.0)</f>
        <v>56</v>
      </c>
      <c r="G27" s="205" t="str">
        <f>IFERROR(__xludf.DUMMYFUNCTION("""COMPUTED_VALUE"""),"Caleb Spencer ")</f>
        <v>Caleb Spencer </v>
      </c>
      <c r="H27" s="205" t="str">
        <f>IFERROR(__xludf.DUMMYFUNCTION("""COMPUTED_VALUE"""),"PC")</f>
        <v>PC</v>
      </c>
      <c r="I27" s="205">
        <f>IFERROR(__xludf.DUMMYFUNCTION("""COMPUTED_VALUE"""),88.0)</f>
        <v>88</v>
      </c>
      <c r="J27" s="206">
        <f>IFERROR(__xludf.DUMMYFUNCTION("""COMPUTED_VALUE"""),8.0)</f>
        <v>8</v>
      </c>
      <c r="K27" s="205">
        <f>IFERROR(__xludf.DUMMYFUNCTION("""COMPUTED_VALUE"""),51.0)</f>
        <v>51</v>
      </c>
      <c r="L27" s="205" t="str">
        <f>IFERROR(__xludf.DUMMYFUNCTION("""COMPUTED_VALUE"""),"JR Allen")</f>
        <v>JR Allen</v>
      </c>
      <c r="M27" s="205" t="str">
        <f>IFERROR(__xludf.DUMMYFUNCTION("""COMPUTED_VALUE"""),"BEL")</f>
        <v>BEL</v>
      </c>
      <c r="N27" s="205">
        <f>IFERROR(__xludf.DUMMYFUNCTION("""COMPUTED_VALUE"""),3.0)</f>
        <v>3</v>
      </c>
      <c r="O27" s="206">
        <f>IFERROR(__xludf.DUMMYFUNCTION("""COMPUTED_VALUE"""),8.0)</f>
        <v>8</v>
      </c>
      <c r="P27" s="205">
        <f>IFERROR(__xludf.DUMMYFUNCTION("""COMPUTED_VALUE"""),3.0)</f>
        <v>3</v>
      </c>
      <c r="Q27" s="205" t="str">
        <f>IFERROR(__xludf.DUMMYFUNCTION("""COMPUTED_VALUE"""),"Jack Raglow")</f>
        <v>Jack Raglow</v>
      </c>
      <c r="R27" s="205" t="str">
        <f>IFERROR(__xludf.DUMMYFUNCTION("""COMPUTED_VALUE"""),"HUR")</f>
        <v>HUR</v>
      </c>
      <c r="S27" s="205">
        <f>IFERROR(__xludf.DUMMYFUNCTION("""COMPUTED_VALUE"""),2.0)</f>
        <v>2</v>
      </c>
    </row>
    <row r="28">
      <c r="A28" s="205">
        <f>IFERROR(__xludf.DUMMYFUNCTION("""COMPUTED_VALUE"""),4.0)</f>
        <v>4</v>
      </c>
      <c r="B28" s="205" t="str">
        <f>IFERROR(__xludf.DUMMYFUNCTION("""COMPUTED_VALUE"""),"Evan Bova")</f>
        <v>Evan Bova</v>
      </c>
      <c r="C28" s="205" t="str">
        <f>IFERROR(__xludf.DUMMYFUNCTION("""COMPUTED_VALUE"""),"BEL")</f>
        <v>BEL</v>
      </c>
      <c r="D28" s="205">
        <f>IFERROR(__xludf.DUMMYFUNCTION("""COMPUTED_VALUE"""),0.0)</f>
        <v>0</v>
      </c>
      <c r="E28" s="206">
        <f>IFERROR(__xludf.DUMMYFUNCTION("""COMPUTED_VALUE"""),9.0)</f>
        <v>9</v>
      </c>
      <c r="F28" s="205">
        <f>IFERROR(__xludf.DUMMYFUNCTION("""COMPUTED_VALUE"""),15.0)</f>
        <v>15</v>
      </c>
      <c r="G28" s="205" t="str">
        <f>IFERROR(__xludf.DUMMYFUNCTION("""COMPUTED_VALUE"""),"Beckett Mizener")</f>
        <v>Beckett Mizener</v>
      </c>
      <c r="H28" s="205" t="str">
        <f>IFERROR(__xludf.DUMMYFUNCTION("""COMPUTED_VALUE"""),"PC")</f>
        <v>PC</v>
      </c>
      <c r="I28" s="205">
        <f>IFERROR(__xludf.DUMMYFUNCTION("""COMPUTED_VALUE"""),87.0)</f>
        <v>87</v>
      </c>
      <c r="J28" s="206">
        <f>IFERROR(__xludf.DUMMYFUNCTION("""COMPUTED_VALUE"""),9.0)</f>
        <v>9</v>
      </c>
      <c r="K28" s="205">
        <f>IFERROR(__xludf.DUMMYFUNCTION("""COMPUTED_VALUE"""),40.0)</f>
        <v>40</v>
      </c>
      <c r="L28" s="205" t="str">
        <f>IFERROR(__xludf.DUMMYFUNCTION("""COMPUTED_VALUE"""),"Ryder Kramb")</f>
        <v>Ryder Kramb</v>
      </c>
      <c r="M28" s="205" t="str">
        <f>IFERROR(__xludf.DUMMYFUNCTION("""COMPUTED_VALUE"""),"EDI")</f>
        <v>EDI</v>
      </c>
      <c r="N28" s="205">
        <f>IFERROR(__xludf.DUMMYFUNCTION("""COMPUTED_VALUE"""),3.0)</f>
        <v>3</v>
      </c>
      <c r="O28" s="206">
        <f>IFERROR(__xludf.DUMMYFUNCTION("""COMPUTED_VALUE"""),9.0)</f>
        <v>9</v>
      </c>
      <c r="P28" s="205">
        <f>IFERROR(__xludf.DUMMYFUNCTION("""COMPUTED_VALUE"""),6.0)</f>
        <v>6</v>
      </c>
      <c r="Q28" s="205" t="str">
        <f>IFERROR(__xludf.DUMMYFUNCTION("""COMPUTED_VALUE"""),"Braxton Barrett")</f>
        <v>Braxton Barrett</v>
      </c>
      <c r="R28" s="205" t="str">
        <f>IFERROR(__xludf.DUMMYFUNCTION("""COMPUTED_VALUE"""),"HUR")</f>
        <v>HUR</v>
      </c>
      <c r="S28" s="205">
        <f>IFERROR(__xludf.DUMMYFUNCTION("""COMPUTED_VALUE"""),2.0)</f>
        <v>2</v>
      </c>
    </row>
    <row r="29">
      <c r="A29" s="205">
        <f>IFERROR(__xludf.DUMMYFUNCTION("""COMPUTED_VALUE"""),43.0)</f>
        <v>43</v>
      </c>
      <c r="B29" s="205" t="str">
        <f>IFERROR(__xludf.DUMMYFUNCTION("""COMPUTED_VALUE"""),"Billy Sberna")</f>
        <v>Billy Sberna</v>
      </c>
      <c r="C29" s="205" t="str">
        <f>IFERROR(__xludf.DUMMYFUNCTION("""COMPUTED_VALUE"""),"BEL")</f>
        <v>BEL</v>
      </c>
      <c r="D29" s="205">
        <f>IFERROR(__xludf.DUMMYFUNCTION("""COMPUTED_VALUE"""),0.0)</f>
        <v>0</v>
      </c>
      <c r="E29" s="206">
        <f>IFERROR(__xludf.DUMMYFUNCTION("""COMPUTED_VALUE"""),10.0)</f>
        <v>10</v>
      </c>
      <c r="F29" s="205">
        <f>IFERROR(__xludf.DUMMYFUNCTION("""COMPUTED_VALUE"""),10.0)</f>
        <v>10</v>
      </c>
      <c r="G29" s="205" t="str">
        <f>IFERROR(__xludf.DUMMYFUNCTION("""COMPUTED_VALUE"""),"Coltyn Meagrow")</f>
        <v>Coltyn Meagrow</v>
      </c>
      <c r="H29" s="205" t="str">
        <f>IFERROR(__xludf.DUMMYFUNCTION("""COMPUTED_VALUE"""),"EDI")</f>
        <v>EDI</v>
      </c>
      <c r="I29" s="205">
        <f>IFERROR(__xludf.DUMMYFUNCTION("""COMPUTED_VALUE"""),84.0)</f>
        <v>84</v>
      </c>
      <c r="J29" s="206">
        <f>IFERROR(__xludf.DUMMYFUNCTION("""COMPUTED_VALUE"""),10.0)</f>
        <v>10</v>
      </c>
      <c r="K29" s="205">
        <f>IFERROR(__xludf.DUMMYFUNCTION("""COMPUTED_VALUE"""),39.0)</f>
        <v>39</v>
      </c>
      <c r="L29" s="205" t="str">
        <f>IFERROR(__xludf.DUMMYFUNCTION("""COMPUTED_VALUE"""),"Landon Enderle")</f>
        <v>Landon Enderle</v>
      </c>
      <c r="M29" s="205" t="str">
        <f>IFERROR(__xludf.DUMMYFUNCTION("""COMPUTED_VALUE"""),"HUR")</f>
        <v>HUR</v>
      </c>
      <c r="N29" s="205">
        <f>IFERROR(__xludf.DUMMYFUNCTION("""COMPUTED_VALUE"""),3.0)</f>
        <v>3</v>
      </c>
      <c r="O29" s="206">
        <f>IFERROR(__xludf.DUMMYFUNCTION("""COMPUTED_VALUE"""),10.0)</f>
        <v>10</v>
      </c>
      <c r="P29" s="205">
        <f>IFERROR(__xludf.DUMMYFUNCTION("""COMPUTED_VALUE"""),18.0)</f>
        <v>18</v>
      </c>
      <c r="Q29" s="205" t="str">
        <f>IFERROR(__xludf.DUMMYFUNCTION("""COMPUTED_VALUE"""),"Micah Smith")</f>
        <v>Micah Smith</v>
      </c>
      <c r="R29" s="205" t="str">
        <f>IFERROR(__xludf.DUMMYFUNCTION("""COMPUTED_VALUE"""),"VER")</f>
        <v>VER</v>
      </c>
      <c r="S29" s="205">
        <f>IFERROR(__xludf.DUMMYFUNCTION("""COMPUTED_VALUE"""),2.0)</f>
        <v>2</v>
      </c>
    </row>
    <row r="30">
      <c r="A30" s="205">
        <f>IFERROR(__xludf.DUMMYFUNCTION("""COMPUTED_VALUE"""),2.0)</f>
        <v>2</v>
      </c>
      <c r="B30" s="205" t="str">
        <f>IFERROR(__xludf.DUMMYFUNCTION("""COMPUTED_VALUE"""),"Konner Dauch")</f>
        <v>Konner Dauch</v>
      </c>
      <c r="C30" s="205" t="str">
        <f>IFERROR(__xludf.DUMMYFUNCTION("""COMPUTED_VALUE"""),"BEL")</f>
        <v>BEL</v>
      </c>
      <c r="D30" s="205">
        <f>IFERROR(__xludf.DUMMYFUNCTION("""COMPUTED_VALUE"""),0.0)</f>
        <v>0</v>
      </c>
      <c r="E30" s="206">
        <f>IFERROR(__xludf.DUMMYFUNCTION("""COMPUTED_VALUE"""),11.0)</f>
        <v>11</v>
      </c>
      <c r="F30" s="205">
        <f>IFERROR(__xludf.DUMMYFUNCTION("""COMPUTED_VALUE"""),9.0)</f>
        <v>9</v>
      </c>
      <c r="G30" s="205" t="str">
        <f>IFERROR(__xludf.DUMMYFUNCTION("""COMPUTED_VALUE"""),"Caden Cramer")</f>
        <v>Caden Cramer</v>
      </c>
      <c r="H30" s="205" t="str">
        <f>IFERROR(__xludf.DUMMYFUNCTION("""COMPUTED_VALUE"""),"BEL")</f>
        <v>BEL</v>
      </c>
      <c r="I30" s="205">
        <f>IFERROR(__xludf.DUMMYFUNCTION("""COMPUTED_VALUE"""),82.0)</f>
        <v>82</v>
      </c>
      <c r="J30" s="206">
        <f>IFERROR(__xludf.DUMMYFUNCTION("""COMPUTED_VALUE"""),11.0)</f>
        <v>11</v>
      </c>
      <c r="K30" s="205">
        <f>IFERROR(__xludf.DUMMYFUNCTION("""COMPUTED_VALUE"""),0.0)</f>
        <v>0</v>
      </c>
      <c r="L30" s="205" t="str">
        <f>IFERROR(__xludf.DUMMYFUNCTION("""COMPUTED_VALUE"""),"Malakii Pinkelton ")</f>
        <v>Malakii Pinkelton </v>
      </c>
      <c r="M30" s="205" t="str">
        <f>IFERROR(__xludf.DUMMYFUNCTION("""COMPUTED_VALUE"""),"PC")</f>
        <v>PC</v>
      </c>
      <c r="N30" s="205">
        <f>IFERROR(__xludf.DUMMYFUNCTION("""COMPUTED_VALUE"""),3.0)</f>
        <v>3</v>
      </c>
      <c r="O30" s="206">
        <f>IFERROR(__xludf.DUMMYFUNCTION("""COMPUTED_VALUE"""),11.0)</f>
        <v>11</v>
      </c>
      <c r="P30" s="205">
        <f>IFERROR(__xludf.DUMMYFUNCTION("""COMPUTED_VALUE"""),34.0)</f>
        <v>34</v>
      </c>
      <c r="Q30" s="205" t="str">
        <f>IFERROR(__xludf.DUMMYFUNCTION("""COMPUTED_VALUE"""),"Aiden Kyser")</f>
        <v>Aiden Kyser</v>
      </c>
      <c r="R30" s="205" t="str">
        <f>IFERROR(__xludf.DUMMYFUNCTION("""COMPUTED_VALUE"""),"VER")</f>
        <v>VER</v>
      </c>
      <c r="S30" s="205">
        <f>IFERROR(__xludf.DUMMYFUNCTION("""COMPUTED_VALUE"""),2.0)</f>
        <v>2</v>
      </c>
    </row>
    <row r="31">
      <c r="A31" s="205">
        <f>IFERROR(__xludf.DUMMYFUNCTION("""COMPUTED_VALUE"""),9.0)</f>
        <v>9</v>
      </c>
      <c r="B31" s="205" t="str">
        <f>IFERROR(__xludf.DUMMYFUNCTION("""COMPUTED_VALUE"""),"Caden Cramer")</f>
        <v>Caden Cramer</v>
      </c>
      <c r="C31" s="205" t="str">
        <f>IFERROR(__xludf.DUMMYFUNCTION("""COMPUTED_VALUE"""),"BEL")</f>
        <v>BEL</v>
      </c>
      <c r="D31" s="205">
        <f>IFERROR(__xludf.DUMMYFUNCTION("""COMPUTED_VALUE"""),0.0)</f>
        <v>0</v>
      </c>
      <c r="E31" s="206">
        <f>IFERROR(__xludf.DUMMYFUNCTION("""COMPUTED_VALUE"""),12.0)</f>
        <v>12</v>
      </c>
      <c r="F31" s="205">
        <f>IFERROR(__xludf.DUMMYFUNCTION("""COMPUTED_VALUE"""),39.0)</f>
        <v>39</v>
      </c>
      <c r="G31" s="205" t="str">
        <f>IFERROR(__xludf.DUMMYFUNCTION("""COMPUTED_VALUE"""),"Landon Enderle")</f>
        <v>Landon Enderle</v>
      </c>
      <c r="H31" s="205" t="str">
        <f>IFERROR(__xludf.DUMMYFUNCTION("""COMPUTED_VALUE"""),"HUR")</f>
        <v>HUR</v>
      </c>
      <c r="I31" s="205">
        <f>IFERROR(__xludf.DUMMYFUNCTION("""COMPUTED_VALUE"""),81.0)</f>
        <v>81</v>
      </c>
      <c r="J31" s="206">
        <f>IFERROR(__xludf.DUMMYFUNCTION("""COMPUTED_VALUE"""),12.0)</f>
        <v>12</v>
      </c>
      <c r="K31" s="205">
        <f>IFERROR(__xludf.DUMMYFUNCTION("""COMPUTED_VALUE"""),33.0)</f>
        <v>33</v>
      </c>
      <c r="L31" s="205" t="str">
        <f>IFERROR(__xludf.DUMMYFUNCTION("""COMPUTED_VALUE"""),"Nolan Hartman")</f>
        <v>Nolan Hartman</v>
      </c>
      <c r="M31" s="205" t="str">
        <f>IFERROR(__xludf.DUMMYFUNCTION("""COMPUTED_VALUE"""),"BEL")</f>
        <v>BEL</v>
      </c>
      <c r="N31" s="205">
        <f>IFERROR(__xludf.DUMMYFUNCTION("""COMPUTED_VALUE"""),2.5)</f>
        <v>2.5</v>
      </c>
      <c r="O31" s="206">
        <f>IFERROR(__xludf.DUMMYFUNCTION("""COMPUTED_VALUE"""),12.0)</f>
        <v>12</v>
      </c>
      <c r="P31" s="205">
        <f>IFERROR(__xludf.DUMMYFUNCTION("""COMPUTED_VALUE"""),41.0)</f>
        <v>41</v>
      </c>
      <c r="Q31" s="205" t="str">
        <f>IFERROR(__xludf.DUMMYFUNCTION("""COMPUTED_VALUE"""),"Evan Kuhns")</f>
        <v>Evan Kuhns</v>
      </c>
      <c r="R31" s="205" t="str">
        <f>IFERROR(__xludf.DUMMYFUNCTION("""COMPUTED_VALUE"""),"VER")</f>
        <v>VER</v>
      </c>
      <c r="S31" s="205">
        <f>IFERROR(__xludf.DUMMYFUNCTION("""COMPUTED_VALUE"""),2.0)</f>
        <v>2</v>
      </c>
    </row>
    <row r="32">
      <c r="A32" s="205">
        <f>IFERROR(__xludf.DUMMYFUNCTION("""COMPUTED_VALUE"""),33.0)</f>
        <v>33</v>
      </c>
      <c r="B32" s="205" t="str">
        <f>IFERROR(__xludf.DUMMYFUNCTION("""COMPUTED_VALUE"""),"Nolan Hartman")</f>
        <v>Nolan Hartman</v>
      </c>
      <c r="C32" s="205" t="str">
        <f>IFERROR(__xludf.DUMMYFUNCTION("""COMPUTED_VALUE"""),"BEL")</f>
        <v>BEL</v>
      </c>
      <c r="D32" s="205">
        <f>IFERROR(__xludf.DUMMYFUNCTION("""COMPUTED_VALUE"""),0.0)</f>
        <v>0</v>
      </c>
      <c r="E32" s="206">
        <f>IFERROR(__xludf.DUMMYFUNCTION("""COMPUTED_VALUE"""),13.0)</f>
        <v>13</v>
      </c>
      <c r="F32" s="205">
        <f>IFERROR(__xludf.DUMMYFUNCTION("""COMPUTED_VALUE"""),14.0)</f>
        <v>14</v>
      </c>
      <c r="G32" s="205" t="str">
        <f>IFERROR(__xludf.DUMMYFUNCTION("""COMPUTED_VALUE"""),"Trey Armendariz")</f>
        <v>Trey Armendariz</v>
      </c>
      <c r="H32" s="205" t="str">
        <f>IFERROR(__xludf.DUMMYFUNCTION("""COMPUTED_VALUE"""),"PC")</f>
        <v>PC</v>
      </c>
      <c r="I32" s="205">
        <f>IFERROR(__xludf.DUMMYFUNCTION("""COMPUTED_VALUE"""),81.0)</f>
        <v>81</v>
      </c>
      <c r="J32" s="206">
        <f>IFERROR(__xludf.DUMMYFUNCTION("""COMPUTED_VALUE"""),13.0)</f>
        <v>13</v>
      </c>
      <c r="K32" s="205">
        <f>IFERROR(__xludf.DUMMYFUNCTION("""COMPUTED_VALUE"""),34.0)</f>
        <v>34</v>
      </c>
      <c r="L32" s="205" t="str">
        <f>IFERROR(__xludf.DUMMYFUNCTION("""COMPUTED_VALUE"""),"Aiden Kyser")</f>
        <v>Aiden Kyser</v>
      </c>
      <c r="M32" s="205" t="str">
        <f>IFERROR(__xludf.DUMMYFUNCTION("""COMPUTED_VALUE"""),"VER")</f>
        <v>VER</v>
      </c>
      <c r="N32" s="205">
        <f>IFERROR(__xludf.DUMMYFUNCTION("""COMPUTED_VALUE"""),2.5)</f>
        <v>2.5</v>
      </c>
      <c r="O32" s="206">
        <f>IFERROR(__xludf.DUMMYFUNCTION("""COMPUTED_VALUE"""),13.0)</f>
        <v>13</v>
      </c>
      <c r="P32" s="205">
        <f>IFERROR(__xludf.DUMMYFUNCTION("""COMPUTED_VALUE"""),9.0)</f>
        <v>9</v>
      </c>
      <c r="Q32" s="205" t="str">
        <f>IFERROR(__xludf.DUMMYFUNCTION("""COMPUTED_VALUE"""),"Caden Cramer")</f>
        <v>Caden Cramer</v>
      </c>
      <c r="R32" s="205" t="str">
        <f>IFERROR(__xludf.DUMMYFUNCTION("""COMPUTED_VALUE"""),"BEL")</f>
        <v>BEL</v>
      </c>
      <c r="S32" s="205">
        <f>IFERROR(__xludf.DUMMYFUNCTION("""COMPUTED_VALUE"""),1.0)</f>
        <v>1</v>
      </c>
    </row>
    <row r="33">
      <c r="A33" s="205">
        <f>IFERROR(__xludf.DUMMYFUNCTION("""COMPUTED_VALUE"""),13.0)</f>
        <v>13</v>
      </c>
      <c r="B33" s="205" t="str">
        <f>IFERROR(__xludf.DUMMYFUNCTION("""COMPUTED_VALUE"""),"Owen Hancock")</f>
        <v>Owen Hancock</v>
      </c>
      <c r="C33" s="205" t="str">
        <f>IFERROR(__xludf.DUMMYFUNCTION("""COMPUTED_VALUE"""),"BEL")</f>
        <v>BEL</v>
      </c>
      <c r="D33" s="205">
        <f>IFERROR(__xludf.DUMMYFUNCTION("""COMPUTED_VALUE"""),0.0)</f>
        <v>0</v>
      </c>
      <c r="E33" s="206">
        <f>IFERROR(__xludf.DUMMYFUNCTION("""COMPUTED_VALUE"""),14.0)</f>
        <v>14</v>
      </c>
      <c r="F33" s="205">
        <f>IFERROR(__xludf.DUMMYFUNCTION("""COMPUTED_VALUE"""),22.0)</f>
        <v>22</v>
      </c>
      <c r="G33" s="205" t="str">
        <f>IFERROR(__xludf.DUMMYFUNCTION("""COMPUTED_VALUE"""),"Lucas Bodie ")</f>
        <v>Lucas Bodie </v>
      </c>
      <c r="H33" s="205" t="str">
        <f>IFERROR(__xludf.DUMMYFUNCTION("""COMPUTED_VALUE"""),"PC")</f>
        <v>PC</v>
      </c>
      <c r="I33" s="205">
        <f>IFERROR(__xludf.DUMMYFUNCTION("""COMPUTED_VALUE"""),78.0)</f>
        <v>78</v>
      </c>
      <c r="J33" s="206">
        <f>IFERROR(__xludf.DUMMYFUNCTION("""COMPUTED_VALUE"""),14.0)</f>
        <v>14</v>
      </c>
      <c r="K33" s="205">
        <f>IFERROR(__xludf.DUMMYFUNCTION("""COMPUTED_VALUE"""),6.0)</f>
        <v>6</v>
      </c>
      <c r="L33" s="205" t="str">
        <f>IFERROR(__xludf.DUMMYFUNCTION("""COMPUTED_VALUE"""),"Cooper Winke")</f>
        <v>Cooper Winke</v>
      </c>
      <c r="M33" s="205" t="str">
        <f>IFERROR(__xludf.DUMMYFUNCTION("""COMPUTED_VALUE"""),"BEL")</f>
        <v>BEL</v>
      </c>
      <c r="N33" s="205">
        <f>IFERROR(__xludf.DUMMYFUNCTION("""COMPUTED_VALUE"""),2.0)</f>
        <v>2</v>
      </c>
      <c r="O33" s="206">
        <f>IFERROR(__xludf.DUMMYFUNCTION("""COMPUTED_VALUE"""),14.0)</f>
        <v>14</v>
      </c>
      <c r="P33" s="205">
        <f>IFERROR(__xludf.DUMMYFUNCTION("""COMPUTED_VALUE"""),2.0)</f>
        <v>2</v>
      </c>
      <c r="Q33" s="205" t="str">
        <f>IFERROR(__xludf.DUMMYFUNCTION("""COMPUTED_VALUE"""),"Konner Dauch")</f>
        <v>Konner Dauch</v>
      </c>
      <c r="R33" s="205" t="str">
        <f>IFERROR(__xludf.DUMMYFUNCTION("""COMPUTED_VALUE"""),"BEL")</f>
        <v>BEL</v>
      </c>
      <c r="S33" s="205">
        <f>IFERROR(__xludf.DUMMYFUNCTION("""COMPUTED_VALUE"""),1.0)</f>
        <v>1</v>
      </c>
    </row>
    <row r="34">
      <c r="A34" s="205">
        <f>IFERROR(__xludf.DUMMYFUNCTION("""COMPUTED_VALUE"""),27.0)</f>
        <v>27</v>
      </c>
      <c r="B34" s="205" t="str">
        <f>IFERROR(__xludf.DUMMYFUNCTION("""COMPUTED_VALUE"""),"Brodie Dauch")</f>
        <v>Brodie Dauch</v>
      </c>
      <c r="C34" s="205" t="str">
        <f>IFERROR(__xludf.DUMMYFUNCTION("""COMPUTED_VALUE"""),"BEL")</f>
        <v>BEL</v>
      </c>
      <c r="D34" s="205">
        <f>IFERROR(__xludf.DUMMYFUNCTION("""COMPUTED_VALUE"""),0.0)</f>
        <v>0</v>
      </c>
      <c r="E34" s="206">
        <f>IFERROR(__xludf.DUMMYFUNCTION("""COMPUTED_VALUE"""),15.0)</f>
        <v>15</v>
      </c>
      <c r="F34" s="205">
        <f>IFERROR(__xludf.DUMMYFUNCTION("""COMPUTED_VALUE"""),10.0)</f>
        <v>10</v>
      </c>
      <c r="G34" s="205" t="str">
        <f>IFERROR(__xludf.DUMMYFUNCTION("""COMPUTED_VALUE"""),"James Bengele")</f>
        <v>James Bengele</v>
      </c>
      <c r="H34" s="205" t="str">
        <f>IFERROR(__xludf.DUMMYFUNCTION("""COMPUTED_VALUE"""),"VER")</f>
        <v>VER</v>
      </c>
      <c r="I34" s="205">
        <f>IFERROR(__xludf.DUMMYFUNCTION("""COMPUTED_VALUE"""),78.0)</f>
        <v>78</v>
      </c>
      <c r="J34" s="206">
        <f>IFERROR(__xludf.DUMMYFUNCTION("""COMPUTED_VALUE"""),15.0)</f>
        <v>15</v>
      </c>
      <c r="K34" s="205">
        <f>IFERROR(__xludf.DUMMYFUNCTION("""COMPUTED_VALUE"""),30.0)</f>
        <v>30</v>
      </c>
      <c r="L34" s="205" t="str">
        <f>IFERROR(__xludf.DUMMYFUNCTION("""COMPUTED_VALUE"""),"Eli Turinsky")</f>
        <v>Eli Turinsky</v>
      </c>
      <c r="M34" s="205" t="str">
        <f>IFERROR(__xludf.DUMMYFUNCTION("""COMPUTED_VALUE"""),"BEL")</f>
        <v>BEL</v>
      </c>
      <c r="N34" s="205">
        <f>IFERROR(__xludf.DUMMYFUNCTION("""COMPUTED_VALUE"""),2.0)</f>
        <v>2</v>
      </c>
      <c r="O34" s="206">
        <f>IFERROR(__xludf.DUMMYFUNCTION("""COMPUTED_VALUE"""),15.0)</f>
        <v>15</v>
      </c>
      <c r="P34" s="205">
        <f>IFERROR(__xludf.DUMMYFUNCTION("""COMPUTED_VALUE"""),33.0)</f>
        <v>33</v>
      </c>
      <c r="Q34" s="205" t="str">
        <f>IFERROR(__xludf.DUMMYFUNCTION("""COMPUTED_VALUE"""),"Nolan Hartman")</f>
        <v>Nolan Hartman</v>
      </c>
      <c r="R34" s="205" t="str">
        <f>IFERROR(__xludf.DUMMYFUNCTION("""COMPUTED_VALUE"""),"BEL")</f>
        <v>BEL</v>
      </c>
      <c r="S34" s="205">
        <f>IFERROR(__xludf.DUMMYFUNCTION("""COMPUTED_VALUE"""),1.0)</f>
        <v>1</v>
      </c>
    </row>
    <row r="35">
      <c r="A35" s="222" t="str">
        <f>IFERROR(__xludf.DUMMYFUNCTION("""COMPUTED_VALUE"""),"DEFENSE - Fumbles Forced")</f>
        <v>DEFENSE - Fumbles Forced</v>
      </c>
      <c r="E35" s="216"/>
      <c r="F35" s="222" t="str">
        <f>IFERROR(__xludf.DUMMYFUNCTION("""COMPUTED_VALUE"""),"DEFENSE - Fumbles Recovered")</f>
        <v>DEFENSE - Fumbles Recovered</v>
      </c>
      <c r="J35" s="223"/>
      <c r="K35" s="222" t="str">
        <f>IFERROR(__xludf.DUMMYFUNCTION("""COMPUTED_VALUE"""),"DEFENSE - Touchdowns")</f>
        <v>DEFENSE - Touchdowns</v>
      </c>
      <c r="O35" s="223"/>
      <c r="P35" s="224" t="str">
        <f>IFERROR(__xludf.DUMMYFUNCTION("""COMPUTED_VALUE"""),"SP TEAMS - Kicking Percentage ")</f>
        <v>SP TEAMS - Kicking Percentage </v>
      </c>
    </row>
    <row r="36">
      <c r="A36" s="204" t="str">
        <f>IFERROR(__xludf.DUMMYFUNCTION("""COMPUTED_VALUE"""),"#")</f>
        <v>#</v>
      </c>
      <c r="B36" s="202" t="str">
        <f>IFERROR(__xludf.DUMMYFUNCTION("""COMPUTED_VALUE"""),"NAME")</f>
        <v>NAME</v>
      </c>
      <c r="C36" s="202" t="str">
        <f>IFERROR(__xludf.DUMMYFUNCTION("""COMPUTED_VALUE"""),"SCH")</f>
        <v>SCH</v>
      </c>
      <c r="D36" s="201" t="str">
        <f>IFERROR(__xludf.DUMMYFUNCTION("""COMPUTED_VALUE"""),"FumF")</f>
        <v>FumF</v>
      </c>
      <c r="E36" s="203"/>
      <c r="F36" s="204" t="str">
        <f>IFERROR(__xludf.DUMMYFUNCTION("""COMPUTED_VALUE"""),"#")</f>
        <v>#</v>
      </c>
      <c r="G36" s="202" t="str">
        <f>IFERROR(__xludf.DUMMYFUNCTION("""COMPUTED_VALUE"""),"NAME")</f>
        <v>NAME</v>
      </c>
      <c r="H36" s="202" t="str">
        <f>IFERROR(__xludf.DUMMYFUNCTION("""COMPUTED_VALUE"""),"SCH")</f>
        <v>SCH</v>
      </c>
      <c r="I36" s="201" t="str">
        <f>IFERROR(__xludf.DUMMYFUNCTION("""COMPUTED_VALUE"""),"FumR")</f>
        <v>FumR</v>
      </c>
      <c r="J36" s="203"/>
      <c r="K36" s="204" t="str">
        <f>IFERROR(__xludf.DUMMYFUNCTION("""COMPUTED_VALUE"""),"#")</f>
        <v>#</v>
      </c>
      <c r="L36" s="202" t="str">
        <f>IFERROR(__xludf.DUMMYFUNCTION("""COMPUTED_VALUE"""),"NAME")</f>
        <v>NAME</v>
      </c>
      <c r="M36" s="202" t="str">
        <f>IFERROR(__xludf.DUMMYFUNCTION("""COMPUTED_VALUE"""),"SCH")</f>
        <v>SCH</v>
      </c>
      <c r="N36" s="201" t="str">
        <f>IFERROR(__xludf.DUMMYFUNCTION("""COMPUTED_VALUE"""),"TD")</f>
        <v>TD</v>
      </c>
      <c r="O36" s="203"/>
      <c r="P36" s="201" t="str">
        <f>IFERROR(__xludf.DUMMYFUNCTION("""COMPUTED_VALUE"""),"#")</f>
        <v>#</v>
      </c>
      <c r="Q36" s="202" t="str">
        <f>IFERROR(__xludf.DUMMYFUNCTION("""COMPUTED_VALUE"""),"NAME")</f>
        <v>NAME</v>
      </c>
      <c r="R36" s="202" t="str">
        <f>IFERROR(__xludf.DUMMYFUNCTION("""COMPUTED_VALUE"""),"SCH")</f>
        <v>SCH</v>
      </c>
      <c r="S36" s="201" t="str">
        <f>IFERROR(__xludf.DUMMYFUNCTION("""COMPUTED_VALUE"""),"%")</f>
        <v>%</v>
      </c>
    </row>
    <row r="37">
      <c r="A37" s="210">
        <f>IFERROR(__xludf.DUMMYFUNCTION("""COMPUTED_VALUE"""),55.0)</f>
        <v>55</v>
      </c>
      <c r="B37" s="205" t="str">
        <f>IFERROR(__xludf.DUMMYFUNCTION("""COMPUTED_VALUE"""),"Jacob Kuhl")</f>
        <v>Jacob Kuhl</v>
      </c>
      <c r="C37" s="205" t="str">
        <f>IFERROR(__xludf.DUMMYFUNCTION("""COMPUTED_VALUE"""),"EDI")</f>
        <v>EDI</v>
      </c>
      <c r="D37" s="205">
        <f>IFERROR(__xludf.DUMMYFUNCTION("""COMPUTED_VALUE"""),3.0)</f>
        <v>3</v>
      </c>
      <c r="E37" s="206">
        <f>IFERROR(__xludf.DUMMYFUNCTION("""COMPUTED_VALUE"""),1.0)</f>
        <v>1</v>
      </c>
      <c r="F37" s="210">
        <f>IFERROR(__xludf.DUMMYFUNCTION("""COMPUTED_VALUE"""),51.0)</f>
        <v>51</v>
      </c>
      <c r="G37" s="205" t="str">
        <f>IFERROR(__xludf.DUMMYFUNCTION("""COMPUTED_VALUE"""),"Max Muise")</f>
        <v>Max Muise</v>
      </c>
      <c r="H37" s="205" t="str">
        <f>IFERROR(__xludf.DUMMYFUNCTION("""COMPUTED_VALUE"""),"HUR")</f>
        <v>HUR</v>
      </c>
      <c r="I37" s="205">
        <f>IFERROR(__xludf.DUMMYFUNCTION("""COMPUTED_VALUE"""),2.0)</f>
        <v>2</v>
      </c>
      <c r="J37" s="206">
        <f>IFERROR(__xludf.DUMMYFUNCTION("""COMPUTED_VALUE"""),1.0)</f>
        <v>1</v>
      </c>
      <c r="K37" s="210">
        <f>IFERROR(__xludf.DUMMYFUNCTION("""COMPUTED_VALUE"""),33.0)</f>
        <v>33</v>
      </c>
      <c r="L37" s="205" t="str">
        <f>IFERROR(__xludf.DUMMYFUNCTION("""COMPUTED_VALUE"""),"Nolan Hartman")</f>
        <v>Nolan Hartman</v>
      </c>
      <c r="M37" s="205" t="str">
        <f>IFERROR(__xludf.DUMMYFUNCTION("""COMPUTED_VALUE"""),"BEL")</f>
        <v>BEL</v>
      </c>
      <c r="N37" s="205">
        <f>IFERROR(__xludf.DUMMYFUNCTION("""COMPUTED_VALUE"""),1.0)</f>
        <v>1</v>
      </c>
      <c r="O37" s="206">
        <f>IFERROR(__xludf.DUMMYFUNCTION("""COMPUTED_VALUE"""),1.0)</f>
        <v>1</v>
      </c>
      <c r="P37" s="210">
        <f>IFERROR(__xludf.DUMMYFUNCTION("""COMPUTED_VALUE"""),80.0)</f>
        <v>80</v>
      </c>
      <c r="Q37" s="205" t="str">
        <f>IFERROR(__xludf.DUMMYFUNCTION("""COMPUTED_VALUE"""),"Zach Moses")</f>
        <v>Zach Moses</v>
      </c>
      <c r="R37" s="205" t="str">
        <f>IFERROR(__xludf.DUMMYFUNCTION("""COMPUTED_VALUE"""),"BEL")</f>
        <v>BEL</v>
      </c>
      <c r="S37" s="212">
        <f>IFERROR(__xludf.DUMMYFUNCTION("""COMPUTED_VALUE"""),1.0)</f>
        <v>1</v>
      </c>
    </row>
    <row r="38">
      <c r="A38" s="205">
        <f>IFERROR(__xludf.DUMMYFUNCTION("""COMPUTED_VALUE"""),51.0)</f>
        <v>51</v>
      </c>
      <c r="B38" s="205" t="str">
        <f>IFERROR(__xludf.DUMMYFUNCTION("""COMPUTED_VALUE"""),"JR Allen")</f>
        <v>JR Allen</v>
      </c>
      <c r="C38" s="205" t="str">
        <f>IFERROR(__xludf.DUMMYFUNCTION("""COMPUTED_VALUE"""),"BEL")</f>
        <v>BEL</v>
      </c>
      <c r="D38" s="205">
        <f>IFERROR(__xludf.DUMMYFUNCTION("""COMPUTED_VALUE"""),2.0)</f>
        <v>2</v>
      </c>
      <c r="E38" s="206">
        <f>IFERROR(__xludf.DUMMYFUNCTION("""COMPUTED_VALUE"""),2.0)</f>
        <v>2</v>
      </c>
      <c r="F38" s="205">
        <f>IFERROR(__xludf.DUMMYFUNCTION("""COMPUTED_VALUE"""),19.0)</f>
        <v>19</v>
      </c>
      <c r="G38" s="205" t="str">
        <f>IFERROR(__xludf.DUMMYFUNCTION("""COMPUTED_VALUE"""),"Wyatt Yarbrough")</f>
        <v>Wyatt Yarbrough</v>
      </c>
      <c r="H38" s="205" t="str">
        <f>IFERROR(__xludf.DUMMYFUNCTION("""COMPUTED_VALUE"""),"PC")</f>
        <v>PC</v>
      </c>
      <c r="I38" s="205">
        <f>IFERROR(__xludf.DUMMYFUNCTION("""COMPUTED_VALUE"""),2.0)</f>
        <v>2</v>
      </c>
      <c r="J38" s="206">
        <f>IFERROR(__xludf.DUMMYFUNCTION("""COMPUTED_VALUE"""),2.0)</f>
        <v>2</v>
      </c>
      <c r="K38" s="205">
        <f>IFERROR(__xludf.DUMMYFUNCTION("""COMPUTED_VALUE"""),4.0)</f>
        <v>4</v>
      </c>
      <c r="L38" s="205" t="str">
        <f>IFERROR(__xludf.DUMMYFUNCTION("""COMPUTED_VALUE"""),"Evan Bova")</f>
        <v>Evan Bova</v>
      </c>
      <c r="M38" s="205" t="str">
        <f>IFERROR(__xludf.DUMMYFUNCTION("""COMPUTED_VALUE"""),"BEL")</f>
        <v>BEL</v>
      </c>
      <c r="N38" s="205">
        <f>IFERROR(__xludf.DUMMYFUNCTION("""COMPUTED_VALUE"""),1.0)</f>
        <v>1</v>
      </c>
      <c r="O38" s="206">
        <f>IFERROR(__xludf.DUMMYFUNCTION("""COMPUTED_VALUE"""),2.0)</f>
        <v>2</v>
      </c>
      <c r="P38" s="205"/>
      <c r="Q38" s="205" t="str">
        <f>IFERROR(__xludf.DUMMYFUNCTION("""COMPUTED_VALUE"""),"Alex Davidson")</f>
        <v>Alex Davidson</v>
      </c>
      <c r="R38" s="205" t="str">
        <f>IFERROR(__xludf.DUMMYFUNCTION("""COMPUTED_VALUE"""),"EDI")</f>
        <v>EDI</v>
      </c>
      <c r="S38" s="212">
        <f>IFERROR(__xludf.DUMMYFUNCTION("""COMPUTED_VALUE"""),0.9736842105263158)</f>
        <v>0.9736842105</v>
      </c>
    </row>
    <row r="39">
      <c r="A39" s="205">
        <f>IFERROR(__xludf.DUMMYFUNCTION("""COMPUTED_VALUE"""),25.0)</f>
        <v>25</v>
      </c>
      <c r="B39" s="205" t="str">
        <f>IFERROR(__xludf.DUMMYFUNCTION("""COMPUTED_VALUE"""),"Bryson Wittmer")</f>
        <v>Bryson Wittmer</v>
      </c>
      <c r="C39" s="205" t="str">
        <f>IFERROR(__xludf.DUMMYFUNCTION("""COMPUTED_VALUE"""),"EDI")</f>
        <v>EDI</v>
      </c>
      <c r="D39" s="205">
        <f>IFERROR(__xludf.DUMMYFUNCTION("""COMPUTED_VALUE"""),2.0)</f>
        <v>2</v>
      </c>
      <c r="E39" s="206">
        <f>IFERROR(__xludf.DUMMYFUNCTION("""COMPUTED_VALUE"""),3.0)</f>
        <v>3</v>
      </c>
      <c r="F39" s="205">
        <f>IFERROR(__xludf.DUMMYFUNCTION("""COMPUTED_VALUE"""),34.0)</f>
        <v>34</v>
      </c>
      <c r="G39" s="205" t="str">
        <f>IFERROR(__xludf.DUMMYFUNCTION("""COMPUTED_VALUE"""),"Aiden Kyser")</f>
        <v>Aiden Kyser</v>
      </c>
      <c r="H39" s="205" t="str">
        <f>IFERROR(__xludf.DUMMYFUNCTION("""COMPUTED_VALUE"""),"VER")</f>
        <v>VER</v>
      </c>
      <c r="I39" s="205">
        <f>IFERROR(__xludf.DUMMYFUNCTION("""COMPUTED_VALUE"""),2.0)</f>
        <v>2</v>
      </c>
      <c r="J39" s="206">
        <f>IFERROR(__xludf.DUMMYFUNCTION("""COMPUTED_VALUE"""),3.0)</f>
        <v>3</v>
      </c>
      <c r="K39" s="205">
        <f>IFERROR(__xludf.DUMMYFUNCTION("""COMPUTED_VALUE"""),6.0)</f>
        <v>6</v>
      </c>
      <c r="L39" s="205" t="str">
        <f>IFERROR(__xludf.DUMMYFUNCTION("""COMPUTED_VALUE"""),"Braxton Barrett")</f>
        <v>Braxton Barrett</v>
      </c>
      <c r="M39" s="205" t="str">
        <f>IFERROR(__xludf.DUMMYFUNCTION("""COMPUTED_VALUE"""),"HUR")</f>
        <v>HUR</v>
      </c>
      <c r="N39" s="205">
        <f>IFERROR(__xludf.DUMMYFUNCTION("""COMPUTED_VALUE"""),1.0)</f>
        <v>1</v>
      </c>
      <c r="O39" s="206">
        <f>IFERROR(__xludf.DUMMYFUNCTION("""COMPUTED_VALUE"""),3.0)</f>
        <v>3</v>
      </c>
      <c r="P39" s="205">
        <f>IFERROR(__xludf.DUMMYFUNCTION("""COMPUTED_VALUE"""),40.0)</f>
        <v>40</v>
      </c>
      <c r="Q39" s="205" t="str">
        <f>IFERROR(__xludf.DUMMYFUNCTION("""COMPUTED_VALUE"""),"Adam Fitt")</f>
        <v>Adam Fitt</v>
      </c>
      <c r="R39" s="205" t="str">
        <f>IFERROR(__xludf.DUMMYFUNCTION("""COMPUTED_VALUE"""),"PC")</f>
        <v>PC</v>
      </c>
      <c r="S39" s="212">
        <f>IFERROR(__xludf.DUMMYFUNCTION("""COMPUTED_VALUE"""),0.9024390243902439)</f>
        <v>0.9024390244</v>
      </c>
    </row>
    <row r="40">
      <c r="A40" s="205">
        <f>IFERROR(__xludf.DUMMYFUNCTION("""COMPUTED_VALUE"""),1.0)</f>
        <v>1</v>
      </c>
      <c r="B40" s="205" t="str">
        <f>IFERROR(__xludf.DUMMYFUNCTION("""COMPUTED_VALUE"""),"Gavin Cornell ")</f>
        <v>Gavin Cornell </v>
      </c>
      <c r="C40" s="205" t="str">
        <f>IFERROR(__xludf.DUMMYFUNCTION("""COMPUTED_VALUE"""),"PC")</f>
        <v>PC</v>
      </c>
      <c r="D40" s="205">
        <f>IFERROR(__xludf.DUMMYFUNCTION("""COMPUTED_VALUE"""),2.0)</f>
        <v>2</v>
      </c>
      <c r="E40" s="206">
        <f>IFERROR(__xludf.DUMMYFUNCTION("""COMPUTED_VALUE"""),4.0)</f>
        <v>4</v>
      </c>
      <c r="F40" s="205">
        <f>IFERROR(__xludf.DUMMYFUNCTION("""COMPUTED_VALUE"""),9.0)</f>
        <v>9</v>
      </c>
      <c r="G40" s="205" t="str">
        <f>IFERROR(__xludf.DUMMYFUNCTION("""COMPUTED_VALUE"""),"Caden Cramer")</f>
        <v>Caden Cramer</v>
      </c>
      <c r="H40" s="205" t="str">
        <f>IFERROR(__xludf.DUMMYFUNCTION("""COMPUTED_VALUE"""),"BEL")</f>
        <v>BEL</v>
      </c>
      <c r="I40" s="205">
        <f>IFERROR(__xludf.DUMMYFUNCTION("""COMPUTED_VALUE"""),1.0)</f>
        <v>1</v>
      </c>
      <c r="J40" s="206">
        <f>IFERROR(__xludf.DUMMYFUNCTION("""COMPUTED_VALUE"""),4.0)</f>
        <v>4</v>
      </c>
      <c r="K40" s="205">
        <f>IFERROR(__xludf.DUMMYFUNCTION("""COMPUTED_VALUE"""),9.0)</f>
        <v>9</v>
      </c>
      <c r="L40" s="205" t="str">
        <f>IFERROR(__xludf.DUMMYFUNCTION("""COMPUTED_VALUE"""),"Caleb Staley")</f>
        <v>Caleb Staley</v>
      </c>
      <c r="M40" s="205" t="str">
        <f>IFERROR(__xludf.DUMMYFUNCTION("""COMPUTED_VALUE"""),"HUR")</f>
        <v>HUR</v>
      </c>
      <c r="N40" s="205">
        <f>IFERROR(__xludf.DUMMYFUNCTION("""COMPUTED_VALUE"""),1.0)</f>
        <v>1</v>
      </c>
      <c r="O40" s="206">
        <f>IFERROR(__xludf.DUMMYFUNCTION("""COMPUTED_VALUE"""),4.0)</f>
        <v>4</v>
      </c>
      <c r="P40" s="205">
        <f>IFERROR(__xludf.DUMMYFUNCTION("""COMPUTED_VALUE"""),23.0)</f>
        <v>23</v>
      </c>
      <c r="Q40" s="205" t="str">
        <f>IFERROR(__xludf.DUMMYFUNCTION("""COMPUTED_VALUE"""),"Carter Brennan")</f>
        <v>Carter Brennan</v>
      </c>
      <c r="R40" s="205" t="str">
        <f>IFERROR(__xludf.DUMMYFUNCTION("""COMPUTED_VALUE"""),"HUR")</f>
        <v>HUR</v>
      </c>
      <c r="S40" s="212">
        <f>IFERROR(__xludf.DUMMYFUNCTION("""COMPUTED_VALUE"""),0.8648648648648649)</f>
        <v>0.8648648649</v>
      </c>
    </row>
    <row r="41">
      <c r="A41" s="205">
        <f>IFERROR(__xludf.DUMMYFUNCTION("""COMPUTED_VALUE"""),19.0)</f>
        <v>19</v>
      </c>
      <c r="B41" s="205" t="str">
        <f>IFERROR(__xludf.DUMMYFUNCTION("""COMPUTED_VALUE"""),"Wyatt Yarbrough")</f>
        <v>Wyatt Yarbrough</v>
      </c>
      <c r="C41" s="205" t="str">
        <f>IFERROR(__xludf.DUMMYFUNCTION("""COMPUTED_VALUE"""),"PC")</f>
        <v>PC</v>
      </c>
      <c r="D41" s="205">
        <f>IFERROR(__xludf.DUMMYFUNCTION("""COMPUTED_VALUE"""),2.0)</f>
        <v>2</v>
      </c>
      <c r="E41" s="206">
        <f>IFERROR(__xludf.DUMMYFUNCTION("""COMPUTED_VALUE"""),5.0)</f>
        <v>5</v>
      </c>
      <c r="F41" s="205">
        <f>IFERROR(__xludf.DUMMYFUNCTION("""COMPUTED_VALUE"""),50.0)</f>
        <v>50</v>
      </c>
      <c r="G41" s="205" t="str">
        <f>IFERROR(__xludf.DUMMYFUNCTION("""COMPUTED_VALUE"""),"Reid Claus")</f>
        <v>Reid Claus</v>
      </c>
      <c r="H41" s="205" t="str">
        <f>IFERROR(__xludf.DUMMYFUNCTION("""COMPUTED_VALUE"""),"BEL")</f>
        <v>BEL</v>
      </c>
      <c r="I41" s="205">
        <f>IFERROR(__xludf.DUMMYFUNCTION("""COMPUTED_VALUE"""),1.0)</f>
        <v>1</v>
      </c>
      <c r="J41" s="206">
        <f>IFERROR(__xludf.DUMMYFUNCTION("""COMPUTED_VALUE"""),5.0)</f>
        <v>5</v>
      </c>
      <c r="K41" s="205">
        <f>IFERROR(__xludf.DUMMYFUNCTION("""COMPUTED_VALUE"""),7.0)</f>
        <v>7</v>
      </c>
      <c r="L41" s="205" t="str">
        <f>IFERROR(__xludf.DUMMYFUNCTION("""COMPUTED_VALUE"""),"Elliot Laird ")</f>
        <v>Elliot Laird </v>
      </c>
      <c r="M41" s="205" t="str">
        <f>IFERROR(__xludf.DUMMYFUNCTION("""COMPUTED_VALUE"""),"PC")</f>
        <v>PC</v>
      </c>
      <c r="N41" s="205">
        <f>IFERROR(__xludf.DUMMYFUNCTION("""COMPUTED_VALUE"""),1.0)</f>
        <v>1</v>
      </c>
      <c r="O41" s="206">
        <f>IFERROR(__xludf.DUMMYFUNCTION("""COMPUTED_VALUE"""),5.0)</f>
        <v>5</v>
      </c>
      <c r="P41" s="205">
        <f>IFERROR(__xludf.DUMMYFUNCTION("""COMPUTED_VALUE"""),18.0)</f>
        <v>18</v>
      </c>
      <c r="Q41" s="205" t="str">
        <f>IFERROR(__xludf.DUMMYFUNCTION("""COMPUTED_VALUE"""),"Micah Smith")</f>
        <v>Micah Smith</v>
      </c>
      <c r="R41" s="205" t="str">
        <f>IFERROR(__xludf.DUMMYFUNCTION("""COMPUTED_VALUE"""),"VER")</f>
        <v>VER</v>
      </c>
      <c r="S41" s="212">
        <f>IFERROR(__xludf.DUMMYFUNCTION("""COMPUTED_VALUE"""),0.8)</f>
        <v>0.8</v>
      </c>
    </row>
    <row r="42">
      <c r="A42" s="205">
        <f>IFERROR(__xludf.DUMMYFUNCTION("""COMPUTED_VALUE"""),34.0)</f>
        <v>34</v>
      </c>
      <c r="B42" s="205" t="str">
        <f>IFERROR(__xludf.DUMMYFUNCTION("""COMPUTED_VALUE"""),"Aiden Kyser")</f>
        <v>Aiden Kyser</v>
      </c>
      <c r="C42" s="205" t="str">
        <f>IFERROR(__xludf.DUMMYFUNCTION("""COMPUTED_VALUE"""),"VER")</f>
        <v>VER</v>
      </c>
      <c r="D42" s="205">
        <f>IFERROR(__xludf.DUMMYFUNCTION("""COMPUTED_VALUE"""),2.0)</f>
        <v>2</v>
      </c>
      <c r="E42" s="206">
        <f>IFERROR(__xludf.DUMMYFUNCTION("""COMPUTED_VALUE"""),6.0)</f>
        <v>6</v>
      </c>
      <c r="F42" s="205">
        <f>IFERROR(__xludf.DUMMYFUNCTION("""COMPUTED_VALUE"""),51.0)</f>
        <v>51</v>
      </c>
      <c r="G42" s="205" t="str">
        <f>IFERROR(__xludf.DUMMYFUNCTION("""COMPUTED_VALUE"""),"JR Allen")</f>
        <v>JR Allen</v>
      </c>
      <c r="H42" s="205" t="str">
        <f>IFERROR(__xludf.DUMMYFUNCTION("""COMPUTED_VALUE"""),"BEL")</f>
        <v>BEL</v>
      </c>
      <c r="I42" s="205">
        <f>IFERROR(__xludf.DUMMYFUNCTION("""COMPUTED_VALUE"""),1.0)</f>
        <v>1</v>
      </c>
      <c r="J42" s="206">
        <f>IFERROR(__xludf.DUMMYFUNCTION("""COMPUTED_VALUE"""),6.0)</f>
        <v>6</v>
      </c>
      <c r="K42" s="205">
        <f>IFERROR(__xludf.DUMMYFUNCTION("""COMPUTED_VALUE"""),8.0)</f>
        <v>8</v>
      </c>
      <c r="L42" s="205" t="str">
        <f>IFERROR(__xludf.DUMMYFUNCTION("""COMPUTED_VALUE"""),"Christian Miller ")</f>
        <v>Christian Miller </v>
      </c>
      <c r="M42" s="205" t="str">
        <f>IFERROR(__xludf.DUMMYFUNCTION("""COMPUTED_VALUE"""),"PC")</f>
        <v>PC</v>
      </c>
      <c r="N42" s="205">
        <f>IFERROR(__xludf.DUMMYFUNCTION("""COMPUTED_VALUE"""),1.0)</f>
        <v>1</v>
      </c>
      <c r="O42" s="206">
        <f>IFERROR(__xludf.DUMMYFUNCTION("""COMPUTED_VALUE"""),6.0)</f>
        <v>6</v>
      </c>
      <c r="P42" s="205">
        <f>IFERROR(__xludf.DUMMYFUNCTION("""COMPUTED_VALUE"""),50.0)</f>
        <v>50</v>
      </c>
      <c r="Q42" s="205" t="str">
        <f>IFERROR(__xludf.DUMMYFUNCTION("""COMPUTED_VALUE"""),"Reid Claus")</f>
        <v>Reid Claus</v>
      </c>
      <c r="R42" s="205" t="str">
        <f>IFERROR(__xludf.DUMMYFUNCTION("""COMPUTED_VALUE"""),"BEL")</f>
        <v>BEL</v>
      </c>
      <c r="S42" s="212">
        <f>IFERROR(__xludf.DUMMYFUNCTION("""COMPUTED_VALUE"""),0.6666666666666666)</f>
        <v>0.6666666667</v>
      </c>
    </row>
    <row r="43">
      <c r="A43" s="205">
        <f>IFERROR(__xludf.DUMMYFUNCTION("""COMPUTED_VALUE"""),9.0)</f>
        <v>9</v>
      </c>
      <c r="B43" s="205" t="str">
        <f>IFERROR(__xludf.DUMMYFUNCTION("""COMPUTED_VALUE"""),"Caden Cramer")</f>
        <v>Caden Cramer</v>
      </c>
      <c r="C43" s="205" t="str">
        <f>IFERROR(__xludf.DUMMYFUNCTION("""COMPUTED_VALUE"""),"BEL")</f>
        <v>BEL</v>
      </c>
      <c r="D43" s="205">
        <f>IFERROR(__xludf.DUMMYFUNCTION("""COMPUTED_VALUE"""),1.0)</f>
        <v>1</v>
      </c>
      <c r="E43" s="206">
        <f>IFERROR(__xludf.DUMMYFUNCTION("""COMPUTED_VALUE"""),7.0)</f>
        <v>7</v>
      </c>
      <c r="F43" s="205">
        <f>IFERROR(__xludf.DUMMYFUNCTION("""COMPUTED_VALUE"""),63.0)</f>
        <v>63</v>
      </c>
      <c r="G43" s="205" t="str">
        <f>IFERROR(__xludf.DUMMYFUNCTION("""COMPUTED_VALUE"""),"Tatum Gore")</f>
        <v>Tatum Gore</v>
      </c>
      <c r="H43" s="205" t="str">
        <f>IFERROR(__xludf.DUMMYFUNCTION("""COMPUTED_VALUE"""),"BEL")</f>
        <v>BEL</v>
      </c>
      <c r="I43" s="205">
        <f>IFERROR(__xludf.DUMMYFUNCTION("""COMPUTED_VALUE"""),1.0)</f>
        <v>1</v>
      </c>
      <c r="J43" s="206">
        <f>IFERROR(__xludf.DUMMYFUNCTION("""COMPUTED_VALUE"""),7.0)</f>
        <v>7</v>
      </c>
      <c r="K43" s="205">
        <f>IFERROR(__xludf.DUMMYFUNCTION("""COMPUTED_VALUE"""),15.0)</f>
        <v>15</v>
      </c>
      <c r="L43" s="205" t="str">
        <f>IFERROR(__xludf.DUMMYFUNCTION("""COMPUTED_VALUE"""),"Beckett Mizener")</f>
        <v>Beckett Mizener</v>
      </c>
      <c r="M43" s="205" t="str">
        <f>IFERROR(__xludf.DUMMYFUNCTION("""COMPUTED_VALUE"""),"PC")</f>
        <v>PC</v>
      </c>
      <c r="N43" s="205">
        <f>IFERROR(__xludf.DUMMYFUNCTION("""COMPUTED_VALUE"""),1.0)</f>
        <v>1</v>
      </c>
      <c r="O43" s="206">
        <f>IFERROR(__xludf.DUMMYFUNCTION("""COMPUTED_VALUE"""),7.0)</f>
        <v>7</v>
      </c>
      <c r="P43" s="205">
        <f>IFERROR(__xludf.DUMMYFUNCTION("""COMPUTED_VALUE"""),17.0)</f>
        <v>17</v>
      </c>
      <c r="Q43" s="205" t="str">
        <f>IFERROR(__xludf.DUMMYFUNCTION("""COMPUTED_VALUE"""),"Landon Leis ")</f>
        <v>Landon Leis </v>
      </c>
      <c r="R43" s="205" t="str">
        <f>IFERROR(__xludf.DUMMYFUNCTION("""COMPUTED_VALUE"""),"PC")</f>
        <v>PC</v>
      </c>
      <c r="S43" s="212">
        <f>IFERROR(__xludf.DUMMYFUNCTION("""COMPUTED_VALUE"""),0.16666666666666666)</f>
        <v>0.1666666667</v>
      </c>
    </row>
    <row r="44">
      <c r="A44" s="205">
        <f>IFERROR(__xludf.DUMMYFUNCTION("""COMPUTED_VALUE"""),2.0)</f>
        <v>2</v>
      </c>
      <c r="B44" s="205" t="str">
        <f>IFERROR(__xludf.DUMMYFUNCTION("""COMPUTED_VALUE"""),"Konner Dauch")</f>
        <v>Konner Dauch</v>
      </c>
      <c r="C44" s="205" t="str">
        <f>IFERROR(__xludf.DUMMYFUNCTION("""COMPUTED_VALUE"""),"BEL")</f>
        <v>BEL</v>
      </c>
      <c r="D44" s="205">
        <f>IFERROR(__xludf.DUMMYFUNCTION("""COMPUTED_VALUE"""),1.0)</f>
        <v>1</v>
      </c>
      <c r="E44" s="206">
        <f>IFERROR(__xludf.DUMMYFUNCTION("""COMPUTED_VALUE"""),8.0)</f>
        <v>8</v>
      </c>
      <c r="F44" s="205">
        <f>IFERROR(__xludf.DUMMYFUNCTION("""COMPUTED_VALUE"""),13.0)</f>
        <v>13</v>
      </c>
      <c r="G44" s="205" t="str">
        <f>IFERROR(__xludf.DUMMYFUNCTION("""COMPUTED_VALUE"""),"Owen Hancock")</f>
        <v>Owen Hancock</v>
      </c>
      <c r="H44" s="205" t="str">
        <f>IFERROR(__xludf.DUMMYFUNCTION("""COMPUTED_VALUE"""),"BEL")</f>
        <v>BEL</v>
      </c>
      <c r="I44" s="205">
        <f>IFERROR(__xludf.DUMMYFUNCTION("""COMPUTED_VALUE"""),1.0)</f>
        <v>1</v>
      </c>
      <c r="J44" s="206">
        <f>IFERROR(__xludf.DUMMYFUNCTION("""COMPUTED_VALUE"""),8.0)</f>
        <v>8</v>
      </c>
      <c r="K44" s="205">
        <f>IFERROR(__xludf.DUMMYFUNCTION("""COMPUTED_VALUE"""),10.0)</f>
        <v>10</v>
      </c>
      <c r="L44" s="205" t="str">
        <f>IFERROR(__xludf.DUMMYFUNCTION("""COMPUTED_VALUE"""),"Caden Millhouse ")</f>
        <v>Caden Millhouse </v>
      </c>
      <c r="M44" s="205" t="str">
        <f>IFERROR(__xludf.DUMMYFUNCTION("""COMPUTED_VALUE"""),"PC")</f>
        <v>PC</v>
      </c>
      <c r="N44" s="205">
        <f>IFERROR(__xludf.DUMMYFUNCTION("""COMPUTED_VALUE"""),1.0)</f>
        <v>1</v>
      </c>
      <c r="O44" s="206">
        <f>IFERROR(__xludf.DUMMYFUNCTION("""COMPUTED_VALUE"""),8.0)</f>
        <v>8</v>
      </c>
      <c r="P44" s="205">
        <f>IFERROR(__xludf.DUMMYFUNCTION("""COMPUTED_VALUE"""),15.0)</f>
        <v>15</v>
      </c>
      <c r="Q44" s="205" t="str">
        <f>IFERROR(__xludf.DUMMYFUNCTION("""COMPUTED_VALUE"""),"Ike Brown")</f>
        <v>Ike Brown</v>
      </c>
      <c r="R44" s="205" t="str">
        <f>IFERROR(__xludf.DUMMYFUNCTION("""COMPUTED_VALUE"""),"BEL")</f>
        <v>BEL</v>
      </c>
      <c r="S44" s="205"/>
    </row>
    <row r="45">
      <c r="A45" s="205">
        <f>IFERROR(__xludf.DUMMYFUNCTION("""COMPUTED_VALUE"""),1.0)</f>
        <v>1</v>
      </c>
      <c r="B45" s="205" t="str">
        <f>IFERROR(__xludf.DUMMYFUNCTION("""COMPUTED_VALUE"""),"Mack Strause")</f>
        <v>Mack Strause</v>
      </c>
      <c r="C45" s="205" t="str">
        <f>IFERROR(__xludf.DUMMYFUNCTION("""COMPUTED_VALUE"""),"BEL")</f>
        <v>BEL</v>
      </c>
      <c r="D45" s="205">
        <f>IFERROR(__xludf.DUMMYFUNCTION("""COMPUTED_VALUE"""),1.0)</f>
        <v>1</v>
      </c>
      <c r="E45" s="206">
        <f>IFERROR(__xludf.DUMMYFUNCTION("""COMPUTED_VALUE"""),9.0)</f>
        <v>9</v>
      </c>
      <c r="F45" s="205">
        <f>IFERROR(__xludf.DUMMYFUNCTION("""COMPUTED_VALUE"""),40.0)</f>
        <v>40</v>
      </c>
      <c r="G45" s="205" t="str">
        <f>IFERROR(__xludf.DUMMYFUNCTION("""COMPUTED_VALUE"""),"Ryder Kramb")</f>
        <v>Ryder Kramb</v>
      </c>
      <c r="H45" s="205" t="str">
        <f>IFERROR(__xludf.DUMMYFUNCTION("""COMPUTED_VALUE"""),"EDI")</f>
        <v>EDI</v>
      </c>
      <c r="I45" s="205">
        <f>IFERROR(__xludf.DUMMYFUNCTION("""COMPUTED_VALUE"""),1.0)</f>
        <v>1</v>
      </c>
      <c r="J45" s="206">
        <f>IFERROR(__xludf.DUMMYFUNCTION("""COMPUTED_VALUE"""),9.0)</f>
        <v>9</v>
      </c>
      <c r="K45" s="205">
        <f>IFERROR(__xludf.DUMMYFUNCTION("""COMPUTED_VALUE"""),18.0)</f>
        <v>18</v>
      </c>
      <c r="L45" s="205" t="str">
        <f>IFERROR(__xludf.DUMMYFUNCTION("""COMPUTED_VALUE"""),"Micah Smith")</f>
        <v>Micah Smith</v>
      </c>
      <c r="M45" s="205" t="str">
        <f>IFERROR(__xludf.DUMMYFUNCTION("""COMPUTED_VALUE"""),"VER")</f>
        <v>VER</v>
      </c>
      <c r="N45" s="205">
        <f>IFERROR(__xludf.DUMMYFUNCTION("""COMPUTED_VALUE"""),1.0)</f>
        <v>1</v>
      </c>
      <c r="O45" s="206">
        <f>IFERROR(__xludf.DUMMYFUNCTION("""COMPUTED_VALUE"""),9.0)</f>
        <v>9</v>
      </c>
      <c r="P45" s="205">
        <f>IFERROR(__xludf.DUMMYFUNCTION("""COMPUTED_VALUE"""),9.0)</f>
        <v>9</v>
      </c>
      <c r="Q45" s="205" t="str">
        <f>IFERROR(__xludf.DUMMYFUNCTION("""COMPUTED_VALUE"""),"Caden Cramer")</f>
        <v>Caden Cramer</v>
      </c>
      <c r="R45" s="205" t="str">
        <f>IFERROR(__xludf.DUMMYFUNCTION("""COMPUTED_VALUE"""),"BEL")</f>
        <v>BEL</v>
      </c>
      <c r="S45" s="205"/>
    </row>
    <row r="46">
      <c r="A46" s="205">
        <f>IFERROR(__xludf.DUMMYFUNCTION("""COMPUTED_VALUE"""),3.0)</f>
        <v>3</v>
      </c>
      <c r="B46" s="205" t="str">
        <f>IFERROR(__xludf.DUMMYFUNCTION("""COMPUTED_VALUE"""),"Jack Raglow")</f>
        <v>Jack Raglow</v>
      </c>
      <c r="C46" s="205" t="str">
        <f>IFERROR(__xludf.DUMMYFUNCTION("""COMPUTED_VALUE"""),"HUR")</f>
        <v>HUR</v>
      </c>
      <c r="D46" s="205">
        <f>IFERROR(__xludf.DUMMYFUNCTION("""COMPUTED_VALUE"""),1.0)</f>
        <v>1</v>
      </c>
      <c r="E46" s="206">
        <f>IFERROR(__xludf.DUMMYFUNCTION("""COMPUTED_VALUE"""),10.0)</f>
        <v>10</v>
      </c>
      <c r="F46" s="205">
        <f>IFERROR(__xludf.DUMMYFUNCTION("""COMPUTED_VALUE"""),25.0)</f>
        <v>25</v>
      </c>
      <c r="G46" s="205" t="str">
        <f>IFERROR(__xludf.DUMMYFUNCTION("""COMPUTED_VALUE"""),"Bryson Wittmer")</f>
        <v>Bryson Wittmer</v>
      </c>
      <c r="H46" s="205" t="str">
        <f>IFERROR(__xludf.DUMMYFUNCTION("""COMPUTED_VALUE"""),"EDI")</f>
        <v>EDI</v>
      </c>
      <c r="I46" s="205">
        <f>IFERROR(__xludf.DUMMYFUNCTION("""COMPUTED_VALUE"""),1.0)</f>
        <v>1</v>
      </c>
      <c r="J46" s="206">
        <f>IFERROR(__xludf.DUMMYFUNCTION("""COMPUTED_VALUE"""),10.0)</f>
        <v>10</v>
      </c>
      <c r="K46" s="205">
        <f>IFERROR(__xludf.DUMMYFUNCTION("""COMPUTED_VALUE"""),9.0)</f>
        <v>9</v>
      </c>
      <c r="L46" s="205" t="str">
        <f>IFERROR(__xludf.DUMMYFUNCTION("""COMPUTED_VALUE"""),"Caden Cramer")</f>
        <v>Caden Cramer</v>
      </c>
      <c r="M46" s="205" t="str">
        <f>IFERROR(__xludf.DUMMYFUNCTION("""COMPUTED_VALUE"""),"BEL")</f>
        <v>BEL</v>
      </c>
      <c r="N46" s="205">
        <f>IFERROR(__xludf.DUMMYFUNCTION("""COMPUTED_VALUE"""),0.0)</f>
        <v>0</v>
      </c>
      <c r="O46" s="206">
        <f>IFERROR(__xludf.DUMMYFUNCTION("""COMPUTED_VALUE"""),10.0)</f>
        <v>10</v>
      </c>
      <c r="P46" s="205">
        <f>IFERROR(__xludf.DUMMYFUNCTION("""COMPUTED_VALUE"""),33.0)</f>
        <v>33</v>
      </c>
      <c r="Q46" s="205" t="str">
        <f>IFERROR(__xludf.DUMMYFUNCTION("""COMPUTED_VALUE"""),"Nolan Hartman")</f>
        <v>Nolan Hartman</v>
      </c>
      <c r="R46" s="205" t="str">
        <f>IFERROR(__xludf.DUMMYFUNCTION("""COMPUTED_VALUE"""),"BEL")</f>
        <v>BEL</v>
      </c>
      <c r="S46" s="205"/>
    </row>
    <row r="47">
      <c r="A47" s="205">
        <f>IFERROR(__xludf.DUMMYFUNCTION("""COMPUTED_VALUE"""),4.0)</f>
        <v>4</v>
      </c>
      <c r="B47" s="205" t="str">
        <f>IFERROR(__xludf.DUMMYFUNCTION("""COMPUTED_VALUE"""),"Roman Hadala")</f>
        <v>Roman Hadala</v>
      </c>
      <c r="C47" s="205" t="str">
        <f>IFERROR(__xludf.DUMMYFUNCTION("""COMPUTED_VALUE"""),"HUR")</f>
        <v>HUR</v>
      </c>
      <c r="D47" s="205">
        <f>IFERROR(__xludf.DUMMYFUNCTION("""COMPUTED_VALUE"""),1.0)</f>
        <v>1</v>
      </c>
      <c r="E47" s="206">
        <f>IFERROR(__xludf.DUMMYFUNCTION("""COMPUTED_VALUE"""),11.0)</f>
        <v>11</v>
      </c>
      <c r="F47" s="205">
        <f>IFERROR(__xludf.DUMMYFUNCTION("""COMPUTED_VALUE"""),11.0)</f>
        <v>11</v>
      </c>
      <c r="G47" s="205" t="str">
        <f>IFERROR(__xludf.DUMMYFUNCTION("""COMPUTED_VALUE"""),"Brody McFadden")</f>
        <v>Brody McFadden</v>
      </c>
      <c r="H47" s="205" t="str">
        <f>IFERROR(__xludf.DUMMYFUNCTION("""COMPUTED_VALUE"""),"EDI")</f>
        <v>EDI</v>
      </c>
      <c r="I47" s="205">
        <f>IFERROR(__xludf.DUMMYFUNCTION("""COMPUTED_VALUE"""),1.0)</f>
        <v>1</v>
      </c>
      <c r="J47" s="206">
        <f>IFERROR(__xludf.DUMMYFUNCTION("""COMPUTED_VALUE"""),11.0)</f>
        <v>11</v>
      </c>
      <c r="K47" s="205">
        <f>IFERROR(__xludf.DUMMYFUNCTION("""COMPUTED_VALUE"""),2.0)</f>
        <v>2</v>
      </c>
      <c r="L47" s="205" t="str">
        <f>IFERROR(__xludf.DUMMYFUNCTION("""COMPUTED_VALUE"""),"Konner Dauch")</f>
        <v>Konner Dauch</v>
      </c>
      <c r="M47" s="205" t="str">
        <f>IFERROR(__xludf.DUMMYFUNCTION("""COMPUTED_VALUE"""),"BEL")</f>
        <v>BEL</v>
      </c>
      <c r="N47" s="205">
        <f>IFERROR(__xludf.DUMMYFUNCTION("""COMPUTED_VALUE"""),0.0)</f>
        <v>0</v>
      </c>
      <c r="O47" s="206">
        <f>IFERROR(__xludf.DUMMYFUNCTION("""COMPUTED_VALUE"""),11.0)</f>
        <v>11</v>
      </c>
      <c r="P47" s="205">
        <f>IFERROR(__xludf.DUMMYFUNCTION("""COMPUTED_VALUE"""),5.0)</f>
        <v>5</v>
      </c>
      <c r="Q47" s="205" t="str">
        <f>IFERROR(__xludf.DUMMYFUNCTION("""COMPUTED_VALUE"""),"Drew Dennings")</f>
        <v>Drew Dennings</v>
      </c>
      <c r="R47" s="205" t="str">
        <f>IFERROR(__xludf.DUMMYFUNCTION("""COMPUTED_VALUE"""),"BEL")</f>
        <v>BEL</v>
      </c>
      <c r="S47" s="205"/>
    </row>
    <row r="48">
      <c r="A48" s="205">
        <f>IFERROR(__xludf.DUMMYFUNCTION("""COMPUTED_VALUE"""),9.0)</f>
        <v>9</v>
      </c>
      <c r="B48" s="205" t="str">
        <f>IFERROR(__xludf.DUMMYFUNCTION("""COMPUTED_VALUE"""),"Caleb Staley")</f>
        <v>Caleb Staley</v>
      </c>
      <c r="C48" s="205" t="str">
        <f>IFERROR(__xludf.DUMMYFUNCTION("""COMPUTED_VALUE"""),"HUR")</f>
        <v>HUR</v>
      </c>
      <c r="D48" s="205">
        <f>IFERROR(__xludf.DUMMYFUNCTION("""COMPUTED_VALUE"""),1.0)</f>
        <v>1</v>
      </c>
      <c r="E48" s="206">
        <f>IFERROR(__xludf.DUMMYFUNCTION("""COMPUTED_VALUE"""),12.0)</f>
        <v>12</v>
      </c>
      <c r="F48" s="205">
        <f>IFERROR(__xludf.DUMMYFUNCTION("""COMPUTED_VALUE"""),2.0)</f>
        <v>2</v>
      </c>
      <c r="G48" s="205" t="str">
        <f>IFERROR(__xludf.DUMMYFUNCTION("""COMPUTED_VALUE"""),"Andy Strecker")</f>
        <v>Andy Strecker</v>
      </c>
      <c r="H48" s="205" t="str">
        <f>IFERROR(__xludf.DUMMYFUNCTION("""COMPUTED_VALUE"""),"EDI")</f>
        <v>EDI</v>
      </c>
      <c r="I48" s="205">
        <f>IFERROR(__xludf.DUMMYFUNCTION("""COMPUTED_VALUE"""),1.0)</f>
        <v>1</v>
      </c>
      <c r="J48" s="206">
        <f>IFERROR(__xludf.DUMMYFUNCTION("""COMPUTED_VALUE"""),12.0)</f>
        <v>12</v>
      </c>
      <c r="K48" s="205">
        <f>IFERROR(__xludf.DUMMYFUNCTION("""COMPUTED_VALUE"""),6.0)</f>
        <v>6</v>
      </c>
      <c r="L48" s="205" t="str">
        <f>IFERROR(__xludf.DUMMYFUNCTION("""COMPUTED_VALUE"""),"Cooper Winke")</f>
        <v>Cooper Winke</v>
      </c>
      <c r="M48" s="205" t="str">
        <f>IFERROR(__xludf.DUMMYFUNCTION("""COMPUTED_VALUE"""),"BEL")</f>
        <v>BEL</v>
      </c>
      <c r="N48" s="205">
        <f>IFERROR(__xludf.DUMMYFUNCTION("""COMPUTED_VALUE"""),0.0)</f>
        <v>0</v>
      </c>
      <c r="O48" s="206">
        <f>IFERROR(__xludf.DUMMYFUNCTION("""COMPUTED_VALUE"""),12.0)</f>
        <v>12</v>
      </c>
      <c r="P48" s="205">
        <f>IFERROR(__xludf.DUMMYFUNCTION("""COMPUTED_VALUE"""),10.0)</f>
        <v>10</v>
      </c>
      <c r="Q48" s="205" t="str">
        <f>IFERROR(__xludf.DUMMYFUNCTION("""COMPUTED_VALUE"""),"Justin Bucher")</f>
        <v>Justin Bucher</v>
      </c>
      <c r="R48" s="205" t="str">
        <f>IFERROR(__xludf.DUMMYFUNCTION("""COMPUTED_VALUE"""),"BEL")</f>
        <v>BEL</v>
      </c>
      <c r="S48" s="205"/>
    </row>
    <row r="49">
      <c r="A49" s="205">
        <f>IFERROR(__xludf.DUMMYFUNCTION("""COMPUTED_VALUE"""),11.0)</f>
        <v>11</v>
      </c>
      <c r="B49" s="205" t="str">
        <f>IFERROR(__xludf.DUMMYFUNCTION("""COMPUTED_VALUE"""),"Landon Hohler")</f>
        <v>Landon Hohler</v>
      </c>
      <c r="C49" s="205" t="str">
        <f>IFERROR(__xludf.DUMMYFUNCTION("""COMPUTED_VALUE"""),"HUR")</f>
        <v>HUR</v>
      </c>
      <c r="D49" s="205">
        <f>IFERROR(__xludf.DUMMYFUNCTION("""COMPUTED_VALUE"""),1.0)</f>
        <v>1</v>
      </c>
      <c r="E49" s="206">
        <f>IFERROR(__xludf.DUMMYFUNCTION("""COMPUTED_VALUE"""),13.0)</f>
        <v>13</v>
      </c>
      <c r="F49" s="205">
        <f>IFERROR(__xludf.DUMMYFUNCTION("""COMPUTED_VALUE"""),1.0)</f>
        <v>1</v>
      </c>
      <c r="G49" s="205" t="str">
        <f>IFERROR(__xludf.DUMMYFUNCTION("""COMPUTED_VALUE"""),"Talon Wechter")</f>
        <v>Talon Wechter</v>
      </c>
      <c r="H49" s="205" t="str">
        <f>IFERROR(__xludf.DUMMYFUNCTION("""COMPUTED_VALUE"""),"EDI")</f>
        <v>EDI</v>
      </c>
      <c r="I49" s="205">
        <f>IFERROR(__xludf.DUMMYFUNCTION("""COMPUTED_VALUE"""),1.0)</f>
        <v>1</v>
      </c>
      <c r="J49" s="206">
        <f>IFERROR(__xludf.DUMMYFUNCTION("""COMPUTED_VALUE"""),13.0)</f>
        <v>13</v>
      </c>
      <c r="K49" s="205">
        <f>IFERROR(__xludf.DUMMYFUNCTION("""COMPUTED_VALUE"""),15.0)</f>
        <v>15</v>
      </c>
      <c r="L49" s="205" t="str">
        <f>IFERROR(__xludf.DUMMYFUNCTION("""COMPUTED_VALUE"""),"Ike Brown")</f>
        <v>Ike Brown</v>
      </c>
      <c r="M49" s="205" t="str">
        <f>IFERROR(__xludf.DUMMYFUNCTION("""COMPUTED_VALUE"""),"BEL")</f>
        <v>BEL</v>
      </c>
      <c r="N49" s="205">
        <f>IFERROR(__xludf.DUMMYFUNCTION("""COMPUTED_VALUE"""),0.0)</f>
        <v>0</v>
      </c>
      <c r="O49" s="206">
        <f>IFERROR(__xludf.DUMMYFUNCTION("""COMPUTED_VALUE"""),13.0)</f>
        <v>13</v>
      </c>
      <c r="P49" s="205">
        <f>IFERROR(__xludf.DUMMYFUNCTION("""COMPUTED_VALUE"""),2.0)</f>
        <v>2</v>
      </c>
      <c r="Q49" s="205" t="str">
        <f>IFERROR(__xludf.DUMMYFUNCTION("""COMPUTED_VALUE"""),"Konner Dauch")</f>
        <v>Konner Dauch</v>
      </c>
      <c r="R49" s="205" t="str">
        <f>IFERROR(__xludf.DUMMYFUNCTION("""COMPUTED_VALUE"""),"BEL")</f>
        <v>BEL</v>
      </c>
      <c r="S49" s="205"/>
    </row>
    <row r="50">
      <c r="A50" s="205">
        <f>IFERROR(__xludf.DUMMYFUNCTION("""COMPUTED_VALUE"""),2.0)</f>
        <v>2</v>
      </c>
      <c r="B50" s="205" t="str">
        <f>IFERROR(__xludf.DUMMYFUNCTION("""COMPUTED_VALUE"""),"Noah Maloney")</f>
        <v>Noah Maloney</v>
      </c>
      <c r="C50" s="205" t="str">
        <f>IFERROR(__xludf.DUMMYFUNCTION("""COMPUTED_VALUE"""),"HUR")</f>
        <v>HUR</v>
      </c>
      <c r="D50" s="205">
        <f>IFERROR(__xludf.DUMMYFUNCTION("""COMPUTED_VALUE"""),1.0)</f>
        <v>1</v>
      </c>
      <c r="E50" s="206">
        <f>IFERROR(__xludf.DUMMYFUNCTION("""COMPUTED_VALUE"""),14.0)</f>
        <v>14</v>
      </c>
      <c r="F50" s="205">
        <f>IFERROR(__xludf.DUMMYFUNCTION("""COMPUTED_VALUE"""),72.0)</f>
        <v>72</v>
      </c>
      <c r="G50" s="205" t="str">
        <f>IFERROR(__xludf.DUMMYFUNCTION("""COMPUTED_VALUE"""),"Joel Smith")</f>
        <v>Joel Smith</v>
      </c>
      <c r="H50" s="205" t="str">
        <f>IFERROR(__xludf.DUMMYFUNCTION("""COMPUTED_VALUE"""),"EDI")</f>
        <v>EDI</v>
      </c>
      <c r="I50" s="205">
        <f>IFERROR(__xludf.DUMMYFUNCTION("""COMPUTED_VALUE"""),1.0)</f>
        <v>1</v>
      </c>
      <c r="J50" s="206">
        <f>IFERROR(__xludf.DUMMYFUNCTION("""COMPUTED_VALUE"""),14.0)</f>
        <v>14</v>
      </c>
      <c r="K50" s="205">
        <f>IFERROR(__xludf.DUMMYFUNCTION("""COMPUTED_VALUE"""),5.0)</f>
        <v>5</v>
      </c>
      <c r="L50" s="205" t="str">
        <f>IFERROR(__xludf.DUMMYFUNCTION("""COMPUTED_VALUE"""),"Drew Dennings")</f>
        <v>Drew Dennings</v>
      </c>
      <c r="M50" s="205" t="str">
        <f>IFERROR(__xludf.DUMMYFUNCTION("""COMPUTED_VALUE"""),"BEL")</f>
        <v>BEL</v>
      </c>
      <c r="N50" s="205">
        <f>IFERROR(__xludf.DUMMYFUNCTION("""COMPUTED_VALUE"""),0.0)</f>
        <v>0</v>
      </c>
      <c r="O50" s="206">
        <f>IFERROR(__xludf.DUMMYFUNCTION("""COMPUTED_VALUE"""),14.0)</f>
        <v>14</v>
      </c>
      <c r="P50" s="205">
        <f>IFERROR(__xludf.DUMMYFUNCTION("""COMPUTED_VALUE"""),1.0)</f>
        <v>1</v>
      </c>
      <c r="Q50" s="205" t="str">
        <f>IFERROR(__xludf.DUMMYFUNCTION("""COMPUTED_VALUE"""),"Mack Strause")</f>
        <v>Mack Strause</v>
      </c>
      <c r="R50" s="205" t="str">
        <f>IFERROR(__xludf.DUMMYFUNCTION("""COMPUTED_VALUE"""),"BEL")</f>
        <v>BEL</v>
      </c>
      <c r="S50" s="205"/>
    </row>
    <row r="51">
      <c r="A51" s="205">
        <f>IFERROR(__xludf.DUMMYFUNCTION("""COMPUTED_VALUE"""),0.0)</f>
        <v>0</v>
      </c>
      <c r="B51" s="205" t="str">
        <f>IFERROR(__xludf.DUMMYFUNCTION("""COMPUTED_VALUE"""),"Malakii Pinkelton ")</f>
        <v>Malakii Pinkelton </v>
      </c>
      <c r="C51" s="205" t="str">
        <f>IFERROR(__xludf.DUMMYFUNCTION("""COMPUTED_VALUE"""),"PC")</f>
        <v>PC</v>
      </c>
      <c r="D51" s="205">
        <f>IFERROR(__xludf.DUMMYFUNCTION("""COMPUTED_VALUE"""),1.0)</f>
        <v>1</v>
      </c>
      <c r="E51" s="206">
        <f>IFERROR(__xludf.DUMMYFUNCTION("""COMPUTED_VALUE"""),15.0)</f>
        <v>15</v>
      </c>
      <c r="F51" s="205">
        <f>IFERROR(__xludf.DUMMYFUNCTION("""COMPUTED_VALUE"""),4.0)</f>
        <v>4</v>
      </c>
      <c r="G51" s="205" t="str">
        <f>IFERROR(__xludf.DUMMYFUNCTION("""COMPUTED_VALUE"""),"Roman Hadala")</f>
        <v>Roman Hadala</v>
      </c>
      <c r="H51" s="205" t="str">
        <f>IFERROR(__xludf.DUMMYFUNCTION("""COMPUTED_VALUE"""),"HUR")</f>
        <v>HUR</v>
      </c>
      <c r="I51" s="205">
        <f>IFERROR(__xludf.DUMMYFUNCTION("""COMPUTED_VALUE"""),1.0)</f>
        <v>1</v>
      </c>
      <c r="J51" s="206">
        <f>IFERROR(__xludf.DUMMYFUNCTION("""COMPUTED_VALUE"""),15.0)</f>
        <v>15</v>
      </c>
      <c r="K51" s="205">
        <f>IFERROR(__xludf.DUMMYFUNCTION("""COMPUTED_VALUE"""),50.0)</f>
        <v>50</v>
      </c>
      <c r="L51" s="205" t="str">
        <f>IFERROR(__xludf.DUMMYFUNCTION("""COMPUTED_VALUE"""),"Reid Claus")</f>
        <v>Reid Claus</v>
      </c>
      <c r="M51" s="205" t="str">
        <f>IFERROR(__xludf.DUMMYFUNCTION("""COMPUTED_VALUE"""),"BEL")</f>
        <v>BEL</v>
      </c>
      <c r="N51" s="205">
        <f>IFERROR(__xludf.DUMMYFUNCTION("""COMPUTED_VALUE"""),0.0)</f>
        <v>0</v>
      </c>
      <c r="O51" s="206">
        <f>IFERROR(__xludf.DUMMYFUNCTION("""COMPUTED_VALUE"""),15.0)</f>
        <v>15</v>
      </c>
      <c r="P51" s="205">
        <f>IFERROR(__xludf.DUMMYFUNCTION("""COMPUTED_VALUE"""),36.0)</f>
        <v>36</v>
      </c>
      <c r="Q51" s="205" t="str">
        <f>IFERROR(__xludf.DUMMYFUNCTION("""COMPUTED_VALUE"""),"Jamauri Roberts")</f>
        <v>Jamauri Roberts</v>
      </c>
      <c r="R51" s="205" t="str">
        <f>IFERROR(__xludf.DUMMYFUNCTION("""COMPUTED_VALUE"""),"BEL")</f>
        <v>BEL</v>
      </c>
      <c r="S51" s="205"/>
    </row>
    <row r="52">
      <c r="A52" s="224" t="str">
        <f>IFERROR(__xludf.DUMMYFUNCTION("""COMPUTED_VALUE"""),"SP TEAMS - Punting Yards / Att")</f>
        <v>SP TEAMS - Punting Yards / Att</v>
      </c>
      <c r="E52" s="223"/>
      <c r="F52" s="224" t="str">
        <f>IFERROR(__xludf.DUMMYFUNCTION("""COMPUTED_VALUE"""),"SP TEAMS - Kickoff Return Y/Att")</f>
        <v>SP TEAMS - Kickoff Return Y/Att</v>
      </c>
      <c r="K52" s="224" t="str">
        <f>IFERROR(__xludf.DUMMYFUNCTION("""COMPUTED_VALUE"""),"SP TEAMS - Punt Return Y/Att")</f>
        <v>SP TEAMS - Punt Return Y/Att</v>
      </c>
      <c r="O52" s="223"/>
      <c r="P52" s="224" t="str">
        <f>IFERROR(__xludf.DUMMYFUNCTION("""COMPUTED_VALUE"""),"SP TEAMS - Total Kicks Blocked")</f>
        <v>SP TEAMS - Total Kicks Blocked</v>
      </c>
    </row>
    <row r="53">
      <c r="A53" s="204" t="str">
        <f>IFERROR(__xludf.DUMMYFUNCTION("""COMPUTED_VALUE"""),"#")</f>
        <v>#</v>
      </c>
      <c r="B53" s="202" t="str">
        <f>IFERROR(__xludf.DUMMYFUNCTION("""COMPUTED_VALUE"""),"NAME")</f>
        <v>NAME</v>
      </c>
      <c r="C53" s="202" t="str">
        <f>IFERROR(__xludf.DUMMYFUNCTION("""COMPUTED_VALUE"""),"SCH")</f>
        <v>SCH</v>
      </c>
      <c r="D53" s="201" t="str">
        <f>IFERROR(__xludf.DUMMYFUNCTION("""COMPUTED_VALUE"""),"Y/Att")</f>
        <v>Y/Att</v>
      </c>
      <c r="E53" s="203"/>
      <c r="F53" s="204" t="str">
        <f>IFERROR(__xludf.DUMMYFUNCTION("""COMPUTED_VALUE"""),"#")</f>
        <v>#</v>
      </c>
      <c r="G53" s="202" t="str">
        <f>IFERROR(__xludf.DUMMYFUNCTION("""COMPUTED_VALUE"""),"NAME")</f>
        <v>NAME</v>
      </c>
      <c r="H53" s="202" t="str">
        <f>IFERROR(__xludf.DUMMYFUNCTION("""COMPUTED_VALUE"""),"SCH")</f>
        <v>SCH</v>
      </c>
      <c r="I53" s="201" t="str">
        <f>IFERROR(__xludf.DUMMYFUNCTION("""COMPUTED_VALUE"""),"Y/Att")</f>
        <v>Y/Att</v>
      </c>
      <c r="J53" s="203"/>
      <c r="K53" s="204" t="str">
        <f>IFERROR(__xludf.DUMMYFUNCTION("""COMPUTED_VALUE"""),"#")</f>
        <v>#</v>
      </c>
      <c r="L53" s="202" t="str">
        <f>IFERROR(__xludf.DUMMYFUNCTION("""COMPUTED_VALUE"""),"NAME")</f>
        <v>NAME</v>
      </c>
      <c r="M53" s="202" t="str">
        <f>IFERROR(__xludf.DUMMYFUNCTION("""COMPUTED_VALUE"""),"SCH")</f>
        <v>SCH</v>
      </c>
      <c r="N53" s="201" t="str">
        <f>IFERROR(__xludf.DUMMYFUNCTION("""COMPUTED_VALUE"""),"Y/Att")</f>
        <v>Y/Att</v>
      </c>
      <c r="O53" s="203"/>
      <c r="P53" s="204" t="str">
        <f>IFERROR(__xludf.DUMMYFUNCTION("""COMPUTED_VALUE"""),"#")</f>
        <v>#</v>
      </c>
      <c r="Q53" s="202" t="str">
        <f>IFERROR(__xludf.DUMMYFUNCTION("""COMPUTED_VALUE"""),"NAME")</f>
        <v>NAME</v>
      </c>
      <c r="R53" s="202" t="str">
        <f>IFERROR(__xludf.DUMMYFUNCTION("""COMPUTED_VALUE"""),"SCH")</f>
        <v>SCH</v>
      </c>
      <c r="S53" s="201" t="str">
        <f>IFERROR(__xludf.DUMMYFUNCTION("""COMPUTED_VALUE"""),"BLKs")</f>
        <v>BLKs</v>
      </c>
    </row>
    <row r="54">
      <c r="A54" s="210">
        <f>IFERROR(__xludf.DUMMYFUNCTION("""COMPUTED_VALUE"""),8.0)</f>
        <v>8</v>
      </c>
      <c r="B54" s="205" t="str">
        <f>IFERROR(__xludf.DUMMYFUNCTION("""COMPUTED_VALUE"""),"Zach Werth")</f>
        <v>Zach Werth</v>
      </c>
      <c r="C54" s="205" t="str">
        <f>IFERROR(__xludf.DUMMYFUNCTION("""COMPUTED_VALUE"""),"VER")</f>
        <v>VER</v>
      </c>
      <c r="D54" s="211">
        <f>IFERROR(__xludf.DUMMYFUNCTION("""COMPUTED_VALUE"""),40.8)</f>
        <v>40.8</v>
      </c>
      <c r="E54" s="206">
        <f>IFERROR(__xludf.DUMMYFUNCTION("""COMPUTED_VALUE"""),1.0)</f>
        <v>1</v>
      </c>
      <c r="F54" s="210">
        <f>IFERROR(__xludf.DUMMYFUNCTION("""COMPUTED_VALUE"""),0.0)</f>
        <v>0</v>
      </c>
      <c r="G54" s="205" t="str">
        <f>IFERROR(__xludf.DUMMYFUNCTION("""COMPUTED_VALUE"""),"Malakii Pinkelton ")</f>
        <v>Malakii Pinkelton </v>
      </c>
      <c r="H54" s="205" t="str">
        <f>IFERROR(__xludf.DUMMYFUNCTION("""COMPUTED_VALUE"""),"PC")</f>
        <v>PC</v>
      </c>
      <c r="I54" s="211">
        <f>IFERROR(__xludf.DUMMYFUNCTION("""COMPUTED_VALUE"""),40.5)</f>
        <v>40.5</v>
      </c>
      <c r="J54" s="206">
        <f>IFERROR(__xludf.DUMMYFUNCTION("""COMPUTED_VALUE"""),1.0)</f>
        <v>1</v>
      </c>
      <c r="K54" s="210">
        <f>IFERROR(__xludf.DUMMYFUNCTION("""COMPUTED_VALUE"""),4.0)</f>
        <v>4</v>
      </c>
      <c r="L54" s="205" t="str">
        <f>IFERROR(__xludf.DUMMYFUNCTION("""COMPUTED_VALUE"""),"Dylan Reynolds")</f>
        <v>Dylan Reynolds</v>
      </c>
      <c r="M54" s="205" t="str">
        <f>IFERROR(__xludf.DUMMYFUNCTION("""COMPUTED_VALUE"""),"PC")</f>
        <v>PC</v>
      </c>
      <c r="N54" s="211">
        <f>IFERROR(__xludf.DUMMYFUNCTION("""COMPUTED_VALUE"""),39.0)</f>
        <v>39</v>
      </c>
      <c r="O54" s="206">
        <f>IFERROR(__xludf.DUMMYFUNCTION("""COMPUTED_VALUE"""),1.0)</f>
        <v>1</v>
      </c>
      <c r="P54" s="210">
        <f>IFERROR(__xludf.DUMMYFUNCTION("""COMPUTED_VALUE"""),33.0)</f>
        <v>33</v>
      </c>
      <c r="Q54" s="205" t="str">
        <f>IFERROR(__xludf.DUMMYFUNCTION("""COMPUTED_VALUE"""),"Nolan Hartman")</f>
        <v>Nolan Hartman</v>
      </c>
      <c r="R54" s="205" t="str">
        <f>IFERROR(__xludf.DUMMYFUNCTION("""COMPUTED_VALUE"""),"BEL")</f>
        <v>BEL</v>
      </c>
      <c r="S54" s="225">
        <f>IFERROR(__xludf.DUMMYFUNCTION("""COMPUTED_VALUE"""),1.0)</f>
        <v>1</v>
      </c>
    </row>
    <row r="55">
      <c r="A55" s="205">
        <f>IFERROR(__xludf.DUMMYFUNCTION("""COMPUTED_VALUE"""),15.0)</f>
        <v>15</v>
      </c>
      <c r="B55" s="205" t="str">
        <f>IFERROR(__xludf.DUMMYFUNCTION("""COMPUTED_VALUE"""),"Ike Brown")</f>
        <v>Ike Brown</v>
      </c>
      <c r="C55" s="205" t="str">
        <f>IFERROR(__xludf.DUMMYFUNCTION("""COMPUTED_VALUE"""),"BEL")</f>
        <v>BEL</v>
      </c>
      <c r="D55" s="211">
        <f>IFERROR(__xludf.DUMMYFUNCTION("""COMPUTED_VALUE"""),40.5)</f>
        <v>40.5</v>
      </c>
      <c r="E55" s="206">
        <f>IFERROR(__xludf.DUMMYFUNCTION("""COMPUTED_VALUE"""),2.0)</f>
        <v>2</v>
      </c>
      <c r="F55" s="205">
        <f>IFERROR(__xludf.DUMMYFUNCTION("""COMPUTED_VALUE"""),8.0)</f>
        <v>8</v>
      </c>
      <c r="G55" s="205" t="str">
        <f>IFERROR(__xludf.DUMMYFUNCTION("""COMPUTED_VALUE"""),"Christian Miller ")</f>
        <v>Christian Miller </v>
      </c>
      <c r="H55" s="205" t="str">
        <f>IFERROR(__xludf.DUMMYFUNCTION("""COMPUTED_VALUE"""),"PC")</f>
        <v>PC</v>
      </c>
      <c r="I55" s="211">
        <f>IFERROR(__xludf.DUMMYFUNCTION("""COMPUTED_VALUE"""),28.285714285714285)</f>
        <v>28.28571429</v>
      </c>
      <c r="J55" s="206">
        <f>IFERROR(__xludf.DUMMYFUNCTION("""COMPUTED_VALUE"""),2.0)</f>
        <v>2</v>
      </c>
      <c r="K55" s="205">
        <f>IFERROR(__xludf.DUMMYFUNCTION("""COMPUTED_VALUE"""),18.0)</f>
        <v>18</v>
      </c>
      <c r="L55" s="205" t="str">
        <f>IFERROR(__xludf.DUMMYFUNCTION("""COMPUTED_VALUE"""),"Micah Smith")</f>
        <v>Micah Smith</v>
      </c>
      <c r="M55" s="205" t="str">
        <f>IFERROR(__xludf.DUMMYFUNCTION("""COMPUTED_VALUE"""),"VER")</f>
        <v>VER</v>
      </c>
      <c r="N55" s="211">
        <f>IFERROR(__xludf.DUMMYFUNCTION("""COMPUTED_VALUE"""),13.4)</f>
        <v>13.4</v>
      </c>
      <c r="O55" s="206">
        <f>IFERROR(__xludf.DUMMYFUNCTION("""COMPUTED_VALUE"""),2.0)</f>
        <v>2</v>
      </c>
      <c r="P55" s="205">
        <f>IFERROR(__xludf.DUMMYFUNCTION("""COMPUTED_VALUE"""),39.0)</f>
        <v>39</v>
      </c>
      <c r="Q55" s="205" t="str">
        <f>IFERROR(__xludf.DUMMYFUNCTION("""COMPUTED_VALUE"""),"Landon Enderle")</f>
        <v>Landon Enderle</v>
      </c>
      <c r="R55" s="205" t="str">
        <f>IFERROR(__xludf.DUMMYFUNCTION("""COMPUTED_VALUE"""),"HUR")</f>
        <v>HUR</v>
      </c>
      <c r="S55" s="225">
        <f>IFERROR(__xludf.DUMMYFUNCTION("""COMPUTED_VALUE"""),1.0)</f>
        <v>1</v>
      </c>
    </row>
    <row r="56">
      <c r="A56" s="205">
        <f>IFERROR(__xludf.DUMMYFUNCTION("""COMPUTED_VALUE"""),5.0)</f>
        <v>5</v>
      </c>
      <c r="B56" s="205" t="str">
        <f>IFERROR(__xludf.DUMMYFUNCTION("""COMPUTED_VALUE"""),"Drake Hooks")</f>
        <v>Drake Hooks</v>
      </c>
      <c r="C56" s="205" t="str">
        <f>IFERROR(__xludf.DUMMYFUNCTION("""COMPUTED_VALUE"""),"VER")</f>
        <v>VER</v>
      </c>
      <c r="D56" s="211">
        <f>IFERROR(__xludf.DUMMYFUNCTION("""COMPUTED_VALUE"""),38.2)</f>
        <v>38.2</v>
      </c>
      <c r="E56" s="206">
        <f>IFERROR(__xludf.DUMMYFUNCTION("""COMPUTED_VALUE"""),3.0)</f>
        <v>3</v>
      </c>
      <c r="F56" s="205">
        <f>IFERROR(__xludf.DUMMYFUNCTION("""COMPUTED_VALUE"""),22.0)</f>
        <v>22</v>
      </c>
      <c r="G56" s="205" t="str">
        <f>IFERROR(__xludf.DUMMYFUNCTION("""COMPUTED_VALUE"""),"Hayden Wilson")</f>
        <v>Hayden Wilson</v>
      </c>
      <c r="H56" s="205" t="str">
        <f>IFERROR(__xludf.DUMMYFUNCTION("""COMPUTED_VALUE"""),"HUR")</f>
        <v>HUR</v>
      </c>
      <c r="I56" s="211">
        <f>IFERROR(__xludf.DUMMYFUNCTION("""COMPUTED_VALUE"""),27.0)</f>
        <v>27</v>
      </c>
      <c r="J56" s="206">
        <f>IFERROR(__xludf.DUMMYFUNCTION("""COMPUTED_VALUE"""),3.0)</f>
        <v>3</v>
      </c>
      <c r="K56" s="205">
        <f>IFERROR(__xludf.DUMMYFUNCTION("""COMPUTED_VALUE"""),8.0)</f>
        <v>8</v>
      </c>
      <c r="L56" s="205" t="str">
        <f>IFERROR(__xludf.DUMMYFUNCTION("""COMPUTED_VALUE"""),"Christian Miller ")</f>
        <v>Christian Miller </v>
      </c>
      <c r="M56" s="205" t="str">
        <f>IFERROR(__xludf.DUMMYFUNCTION("""COMPUTED_VALUE"""),"PC")</f>
        <v>PC</v>
      </c>
      <c r="N56" s="211">
        <f>IFERROR(__xludf.DUMMYFUNCTION("""COMPUTED_VALUE"""),13.357142857142858)</f>
        <v>13.35714286</v>
      </c>
      <c r="O56" s="206">
        <f>IFERROR(__xludf.DUMMYFUNCTION("""COMPUTED_VALUE"""),3.0)</f>
        <v>3</v>
      </c>
      <c r="P56" s="205">
        <f>IFERROR(__xludf.DUMMYFUNCTION("""COMPUTED_VALUE"""),22.0)</f>
        <v>22</v>
      </c>
      <c r="Q56" s="205" t="str">
        <f>IFERROR(__xludf.DUMMYFUNCTION("""COMPUTED_VALUE"""),"Hayden Wilson")</f>
        <v>Hayden Wilson</v>
      </c>
      <c r="R56" s="205" t="str">
        <f>IFERROR(__xludf.DUMMYFUNCTION("""COMPUTED_VALUE"""),"HUR")</f>
        <v>HUR</v>
      </c>
      <c r="S56" s="225">
        <f>IFERROR(__xludf.DUMMYFUNCTION("""COMPUTED_VALUE"""),1.0)</f>
        <v>1</v>
      </c>
    </row>
    <row r="57">
      <c r="A57" s="205">
        <f>IFERROR(__xludf.DUMMYFUNCTION("""COMPUTED_VALUE"""),11.0)</f>
        <v>11</v>
      </c>
      <c r="B57" s="205" t="str">
        <f>IFERROR(__xludf.DUMMYFUNCTION("""COMPUTED_VALUE"""),"Landon Hohler")</f>
        <v>Landon Hohler</v>
      </c>
      <c r="C57" s="205" t="str">
        <f>IFERROR(__xludf.DUMMYFUNCTION("""COMPUTED_VALUE"""),"HUR")</f>
        <v>HUR</v>
      </c>
      <c r="D57" s="211">
        <f>IFERROR(__xludf.DUMMYFUNCTION("""COMPUTED_VALUE"""),38.04)</f>
        <v>38.04</v>
      </c>
      <c r="E57" s="206">
        <f>IFERROR(__xludf.DUMMYFUNCTION("""COMPUTED_VALUE"""),4.0)</f>
        <v>4</v>
      </c>
      <c r="F57" s="205">
        <f>IFERROR(__xludf.DUMMYFUNCTION("""COMPUTED_VALUE"""),3.0)</f>
        <v>3</v>
      </c>
      <c r="G57" s="205" t="str">
        <f>IFERROR(__xludf.DUMMYFUNCTION("""COMPUTED_VALUE"""),"Jack Raglow")</f>
        <v>Jack Raglow</v>
      </c>
      <c r="H57" s="205" t="str">
        <f>IFERROR(__xludf.DUMMYFUNCTION("""COMPUTED_VALUE"""),"HUR")</f>
        <v>HUR</v>
      </c>
      <c r="I57" s="211">
        <f>IFERROR(__xludf.DUMMYFUNCTION("""COMPUTED_VALUE"""),25.0)</f>
        <v>25</v>
      </c>
      <c r="J57" s="206">
        <f>IFERROR(__xludf.DUMMYFUNCTION("""COMPUTED_VALUE"""),4.0)</f>
        <v>4</v>
      </c>
      <c r="K57" s="205">
        <f>IFERROR(__xludf.DUMMYFUNCTION("""COMPUTED_VALUE"""),41.0)</f>
        <v>41</v>
      </c>
      <c r="L57" s="205" t="str">
        <f>IFERROR(__xludf.DUMMYFUNCTION("""COMPUTED_VALUE"""),"Evan Kuhns")</f>
        <v>Evan Kuhns</v>
      </c>
      <c r="M57" s="205" t="str">
        <f>IFERROR(__xludf.DUMMYFUNCTION("""COMPUTED_VALUE"""),"VER")</f>
        <v>VER</v>
      </c>
      <c r="N57" s="211">
        <f>IFERROR(__xludf.DUMMYFUNCTION("""COMPUTED_VALUE"""),13.0)</f>
        <v>13</v>
      </c>
      <c r="O57" s="206">
        <f>IFERROR(__xludf.DUMMYFUNCTION("""COMPUTED_VALUE"""),4.0)</f>
        <v>4</v>
      </c>
      <c r="P57" s="205">
        <f>IFERROR(__xludf.DUMMYFUNCTION("""COMPUTED_VALUE"""),2.0)</f>
        <v>2</v>
      </c>
      <c r="Q57" s="205" t="str">
        <f>IFERROR(__xludf.DUMMYFUNCTION("""COMPUTED_VALUE"""),"Brody Bollinger ")</f>
        <v>Brody Bollinger </v>
      </c>
      <c r="R57" s="205" t="str">
        <f>IFERROR(__xludf.DUMMYFUNCTION("""COMPUTED_VALUE"""),"PC")</f>
        <v>PC</v>
      </c>
      <c r="S57" s="225">
        <f>IFERROR(__xludf.DUMMYFUNCTION("""COMPUTED_VALUE"""),1.0)</f>
        <v>1</v>
      </c>
    </row>
    <row r="58">
      <c r="A58" s="205">
        <f>IFERROR(__xludf.DUMMYFUNCTION("""COMPUTED_VALUE"""),1.0)</f>
        <v>1</v>
      </c>
      <c r="B58" s="205" t="str">
        <f>IFERROR(__xludf.DUMMYFUNCTION("""COMPUTED_VALUE"""),"Gavin Cornell ")</f>
        <v>Gavin Cornell </v>
      </c>
      <c r="C58" s="205" t="str">
        <f>IFERROR(__xludf.DUMMYFUNCTION("""COMPUTED_VALUE"""),"PC")</f>
        <v>PC</v>
      </c>
      <c r="D58" s="211">
        <f>IFERROR(__xludf.DUMMYFUNCTION("""COMPUTED_VALUE"""),34.142857142857146)</f>
        <v>34.14285714</v>
      </c>
      <c r="E58" s="206">
        <f>IFERROR(__xludf.DUMMYFUNCTION("""COMPUTED_VALUE"""),5.0)</f>
        <v>5</v>
      </c>
      <c r="F58" s="205">
        <f>IFERROR(__xludf.DUMMYFUNCTION("""COMPUTED_VALUE"""),1.0)</f>
        <v>1</v>
      </c>
      <c r="G58" s="205" t="str">
        <f>IFERROR(__xludf.DUMMYFUNCTION("""COMPUTED_VALUE"""),"Gavin Cornell ")</f>
        <v>Gavin Cornell </v>
      </c>
      <c r="H58" s="205" t="str">
        <f>IFERROR(__xludf.DUMMYFUNCTION("""COMPUTED_VALUE"""),"PC")</f>
        <v>PC</v>
      </c>
      <c r="I58" s="211">
        <f>IFERROR(__xludf.DUMMYFUNCTION("""COMPUTED_VALUE"""),25.0)</f>
        <v>25</v>
      </c>
      <c r="J58" s="206">
        <f>IFERROR(__xludf.DUMMYFUNCTION("""COMPUTED_VALUE"""),5.0)</f>
        <v>5</v>
      </c>
      <c r="K58" s="205">
        <f>IFERROR(__xludf.DUMMYFUNCTION("""COMPUTED_VALUE"""),36.0)</f>
        <v>36</v>
      </c>
      <c r="L58" s="205" t="str">
        <f>IFERROR(__xludf.DUMMYFUNCTION("""COMPUTED_VALUE"""),"Jamauri Roberts")</f>
        <v>Jamauri Roberts</v>
      </c>
      <c r="M58" s="205" t="str">
        <f>IFERROR(__xludf.DUMMYFUNCTION("""COMPUTED_VALUE"""),"BEL")</f>
        <v>BEL</v>
      </c>
      <c r="N58" s="211">
        <f>IFERROR(__xludf.DUMMYFUNCTION("""COMPUTED_VALUE"""),10.714285714285714)</f>
        <v>10.71428571</v>
      </c>
      <c r="O58" s="206">
        <f>IFERROR(__xludf.DUMMYFUNCTION("""COMPUTED_VALUE"""),5.0)</f>
        <v>5</v>
      </c>
      <c r="P58" s="205">
        <f>IFERROR(__xludf.DUMMYFUNCTION("""COMPUTED_VALUE"""),56.0)</f>
        <v>56</v>
      </c>
      <c r="Q58" s="205" t="str">
        <f>IFERROR(__xludf.DUMMYFUNCTION("""COMPUTED_VALUE"""),"Chad Ellis II")</f>
        <v>Chad Ellis II</v>
      </c>
      <c r="R58" s="205" t="str">
        <f>IFERROR(__xludf.DUMMYFUNCTION("""COMPUTED_VALUE"""),"VER")</f>
        <v>VER</v>
      </c>
      <c r="S58" s="225">
        <f>IFERROR(__xludf.DUMMYFUNCTION("""COMPUTED_VALUE"""),1.0)</f>
        <v>1</v>
      </c>
    </row>
    <row r="59">
      <c r="A59" s="205">
        <f>IFERROR(__xludf.DUMMYFUNCTION("""COMPUTED_VALUE"""),17.0)</f>
        <v>17</v>
      </c>
      <c r="B59" s="205" t="str">
        <f>IFERROR(__xludf.DUMMYFUNCTION("""COMPUTED_VALUE"""),"Landon Leis ")</f>
        <v>Landon Leis </v>
      </c>
      <c r="C59" s="205" t="str">
        <f>IFERROR(__xludf.DUMMYFUNCTION("""COMPUTED_VALUE"""),"PC")</f>
        <v>PC</v>
      </c>
      <c r="D59" s="211">
        <f>IFERROR(__xludf.DUMMYFUNCTION("""COMPUTED_VALUE"""),32.25)</f>
        <v>32.25</v>
      </c>
      <c r="E59" s="206">
        <f>IFERROR(__xludf.DUMMYFUNCTION("""COMPUTED_VALUE"""),6.0)</f>
        <v>6</v>
      </c>
      <c r="F59" s="205">
        <f>IFERROR(__xludf.DUMMYFUNCTION("""COMPUTED_VALUE"""),2.0)</f>
        <v>2</v>
      </c>
      <c r="G59" s="205" t="str">
        <f>IFERROR(__xludf.DUMMYFUNCTION("""COMPUTED_VALUE"""),"Konner Dauch")</f>
        <v>Konner Dauch</v>
      </c>
      <c r="H59" s="205" t="str">
        <f>IFERROR(__xludf.DUMMYFUNCTION("""COMPUTED_VALUE"""),"BEL")</f>
        <v>BEL</v>
      </c>
      <c r="I59" s="211">
        <f>IFERROR(__xludf.DUMMYFUNCTION("""COMPUTED_VALUE"""),23.75)</f>
        <v>23.75</v>
      </c>
      <c r="J59" s="206">
        <f>IFERROR(__xludf.DUMMYFUNCTION("""COMPUTED_VALUE"""),6.0)</f>
        <v>6</v>
      </c>
      <c r="K59" s="205">
        <f>IFERROR(__xludf.DUMMYFUNCTION("""COMPUTED_VALUE"""),9.0)</f>
        <v>9</v>
      </c>
      <c r="L59" s="205" t="str">
        <f>IFERROR(__xludf.DUMMYFUNCTION("""COMPUTED_VALUE"""),"Caleb Staley")</f>
        <v>Caleb Staley</v>
      </c>
      <c r="M59" s="205" t="str">
        <f>IFERROR(__xludf.DUMMYFUNCTION("""COMPUTED_VALUE"""),"HUR")</f>
        <v>HUR</v>
      </c>
      <c r="N59" s="211">
        <f>IFERROR(__xludf.DUMMYFUNCTION("""COMPUTED_VALUE"""),5.285714285714286)</f>
        <v>5.285714286</v>
      </c>
      <c r="O59" s="206">
        <f>IFERROR(__xludf.DUMMYFUNCTION("""COMPUTED_VALUE"""),6.0)</f>
        <v>6</v>
      </c>
      <c r="P59" s="205">
        <f>IFERROR(__xludf.DUMMYFUNCTION("""COMPUTED_VALUE"""),15.0)</f>
        <v>15</v>
      </c>
      <c r="Q59" s="205" t="str">
        <f>IFERROR(__xludf.DUMMYFUNCTION("""COMPUTED_VALUE"""),"Ike Brown")</f>
        <v>Ike Brown</v>
      </c>
      <c r="R59" s="205" t="str">
        <f>IFERROR(__xludf.DUMMYFUNCTION("""COMPUTED_VALUE"""),"BEL")</f>
        <v>BEL</v>
      </c>
      <c r="S59" s="225">
        <f>IFERROR(__xludf.DUMMYFUNCTION("""COMPUTED_VALUE"""),0.0)</f>
        <v>0</v>
      </c>
    </row>
    <row r="60">
      <c r="A60" s="205">
        <f>IFERROR(__xludf.DUMMYFUNCTION("""COMPUTED_VALUE"""),63.0)</f>
        <v>63</v>
      </c>
      <c r="B60" s="205" t="str">
        <f>IFERROR(__xludf.DUMMYFUNCTION("""COMPUTED_VALUE"""),"Tatum Gore")</f>
        <v>Tatum Gore</v>
      </c>
      <c r="C60" s="205" t="str">
        <f>IFERROR(__xludf.DUMMYFUNCTION("""COMPUTED_VALUE"""),"BEL")</f>
        <v>BEL</v>
      </c>
      <c r="D60" s="211">
        <f>IFERROR(__xludf.DUMMYFUNCTION("""COMPUTED_VALUE"""),32.1764705882353)</f>
        <v>32.17647059</v>
      </c>
      <c r="E60" s="206">
        <f>IFERROR(__xludf.DUMMYFUNCTION("""COMPUTED_VALUE"""),7.0)</f>
        <v>7</v>
      </c>
      <c r="F60" s="205">
        <f>IFERROR(__xludf.DUMMYFUNCTION("""COMPUTED_VALUE"""),9.0)</f>
        <v>9</v>
      </c>
      <c r="G60" s="205" t="str">
        <f>IFERROR(__xludf.DUMMYFUNCTION("""COMPUTED_VALUE"""),"Caleb Staley")</f>
        <v>Caleb Staley</v>
      </c>
      <c r="H60" s="205" t="str">
        <f>IFERROR(__xludf.DUMMYFUNCTION("""COMPUTED_VALUE"""),"HUR")</f>
        <v>HUR</v>
      </c>
      <c r="I60" s="211">
        <f>IFERROR(__xludf.DUMMYFUNCTION("""COMPUTED_VALUE"""),22.2)</f>
        <v>22.2</v>
      </c>
      <c r="J60" s="206">
        <f>IFERROR(__xludf.DUMMYFUNCTION("""COMPUTED_VALUE"""),7.0)</f>
        <v>7</v>
      </c>
      <c r="K60" s="205">
        <f>IFERROR(__xludf.DUMMYFUNCTION("""COMPUTED_VALUE"""),1.0)</f>
        <v>1</v>
      </c>
      <c r="L60" s="205" t="str">
        <f>IFERROR(__xludf.DUMMYFUNCTION("""COMPUTED_VALUE"""),"Mack Strause")</f>
        <v>Mack Strause</v>
      </c>
      <c r="M60" s="205" t="str">
        <f>IFERROR(__xludf.DUMMYFUNCTION("""COMPUTED_VALUE"""),"BEL")</f>
        <v>BEL</v>
      </c>
      <c r="N60" s="211">
        <f>IFERROR(__xludf.DUMMYFUNCTION("""COMPUTED_VALUE"""),3.0)</f>
        <v>3</v>
      </c>
      <c r="O60" s="206">
        <f>IFERROR(__xludf.DUMMYFUNCTION("""COMPUTED_VALUE"""),7.0)</f>
        <v>7</v>
      </c>
      <c r="P60" s="205">
        <f>IFERROR(__xludf.DUMMYFUNCTION("""COMPUTED_VALUE"""),50.0)</f>
        <v>50</v>
      </c>
      <c r="Q60" s="205" t="str">
        <f>IFERROR(__xludf.DUMMYFUNCTION("""COMPUTED_VALUE"""),"Reid Claus")</f>
        <v>Reid Claus</v>
      </c>
      <c r="R60" s="205" t="str">
        <f>IFERROR(__xludf.DUMMYFUNCTION("""COMPUTED_VALUE"""),"BEL")</f>
        <v>BEL</v>
      </c>
      <c r="S60" s="225">
        <f>IFERROR(__xludf.DUMMYFUNCTION("""COMPUTED_VALUE"""),0.0)</f>
        <v>0</v>
      </c>
    </row>
    <row r="61">
      <c r="A61" s="205">
        <f>IFERROR(__xludf.DUMMYFUNCTION("""COMPUTED_VALUE"""),9.0)</f>
        <v>9</v>
      </c>
      <c r="B61" s="205" t="str">
        <f>IFERROR(__xludf.DUMMYFUNCTION("""COMPUTED_VALUE"""),"Caden Cramer")</f>
        <v>Caden Cramer</v>
      </c>
      <c r="C61" s="205" t="str">
        <f>IFERROR(__xludf.DUMMYFUNCTION("""COMPUTED_VALUE"""),"BEL")</f>
        <v>BEL</v>
      </c>
      <c r="D61" s="211">
        <f>IFERROR(__xludf.DUMMYFUNCTION("""COMPUTED_VALUE"""),30.9)</f>
        <v>30.9</v>
      </c>
      <c r="E61" s="206">
        <f>IFERROR(__xludf.DUMMYFUNCTION("""COMPUTED_VALUE"""),8.0)</f>
        <v>8</v>
      </c>
      <c r="F61" s="205">
        <f>IFERROR(__xludf.DUMMYFUNCTION("""COMPUTED_VALUE"""),18.0)</f>
        <v>18</v>
      </c>
      <c r="G61" s="205" t="str">
        <f>IFERROR(__xludf.DUMMYFUNCTION("""COMPUTED_VALUE"""),"Micah Smith")</f>
        <v>Micah Smith</v>
      </c>
      <c r="H61" s="205" t="str">
        <f>IFERROR(__xludf.DUMMYFUNCTION("""COMPUTED_VALUE"""),"VER")</f>
        <v>VER</v>
      </c>
      <c r="I61" s="211">
        <f>IFERROR(__xludf.DUMMYFUNCTION("""COMPUTED_VALUE"""),21.0)</f>
        <v>21</v>
      </c>
      <c r="J61" s="206">
        <f>IFERROR(__xludf.DUMMYFUNCTION("""COMPUTED_VALUE"""),8.0)</f>
        <v>8</v>
      </c>
      <c r="K61" s="205">
        <f>IFERROR(__xludf.DUMMYFUNCTION("""COMPUTED_VALUE"""),3.0)</f>
        <v>3</v>
      </c>
      <c r="L61" s="205" t="str">
        <f>IFERROR(__xludf.DUMMYFUNCTION("""COMPUTED_VALUE"""),"Jack Raglow")</f>
        <v>Jack Raglow</v>
      </c>
      <c r="M61" s="205" t="str">
        <f>IFERROR(__xludf.DUMMYFUNCTION("""COMPUTED_VALUE"""),"HUR")</f>
        <v>HUR</v>
      </c>
      <c r="N61" s="211">
        <f>IFERROR(__xludf.DUMMYFUNCTION("""COMPUTED_VALUE"""),3.0)</f>
        <v>3</v>
      </c>
      <c r="O61" s="206">
        <f>IFERROR(__xludf.DUMMYFUNCTION("""COMPUTED_VALUE"""),8.0)</f>
        <v>8</v>
      </c>
      <c r="P61" s="205">
        <f>IFERROR(__xludf.DUMMYFUNCTION("""COMPUTED_VALUE"""),9.0)</f>
        <v>9</v>
      </c>
      <c r="Q61" s="205" t="str">
        <f>IFERROR(__xludf.DUMMYFUNCTION("""COMPUTED_VALUE"""),"Caden Cramer")</f>
        <v>Caden Cramer</v>
      </c>
      <c r="R61" s="205" t="str">
        <f>IFERROR(__xludf.DUMMYFUNCTION("""COMPUTED_VALUE"""),"BEL")</f>
        <v>BEL</v>
      </c>
      <c r="S61" s="225">
        <f>IFERROR(__xludf.DUMMYFUNCTION("""COMPUTED_VALUE"""),0.0)</f>
        <v>0</v>
      </c>
    </row>
    <row r="62">
      <c r="A62" s="205">
        <f>IFERROR(__xludf.DUMMYFUNCTION("""COMPUTED_VALUE"""),50.0)</f>
        <v>50</v>
      </c>
      <c r="B62" s="205" t="str">
        <f>IFERROR(__xludf.DUMMYFUNCTION("""COMPUTED_VALUE"""),"Reid Claus")</f>
        <v>Reid Claus</v>
      </c>
      <c r="C62" s="205" t="str">
        <f>IFERROR(__xludf.DUMMYFUNCTION("""COMPUTED_VALUE"""),"BEL")</f>
        <v>BEL</v>
      </c>
      <c r="D62" s="205"/>
      <c r="E62" s="206">
        <f>IFERROR(__xludf.DUMMYFUNCTION("""COMPUTED_VALUE"""),9.0)</f>
        <v>9</v>
      </c>
      <c r="F62" s="205">
        <f>IFERROR(__xludf.DUMMYFUNCTION("""COMPUTED_VALUE"""),13.0)</f>
        <v>13</v>
      </c>
      <c r="G62" s="205" t="str">
        <f>IFERROR(__xludf.DUMMYFUNCTION("""COMPUTED_VALUE"""),"Danny Baker ")</f>
        <v>Danny Baker </v>
      </c>
      <c r="H62" s="205" t="str">
        <f>IFERROR(__xludf.DUMMYFUNCTION("""COMPUTED_VALUE"""),"PC")</f>
        <v>PC</v>
      </c>
      <c r="I62" s="211">
        <f>IFERROR(__xludf.DUMMYFUNCTION("""COMPUTED_VALUE"""),20.0)</f>
        <v>20</v>
      </c>
      <c r="J62" s="206">
        <f>IFERROR(__xludf.DUMMYFUNCTION("""COMPUTED_VALUE"""),9.0)</f>
        <v>9</v>
      </c>
      <c r="K62" s="205">
        <f>IFERROR(__xludf.DUMMYFUNCTION("""COMPUTED_VALUE"""),2.0)</f>
        <v>2</v>
      </c>
      <c r="L62" s="205" t="str">
        <f>IFERROR(__xludf.DUMMYFUNCTION("""COMPUTED_VALUE"""),"Konner Dauch")</f>
        <v>Konner Dauch</v>
      </c>
      <c r="M62" s="205" t="str">
        <f>IFERROR(__xludf.DUMMYFUNCTION("""COMPUTED_VALUE"""),"BEL")</f>
        <v>BEL</v>
      </c>
      <c r="N62" s="211">
        <f>IFERROR(__xludf.DUMMYFUNCTION("""COMPUTED_VALUE"""),0.5)</f>
        <v>0.5</v>
      </c>
      <c r="O62" s="206">
        <f>IFERROR(__xludf.DUMMYFUNCTION("""COMPUTED_VALUE"""),9.0)</f>
        <v>9</v>
      </c>
      <c r="P62" s="205">
        <f>IFERROR(__xludf.DUMMYFUNCTION("""COMPUTED_VALUE"""),5.0)</f>
        <v>5</v>
      </c>
      <c r="Q62" s="205" t="str">
        <f>IFERROR(__xludf.DUMMYFUNCTION("""COMPUTED_VALUE"""),"Drew Dennings")</f>
        <v>Drew Dennings</v>
      </c>
      <c r="R62" s="205" t="str">
        <f>IFERROR(__xludf.DUMMYFUNCTION("""COMPUTED_VALUE"""),"BEL")</f>
        <v>BEL</v>
      </c>
      <c r="S62" s="225">
        <f>IFERROR(__xludf.DUMMYFUNCTION("""COMPUTED_VALUE"""),0.0)</f>
        <v>0</v>
      </c>
    </row>
    <row r="63">
      <c r="A63" s="205">
        <f>IFERROR(__xludf.DUMMYFUNCTION("""COMPUTED_VALUE"""),33.0)</f>
        <v>33</v>
      </c>
      <c r="B63" s="205" t="str">
        <f>IFERROR(__xludf.DUMMYFUNCTION("""COMPUTED_VALUE"""),"Nolan Hartman")</f>
        <v>Nolan Hartman</v>
      </c>
      <c r="C63" s="205" t="str">
        <f>IFERROR(__xludf.DUMMYFUNCTION("""COMPUTED_VALUE"""),"BEL")</f>
        <v>BEL</v>
      </c>
      <c r="D63" s="205"/>
      <c r="E63" s="206">
        <f>IFERROR(__xludf.DUMMYFUNCTION("""COMPUTED_VALUE"""),10.0)</f>
        <v>10</v>
      </c>
      <c r="F63" s="205">
        <f>IFERROR(__xludf.DUMMYFUNCTION("""COMPUTED_VALUE"""),34.0)</f>
        <v>34</v>
      </c>
      <c r="G63" s="205" t="str">
        <f>IFERROR(__xludf.DUMMYFUNCTION("""COMPUTED_VALUE"""),"Aiden Kyser")</f>
        <v>Aiden Kyser</v>
      </c>
      <c r="H63" s="205" t="str">
        <f>IFERROR(__xludf.DUMMYFUNCTION("""COMPUTED_VALUE"""),"VER")</f>
        <v>VER</v>
      </c>
      <c r="I63" s="211">
        <f>IFERROR(__xludf.DUMMYFUNCTION("""COMPUTED_VALUE"""),19.727272727272727)</f>
        <v>19.72727273</v>
      </c>
      <c r="J63" s="206">
        <f>IFERROR(__xludf.DUMMYFUNCTION("""COMPUTED_VALUE"""),10.0)</f>
        <v>10</v>
      </c>
      <c r="K63" s="205">
        <f>IFERROR(__xludf.DUMMYFUNCTION("""COMPUTED_VALUE"""),15.0)</f>
        <v>15</v>
      </c>
      <c r="L63" s="205" t="str">
        <f>IFERROR(__xludf.DUMMYFUNCTION("""COMPUTED_VALUE"""),"Ike Brown")</f>
        <v>Ike Brown</v>
      </c>
      <c r="M63" s="205" t="str">
        <f>IFERROR(__xludf.DUMMYFUNCTION("""COMPUTED_VALUE"""),"BEL")</f>
        <v>BEL</v>
      </c>
      <c r="N63" s="205"/>
      <c r="O63" s="206">
        <f>IFERROR(__xludf.DUMMYFUNCTION("""COMPUTED_VALUE"""),10.0)</f>
        <v>10</v>
      </c>
      <c r="P63" s="205">
        <f>IFERROR(__xludf.DUMMYFUNCTION("""COMPUTED_VALUE"""),10.0)</f>
        <v>10</v>
      </c>
      <c r="Q63" s="205" t="str">
        <f>IFERROR(__xludf.DUMMYFUNCTION("""COMPUTED_VALUE"""),"Justin Bucher")</f>
        <v>Justin Bucher</v>
      </c>
      <c r="R63" s="205" t="str">
        <f>IFERROR(__xludf.DUMMYFUNCTION("""COMPUTED_VALUE"""),"BEL")</f>
        <v>BEL</v>
      </c>
      <c r="S63" s="225">
        <f>IFERROR(__xludf.DUMMYFUNCTION("""COMPUTED_VALUE"""),0.0)</f>
        <v>0</v>
      </c>
    </row>
    <row r="64">
      <c r="A64" s="205">
        <f>IFERROR(__xludf.DUMMYFUNCTION("""COMPUTED_VALUE"""),5.0)</f>
        <v>5</v>
      </c>
      <c r="B64" s="205" t="str">
        <f>IFERROR(__xludf.DUMMYFUNCTION("""COMPUTED_VALUE"""),"Drew Dennings")</f>
        <v>Drew Dennings</v>
      </c>
      <c r="C64" s="205" t="str">
        <f>IFERROR(__xludf.DUMMYFUNCTION("""COMPUTED_VALUE"""),"BEL")</f>
        <v>BEL</v>
      </c>
      <c r="D64" s="205"/>
      <c r="E64" s="206">
        <f>IFERROR(__xludf.DUMMYFUNCTION("""COMPUTED_VALUE"""),11.0)</f>
        <v>11</v>
      </c>
      <c r="F64" s="205">
        <f>IFERROR(__xludf.DUMMYFUNCTION("""COMPUTED_VALUE"""),24.0)</f>
        <v>24</v>
      </c>
      <c r="G64" s="205" t="str">
        <f>IFERROR(__xludf.DUMMYFUNCTION("""COMPUTED_VALUE"""),"Chris Viviano")</f>
        <v>Chris Viviano</v>
      </c>
      <c r="H64" s="205" t="str">
        <f>IFERROR(__xludf.DUMMYFUNCTION("""COMPUTED_VALUE"""),"HUR")</f>
        <v>HUR</v>
      </c>
      <c r="I64" s="211">
        <f>IFERROR(__xludf.DUMMYFUNCTION("""COMPUTED_VALUE"""),19.0)</f>
        <v>19</v>
      </c>
      <c r="J64" s="206">
        <f>IFERROR(__xludf.DUMMYFUNCTION("""COMPUTED_VALUE"""),11.0)</f>
        <v>11</v>
      </c>
      <c r="K64" s="205">
        <f>IFERROR(__xludf.DUMMYFUNCTION("""COMPUTED_VALUE"""),50.0)</f>
        <v>50</v>
      </c>
      <c r="L64" s="205" t="str">
        <f>IFERROR(__xludf.DUMMYFUNCTION("""COMPUTED_VALUE"""),"Reid Claus")</f>
        <v>Reid Claus</v>
      </c>
      <c r="M64" s="205" t="str">
        <f>IFERROR(__xludf.DUMMYFUNCTION("""COMPUTED_VALUE"""),"BEL")</f>
        <v>BEL</v>
      </c>
      <c r="N64" s="205"/>
      <c r="O64" s="206">
        <f>IFERROR(__xludf.DUMMYFUNCTION("""COMPUTED_VALUE"""),11.0)</f>
        <v>11</v>
      </c>
      <c r="P64" s="205">
        <f>IFERROR(__xludf.DUMMYFUNCTION("""COMPUTED_VALUE"""),2.0)</f>
        <v>2</v>
      </c>
      <c r="Q64" s="205" t="str">
        <f>IFERROR(__xludf.DUMMYFUNCTION("""COMPUTED_VALUE"""),"Konner Dauch")</f>
        <v>Konner Dauch</v>
      </c>
      <c r="R64" s="205" t="str">
        <f>IFERROR(__xludf.DUMMYFUNCTION("""COMPUTED_VALUE"""),"BEL")</f>
        <v>BEL</v>
      </c>
      <c r="S64" s="225">
        <f>IFERROR(__xludf.DUMMYFUNCTION("""COMPUTED_VALUE"""),0.0)</f>
        <v>0</v>
      </c>
    </row>
    <row r="65">
      <c r="A65" s="205">
        <f>IFERROR(__xludf.DUMMYFUNCTION("""COMPUTED_VALUE"""),10.0)</f>
        <v>10</v>
      </c>
      <c r="B65" s="205" t="str">
        <f>IFERROR(__xludf.DUMMYFUNCTION("""COMPUTED_VALUE"""),"Justin Bucher")</f>
        <v>Justin Bucher</v>
      </c>
      <c r="C65" s="205" t="str">
        <f>IFERROR(__xludf.DUMMYFUNCTION("""COMPUTED_VALUE"""),"BEL")</f>
        <v>BEL</v>
      </c>
      <c r="D65" s="205"/>
      <c r="E65" s="206">
        <f>IFERROR(__xludf.DUMMYFUNCTION("""COMPUTED_VALUE"""),12.0)</f>
        <v>12</v>
      </c>
      <c r="F65" s="205">
        <f>IFERROR(__xludf.DUMMYFUNCTION("""COMPUTED_VALUE"""),10.0)</f>
        <v>10</v>
      </c>
      <c r="G65" s="205" t="str">
        <f>IFERROR(__xludf.DUMMYFUNCTION("""COMPUTED_VALUE"""),"Justin Bucher")</f>
        <v>Justin Bucher</v>
      </c>
      <c r="H65" s="205" t="str">
        <f>IFERROR(__xludf.DUMMYFUNCTION("""COMPUTED_VALUE"""),"BEL")</f>
        <v>BEL</v>
      </c>
      <c r="I65" s="211">
        <f>IFERROR(__xludf.DUMMYFUNCTION("""COMPUTED_VALUE"""),18.0)</f>
        <v>18</v>
      </c>
      <c r="J65" s="206">
        <f>IFERROR(__xludf.DUMMYFUNCTION("""COMPUTED_VALUE"""),12.0)</f>
        <v>12</v>
      </c>
      <c r="K65" s="205">
        <f>IFERROR(__xludf.DUMMYFUNCTION("""COMPUTED_VALUE"""),9.0)</f>
        <v>9</v>
      </c>
      <c r="L65" s="205" t="str">
        <f>IFERROR(__xludf.DUMMYFUNCTION("""COMPUTED_VALUE"""),"Caden Cramer")</f>
        <v>Caden Cramer</v>
      </c>
      <c r="M65" s="205" t="str">
        <f>IFERROR(__xludf.DUMMYFUNCTION("""COMPUTED_VALUE"""),"BEL")</f>
        <v>BEL</v>
      </c>
      <c r="N65" s="205"/>
      <c r="O65" s="206">
        <f>IFERROR(__xludf.DUMMYFUNCTION("""COMPUTED_VALUE"""),12.0)</f>
        <v>12</v>
      </c>
      <c r="P65" s="205">
        <f>IFERROR(__xludf.DUMMYFUNCTION("""COMPUTED_VALUE"""),1.0)</f>
        <v>1</v>
      </c>
      <c r="Q65" s="205" t="str">
        <f>IFERROR(__xludf.DUMMYFUNCTION("""COMPUTED_VALUE"""),"Mack Strause")</f>
        <v>Mack Strause</v>
      </c>
      <c r="R65" s="205" t="str">
        <f>IFERROR(__xludf.DUMMYFUNCTION("""COMPUTED_VALUE"""),"BEL")</f>
        <v>BEL</v>
      </c>
      <c r="S65" s="225">
        <f>IFERROR(__xludf.DUMMYFUNCTION("""COMPUTED_VALUE"""),0.0)</f>
        <v>0</v>
      </c>
    </row>
    <row r="66">
      <c r="A66" s="205">
        <f>IFERROR(__xludf.DUMMYFUNCTION("""COMPUTED_VALUE"""),2.0)</f>
        <v>2</v>
      </c>
      <c r="B66" s="205" t="str">
        <f>IFERROR(__xludf.DUMMYFUNCTION("""COMPUTED_VALUE"""),"Konner Dauch")</f>
        <v>Konner Dauch</v>
      </c>
      <c r="C66" s="205" t="str">
        <f>IFERROR(__xludf.DUMMYFUNCTION("""COMPUTED_VALUE"""),"BEL")</f>
        <v>BEL</v>
      </c>
      <c r="D66" s="205"/>
      <c r="E66" s="206">
        <f>IFERROR(__xludf.DUMMYFUNCTION("""COMPUTED_VALUE"""),13.0)</f>
        <v>13</v>
      </c>
      <c r="F66" s="205">
        <f>IFERROR(__xludf.DUMMYFUNCTION("""COMPUTED_VALUE"""),9.0)</f>
        <v>9</v>
      </c>
      <c r="G66" s="205" t="str">
        <f>IFERROR(__xludf.DUMMYFUNCTION("""COMPUTED_VALUE"""),"Jace Cornell")</f>
        <v>Jace Cornell</v>
      </c>
      <c r="H66" s="205" t="str">
        <f>IFERROR(__xludf.DUMMYFUNCTION("""COMPUTED_VALUE"""),"PC")</f>
        <v>PC</v>
      </c>
      <c r="I66" s="211">
        <f>IFERROR(__xludf.DUMMYFUNCTION("""COMPUTED_VALUE"""),18.0)</f>
        <v>18</v>
      </c>
      <c r="J66" s="206">
        <f>IFERROR(__xludf.DUMMYFUNCTION("""COMPUTED_VALUE"""),13.0)</f>
        <v>13</v>
      </c>
      <c r="K66" s="205">
        <f>IFERROR(__xludf.DUMMYFUNCTION("""COMPUTED_VALUE"""),33.0)</f>
        <v>33</v>
      </c>
      <c r="L66" s="205" t="str">
        <f>IFERROR(__xludf.DUMMYFUNCTION("""COMPUTED_VALUE"""),"Nolan Hartman")</f>
        <v>Nolan Hartman</v>
      </c>
      <c r="M66" s="205" t="str">
        <f>IFERROR(__xludf.DUMMYFUNCTION("""COMPUTED_VALUE"""),"BEL")</f>
        <v>BEL</v>
      </c>
      <c r="N66" s="205"/>
      <c r="O66" s="206">
        <f>IFERROR(__xludf.DUMMYFUNCTION("""COMPUTED_VALUE"""),13.0)</f>
        <v>13</v>
      </c>
      <c r="P66" s="205">
        <f>IFERROR(__xludf.DUMMYFUNCTION("""COMPUTED_VALUE"""),36.0)</f>
        <v>36</v>
      </c>
      <c r="Q66" s="205" t="str">
        <f>IFERROR(__xludf.DUMMYFUNCTION("""COMPUTED_VALUE"""),"Jamauri Roberts")</f>
        <v>Jamauri Roberts</v>
      </c>
      <c r="R66" s="205" t="str">
        <f>IFERROR(__xludf.DUMMYFUNCTION("""COMPUTED_VALUE"""),"BEL")</f>
        <v>BEL</v>
      </c>
      <c r="S66" s="225">
        <f>IFERROR(__xludf.DUMMYFUNCTION("""COMPUTED_VALUE"""),0.0)</f>
        <v>0</v>
      </c>
    </row>
    <row r="67">
      <c r="A67" s="205">
        <f>IFERROR(__xludf.DUMMYFUNCTION("""COMPUTED_VALUE"""),1.0)</f>
        <v>1</v>
      </c>
      <c r="B67" s="205" t="str">
        <f>IFERROR(__xludf.DUMMYFUNCTION("""COMPUTED_VALUE"""),"Mack Strause")</f>
        <v>Mack Strause</v>
      </c>
      <c r="C67" s="205" t="str">
        <f>IFERROR(__xludf.DUMMYFUNCTION("""COMPUTED_VALUE"""),"BEL")</f>
        <v>BEL</v>
      </c>
      <c r="D67" s="205"/>
      <c r="E67" s="206">
        <f>IFERROR(__xludf.DUMMYFUNCTION("""COMPUTED_VALUE"""),14.0)</f>
        <v>14</v>
      </c>
      <c r="F67" s="205">
        <f>IFERROR(__xludf.DUMMYFUNCTION("""COMPUTED_VALUE"""),41.0)</f>
        <v>41</v>
      </c>
      <c r="G67" s="205" t="str">
        <f>IFERROR(__xludf.DUMMYFUNCTION("""COMPUTED_VALUE"""),"Evan Kuhns")</f>
        <v>Evan Kuhns</v>
      </c>
      <c r="H67" s="205" t="str">
        <f>IFERROR(__xludf.DUMMYFUNCTION("""COMPUTED_VALUE"""),"VER")</f>
        <v>VER</v>
      </c>
      <c r="I67" s="211">
        <f>IFERROR(__xludf.DUMMYFUNCTION("""COMPUTED_VALUE"""),18.0)</f>
        <v>18</v>
      </c>
      <c r="J67" s="206">
        <f>IFERROR(__xludf.DUMMYFUNCTION("""COMPUTED_VALUE"""),14.0)</f>
        <v>14</v>
      </c>
      <c r="K67" s="205">
        <f>IFERROR(__xludf.DUMMYFUNCTION("""COMPUTED_VALUE"""),5.0)</f>
        <v>5</v>
      </c>
      <c r="L67" s="205" t="str">
        <f>IFERROR(__xludf.DUMMYFUNCTION("""COMPUTED_VALUE"""),"Drew Dennings")</f>
        <v>Drew Dennings</v>
      </c>
      <c r="M67" s="205" t="str">
        <f>IFERROR(__xludf.DUMMYFUNCTION("""COMPUTED_VALUE"""),"BEL")</f>
        <v>BEL</v>
      </c>
      <c r="N67" s="205"/>
      <c r="O67" s="206">
        <f>IFERROR(__xludf.DUMMYFUNCTION("""COMPUTED_VALUE"""),14.0)</f>
        <v>14</v>
      </c>
      <c r="P67" s="205">
        <f>IFERROR(__xludf.DUMMYFUNCTION("""COMPUTED_VALUE"""),21.0)</f>
        <v>21</v>
      </c>
      <c r="Q67" s="205" t="str">
        <f>IFERROR(__xludf.DUMMYFUNCTION("""COMPUTED_VALUE"""),"Thomas Reesman")</f>
        <v>Thomas Reesman</v>
      </c>
      <c r="R67" s="205" t="str">
        <f>IFERROR(__xludf.DUMMYFUNCTION("""COMPUTED_VALUE"""),"BEL")</f>
        <v>BEL</v>
      </c>
      <c r="S67" s="225">
        <f>IFERROR(__xludf.DUMMYFUNCTION("""COMPUTED_VALUE"""),0.0)</f>
        <v>0</v>
      </c>
    </row>
    <row r="68">
      <c r="A68" s="205">
        <f>IFERROR(__xludf.DUMMYFUNCTION("""COMPUTED_VALUE"""),36.0)</f>
        <v>36</v>
      </c>
      <c r="B68" s="205" t="str">
        <f>IFERROR(__xludf.DUMMYFUNCTION("""COMPUTED_VALUE"""),"Jamauri Roberts")</f>
        <v>Jamauri Roberts</v>
      </c>
      <c r="C68" s="205" t="str">
        <f>IFERROR(__xludf.DUMMYFUNCTION("""COMPUTED_VALUE"""),"BEL")</f>
        <v>BEL</v>
      </c>
      <c r="D68" s="205"/>
      <c r="E68" s="206">
        <f>IFERROR(__xludf.DUMMYFUNCTION("""COMPUTED_VALUE"""),15.0)</f>
        <v>15</v>
      </c>
      <c r="F68" s="205">
        <f>IFERROR(__xludf.DUMMYFUNCTION("""COMPUTED_VALUE"""),1.0)</f>
        <v>1</v>
      </c>
      <c r="G68" s="205" t="str">
        <f>IFERROR(__xludf.DUMMYFUNCTION("""COMPUTED_VALUE"""),"Grant Periat")</f>
        <v>Grant Periat</v>
      </c>
      <c r="H68" s="205" t="str">
        <f>IFERROR(__xludf.DUMMYFUNCTION("""COMPUTED_VALUE"""),"HUR")</f>
        <v>HUR</v>
      </c>
      <c r="I68" s="211">
        <f>IFERROR(__xludf.DUMMYFUNCTION("""COMPUTED_VALUE"""),17.0)</f>
        <v>17</v>
      </c>
      <c r="J68" s="206">
        <f>IFERROR(__xludf.DUMMYFUNCTION("""COMPUTED_VALUE"""),15.0)</f>
        <v>15</v>
      </c>
      <c r="K68" s="205">
        <f>IFERROR(__xludf.DUMMYFUNCTION("""COMPUTED_VALUE"""),10.0)</f>
        <v>10</v>
      </c>
      <c r="L68" s="205" t="str">
        <f>IFERROR(__xludf.DUMMYFUNCTION("""COMPUTED_VALUE"""),"Justin Bucher")</f>
        <v>Justin Bucher</v>
      </c>
      <c r="M68" s="205" t="str">
        <f>IFERROR(__xludf.DUMMYFUNCTION("""COMPUTED_VALUE"""),"BEL")</f>
        <v>BEL</v>
      </c>
      <c r="N68" s="205"/>
      <c r="O68" s="206">
        <f>IFERROR(__xludf.DUMMYFUNCTION("""COMPUTED_VALUE"""),15.0)</f>
        <v>15</v>
      </c>
      <c r="P68" s="205">
        <f>IFERROR(__xludf.DUMMYFUNCTION("""COMPUTED_VALUE"""),80.0)</f>
        <v>80</v>
      </c>
      <c r="Q68" s="205" t="str">
        <f>IFERROR(__xludf.DUMMYFUNCTION("""COMPUTED_VALUE"""),"Zach Moses")</f>
        <v>Zach Moses</v>
      </c>
      <c r="R68" s="205" t="str">
        <f>IFERROR(__xludf.DUMMYFUNCTION("""COMPUTED_VALUE"""),"BEL")</f>
        <v>BEL</v>
      </c>
      <c r="S68" s="225">
        <f>IFERROR(__xludf.DUMMYFUNCTION("""COMPUTED_VALUE"""),0.0)</f>
        <v>0</v>
      </c>
    </row>
  </sheetData>
  <mergeCells count="21">
    <mergeCell ref="F1:I1"/>
    <mergeCell ref="K1:N1"/>
    <mergeCell ref="P1:S1"/>
    <mergeCell ref="A2:D3"/>
    <mergeCell ref="A4:D5"/>
    <mergeCell ref="A6:D7"/>
    <mergeCell ref="A8:D9"/>
    <mergeCell ref="F35:I35"/>
    <mergeCell ref="K35:N35"/>
    <mergeCell ref="A52:D52"/>
    <mergeCell ref="F52:I52"/>
    <mergeCell ref="K52:N52"/>
    <mergeCell ref="P52:S52"/>
    <mergeCell ref="A10:D11"/>
    <mergeCell ref="A15:D16"/>
    <mergeCell ref="A18:D18"/>
    <mergeCell ref="F18:I18"/>
    <mergeCell ref="K18:N18"/>
    <mergeCell ref="P18:S18"/>
    <mergeCell ref="A35:D35"/>
    <mergeCell ref="P35:S35"/>
  </mergeCell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3.71"/>
    <col customWidth="1" min="2" max="2" width="21.57"/>
    <col customWidth="1" min="3" max="35" width="4.43"/>
  </cols>
  <sheetData>
    <row r="1">
      <c r="A1" s="226" t="str">
        <f>IFERROR(__xludf.DUMMYFUNCTION("importrange(""1e9Ii_U9ed2KzUxZ6TD_HjlQidy_HYC2fG6TwdXVRMYI"",""T1!A1:AI77"")"),"")</f>
        <v/>
      </c>
      <c r="B1" s="227" t="str">
        <f>IFERROR(__xludf.DUMMYFUNCTION("""COMPUTED_VALUE"""),"BEL")</f>
        <v>BEL</v>
      </c>
      <c r="C1" s="226" t="str">
        <f>IFERROR(__xludf.DUMMYFUNCTION("""COMPUTED_VALUE"""),"Bellevue")</f>
        <v>Bellevue</v>
      </c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8"/>
      <c r="W1" s="229" t="str">
        <f>IFERROR(__xludf.DUMMYFUNCTION("""COMPUTED_VALUE"""),"Last updated at 2023-11-06 11:09:52 by mrhiggins314@gmail.com")</f>
        <v>Last updated at 2023-11-06 11:09:52 by mrhiggins314@gmail.com</v>
      </c>
    </row>
    <row r="2">
      <c r="A2" s="23"/>
      <c r="B2" s="230"/>
      <c r="C2" s="131" t="str">
        <f>IFERROR(__xludf.DUMMYFUNCTION("""COMPUTED_VALUE"""),"Passing")</f>
        <v>Passing</v>
      </c>
      <c r="H2" s="231"/>
      <c r="I2" s="231" t="str">
        <f>IFERROR(__xludf.DUMMYFUNCTION("""COMPUTED_VALUE"""),"            RECEIVING")</f>
        <v>            RECEIVING</v>
      </c>
      <c r="J2" s="131" t="str">
        <f>IFERROR(__xludf.DUMMYFUNCTION("""COMPUTED_VALUE"""),"Rushing")</f>
        <v>Rushing</v>
      </c>
      <c r="N2" s="231"/>
      <c r="O2" s="231"/>
      <c r="P2" s="131" t="str">
        <f>IFERROR(__xludf.DUMMYFUNCTION("""COMPUTED_VALUE"""),"Receiving")</f>
        <v>Receiving</v>
      </c>
      <c r="S2" s="231"/>
      <c r="T2" s="231"/>
      <c r="U2" s="232" t="str">
        <f>IFERROR(__xludf.DUMMYFUNCTION("""COMPUTED_VALUE"""),"2PT")</f>
        <v>2PT</v>
      </c>
      <c r="V2" s="233"/>
      <c r="AC2" s="234"/>
      <c r="AD2" s="234"/>
      <c r="AE2" s="234"/>
      <c r="AF2" s="235" t="str">
        <f>IFERROR(__xludf.DUMMYFUNCTION("""COMPUTED_VALUE"""),"Fum")</f>
        <v>Fum</v>
      </c>
      <c r="AG2" s="236" t="str">
        <f>IFERROR(__xludf.DUMMYFUNCTION("""COMPUTED_VALUE"""),"Fum")</f>
        <v>Fum</v>
      </c>
      <c r="AH2" s="234"/>
      <c r="AI2" s="234"/>
    </row>
    <row r="3">
      <c r="A3" s="31" t="str">
        <f>IFERROR(__xludf.DUMMYFUNCTION("""COMPUTED_VALUE"""),"#")</f>
        <v>#</v>
      </c>
      <c r="B3" s="237" t="str">
        <f>IFERROR(__xludf.DUMMYFUNCTION("""COMPUTED_VALUE"""),"OFFENSE")</f>
        <v>OFFENSE</v>
      </c>
      <c r="C3" s="238" t="str">
        <f>IFERROR(__xludf.DUMMYFUNCTION("""COMPUTED_VALUE"""),"ATT")</f>
        <v>ATT</v>
      </c>
      <c r="D3" s="23" t="str">
        <f>IFERROR(__xludf.DUMMYFUNCTION("""COMPUTED_VALUE"""),"COM")</f>
        <v>COM</v>
      </c>
      <c r="E3" s="23" t="str">
        <f>IFERROR(__xludf.DUMMYFUNCTION("""COMPUTED_VALUE"""),"YD")</f>
        <v>YD</v>
      </c>
      <c r="F3" s="23" t="str">
        <f>IFERROR(__xludf.DUMMYFUNCTION("""COMPUTED_VALUE"""),"TD")</f>
        <v>TD</v>
      </c>
      <c r="G3" s="23" t="str">
        <f>IFERROR(__xludf.DUMMYFUNCTION("""COMPUTED_VALUE"""),"INT")</f>
        <v>INT</v>
      </c>
      <c r="H3" s="239" t="str">
        <f>IFERROR(__xludf.DUMMYFUNCTION("""COMPUTED_VALUE"""),"Y/G")</f>
        <v>Y/G</v>
      </c>
      <c r="I3" s="240" t="str">
        <f>IFERROR(__xludf.DUMMYFUNCTION("""COMPUTED_VALUE"""),"%")</f>
        <v>%</v>
      </c>
      <c r="J3" s="23" t="str">
        <f>IFERROR(__xludf.DUMMYFUNCTION("""COMPUTED_VALUE"""),"ATT")</f>
        <v>ATT</v>
      </c>
      <c r="K3" s="23" t="str">
        <f>IFERROR(__xludf.DUMMYFUNCTION("""COMPUTED_VALUE"""),"YD")</f>
        <v>YD</v>
      </c>
      <c r="L3" s="23" t="str">
        <f>IFERROR(__xludf.DUMMYFUNCTION("""COMPUTED_VALUE"""),"TD")</f>
        <v>TD</v>
      </c>
      <c r="M3" s="50" t="str">
        <f>IFERROR(__xludf.DUMMYFUNCTION("""COMPUTED_VALUE"""),"FUM")</f>
        <v>FUM</v>
      </c>
      <c r="N3" s="239" t="str">
        <f>IFERROR(__xludf.DUMMYFUNCTION("""COMPUTED_VALUE"""),"Y/G")</f>
        <v>Y/G</v>
      </c>
      <c r="O3" s="241" t="str">
        <f>IFERROR(__xludf.DUMMYFUNCTION("""COMPUTED_VALUE"""),"Y/Att")</f>
        <v>Y/Att</v>
      </c>
      <c r="P3" s="50" t="str">
        <f>IFERROR(__xludf.DUMMYFUNCTION("""COMPUTED_VALUE"""),"REC")</f>
        <v>REC</v>
      </c>
      <c r="Q3" s="23" t="str">
        <f>IFERROR(__xludf.DUMMYFUNCTION("""COMPUTED_VALUE"""),"YDS")</f>
        <v>YDS</v>
      </c>
      <c r="R3" s="23" t="str">
        <f>IFERROR(__xludf.DUMMYFUNCTION("""COMPUTED_VALUE"""),"TD")</f>
        <v>TD</v>
      </c>
      <c r="S3" s="239" t="str">
        <f>IFERROR(__xludf.DUMMYFUNCTION("""COMPUTED_VALUE"""),"Y/G")</f>
        <v>Y/G</v>
      </c>
      <c r="T3" s="242" t="str">
        <f>IFERROR(__xludf.DUMMYFUNCTION("""COMPUTED_VALUE"""),"Y/Rec")</f>
        <v>Y/Rec</v>
      </c>
      <c r="U3" s="243" t="str">
        <f>IFERROR(__xludf.DUMMYFUNCTION("""COMPUTED_VALUE"""),"Conv")</f>
        <v>Conv</v>
      </c>
      <c r="V3" s="50"/>
      <c r="W3" s="31" t="str">
        <f>IFERROR(__xludf.DUMMYFUNCTION("""COMPUTED_VALUE"""),"#")</f>
        <v>#</v>
      </c>
      <c r="X3" s="244" t="str">
        <f>IFERROR(__xludf.DUMMYFUNCTION("""COMPUTED_VALUE"""),"DEFENSE")</f>
        <v>DEFENSE</v>
      </c>
      <c r="Y3" s="32"/>
      <c r="Z3" s="32"/>
      <c r="AA3" s="32"/>
      <c r="AB3" s="33"/>
      <c r="AC3" s="245" t="str">
        <f>IFERROR(__xludf.DUMMYFUNCTION("""COMPUTED_VALUE"""),"TAC")</f>
        <v>TAC</v>
      </c>
      <c r="AD3" s="246" t="str">
        <f>IFERROR(__xludf.DUMMYFUNCTION("""COMPUTED_VALUE"""),"SACK")</f>
        <v>SACK</v>
      </c>
      <c r="AE3" s="247" t="str">
        <f>IFERROR(__xludf.DUMMYFUNCTION("""COMPUTED_VALUE"""),"INT")</f>
        <v>INT</v>
      </c>
      <c r="AF3" s="248" t="str">
        <f>IFERROR(__xludf.DUMMYFUNCTION("""COMPUTED_VALUE"""),"Frcd")</f>
        <v>Frcd</v>
      </c>
      <c r="AG3" s="248" t="str">
        <f>IFERROR(__xludf.DUMMYFUNCTION("""COMPUTED_VALUE"""),"Rcvr")</f>
        <v>Rcvr</v>
      </c>
      <c r="AH3" s="247" t="str">
        <f>IFERROR(__xludf.DUMMYFUNCTION("""COMPUTED_VALUE"""),"TD")</f>
        <v>TD</v>
      </c>
      <c r="AI3" s="249" t="str">
        <f>IFERROR(__xludf.DUMMYFUNCTION("""COMPUTED_VALUE"""),"SAF")</f>
        <v>SAF</v>
      </c>
    </row>
    <row r="4">
      <c r="A4" s="250">
        <f>IFERROR(__xludf.DUMMYFUNCTION("""COMPUTED_VALUE"""),15.0)</f>
        <v>15</v>
      </c>
      <c r="B4" s="251" t="str">
        <f>IFERROR(__xludf.DUMMYFUNCTION("""COMPUTED_VALUE"""),"Ike Brown")</f>
        <v>Ike Brown</v>
      </c>
      <c r="C4" s="252">
        <f>IFERROR(__xludf.DUMMYFUNCTION("""COMPUTED_VALUE"""),265.0)</f>
        <v>265</v>
      </c>
      <c r="D4" s="253">
        <f>IFERROR(__xludf.DUMMYFUNCTION("""COMPUTED_VALUE"""),128.0)</f>
        <v>128</v>
      </c>
      <c r="E4" s="253">
        <f>IFERROR(__xludf.DUMMYFUNCTION("""COMPUTED_VALUE"""),1444.0)</f>
        <v>1444</v>
      </c>
      <c r="F4" s="254">
        <f>IFERROR(__xludf.DUMMYFUNCTION("""COMPUTED_VALUE"""),10.0)</f>
        <v>10</v>
      </c>
      <c r="G4" s="255">
        <f>IFERROR(__xludf.DUMMYFUNCTION("""COMPUTED_VALUE"""),10.0)</f>
        <v>10</v>
      </c>
      <c r="H4" s="256">
        <f>IFERROR(__xludf.DUMMYFUNCTION("""COMPUTED_VALUE"""),120.33333333333333)</f>
        <v>120.3333333</v>
      </c>
      <c r="I4" s="257">
        <f>IFERROR(__xludf.DUMMYFUNCTION("""COMPUTED_VALUE"""),0.4830188679245283)</f>
        <v>0.4830188679</v>
      </c>
      <c r="J4" s="258">
        <f>IFERROR(__xludf.DUMMYFUNCTION("""COMPUTED_VALUE"""),90.0)</f>
        <v>90</v>
      </c>
      <c r="K4" s="253">
        <f>IFERROR(__xludf.DUMMYFUNCTION("""COMPUTED_VALUE"""),467.0)</f>
        <v>467</v>
      </c>
      <c r="L4" s="253">
        <f>IFERROR(__xludf.DUMMYFUNCTION("""COMPUTED_VALUE"""),6.0)</f>
        <v>6</v>
      </c>
      <c r="M4" s="253">
        <f>IFERROR(__xludf.DUMMYFUNCTION("""COMPUTED_VALUE"""),1.0)</f>
        <v>1</v>
      </c>
      <c r="N4" s="256">
        <f>IFERROR(__xludf.DUMMYFUNCTION("""COMPUTED_VALUE"""),38.916666666666664)</f>
        <v>38.91666667</v>
      </c>
      <c r="O4" s="259">
        <f>IFERROR(__xludf.DUMMYFUNCTION("""COMPUTED_VALUE"""),5.188888888888889)</f>
        <v>5.188888889</v>
      </c>
      <c r="P4" s="258">
        <f>IFERROR(__xludf.DUMMYFUNCTION("""COMPUTED_VALUE"""),0.0)</f>
        <v>0</v>
      </c>
      <c r="Q4" s="254">
        <f>IFERROR(__xludf.DUMMYFUNCTION("""COMPUTED_VALUE"""),0.0)</f>
        <v>0</v>
      </c>
      <c r="R4" s="254">
        <f>IFERROR(__xludf.DUMMYFUNCTION("""COMPUTED_VALUE"""),0.0)</f>
        <v>0</v>
      </c>
      <c r="S4" s="256">
        <f>IFERROR(__xludf.DUMMYFUNCTION("""COMPUTED_VALUE"""),0.0)</f>
        <v>0</v>
      </c>
      <c r="T4" s="259" t="str">
        <f>IFERROR(__xludf.DUMMYFUNCTION("""COMPUTED_VALUE"""),"")</f>
        <v/>
      </c>
      <c r="U4" s="260">
        <f>IFERROR(__xludf.DUMMYFUNCTION("""COMPUTED_VALUE"""),0.0)</f>
        <v>0</v>
      </c>
      <c r="V4" s="50"/>
      <c r="W4" s="261">
        <f>IFERROR(__xludf.DUMMYFUNCTION("""COMPUTED_VALUE"""),9.0)</f>
        <v>9</v>
      </c>
      <c r="X4" s="262" t="str">
        <f>IFERROR(__xludf.DUMMYFUNCTION("""COMPUTED_VALUE"""),"Caden Cramer")</f>
        <v>Caden Cramer</v>
      </c>
      <c r="Y4" s="98"/>
      <c r="Z4" s="98"/>
      <c r="AA4" s="98"/>
      <c r="AB4" s="158"/>
      <c r="AC4" s="263">
        <f>IFERROR(__xludf.DUMMYFUNCTION("""COMPUTED_VALUE"""),82.0)</f>
        <v>82</v>
      </c>
      <c r="AD4" s="264">
        <f>IFERROR(__xludf.DUMMYFUNCTION("""COMPUTED_VALUE"""),1.0)</f>
        <v>1</v>
      </c>
      <c r="AE4" s="264">
        <f>IFERROR(__xludf.DUMMYFUNCTION("""COMPUTED_VALUE"""),1.0)</f>
        <v>1</v>
      </c>
      <c r="AF4" s="264">
        <f>IFERROR(__xludf.DUMMYFUNCTION("""COMPUTED_VALUE"""),1.0)</f>
        <v>1</v>
      </c>
      <c r="AG4" s="264">
        <f>IFERROR(__xludf.DUMMYFUNCTION("""COMPUTED_VALUE"""),1.0)</f>
        <v>1</v>
      </c>
      <c r="AH4" s="264">
        <f>IFERROR(__xludf.DUMMYFUNCTION("""COMPUTED_VALUE"""),0.0)</f>
        <v>0</v>
      </c>
      <c r="AI4" s="265">
        <f>IFERROR(__xludf.DUMMYFUNCTION("""COMPUTED_VALUE"""),0.0)</f>
        <v>0</v>
      </c>
    </row>
    <row r="5">
      <c r="A5" s="266">
        <f>IFERROR(__xludf.DUMMYFUNCTION("""COMPUTED_VALUE"""),4.0)</f>
        <v>4</v>
      </c>
      <c r="B5" s="267" t="str">
        <f>IFERROR(__xludf.DUMMYFUNCTION("""COMPUTED_VALUE"""),"Evan Bova")</f>
        <v>Evan Bova</v>
      </c>
      <c r="C5" s="268">
        <f>IFERROR(__xludf.DUMMYFUNCTION("""COMPUTED_VALUE"""),0.0)</f>
        <v>0</v>
      </c>
      <c r="D5" s="269">
        <f>IFERROR(__xludf.DUMMYFUNCTION("""COMPUTED_VALUE"""),0.0)</f>
        <v>0</v>
      </c>
      <c r="E5" s="269">
        <f>IFERROR(__xludf.DUMMYFUNCTION("""COMPUTED_VALUE"""),0.0)</f>
        <v>0</v>
      </c>
      <c r="F5" s="269">
        <f>IFERROR(__xludf.DUMMYFUNCTION("""COMPUTED_VALUE"""),0.0)</f>
        <v>0</v>
      </c>
      <c r="G5" s="270">
        <f>IFERROR(__xludf.DUMMYFUNCTION("""COMPUTED_VALUE"""),0.0)</f>
        <v>0</v>
      </c>
      <c r="H5" s="271">
        <f>IFERROR(__xludf.DUMMYFUNCTION("""COMPUTED_VALUE"""),0.0)</f>
        <v>0</v>
      </c>
      <c r="I5" s="272" t="str">
        <f>IFERROR(__xludf.DUMMYFUNCTION("""COMPUTED_VALUE"""),"")</f>
        <v/>
      </c>
      <c r="J5" s="273">
        <f>IFERROR(__xludf.DUMMYFUNCTION("""COMPUTED_VALUE"""),68.0)</f>
        <v>68</v>
      </c>
      <c r="K5" s="269">
        <f>IFERROR(__xludf.DUMMYFUNCTION("""COMPUTED_VALUE"""),327.0)</f>
        <v>327</v>
      </c>
      <c r="L5" s="269">
        <f>IFERROR(__xludf.DUMMYFUNCTION("""COMPUTED_VALUE"""),5.0)</f>
        <v>5</v>
      </c>
      <c r="M5" s="269">
        <f>IFERROR(__xludf.DUMMYFUNCTION("""COMPUTED_VALUE"""),0.0)</f>
        <v>0</v>
      </c>
      <c r="N5" s="271">
        <f>IFERROR(__xludf.DUMMYFUNCTION("""COMPUTED_VALUE"""),27.25)</f>
        <v>27.25</v>
      </c>
      <c r="O5" s="274">
        <f>IFERROR(__xludf.DUMMYFUNCTION("""COMPUTED_VALUE"""),4.8088235294117645)</f>
        <v>4.808823529</v>
      </c>
      <c r="P5" s="273">
        <f>IFERROR(__xludf.DUMMYFUNCTION("""COMPUTED_VALUE"""),3.0)</f>
        <v>3</v>
      </c>
      <c r="Q5" s="269">
        <f>IFERROR(__xludf.DUMMYFUNCTION("""COMPUTED_VALUE"""),19.0)</f>
        <v>19</v>
      </c>
      <c r="R5" s="269">
        <f>IFERROR(__xludf.DUMMYFUNCTION("""COMPUTED_VALUE"""),0.0)</f>
        <v>0</v>
      </c>
      <c r="S5" s="271">
        <f>IFERROR(__xludf.DUMMYFUNCTION("""COMPUTED_VALUE"""),1.5833333333333333)</f>
        <v>1.583333333</v>
      </c>
      <c r="T5" s="274">
        <f>IFERROR(__xludf.DUMMYFUNCTION("""COMPUTED_VALUE"""),6.333333333333333)</f>
        <v>6.333333333</v>
      </c>
      <c r="U5" s="275">
        <f>IFERROR(__xludf.DUMMYFUNCTION("""COMPUTED_VALUE"""),0.0)</f>
        <v>0</v>
      </c>
      <c r="V5" s="50"/>
      <c r="W5" s="266">
        <f>IFERROR(__xludf.DUMMYFUNCTION("""COMPUTED_VALUE"""),2.0)</f>
        <v>2</v>
      </c>
      <c r="X5" s="267" t="str">
        <f>IFERROR(__xludf.DUMMYFUNCTION("""COMPUTED_VALUE"""),"Konner Dauch")</f>
        <v>Konner Dauch</v>
      </c>
      <c r="Y5" s="2"/>
      <c r="Z5" s="2"/>
      <c r="AA5" s="2"/>
      <c r="AB5" s="160"/>
      <c r="AC5" s="276">
        <f>IFERROR(__xludf.DUMMYFUNCTION("""COMPUTED_VALUE"""),101.0)</f>
        <v>101</v>
      </c>
      <c r="AD5" s="277">
        <f>IFERROR(__xludf.DUMMYFUNCTION("""COMPUTED_VALUE"""),0.0)</f>
        <v>0</v>
      </c>
      <c r="AE5" s="277">
        <f>IFERROR(__xludf.DUMMYFUNCTION("""COMPUTED_VALUE"""),1.0)</f>
        <v>1</v>
      </c>
      <c r="AF5" s="277">
        <f>IFERROR(__xludf.DUMMYFUNCTION("""COMPUTED_VALUE"""),1.0)</f>
        <v>1</v>
      </c>
      <c r="AG5" s="277">
        <f>IFERROR(__xludf.DUMMYFUNCTION("""COMPUTED_VALUE"""),0.0)</f>
        <v>0</v>
      </c>
      <c r="AH5" s="277">
        <f>IFERROR(__xludf.DUMMYFUNCTION("""COMPUTED_VALUE"""),0.0)</f>
        <v>0</v>
      </c>
      <c r="AI5" s="278">
        <f>IFERROR(__xludf.DUMMYFUNCTION("""COMPUTED_VALUE"""),0.0)</f>
        <v>0</v>
      </c>
    </row>
    <row r="6">
      <c r="A6" s="266">
        <f>IFERROR(__xludf.DUMMYFUNCTION("""COMPUTED_VALUE"""),43.0)</f>
        <v>43</v>
      </c>
      <c r="B6" s="267" t="str">
        <f>IFERROR(__xludf.DUMMYFUNCTION("""COMPUTED_VALUE"""),"Billy Sberna")</f>
        <v>Billy Sberna</v>
      </c>
      <c r="C6" s="268">
        <f>IFERROR(__xludf.DUMMYFUNCTION("""COMPUTED_VALUE"""),0.0)</f>
        <v>0</v>
      </c>
      <c r="D6" s="269">
        <f>IFERROR(__xludf.DUMMYFUNCTION("""COMPUTED_VALUE"""),0.0)</f>
        <v>0</v>
      </c>
      <c r="E6" s="269">
        <f>IFERROR(__xludf.DUMMYFUNCTION("""COMPUTED_VALUE"""),0.0)</f>
        <v>0</v>
      </c>
      <c r="F6" s="269">
        <f>IFERROR(__xludf.DUMMYFUNCTION("""COMPUTED_VALUE"""),0.0)</f>
        <v>0</v>
      </c>
      <c r="G6" s="270">
        <f>IFERROR(__xludf.DUMMYFUNCTION("""COMPUTED_VALUE"""),0.0)</f>
        <v>0</v>
      </c>
      <c r="H6" s="271">
        <f>IFERROR(__xludf.DUMMYFUNCTION("""COMPUTED_VALUE"""),0.0)</f>
        <v>0</v>
      </c>
      <c r="I6" s="272" t="str">
        <f>IFERROR(__xludf.DUMMYFUNCTION("""COMPUTED_VALUE"""),"")</f>
        <v/>
      </c>
      <c r="J6" s="273">
        <f>IFERROR(__xludf.DUMMYFUNCTION("""COMPUTED_VALUE"""),71.0)</f>
        <v>71</v>
      </c>
      <c r="K6" s="269">
        <f>IFERROR(__xludf.DUMMYFUNCTION("""COMPUTED_VALUE"""),258.0)</f>
        <v>258</v>
      </c>
      <c r="L6" s="269">
        <f>IFERROR(__xludf.DUMMYFUNCTION("""COMPUTED_VALUE"""),2.0)</f>
        <v>2</v>
      </c>
      <c r="M6" s="269">
        <f>IFERROR(__xludf.DUMMYFUNCTION("""COMPUTED_VALUE"""),0.0)</f>
        <v>0</v>
      </c>
      <c r="N6" s="271">
        <f>IFERROR(__xludf.DUMMYFUNCTION("""COMPUTED_VALUE"""),21.5)</f>
        <v>21.5</v>
      </c>
      <c r="O6" s="274">
        <f>IFERROR(__xludf.DUMMYFUNCTION("""COMPUTED_VALUE"""),3.6338028169014085)</f>
        <v>3.633802817</v>
      </c>
      <c r="P6" s="273">
        <f>IFERROR(__xludf.DUMMYFUNCTION("""COMPUTED_VALUE"""),4.0)</f>
        <v>4</v>
      </c>
      <c r="Q6" s="269">
        <f>IFERROR(__xludf.DUMMYFUNCTION("""COMPUTED_VALUE"""),36.0)</f>
        <v>36</v>
      </c>
      <c r="R6" s="269">
        <f>IFERROR(__xludf.DUMMYFUNCTION("""COMPUTED_VALUE"""),1.0)</f>
        <v>1</v>
      </c>
      <c r="S6" s="271">
        <f>IFERROR(__xludf.DUMMYFUNCTION("""COMPUTED_VALUE"""),3.0)</f>
        <v>3</v>
      </c>
      <c r="T6" s="274">
        <f>IFERROR(__xludf.DUMMYFUNCTION("""COMPUTED_VALUE"""),9.0)</f>
        <v>9</v>
      </c>
      <c r="U6" s="275">
        <f>IFERROR(__xludf.DUMMYFUNCTION("""COMPUTED_VALUE"""),0.0)</f>
        <v>0</v>
      </c>
      <c r="V6" s="50"/>
      <c r="W6" s="266">
        <f>IFERROR(__xludf.DUMMYFUNCTION("""COMPUTED_VALUE"""),33.0)</f>
        <v>33</v>
      </c>
      <c r="X6" s="267" t="str">
        <f>IFERROR(__xludf.DUMMYFUNCTION("""COMPUTED_VALUE"""),"Nolan Hartman")</f>
        <v>Nolan Hartman</v>
      </c>
      <c r="Y6" s="2"/>
      <c r="Z6" s="2"/>
      <c r="AA6" s="2"/>
      <c r="AB6" s="160"/>
      <c r="AC6" s="276">
        <f>IFERROR(__xludf.DUMMYFUNCTION("""COMPUTED_VALUE"""),103.0)</f>
        <v>103</v>
      </c>
      <c r="AD6" s="277">
        <f>IFERROR(__xludf.DUMMYFUNCTION("""COMPUTED_VALUE"""),2.5)</f>
        <v>2.5</v>
      </c>
      <c r="AE6" s="277">
        <f>IFERROR(__xludf.DUMMYFUNCTION("""COMPUTED_VALUE"""),1.0)</f>
        <v>1</v>
      </c>
      <c r="AF6" s="277">
        <f>IFERROR(__xludf.DUMMYFUNCTION("""COMPUTED_VALUE"""),0.0)</f>
        <v>0</v>
      </c>
      <c r="AG6" s="277">
        <f>IFERROR(__xludf.DUMMYFUNCTION("""COMPUTED_VALUE"""),0.0)</f>
        <v>0</v>
      </c>
      <c r="AH6" s="277">
        <f>IFERROR(__xludf.DUMMYFUNCTION("""COMPUTED_VALUE"""),1.0)</f>
        <v>1</v>
      </c>
      <c r="AI6" s="278">
        <f>IFERROR(__xludf.DUMMYFUNCTION("""COMPUTED_VALUE"""),0.0)</f>
        <v>0</v>
      </c>
    </row>
    <row r="7">
      <c r="A7" s="266">
        <f>IFERROR(__xludf.DUMMYFUNCTION("""COMPUTED_VALUE"""),2.0)</f>
        <v>2</v>
      </c>
      <c r="B7" s="267" t="str">
        <f>IFERROR(__xludf.DUMMYFUNCTION("""COMPUTED_VALUE"""),"Konner Dauch")</f>
        <v>Konner Dauch</v>
      </c>
      <c r="C7" s="268">
        <f>IFERROR(__xludf.DUMMYFUNCTION("""COMPUTED_VALUE"""),0.0)</f>
        <v>0</v>
      </c>
      <c r="D7" s="269">
        <f>IFERROR(__xludf.DUMMYFUNCTION("""COMPUTED_VALUE"""),0.0)</f>
        <v>0</v>
      </c>
      <c r="E7" s="269">
        <f>IFERROR(__xludf.DUMMYFUNCTION("""COMPUTED_VALUE"""),0.0)</f>
        <v>0</v>
      </c>
      <c r="F7" s="269">
        <f>IFERROR(__xludf.DUMMYFUNCTION("""COMPUTED_VALUE"""),0.0)</f>
        <v>0</v>
      </c>
      <c r="G7" s="270">
        <f>IFERROR(__xludf.DUMMYFUNCTION("""COMPUTED_VALUE"""),0.0)</f>
        <v>0</v>
      </c>
      <c r="H7" s="271">
        <f>IFERROR(__xludf.DUMMYFUNCTION("""COMPUTED_VALUE"""),0.0)</f>
        <v>0</v>
      </c>
      <c r="I7" s="272" t="str">
        <f>IFERROR(__xludf.DUMMYFUNCTION("""COMPUTED_VALUE"""),"")</f>
        <v/>
      </c>
      <c r="J7" s="273">
        <f>IFERROR(__xludf.DUMMYFUNCTION("""COMPUTED_VALUE"""),1.0)</f>
        <v>1</v>
      </c>
      <c r="K7" s="269">
        <f>IFERROR(__xludf.DUMMYFUNCTION("""COMPUTED_VALUE"""),5.0)</f>
        <v>5</v>
      </c>
      <c r="L7" s="269">
        <f>IFERROR(__xludf.DUMMYFUNCTION("""COMPUTED_VALUE"""),0.0)</f>
        <v>0</v>
      </c>
      <c r="M7" s="269">
        <f>IFERROR(__xludf.DUMMYFUNCTION("""COMPUTED_VALUE"""),1.0)</f>
        <v>1</v>
      </c>
      <c r="N7" s="271">
        <f>IFERROR(__xludf.DUMMYFUNCTION("""COMPUTED_VALUE"""),0.4166666666666667)</f>
        <v>0.4166666667</v>
      </c>
      <c r="O7" s="274">
        <f>IFERROR(__xludf.DUMMYFUNCTION("""COMPUTED_VALUE"""),5.0)</f>
        <v>5</v>
      </c>
      <c r="P7" s="273">
        <f>IFERROR(__xludf.DUMMYFUNCTION("""COMPUTED_VALUE"""),24.0)</f>
        <v>24</v>
      </c>
      <c r="Q7" s="269">
        <f>IFERROR(__xludf.DUMMYFUNCTION("""COMPUTED_VALUE"""),226.0)</f>
        <v>226</v>
      </c>
      <c r="R7" s="269">
        <f>IFERROR(__xludf.DUMMYFUNCTION("""COMPUTED_VALUE"""),1.0)</f>
        <v>1</v>
      </c>
      <c r="S7" s="271">
        <f>IFERROR(__xludf.DUMMYFUNCTION("""COMPUTED_VALUE"""),18.833333333333332)</f>
        <v>18.83333333</v>
      </c>
      <c r="T7" s="274">
        <f>IFERROR(__xludf.DUMMYFUNCTION("""COMPUTED_VALUE"""),9.416666666666666)</f>
        <v>9.416666667</v>
      </c>
      <c r="U7" s="275">
        <f>IFERROR(__xludf.DUMMYFUNCTION("""COMPUTED_VALUE"""),0.0)</f>
        <v>0</v>
      </c>
      <c r="V7" s="50"/>
      <c r="W7" s="266">
        <f>IFERROR(__xludf.DUMMYFUNCTION("""COMPUTED_VALUE"""),4.0)</f>
        <v>4</v>
      </c>
      <c r="X7" s="267" t="str">
        <f>IFERROR(__xludf.DUMMYFUNCTION("""COMPUTED_VALUE"""),"Evan Bova")</f>
        <v>Evan Bova</v>
      </c>
      <c r="Y7" s="2"/>
      <c r="Z7" s="2"/>
      <c r="AA7" s="2"/>
      <c r="AB7" s="160"/>
      <c r="AC7" s="276">
        <f>IFERROR(__xludf.DUMMYFUNCTION("""COMPUTED_VALUE"""),26.0)</f>
        <v>26</v>
      </c>
      <c r="AD7" s="277">
        <f>IFERROR(__xludf.DUMMYFUNCTION("""COMPUTED_VALUE"""),0.0)</f>
        <v>0</v>
      </c>
      <c r="AE7" s="277">
        <f>IFERROR(__xludf.DUMMYFUNCTION("""COMPUTED_VALUE"""),1.0)</f>
        <v>1</v>
      </c>
      <c r="AF7" s="277">
        <f>IFERROR(__xludf.DUMMYFUNCTION("""COMPUTED_VALUE"""),0.0)</f>
        <v>0</v>
      </c>
      <c r="AG7" s="277">
        <f>IFERROR(__xludf.DUMMYFUNCTION("""COMPUTED_VALUE"""),0.0)</f>
        <v>0</v>
      </c>
      <c r="AH7" s="277">
        <f>IFERROR(__xludf.DUMMYFUNCTION("""COMPUTED_VALUE"""),1.0)</f>
        <v>1</v>
      </c>
      <c r="AI7" s="278">
        <f>IFERROR(__xludf.DUMMYFUNCTION("""COMPUTED_VALUE"""),0.0)</f>
        <v>0</v>
      </c>
    </row>
    <row r="8">
      <c r="A8" s="266">
        <f>IFERROR(__xludf.DUMMYFUNCTION("""COMPUTED_VALUE"""),9.0)</f>
        <v>9</v>
      </c>
      <c r="B8" s="267" t="str">
        <f>IFERROR(__xludf.DUMMYFUNCTION("""COMPUTED_VALUE"""),"Caden Cramer")</f>
        <v>Caden Cramer</v>
      </c>
      <c r="C8" s="268">
        <f>IFERROR(__xludf.DUMMYFUNCTION("""COMPUTED_VALUE"""),0.0)</f>
        <v>0</v>
      </c>
      <c r="D8" s="269">
        <f>IFERROR(__xludf.DUMMYFUNCTION("""COMPUTED_VALUE"""),0.0)</f>
        <v>0</v>
      </c>
      <c r="E8" s="269">
        <f>IFERROR(__xludf.DUMMYFUNCTION("""COMPUTED_VALUE"""),0.0)</f>
        <v>0</v>
      </c>
      <c r="F8" s="269">
        <f>IFERROR(__xludf.DUMMYFUNCTION("""COMPUTED_VALUE"""),0.0)</f>
        <v>0</v>
      </c>
      <c r="G8" s="270">
        <f>IFERROR(__xludf.DUMMYFUNCTION("""COMPUTED_VALUE"""),0.0)</f>
        <v>0</v>
      </c>
      <c r="H8" s="271">
        <f>IFERROR(__xludf.DUMMYFUNCTION("""COMPUTED_VALUE"""),0.0)</f>
        <v>0</v>
      </c>
      <c r="I8" s="272" t="str">
        <f>IFERROR(__xludf.DUMMYFUNCTION("""COMPUTED_VALUE"""),"")</f>
        <v/>
      </c>
      <c r="J8" s="273">
        <f>IFERROR(__xludf.DUMMYFUNCTION("""COMPUTED_VALUE"""),0.0)</f>
        <v>0</v>
      </c>
      <c r="K8" s="269">
        <f>IFERROR(__xludf.DUMMYFUNCTION("""COMPUTED_VALUE"""),0.0)</f>
        <v>0</v>
      </c>
      <c r="L8" s="269">
        <f>IFERROR(__xludf.DUMMYFUNCTION("""COMPUTED_VALUE"""),0.0)</f>
        <v>0</v>
      </c>
      <c r="M8" s="269">
        <f>IFERROR(__xludf.DUMMYFUNCTION("""COMPUTED_VALUE"""),0.0)</f>
        <v>0</v>
      </c>
      <c r="N8" s="271">
        <f>IFERROR(__xludf.DUMMYFUNCTION("""COMPUTED_VALUE"""),0.0)</f>
        <v>0</v>
      </c>
      <c r="O8" s="274" t="str">
        <f>IFERROR(__xludf.DUMMYFUNCTION("""COMPUTED_VALUE"""),"")</f>
        <v/>
      </c>
      <c r="P8" s="273">
        <f>IFERROR(__xludf.DUMMYFUNCTION("""COMPUTED_VALUE"""),40.0)</f>
        <v>40</v>
      </c>
      <c r="Q8" s="269">
        <f>IFERROR(__xludf.DUMMYFUNCTION("""COMPUTED_VALUE"""),594.0)</f>
        <v>594</v>
      </c>
      <c r="R8" s="269">
        <f>IFERROR(__xludf.DUMMYFUNCTION("""COMPUTED_VALUE"""),7.0)</f>
        <v>7</v>
      </c>
      <c r="S8" s="271">
        <f>IFERROR(__xludf.DUMMYFUNCTION("""COMPUTED_VALUE"""),49.5)</f>
        <v>49.5</v>
      </c>
      <c r="T8" s="274">
        <f>IFERROR(__xludf.DUMMYFUNCTION("""COMPUTED_VALUE"""),14.85)</f>
        <v>14.85</v>
      </c>
      <c r="U8" s="275">
        <f>IFERROR(__xludf.DUMMYFUNCTION("""COMPUTED_VALUE"""),0.0)</f>
        <v>0</v>
      </c>
      <c r="V8" s="50"/>
      <c r="W8" s="266">
        <f>IFERROR(__xludf.DUMMYFUNCTION("""COMPUTED_VALUE"""),6.0)</f>
        <v>6</v>
      </c>
      <c r="X8" s="267" t="str">
        <f>IFERROR(__xludf.DUMMYFUNCTION("""COMPUTED_VALUE"""),"Cooper Winke")</f>
        <v>Cooper Winke</v>
      </c>
      <c r="Y8" s="2"/>
      <c r="Z8" s="2"/>
      <c r="AA8" s="2"/>
      <c r="AB8" s="160"/>
      <c r="AC8" s="276">
        <f>IFERROR(__xludf.DUMMYFUNCTION("""COMPUTED_VALUE"""),24.0)</f>
        <v>24</v>
      </c>
      <c r="AD8" s="277">
        <f>IFERROR(__xludf.DUMMYFUNCTION("""COMPUTED_VALUE"""),2.0)</f>
        <v>2</v>
      </c>
      <c r="AE8" s="277">
        <f>IFERROR(__xludf.DUMMYFUNCTION("""COMPUTED_VALUE"""),0.0)</f>
        <v>0</v>
      </c>
      <c r="AF8" s="277">
        <f>IFERROR(__xludf.DUMMYFUNCTION("""COMPUTED_VALUE"""),0.0)</f>
        <v>0</v>
      </c>
      <c r="AG8" s="277">
        <f>IFERROR(__xludf.DUMMYFUNCTION("""COMPUTED_VALUE"""),0.0)</f>
        <v>0</v>
      </c>
      <c r="AH8" s="277">
        <f>IFERROR(__xludf.DUMMYFUNCTION("""COMPUTED_VALUE"""),0.0)</f>
        <v>0</v>
      </c>
      <c r="AI8" s="278">
        <f>IFERROR(__xludf.DUMMYFUNCTION("""COMPUTED_VALUE"""),0.0)</f>
        <v>0</v>
      </c>
    </row>
    <row r="9">
      <c r="A9" s="266">
        <f>IFERROR(__xludf.DUMMYFUNCTION("""COMPUTED_VALUE"""),33.0)</f>
        <v>33</v>
      </c>
      <c r="B9" s="267" t="str">
        <f>IFERROR(__xludf.DUMMYFUNCTION("""COMPUTED_VALUE"""),"Nolan Hartman")</f>
        <v>Nolan Hartman</v>
      </c>
      <c r="C9" s="268">
        <f>IFERROR(__xludf.DUMMYFUNCTION("""COMPUTED_VALUE"""),0.0)</f>
        <v>0</v>
      </c>
      <c r="D9" s="269">
        <f>IFERROR(__xludf.DUMMYFUNCTION("""COMPUTED_VALUE"""),0.0)</f>
        <v>0</v>
      </c>
      <c r="E9" s="269">
        <f>IFERROR(__xludf.DUMMYFUNCTION("""COMPUTED_VALUE"""),0.0)</f>
        <v>0</v>
      </c>
      <c r="F9" s="269">
        <f>IFERROR(__xludf.DUMMYFUNCTION("""COMPUTED_VALUE"""),0.0)</f>
        <v>0</v>
      </c>
      <c r="G9" s="270">
        <f>IFERROR(__xludf.DUMMYFUNCTION("""COMPUTED_VALUE"""),0.0)</f>
        <v>0</v>
      </c>
      <c r="H9" s="271">
        <f>IFERROR(__xludf.DUMMYFUNCTION("""COMPUTED_VALUE"""),0.0)</f>
        <v>0</v>
      </c>
      <c r="I9" s="272" t="str">
        <f>IFERROR(__xludf.DUMMYFUNCTION("""COMPUTED_VALUE"""),"")</f>
        <v/>
      </c>
      <c r="J9" s="273">
        <f>IFERROR(__xludf.DUMMYFUNCTION("""COMPUTED_VALUE"""),112.0)</f>
        <v>112</v>
      </c>
      <c r="K9" s="269">
        <f>IFERROR(__xludf.DUMMYFUNCTION("""COMPUTED_VALUE"""),503.0)</f>
        <v>503</v>
      </c>
      <c r="L9" s="269">
        <f>IFERROR(__xludf.DUMMYFUNCTION("""COMPUTED_VALUE"""),4.0)</f>
        <v>4</v>
      </c>
      <c r="M9" s="269">
        <f>IFERROR(__xludf.DUMMYFUNCTION("""COMPUTED_VALUE"""),4.0)</f>
        <v>4</v>
      </c>
      <c r="N9" s="271">
        <f>IFERROR(__xludf.DUMMYFUNCTION("""COMPUTED_VALUE"""),41.916666666666664)</f>
        <v>41.91666667</v>
      </c>
      <c r="O9" s="274">
        <f>IFERROR(__xludf.DUMMYFUNCTION("""COMPUTED_VALUE"""),4.491071428571429)</f>
        <v>4.491071429</v>
      </c>
      <c r="P9" s="273">
        <f>IFERROR(__xludf.DUMMYFUNCTION("""COMPUTED_VALUE"""),13.0)</f>
        <v>13</v>
      </c>
      <c r="Q9" s="269">
        <f>IFERROR(__xludf.DUMMYFUNCTION("""COMPUTED_VALUE"""),54.0)</f>
        <v>54</v>
      </c>
      <c r="R9" s="269">
        <f>IFERROR(__xludf.DUMMYFUNCTION("""COMPUTED_VALUE"""),0.0)</f>
        <v>0</v>
      </c>
      <c r="S9" s="271">
        <f>IFERROR(__xludf.DUMMYFUNCTION("""COMPUTED_VALUE"""),4.5)</f>
        <v>4.5</v>
      </c>
      <c r="T9" s="274">
        <f>IFERROR(__xludf.DUMMYFUNCTION("""COMPUTED_VALUE"""),4.153846153846154)</f>
        <v>4.153846154</v>
      </c>
      <c r="U9" s="275">
        <f>IFERROR(__xludf.DUMMYFUNCTION("""COMPUTED_VALUE"""),0.0)</f>
        <v>0</v>
      </c>
      <c r="V9" s="50"/>
      <c r="W9" s="266">
        <f>IFERROR(__xludf.DUMMYFUNCTION("""COMPUTED_VALUE"""),15.0)</f>
        <v>15</v>
      </c>
      <c r="X9" s="267" t="str">
        <f>IFERROR(__xludf.DUMMYFUNCTION("""COMPUTED_VALUE"""),"Ike Brown")</f>
        <v>Ike Brown</v>
      </c>
      <c r="Y9" s="2"/>
      <c r="Z9" s="2"/>
      <c r="AA9" s="2"/>
      <c r="AB9" s="160"/>
      <c r="AC9" s="276">
        <f>IFERROR(__xludf.DUMMYFUNCTION("""COMPUTED_VALUE"""),42.0)</f>
        <v>42</v>
      </c>
      <c r="AD9" s="277">
        <f>IFERROR(__xludf.DUMMYFUNCTION("""COMPUTED_VALUE"""),0.0)</f>
        <v>0</v>
      </c>
      <c r="AE9" s="277">
        <f>IFERROR(__xludf.DUMMYFUNCTION("""COMPUTED_VALUE"""),2.0)</f>
        <v>2</v>
      </c>
      <c r="AF9" s="277">
        <f>IFERROR(__xludf.DUMMYFUNCTION("""COMPUTED_VALUE"""),0.0)</f>
        <v>0</v>
      </c>
      <c r="AG9" s="277">
        <f>IFERROR(__xludf.DUMMYFUNCTION("""COMPUTED_VALUE"""),0.0)</f>
        <v>0</v>
      </c>
      <c r="AH9" s="277">
        <f>IFERROR(__xludf.DUMMYFUNCTION("""COMPUTED_VALUE"""),0.0)</f>
        <v>0</v>
      </c>
      <c r="AI9" s="278">
        <f>IFERROR(__xludf.DUMMYFUNCTION("""COMPUTED_VALUE"""),0.0)</f>
        <v>0</v>
      </c>
    </row>
    <row r="10">
      <c r="A10" s="266">
        <f>IFERROR(__xludf.DUMMYFUNCTION("""COMPUTED_VALUE"""),13.0)</f>
        <v>13</v>
      </c>
      <c r="B10" s="267" t="str">
        <f>IFERROR(__xludf.DUMMYFUNCTION("""COMPUTED_VALUE"""),"Owen Hancock")</f>
        <v>Owen Hancock</v>
      </c>
      <c r="C10" s="268">
        <f>IFERROR(__xludf.DUMMYFUNCTION("""COMPUTED_VALUE"""),0.0)</f>
        <v>0</v>
      </c>
      <c r="D10" s="269">
        <f>IFERROR(__xludf.DUMMYFUNCTION("""COMPUTED_VALUE"""),0.0)</f>
        <v>0</v>
      </c>
      <c r="E10" s="269">
        <f>IFERROR(__xludf.DUMMYFUNCTION("""COMPUTED_VALUE"""),0.0)</f>
        <v>0</v>
      </c>
      <c r="F10" s="269">
        <f>IFERROR(__xludf.DUMMYFUNCTION("""COMPUTED_VALUE"""),0.0)</f>
        <v>0</v>
      </c>
      <c r="G10" s="270">
        <f>IFERROR(__xludf.DUMMYFUNCTION("""COMPUTED_VALUE"""),0.0)</f>
        <v>0</v>
      </c>
      <c r="H10" s="271">
        <f>IFERROR(__xludf.DUMMYFUNCTION("""COMPUTED_VALUE"""),0.0)</f>
        <v>0</v>
      </c>
      <c r="I10" s="272" t="str">
        <f>IFERROR(__xludf.DUMMYFUNCTION("""COMPUTED_VALUE"""),"")</f>
        <v/>
      </c>
      <c r="J10" s="273">
        <f>IFERROR(__xludf.DUMMYFUNCTION("""COMPUTED_VALUE"""),0.0)</f>
        <v>0</v>
      </c>
      <c r="K10" s="269">
        <f>IFERROR(__xludf.DUMMYFUNCTION("""COMPUTED_VALUE"""),0.0)</f>
        <v>0</v>
      </c>
      <c r="L10" s="269">
        <f>IFERROR(__xludf.DUMMYFUNCTION("""COMPUTED_VALUE"""),0.0)</f>
        <v>0</v>
      </c>
      <c r="M10" s="269">
        <f>IFERROR(__xludf.DUMMYFUNCTION("""COMPUTED_VALUE"""),0.0)</f>
        <v>0</v>
      </c>
      <c r="N10" s="271">
        <f>IFERROR(__xludf.DUMMYFUNCTION("""COMPUTED_VALUE"""),0.0)</f>
        <v>0</v>
      </c>
      <c r="O10" s="274" t="str">
        <f>IFERROR(__xludf.DUMMYFUNCTION("""COMPUTED_VALUE"""),"")</f>
        <v/>
      </c>
      <c r="P10" s="273">
        <f>IFERROR(__xludf.DUMMYFUNCTION("""COMPUTED_VALUE"""),25.0)</f>
        <v>25</v>
      </c>
      <c r="Q10" s="269">
        <f>IFERROR(__xludf.DUMMYFUNCTION("""COMPUTED_VALUE"""),325.0)</f>
        <v>325</v>
      </c>
      <c r="R10" s="269">
        <f>IFERROR(__xludf.DUMMYFUNCTION("""COMPUTED_VALUE"""),1.0)</f>
        <v>1</v>
      </c>
      <c r="S10" s="271">
        <f>IFERROR(__xludf.DUMMYFUNCTION("""COMPUTED_VALUE"""),27.083333333333332)</f>
        <v>27.08333333</v>
      </c>
      <c r="T10" s="274">
        <f>IFERROR(__xludf.DUMMYFUNCTION("""COMPUTED_VALUE"""),13.0)</f>
        <v>13</v>
      </c>
      <c r="U10" s="275">
        <f>IFERROR(__xludf.DUMMYFUNCTION("""COMPUTED_VALUE"""),0.0)</f>
        <v>0</v>
      </c>
      <c r="V10" s="50"/>
      <c r="W10" s="266">
        <f>IFERROR(__xludf.DUMMYFUNCTION("""COMPUTED_VALUE"""),5.0)</f>
        <v>5</v>
      </c>
      <c r="X10" s="267" t="str">
        <f>IFERROR(__xludf.DUMMYFUNCTION("""COMPUTED_VALUE"""),"Drew Dennings")</f>
        <v>Drew Dennings</v>
      </c>
      <c r="Y10" s="2"/>
      <c r="Z10" s="2"/>
      <c r="AA10" s="2"/>
      <c r="AB10" s="160"/>
      <c r="AC10" s="276">
        <f>IFERROR(__xludf.DUMMYFUNCTION("""COMPUTED_VALUE"""),29.0)</f>
        <v>29</v>
      </c>
      <c r="AD10" s="277">
        <f>IFERROR(__xludf.DUMMYFUNCTION("""COMPUTED_VALUE"""),0.0)</f>
        <v>0</v>
      </c>
      <c r="AE10" s="277">
        <f>IFERROR(__xludf.DUMMYFUNCTION("""COMPUTED_VALUE"""),0.0)</f>
        <v>0</v>
      </c>
      <c r="AF10" s="277">
        <f>IFERROR(__xludf.DUMMYFUNCTION("""COMPUTED_VALUE"""),0.0)</f>
        <v>0</v>
      </c>
      <c r="AG10" s="277">
        <f>IFERROR(__xludf.DUMMYFUNCTION("""COMPUTED_VALUE"""),0.0)</f>
        <v>0</v>
      </c>
      <c r="AH10" s="277">
        <f>IFERROR(__xludf.DUMMYFUNCTION("""COMPUTED_VALUE"""),0.0)</f>
        <v>0</v>
      </c>
      <c r="AI10" s="278">
        <f>IFERROR(__xludf.DUMMYFUNCTION("""COMPUTED_VALUE"""),0.0)</f>
        <v>0</v>
      </c>
    </row>
    <row r="11">
      <c r="A11" s="266">
        <f>IFERROR(__xludf.DUMMYFUNCTION("""COMPUTED_VALUE"""),27.0)</f>
        <v>27</v>
      </c>
      <c r="B11" s="267" t="str">
        <f>IFERROR(__xludf.DUMMYFUNCTION("""COMPUTED_VALUE"""),"Brodie Dauch")</f>
        <v>Brodie Dauch</v>
      </c>
      <c r="C11" s="268">
        <f>IFERROR(__xludf.DUMMYFUNCTION("""COMPUTED_VALUE"""),0.0)</f>
        <v>0</v>
      </c>
      <c r="D11" s="269">
        <f>IFERROR(__xludf.DUMMYFUNCTION("""COMPUTED_VALUE"""),0.0)</f>
        <v>0</v>
      </c>
      <c r="E11" s="269">
        <f>IFERROR(__xludf.DUMMYFUNCTION("""COMPUTED_VALUE"""),0.0)</f>
        <v>0</v>
      </c>
      <c r="F11" s="269">
        <f>IFERROR(__xludf.DUMMYFUNCTION("""COMPUTED_VALUE"""),0.0)</f>
        <v>0</v>
      </c>
      <c r="G11" s="270">
        <f>IFERROR(__xludf.DUMMYFUNCTION("""COMPUTED_VALUE"""),0.0)</f>
        <v>0</v>
      </c>
      <c r="H11" s="271">
        <f>IFERROR(__xludf.DUMMYFUNCTION("""COMPUTED_VALUE"""),0.0)</f>
        <v>0</v>
      </c>
      <c r="I11" s="272" t="str">
        <f>IFERROR(__xludf.DUMMYFUNCTION("""COMPUTED_VALUE"""),"")</f>
        <v/>
      </c>
      <c r="J11" s="273">
        <f>IFERROR(__xludf.DUMMYFUNCTION("""COMPUTED_VALUE"""),0.0)</f>
        <v>0</v>
      </c>
      <c r="K11" s="269">
        <f>IFERROR(__xludf.DUMMYFUNCTION("""COMPUTED_VALUE"""),0.0)</f>
        <v>0</v>
      </c>
      <c r="L11" s="269">
        <f>IFERROR(__xludf.DUMMYFUNCTION("""COMPUTED_VALUE"""),0.0)</f>
        <v>0</v>
      </c>
      <c r="M11" s="269">
        <f>IFERROR(__xludf.DUMMYFUNCTION("""COMPUTED_VALUE"""),0.0)</f>
        <v>0</v>
      </c>
      <c r="N11" s="271">
        <f>IFERROR(__xludf.DUMMYFUNCTION("""COMPUTED_VALUE"""),0.0)</f>
        <v>0</v>
      </c>
      <c r="O11" s="274" t="str">
        <f>IFERROR(__xludf.DUMMYFUNCTION("""COMPUTED_VALUE"""),"")</f>
        <v/>
      </c>
      <c r="P11" s="273">
        <f>IFERROR(__xludf.DUMMYFUNCTION("""COMPUTED_VALUE"""),2.0)</f>
        <v>2</v>
      </c>
      <c r="Q11" s="269">
        <f>IFERROR(__xludf.DUMMYFUNCTION("""COMPUTED_VALUE"""),23.0)</f>
        <v>23</v>
      </c>
      <c r="R11" s="269">
        <f>IFERROR(__xludf.DUMMYFUNCTION("""COMPUTED_VALUE"""),0.0)</f>
        <v>0</v>
      </c>
      <c r="S11" s="271">
        <f>IFERROR(__xludf.DUMMYFUNCTION("""COMPUTED_VALUE"""),1.9166666666666667)</f>
        <v>1.916666667</v>
      </c>
      <c r="T11" s="274">
        <f>IFERROR(__xludf.DUMMYFUNCTION("""COMPUTED_VALUE"""),11.5)</f>
        <v>11.5</v>
      </c>
      <c r="U11" s="275">
        <f>IFERROR(__xludf.DUMMYFUNCTION("""COMPUTED_VALUE"""),0.0)</f>
        <v>0</v>
      </c>
      <c r="V11" s="50"/>
      <c r="W11" s="266">
        <f>IFERROR(__xludf.DUMMYFUNCTION("""COMPUTED_VALUE"""),50.0)</f>
        <v>50</v>
      </c>
      <c r="X11" s="267" t="str">
        <f>IFERROR(__xludf.DUMMYFUNCTION("""COMPUTED_VALUE"""),"Reid Claus")</f>
        <v>Reid Claus</v>
      </c>
      <c r="Y11" s="2"/>
      <c r="Z11" s="2"/>
      <c r="AA11" s="2"/>
      <c r="AB11" s="160"/>
      <c r="AC11" s="276">
        <f>IFERROR(__xludf.DUMMYFUNCTION("""COMPUTED_VALUE"""),39.0)</f>
        <v>39</v>
      </c>
      <c r="AD11" s="277">
        <f>IFERROR(__xludf.DUMMYFUNCTION("""COMPUTED_VALUE"""),5.0)</f>
        <v>5</v>
      </c>
      <c r="AE11" s="277">
        <f>IFERROR(__xludf.DUMMYFUNCTION("""COMPUTED_VALUE"""),2.0)</f>
        <v>2</v>
      </c>
      <c r="AF11" s="277">
        <f>IFERROR(__xludf.DUMMYFUNCTION("""COMPUTED_VALUE"""),0.0)</f>
        <v>0</v>
      </c>
      <c r="AG11" s="277">
        <f>IFERROR(__xludf.DUMMYFUNCTION("""COMPUTED_VALUE"""),1.0)</f>
        <v>1</v>
      </c>
      <c r="AH11" s="277">
        <f>IFERROR(__xludf.DUMMYFUNCTION("""COMPUTED_VALUE"""),0.0)</f>
        <v>0</v>
      </c>
      <c r="AI11" s="278">
        <f>IFERROR(__xludf.DUMMYFUNCTION("""COMPUTED_VALUE"""),0.0)</f>
        <v>0</v>
      </c>
    </row>
    <row r="12">
      <c r="A12" s="266">
        <f>IFERROR(__xludf.DUMMYFUNCTION("""COMPUTED_VALUE"""),3.0)</f>
        <v>3</v>
      </c>
      <c r="B12" s="267" t="str">
        <f>IFERROR(__xludf.DUMMYFUNCTION("""COMPUTED_VALUE"""),"Reed Lorow")</f>
        <v>Reed Lorow</v>
      </c>
      <c r="C12" s="268">
        <f>IFERROR(__xludf.DUMMYFUNCTION("""COMPUTED_VALUE"""),0.0)</f>
        <v>0</v>
      </c>
      <c r="D12" s="269">
        <f>IFERROR(__xludf.DUMMYFUNCTION("""COMPUTED_VALUE"""),0.0)</f>
        <v>0</v>
      </c>
      <c r="E12" s="269">
        <f>IFERROR(__xludf.DUMMYFUNCTION("""COMPUTED_VALUE"""),0.0)</f>
        <v>0</v>
      </c>
      <c r="F12" s="269">
        <f>IFERROR(__xludf.DUMMYFUNCTION("""COMPUTED_VALUE"""),0.0)</f>
        <v>0</v>
      </c>
      <c r="G12" s="270">
        <f>IFERROR(__xludf.DUMMYFUNCTION("""COMPUTED_VALUE"""),0.0)</f>
        <v>0</v>
      </c>
      <c r="H12" s="271">
        <f>IFERROR(__xludf.DUMMYFUNCTION("""COMPUTED_VALUE"""),0.0)</f>
        <v>0</v>
      </c>
      <c r="I12" s="272" t="str">
        <f>IFERROR(__xludf.DUMMYFUNCTION("""COMPUTED_VALUE"""),"")</f>
        <v/>
      </c>
      <c r="J12" s="273">
        <f>IFERROR(__xludf.DUMMYFUNCTION("""COMPUTED_VALUE"""),0.0)</f>
        <v>0</v>
      </c>
      <c r="K12" s="269">
        <f>IFERROR(__xludf.DUMMYFUNCTION("""COMPUTED_VALUE"""),0.0)</f>
        <v>0</v>
      </c>
      <c r="L12" s="269">
        <f>IFERROR(__xludf.DUMMYFUNCTION("""COMPUTED_VALUE"""),0.0)</f>
        <v>0</v>
      </c>
      <c r="M12" s="269">
        <f>IFERROR(__xludf.DUMMYFUNCTION("""COMPUTED_VALUE"""),0.0)</f>
        <v>0</v>
      </c>
      <c r="N12" s="271">
        <f>IFERROR(__xludf.DUMMYFUNCTION("""COMPUTED_VALUE"""),0.0)</f>
        <v>0</v>
      </c>
      <c r="O12" s="274" t="str">
        <f>IFERROR(__xludf.DUMMYFUNCTION("""COMPUTED_VALUE"""),"")</f>
        <v/>
      </c>
      <c r="P12" s="273">
        <f>IFERROR(__xludf.DUMMYFUNCTION("""COMPUTED_VALUE"""),1.0)</f>
        <v>1</v>
      </c>
      <c r="Q12" s="269">
        <f>IFERROR(__xludf.DUMMYFUNCTION("""COMPUTED_VALUE"""),8.0)</f>
        <v>8</v>
      </c>
      <c r="R12" s="269">
        <f>IFERROR(__xludf.DUMMYFUNCTION("""COMPUTED_VALUE"""),0.0)</f>
        <v>0</v>
      </c>
      <c r="S12" s="271">
        <f>IFERROR(__xludf.DUMMYFUNCTION("""COMPUTED_VALUE"""),0.6666666666666666)</f>
        <v>0.6666666667</v>
      </c>
      <c r="T12" s="274">
        <f>IFERROR(__xludf.DUMMYFUNCTION("""COMPUTED_VALUE"""),8.0)</f>
        <v>8</v>
      </c>
      <c r="U12" s="275">
        <f>IFERROR(__xludf.DUMMYFUNCTION("""COMPUTED_VALUE"""),0.0)</f>
        <v>0</v>
      </c>
      <c r="V12" s="50"/>
      <c r="W12" s="266">
        <f>IFERROR(__xludf.DUMMYFUNCTION("""COMPUTED_VALUE"""),10.0)</f>
        <v>10</v>
      </c>
      <c r="X12" s="267" t="str">
        <f>IFERROR(__xludf.DUMMYFUNCTION("""COMPUTED_VALUE"""),"Justin Bucher")</f>
        <v>Justin Bucher</v>
      </c>
      <c r="Y12" s="2"/>
      <c r="Z12" s="2"/>
      <c r="AA12" s="2"/>
      <c r="AB12" s="160"/>
      <c r="AC12" s="276">
        <f>IFERROR(__xludf.DUMMYFUNCTION("""COMPUTED_VALUE"""),43.0)</f>
        <v>43</v>
      </c>
      <c r="AD12" s="277">
        <f>IFERROR(__xludf.DUMMYFUNCTION("""COMPUTED_VALUE"""),0.0)</f>
        <v>0</v>
      </c>
      <c r="AE12" s="277">
        <f>IFERROR(__xludf.DUMMYFUNCTION("""COMPUTED_VALUE"""),0.0)</f>
        <v>0</v>
      </c>
      <c r="AF12" s="277">
        <f>IFERROR(__xludf.DUMMYFUNCTION("""COMPUTED_VALUE"""),0.0)</f>
        <v>0</v>
      </c>
      <c r="AG12" s="277">
        <f>IFERROR(__xludf.DUMMYFUNCTION("""COMPUTED_VALUE"""),0.0)</f>
        <v>0</v>
      </c>
      <c r="AH12" s="277">
        <f>IFERROR(__xludf.DUMMYFUNCTION("""COMPUTED_VALUE"""),0.0)</f>
        <v>0</v>
      </c>
      <c r="AI12" s="278">
        <f>IFERROR(__xludf.DUMMYFUNCTION("""COMPUTED_VALUE"""),0.0)</f>
        <v>0</v>
      </c>
    </row>
    <row r="13">
      <c r="A13" s="279">
        <f>IFERROR(__xludf.DUMMYFUNCTION("""COMPUTED_VALUE"""),21.0)</f>
        <v>21</v>
      </c>
      <c r="B13" s="267" t="str">
        <f>IFERROR(__xludf.DUMMYFUNCTION("""COMPUTED_VALUE"""),"Thomas Reesman")</f>
        <v>Thomas Reesman</v>
      </c>
      <c r="C13" s="268">
        <f>IFERROR(__xludf.DUMMYFUNCTION("""COMPUTED_VALUE"""),0.0)</f>
        <v>0</v>
      </c>
      <c r="D13" s="269">
        <f>IFERROR(__xludf.DUMMYFUNCTION("""COMPUTED_VALUE"""),0.0)</f>
        <v>0</v>
      </c>
      <c r="E13" s="269">
        <f>IFERROR(__xludf.DUMMYFUNCTION("""COMPUTED_VALUE"""),0.0)</f>
        <v>0</v>
      </c>
      <c r="F13" s="269">
        <f>IFERROR(__xludf.DUMMYFUNCTION("""COMPUTED_VALUE"""),0.0)</f>
        <v>0</v>
      </c>
      <c r="G13" s="270">
        <f>IFERROR(__xludf.DUMMYFUNCTION("""COMPUTED_VALUE"""),0.0)</f>
        <v>0</v>
      </c>
      <c r="H13" s="271">
        <f>IFERROR(__xludf.DUMMYFUNCTION("""COMPUTED_VALUE"""),0.0)</f>
        <v>0</v>
      </c>
      <c r="I13" s="272" t="str">
        <f>IFERROR(__xludf.DUMMYFUNCTION("""COMPUTED_VALUE"""),"")</f>
        <v/>
      </c>
      <c r="J13" s="273">
        <f>IFERROR(__xludf.DUMMYFUNCTION("""COMPUTED_VALUE"""),4.0)</f>
        <v>4</v>
      </c>
      <c r="K13" s="269">
        <f>IFERROR(__xludf.DUMMYFUNCTION("""COMPUTED_VALUE"""),4.0)</f>
        <v>4</v>
      </c>
      <c r="L13" s="269">
        <f>IFERROR(__xludf.DUMMYFUNCTION("""COMPUTED_VALUE"""),0.0)</f>
        <v>0</v>
      </c>
      <c r="M13" s="269">
        <f>IFERROR(__xludf.DUMMYFUNCTION("""COMPUTED_VALUE"""),0.0)</f>
        <v>0</v>
      </c>
      <c r="N13" s="271">
        <f>IFERROR(__xludf.DUMMYFUNCTION("""COMPUTED_VALUE"""),0.3333333333333333)</f>
        <v>0.3333333333</v>
      </c>
      <c r="O13" s="274">
        <f>IFERROR(__xludf.DUMMYFUNCTION("""COMPUTED_VALUE"""),1.0)</f>
        <v>1</v>
      </c>
      <c r="P13" s="273">
        <f>IFERROR(__xludf.DUMMYFUNCTION("""COMPUTED_VALUE"""),0.0)</f>
        <v>0</v>
      </c>
      <c r="Q13" s="269">
        <f>IFERROR(__xludf.DUMMYFUNCTION("""COMPUTED_VALUE"""),0.0)</f>
        <v>0</v>
      </c>
      <c r="R13" s="269">
        <f>IFERROR(__xludf.DUMMYFUNCTION("""COMPUTED_VALUE"""),0.0)</f>
        <v>0</v>
      </c>
      <c r="S13" s="271">
        <f>IFERROR(__xludf.DUMMYFUNCTION("""COMPUTED_VALUE"""),0.0)</f>
        <v>0</v>
      </c>
      <c r="T13" s="274" t="str">
        <f>IFERROR(__xludf.DUMMYFUNCTION("""COMPUTED_VALUE"""),"")</f>
        <v/>
      </c>
      <c r="U13" s="275">
        <f>IFERROR(__xludf.DUMMYFUNCTION("""COMPUTED_VALUE"""),0.0)</f>
        <v>0</v>
      </c>
      <c r="V13" s="50"/>
      <c r="W13" s="266">
        <f>IFERROR(__xludf.DUMMYFUNCTION("""COMPUTED_VALUE"""),51.0)</f>
        <v>51</v>
      </c>
      <c r="X13" s="267" t="str">
        <f>IFERROR(__xludf.DUMMYFUNCTION("""COMPUTED_VALUE"""),"JR Allen")</f>
        <v>JR Allen</v>
      </c>
      <c r="Y13" s="2"/>
      <c r="Z13" s="2"/>
      <c r="AA13" s="2"/>
      <c r="AB13" s="160"/>
      <c r="AC13" s="276">
        <f>IFERROR(__xludf.DUMMYFUNCTION("""COMPUTED_VALUE"""),37.0)</f>
        <v>37</v>
      </c>
      <c r="AD13" s="277">
        <f>IFERROR(__xludf.DUMMYFUNCTION("""COMPUTED_VALUE"""),3.0)</f>
        <v>3</v>
      </c>
      <c r="AE13" s="277">
        <f>IFERROR(__xludf.DUMMYFUNCTION("""COMPUTED_VALUE"""),0.0)</f>
        <v>0</v>
      </c>
      <c r="AF13" s="277">
        <f>IFERROR(__xludf.DUMMYFUNCTION("""COMPUTED_VALUE"""),2.0)</f>
        <v>2</v>
      </c>
      <c r="AG13" s="277">
        <f>IFERROR(__xludf.DUMMYFUNCTION("""COMPUTED_VALUE"""),1.0)</f>
        <v>1</v>
      </c>
      <c r="AH13" s="277">
        <f>IFERROR(__xludf.DUMMYFUNCTION("""COMPUTED_VALUE"""),0.0)</f>
        <v>0</v>
      </c>
      <c r="AI13" s="278">
        <f>IFERROR(__xludf.DUMMYFUNCTION("""COMPUTED_VALUE"""),0.0)</f>
        <v>0</v>
      </c>
    </row>
    <row r="14">
      <c r="A14" s="266">
        <f>IFERROR(__xludf.DUMMYFUNCTION("""COMPUTED_VALUE"""),36.0)</f>
        <v>36</v>
      </c>
      <c r="B14" s="267" t="str">
        <f>IFERROR(__xludf.DUMMYFUNCTION("""COMPUTED_VALUE"""),"Jamauri Roberts")</f>
        <v>Jamauri Roberts</v>
      </c>
      <c r="C14" s="268">
        <f>IFERROR(__xludf.DUMMYFUNCTION("""COMPUTED_VALUE"""),0.0)</f>
        <v>0</v>
      </c>
      <c r="D14" s="269">
        <f>IFERROR(__xludf.DUMMYFUNCTION("""COMPUTED_VALUE"""),0.0)</f>
        <v>0</v>
      </c>
      <c r="E14" s="269">
        <f>IFERROR(__xludf.DUMMYFUNCTION("""COMPUTED_VALUE"""),0.0)</f>
        <v>0</v>
      </c>
      <c r="F14" s="269">
        <f>IFERROR(__xludf.DUMMYFUNCTION("""COMPUTED_VALUE"""),0.0)</f>
        <v>0</v>
      </c>
      <c r="G14" s="270">
        <f>IFERROR(__xludf.DUMMYFUNCTION("""COMPUTED_VALUE"""),0.0)</f>
        <v>0</v>
      </c>
      <c r="H14" s="271">
        <f>IFERROR(__xludf.DUMMYFUNCTION("""COMPUTED_VALUE"""),0.0)</f>
        <v>0</v>
      </c>
      <c r="I14" s="272" t="str">
        <f>IFERROR(__xludf.DUMMYFUNCTION("""COMPUTED_VALUE"""),"")</f>
        <v/>
      </c>
      <c r="J14" s="273">
        <f>IFERROR(__xludf.DUMMYFUNCTION("""COMPUTED_VALUE"""),22.0)</f>
        <v>22</v>
      </c>
      <c r="K14" s="269">
        <f>IFERROR(__xludf.DUMMYFUNCTION("""COMPUTED_VALUE"""),89.0)</f>
        <v>89</v>
      </c>
      <c r="L14" s="269">
        <f>IFERROR(__xludf.DUMMYFUNCTION("""COMPUTED_VALUE"""),0.0)</f>
        <v>0</v>
      </c>
      <c r="M14" s="269">
        <f>IFERROR(__xludf.DUMMYFUNCTION("""COMPUTED_VALUE"""),0.0)</f>
        <v>0</v>
      </c>
      <c r="N14" s="271">
        <f>IFERROR(__xludf.DUMMYFUNCTION("""COMPUTED_VALUE"""),7.416666666666667)</f>
        <v>7.416666667</v>
      </c>
      <c r="O14" s="274">
        <f>IFERROR(__xludf.DUMMYFUNCTION("""COMPUTED_VALUE"""),4.045454545454546)</f>
        <v>4.045454545</v>
      </c>
      <c r="P14" s="273">
        <f>IFERROR(__xludf.DUMMYFUNCTION("""COMPUTED_VALUE"""),0.0)</f>
        <v>0</v>
      </c>
      <c r="Q14" s="269">
        <f>IFERROR(__xludf.DUMMYFUNCTION("""COMPUTED_VALUE"""),0.0)</f>
        <v>0</v>
      </c>
      <c r="R14" s="269">
        <f>IFERROR(__xludf.DUMMYFUNCTION("""COMPUTED_VALUE"""),0.0)</f>
        <v>0</v>
      </c>
      <c r="S14" s="271">
        <f>IFERROR(__xludf.DUMMYFUNCTION("""COMPUTED_VALUE"""),0.0)</f>
        <v>0</v>
      </c>
      <c r="T14" s="274" t="str">
        <f>IFERROR(__xludf.DUMMYFUNCTION("""COMPUTED_VALUE"""),"")</f>
        <v/>
      </c>
      <c r="U14" s="275">
        <f>IFERROR(__xludf.DUMMYFUNCTION("""COMPUTED_VALUE"""),0.0)</f>
        <v>0</v>
      </c>
      <c r="V14" s="50"/>
      <c r="W14" s="266">
        <f>IFERROR(__xludf.DUMMYFUNCTION("""COMPUTED_VALUE"""),63.0)</f>
        <v>63</v>
      </c>
      <c r="X14" s="267" t="str">
        <f>IFERROR(__xludf.DUMMYFUNCTION("""COMPUTED_VALUE"""),"Tatum Gore")</f>
        <v>Tatum Gore</v>
      </c>
      <c r="Y14" s="2"/>
      <c r="Z14" s="2"/>
      <c r="AA14" s="2"/>
      <c r="AB14" s="160"/>
      <c r="AC14" s="276">
        <f>IFERROR(__xludf.DUMMYFUNCTION("""COMPUTED_VALUE"""),65.0)</f>
        <v>65</v>
      </c>
      <c r="AD14" s="277">
        <f>IFERROR(__xludf.DUMMYFUNCTION("""COMPUTED_VALUE"""),6.5)</f>
        <v>6.5</v>
      </c>
      <c r="AE14" s="277">
        <f>IFERROR(__xludf.DUMMYFUNCTION("""COMPUTED_VALUE"""),0.0)</f>
        <v>0</v>
      </c>
      <c r="AF14" s="277">
        <f>IFERROR(__xludf.DUMMYFUNCTION("""COMPUTED_VALUE"""),0.0)</f>
        <v>0</v>
      </c>
      <c r="AG14" s="277">
        <f>IFERROR(__xludf.DUMMYFUNCTION("""COMPUTED_VALUE"""),1.0)</f>
        <v>1</v>
      </c>
      <c r="AH14" s="277">
        <f>IFERROR(__xludf.DUMMYFUNCTION("""COMPUTED_VALUE"""),0.0)</f>
        <v>0</v>
      </c>
      <c r="AI14" s="278">
        <f>IFERROR(__xludf.DUMMYFUNCTION("""COMPUTED_VALUE"""),0.0)</f>
        <v>0</v>
      </c>
    </row>
    <row r="15">
      <c r="A15" s="266">
        <f>IFERROR(__xludf.DUMMYFUNCTION("""COMPUTED_VALUE"""),45.0)</f>
        <v>45</v>
      </c>
      <c r="B15" s="267" t="str">
        <f>IFERROR(__xludf.DUMMYFUNCTION("""COMPUTED_VALUE"""),"Landon Sartor")</f>
        <v>Landon Sartor</v>
      </c>
      <c r="C15" s="268">
        <f>IFERROR(__xludf.DUMMYFUNCTION("""COMPUTED_VALUE"""),0.0)</f>
        <v>0</v>
      </c>
      <c r="D15" s="269">
        <f>IFERROR(__xludf.DUMMYFUNCTION("""COMPUTED_VALUE"""),0.0)</f>
        <v>0</v>
      </c>
      <c r="E15" s="269">
        <f>IFERROR(__xludf.DUMMYFUNCTION("""COMPUTED_VALUE"""),0.0)</f>
        <v>0</v>
      </c>
      <c r="F15" s="269">
        <f>IFERROR(__xludf.DUMMYFUNCTION("""COMPUTED_VALUE"""),0.0)</f>
        <v>0</v>
      </c>
      <c r="G15" s="270">
        <f>IFERROR(__xludf.DUMMYFUNCTION("""COMPUTED_VALUE"""),0.0)</f>
        <v>0</v>
      </c>
      <c r="H15" s="271">
        <f>IFERROR(__xludf.DUMMYFUNCTION("""COMPUTED_VALUE"""),0.0)</f>
        <v>0</v>
      </c>
      <c r="I15" s="272" t="str">
        <f>IFERROR(__xludf.DUMMYFUNCTION("""COMPUTED_VALUE"""),"")</f>
        <v/>
      </c>
      <c r="J15" s="273">
        <f>IFERROR(__xludf.DUMMYFUNCTION("""COMPUTED_VALUE"""),1.0)</f>
        <v>1</v>
      </c>
      <c r="K15" s="269">
        <f>IFERROR(__xludf.DUMMYFUNCTION("""COMPUTED_VALUE"""),2.0)</f>
        <v>2</v>
      </c>
      <c r="L15" s="269">
        <f>IFERROR(__xludf.DUMMYFUNCTION("""COMPUTED_VALUE"""),0.0)</f>
        <v>0</v>
      </c>
      <c r="M15" s="269">
        <f>IFERROR(__xludf.DUMMYFUNCTION("""COMPUTED_VALUE"""),0.0)</f>
        <v>0</v>
      </c>
      <c r="N15" s="271">
        <f>IFERROR(__xludf.DUMMYFUNCTION("""COMPUTED_VALUE"""),0.16666666666666666)</f>
        <v>0.1666666667</v>
      </c>
      <c r="O15" s="274">
        <f>IFERROR(__xludf.DUMMYFUNCTION("""COMPUTED_VALUE"""),2.0)</f>
        <v>2</v>
      </c>
      <c r="P15" s="273">
        <f>IFERROR(__xludf.DUMMYFUNCTION("""COMPUTED_VALUE"""),0.0)</f>
        <v>0</v>
      </c>
      <c r="Q15" s="269">
        <f>IFERROR(__xludf.DUMMYFUNCTION("""COMPUTED_VALUE"""),0.0)</f>
        <v>0</v>
      </c>
      <c r="R15" s="269">
        <f>IFERROR(__xludf.DUMMYFUNCTION("""COMPUTED_VALUE"""),0.0)</f>
        <v>0</v>
      </c>
      <c r="S15" s="271">
        <f>IFERROR(__xludf.DUMMYFUNCTION("""COMPUTED_VALUE"""),0.0)</f>
        <v>0</v>
      </c>
      <c r="T15" s="274" t="str">
        <f>IFERROR(__xludf.DUMMYFUNCTION("""COMPUTED_VALUE"""),"")</f>
        <v/>
      </c>
      <c r="U15" s="275">
        <f>IFERROR(__xludf.DUMMYFUNCTION("""COMPUTED_VALUE"""),0.0)</f>
        <v>0</v>
      </c>
      <c r="V15" s="50"/>
      <c r="W15" s="266">
        <f>IFERROR(__xludf.DUMMYFUNCTION("""COMPUTED_VALUE"""),13.0)</f>
        <v>13</v>
      </c>
      <c r="X15" s="267" t="str">
        <f>IFERROR(__xludf.DUMMYFUNCTION("""COMPUTED_VALUE"""),"Owen Hancock")</f>
        <v>Owen Hancock</v>
      </c>
      <c r="Y15" s="2"/>
      <c r="Z15" s="2"/>
      <c r="AA15" s="2"/>
      <c r="AB15" s="160"/>
      <c r="AC15" s="276">
        <f>IFERROR(__xludf.DUMMYFUNCTION("""COMPUTED_VALUE"""),38.0)</f>
        <v>38</v>
      </c>
      <c r="AD15" s="277">
        <f>IFERROR(__xludf.DUMMYFUNCTION("""COMPUTED_VALUE"""),0.0)</f>
        <v>0</v>
      </c>
      <c r="AE15" s="277">
        <f>IFERROR(__xludf.DUMMYFUNCTION("""COMPUTED_VALUE"""),1.0)</f>
        <v>1</v>
      </c>
      <c r="AF15" s="277">
        <f>IFERROR(__xludf.DUMMYFUNCTION("""COMPUTED_VALUE"""),0.0)</f>
        <v>0</v>
      </c>
      <c r="AG15" s="277">
        <f>IFERROR(__xludf.DUMMYFUNCTION("""COMPUTED_VALUE"""),1.0)</f>
        <v>1</v>
      </c>
      <c r="AH15" s="277">
        <f>IFERROR(__xludf.DUMMYFUNCTION("""COMPUTED_VALUE"""),0.0)</f>
        <v>0</v>
      </c>
      <c r="AI15" s="278">
        <f>IFERROR(__xludf.DUMMYFUNCTION("""COMPUTED_VALUE"""),0.0)</f>
        <v>0</v>
      </c>
    </row>
    <row r="16">
      <c r="A16" s="266">
        <f>IFERROR(__xludf.DUMMYFUNCTION("""COMPUTED_VALUE"""),18.0)</f>
        <v>18</v>
      </c>
      <c r="B16" s="267" t="str">
        <f>IFERROR(__xludf.DUMMYFUNCTION("""COMPUTED_VALUE"""),"Zander Shober")</f>
        <v>Zander Shober</v>
      </c>
      <c r="C16" s="268">
        <f>IFERROR(__xludf.DUMMYFUNCTION("""COMPUTED_VALUE"""),0.0)</f>
        <v>0</v>
      </c>
      <c r="D16" s="269">
        <f>IFERROR(__xludf.DUMMYFUNCTION("""COMPUTED_VALUE"""),0.0)</f>
        <v>0</v>
      </c>
      <c r="E16" s="269">
        <f>IFERROR(__xludf.DUMMYFUNCTION("""COMPUTED_VALUE"""),0.0)</f>
        <v>0</v>
      </c>
      <c r="F16" s="269">
        <f>IFERROR(__xludf.DUMMYFUNCTION("""COMPUTED_VALUE"""),0.0)</f>
        <v>0</v>
      </c>
      <c r="G16" s="270">
        <f>IFERROR(__xludf.DUMMYFUNCTION("""COMPUTED_VALUE"""),0.0)</f>
        <v>0</v>
      </c>
      <c r="H16" s="271">
        <f>IFERROR(__xludf.DUMMYFUNCTION("""COMPUTED_VALUE"""),0.0)</f>
        <v>0</v>
      </c>
      <c r="I16" s="272" t="str">
        <f>IFERROR(__xludf.DUMMYFUNCTION("""COMPUTED_VALUE"""),"")</f>
        <v/>
      </c>
      <c r="J16" s="273">
        <f>IFERROR(__xludf.DUMMYFUNCTION("""COMPUTED_VALUE"""),1.0)</f>
        <v>1</v>
      </c>
      <c r="K16" s="269">
        <f>IFERROR(__xludf.DUMMYFUNCTION("""COMPUTED_VALUE"""),-1.0)</f>
        <v>-1</v>
      </c>
      <c r="L16" s="269">
        <f>IFERROR(__xludf.DUMMYFUNCTION("""COMPUTED_VALUE"""),0.0)</f>
        <v>0</v>
      </c>
      <c r="M16" s="269">
        <f>IFERROR(__xludf.DUMMYFUNCTION("""COMPUTED_VALUE"""),0.0)</f>
        <v>0</v>
      </c>
      <c r="N16" s="271">
        <f>IFERROR(__xludf.DUMMYFUNCTION("""COMPUTED_VALUE"""),-0.08333333333333333)</f>
        <v>-0.08333333333</v>
      </c>
      <c r="O16" s="274">
        <f>IFERROR(__xludf.DUMMYFUNCTION("""COMPUTED_VALUE"""),-1.0)</f>
        <v>-1</v>
      </c>
      <c r="P16" s="273">
        <f>IFERROR(__xludf.DUMMYFUNCTION("""COMPUTED_VALUE"""),0.0)</f>
        <v>0</v>
      </c>
      <c r="Q16" s="269">
        <f>IFERROR(__xludf.DUMMYFUNCTION("""COMPUTED_VALUE"""),0.0)</f>
        <v>0</v>
      </c>
      <c r="R16" s="269">
        <f>IFERROR(__xludf.DUMMYFUNCTION("""COMPUTED_VALUE"""),0.0)</f>
        <v>0</v>
      </c>
      <c r="S16" s="271">
        <f>IFERROR(__xludf.DUMMYFUNCTION("""COMPUTED_VALUE"""),0.0)</f>
        <v>0</v>
      </c>
      <c r="T16" s="274" t="str">
        <f>IFERROR(__xludf.DUMMYFUNCTION("""COMPUTED_VALUE"""),"")</f>
        <v/>
      </c>
      <c r="U16" s="275">
        <f>IFERROR(__xludf.DUMMYFUNCTION("""COMPUTED_VALUE"""),0.0)</f>
        <v>0</v>
      </c>
      <c r="V16" s="50"/>
      <c r="W16" s="266">
        <f>IFERROR(__xludf.DUMMYFUNCTION("""COMPUTED_VALUE"""),43.0)</f>
        <v>43</v>
      </c>
      <c r="X16" s="267" t="str">
        <f>IFERROR(__xludf.DUMMYFUNCTION("""COMPUTED_VALUE"""),"Billy Sberna")</f>
        <v>Billy Sberna</v>
      </c>
      <c r="Y16" s="2"/>
      <c r="Z16" s="2"/>
      <c r="AA16" s="2"/>
      <c r="AB16" s="160"/>
      <c r="AC16" s="276">
        <f>IFERROR(__xludf.DUMMYFUNCTION("""COMPUTED_VALUE"""),71.0)</f>
        <v>71</v>
      </c>
      <c r="AD16" s="277">
        <f>IFERROR(__xludf.DUMMYFUNCTION("""COMPUTED_VALUE"""),4.5)</f>
        <v>4.5</v>
      </c>
      <c r="AE16" s="277">
        <f>IFERROR(__xludf.DUMMYFUNCTION("""COMPUTED_VALUE"""),0.0)</f>
        <v>0</v>
      </c>
      <c r="AF16" s="277">
        <f>IFERROR(__xludf.DUMMYFUNCTION("""COMPUTED_VALUE"""),0.0)</f>
        <v>0</v>
      </c>
      <c r="AG16" s="277">
        <f>IFERROR(__xludf.DUMMYFUNCTION("""COMPUTED_VALUE"""),0.0)</f>
        <v>0</v>
      </c>
      <c r="AH16" s="277">
        <f>IFERROR(__xludf.DUMMYFUNCTION("""COMPUTED_VALUE"""),0.0)</f>
        <v>0</v>
      </c>
      <c r="AI16" s="278">
        <f>IFERROR(__xludf.DUMMYFUNCTION("""COMPUTED_VALUE"""),0.0)</f>
        <v>0</v>
      </c>
    </row>
    <row r="17">
      <c r="A17" s="266">
        <f>IFERROR(__xludf.DUMMYFUNCTION("""COMPUTED_VALUE"""),1.0)</f>
        <v>1</v>
      </c>
      <c r="B17" s="267" t="str">
        <f>IFERROR(__xludf.DUMMYFUNCTION("""COMPUTED_VALUE"""),"Mack Strause")</f>
        <v>Mack Strause</v>
      </c>
      <c r="C17" s="268">
        <f>IFERROR(__xludf.DUMMYFUNCTION("""COMPUTED_VALUE"""),0.0)</f>
        <v>0</v>
      </c>
      <c r="D17" s="269">
        <f>IFERROR(__xludf.DUMMYFUNCTION("""COMPUTED_VALUE"""),0.0)</f>
        <v>0</v>
      </c>
      <c r="E17" s="269">
        <f>IFERROR(__xludf.DUMMYFUNCTION("""COMPUTED_VALUE"""),0.0)</f>
        <v>0</v>
      </c>
      <c r="F17" s="269">
        <f>IFERROR(__xludf.DUMMYFUNCTION("""COMPUTED_VALUE"""),0.0)</f>
        <v>0</v>
      </c>
      <c r="G17" s="270">
        <f>IFERROR(__xludf.DUMMYFUNCTION("""COMPUTED_VALUE"""),0.0)</f>
        <v>0</v>
      </c>
      <c r="H17" s="271">
        <f>IFERROR(__xludf.DUMMYFUNCTION("""COMPUTED_VALUE"""),0.0)</f>
        <v>0</v>
      </c>
      <c r="I17" s="272" t="str">
        <f>IFERROR(__xludf.DUMMYFUNCTION("""COMPUTED_VALUE"""),"")</f>
        <v/>
      </c>
      <c r="J17" s="273">
        <f>IFERROR(__xludf.DUMMYFUNCTION("""COMPUTED_VALUE"""),8.0)</f>
        <v>8</v>
      </c>
      <c r="K17" s="269">
        <f>IFERROR(__xludf.DUMMYFUNCTION("""COMPUTED_VALUE"""),30.0)</f>
        <v>30</v>
      </c>
      <c r="L17" s="269">
        <f>IFERROR(__xludf.DUMMYFUNCTION("""COMPUTED_VALUE"""),0.0)</f>
        <v>0</v>
      </c>
      <c r="M17" s="269">
        <f>IFERROR(__xludf.DUMMYFUNCTION("""COMPUTED_VALUE"""),0.0)</f>
        <v>0</v>
      </c>
      <c r="N17" s="271">
        <f>IFERROR(__xludf.DUMMYFUNCTION("""COMPUTED_VALUE"""),2.5)</f>
        <v>2.5</v>
      </c>
      <c r="O17" s="274">
        <f>IFERROR(__xludf.DUMMYFUNCTION("""COMPUTED_VALUE"""),3.75)</f>
        <v>3.75</v>
      </c>
      <c r="P17" s="273">
        <f>IFERROR(__xludf.DUMMYFUNCTION("""COMPUTED_VALUE"""),15.0)</f>
        <v>15</v>
      </c>
      <c r="Q17" s="269">
        <f>IFERROR(__xludf.DUMMYFUNCTION("""COMPUTED_VALUE"""),151.0)</f>
        <v>151</v>
      </c>
      <c r="R17" s="269">
        <f>IFERROR(__xludf.DUMMYFUNCTION("""COMPUTED_VALUE"""),0.0)</f>
        <v>0</v>
      </c>
      <c r="S17" s="271">
        <f>IFERROR(__xludf.DUMMYFUNCTION("""COMPUTED_VALUE"""),12.583333333333334)</f>
        <v>12.58333333</v>
      </c>
      <c r="T17" s="274">
        <f>IFERROR(__xludf.DUMMYFUNCTION("""COMPUTED_VALUE"""),10.066666666666666)</f>
        <v>10.06666667</v>
      </c>
      <c r="U17" s="275">
        <f>IFERROR(__xludf.DUMMYFUNCTION("""COMPUTED_VALUE"""),0.0)</f>
        <v>0</v>
      </c>
      <c r="V17" s="50"/>
      <c r="W17" s="266">
        <f>IFERROR(__xludf.DUMMYFUNCTION("""COMPUTED_VALUE"""),30.0)</f>
        <v>30</v>
      </c>
      <c r="X17" s="267" t="str">
        <f>IFERROR(__xludf.DUMMYFUNCTION("""COMPUTED_VALUE"""),"Eli Turinsky")</f>
        <v>Eli Turinsky</v>
      </c>
      <c r="Y17" s="2"/>
      <c r="Z17" s="2"/>
      <c r="AA17" s="2"/>
      <c r="AB17" s="160"/>
      <c r="AC17" s="276">
        <f>IFERROR(__xludf.DUMMYFUNCTION("""COMPUTED_VALUE"""),16.0)</f>
        <v>16</v>
      </c>
      <c r="AD17" s="277">
        <f>IFERROR(__xludf.DUMMYFUNCTION("""COMPUTED_VALUE"""),2.0)</f>
        <v>2</v>
      </c>
      <c r="AE17" s="277">
        <f>IFERROR(__xludf.DUMMYFUNCTION("""COMPUTED_VALUE"""),0.0)</f>
        <v>0</v>
      </c>
      <c r="AF17" s="277">
        <f>IFERROR(__xludf.DUMMYFUNCTION("""COMPUTED_VALUE"""),0.0)</f>
        <v>0</v>
      </c>
      <c r="AG17" s="277">
        <f>IFERROR(__xludf.DUMMYFUNCTION("""COMPUTED_VALUE"""),0.0)</f>
        <v>0</v>
      </c>
      <c r="AH17" s="277">
        <f>IFERROR(__xludf.DUMMYFUNCTION("""COMPUTED_VALUE"""),0.0)</f>
        <v>0</v>
      </c>
      <c r="AI17" s="278">
        <f>IFERROR(__xludf.DUMMYFUNCTION("""COMPUTED_VALUE"""),0.0)</f>
        <v>0</v>
      </c>
    </row>
    <row r="18">
      <c r="A18" s="266">
        <f>IFERROR(__xludf.DUMMYFUNCTION("""COMPUTED_VALUE"""),5.0)</f>
        <v>5</v>
      </c>
      <c r="B18" s="267" t="str">
        <f>IFERROR(__xludf.DUMMYFUNCTION("""COMPUTED_VALUE"""),"Drew Dennings")</f>
        <v>Drew Dennings</v>
      </c>
      <c r="C18" s="268">
        <f>IFERROR(__xludf.DUMMYFUNCTION("""COMPUTED_VALUE"""),1.0)</f>
        <v>1</v>
      </c>
      <c r="D18" s="269">
        <f>IFERROR(__xludf.DUMMYFUNCTION("""COMPUTED_VALUE"""),0.0)</f>
        <v>0</v>
      </c>
      <c r="E18" s="269">
        <f>IFERROR(__xludf.DUMMYFUNCTION("""COMPUTED_VALUE"""),0.0)</f>
        <v>0</v>
      </c>
      <c r="F18" s="269">
        <f>IFERROR(__xludf.DUMMYFUNCTION("""COMPUTED_VALUE"""),0.0)</f>
        <v>0</v>
      </c>
      <c r="G18" s="270">
        <f>IFERROR(__xludf.DUMMYFUNCTION("""COMPUTED_VALUE"""),0.0)</f>
        <v>0</v>
      </c>
      <c r="H18" s="271">
        <f>IFERROR(__xludf.DUMMYFUNCTION("""COMPUTED_VALUE"""),0.0)</f>
        <v>0</v>
      </c>
      <c r="I18" s="272">
        <f>IFERROR(__xludf.DUMMYFUNCTION("""COMPUTED_VALUE"""),0.0)</f>
        <v>0</v>
      </c>
      <c r="J18" s="273">
        <f>IFERROR(__xludf.DUMMYFUNCTION("""COMPUTED_VALUE"""),2.0)</f>
        <v>2</v>
      </c>
      <c r="K18" s="269">
        <f>IFERROR(__xludf.DUMMYFUNCTION("""COMPUTED_VALUE"""),-4.0)</f>
        <v>-4</v>
      </c>
      <c r="L18" s="269">
        <f>IFERROR(__xludf.DUMMYFUNCTION("""COMPUTED_VALUE"""),1.0)</f>
        <v>1</v>
      </c>
      <c r="M18" s="269">
        <f>IFERROR(__xludf.DUMMYFUNCTION("""COMPUTED_VALUE"""),0.0)</f>
        <v>0</v>
      </c>
      <c r="N18" s="271">
        <f>IFERROR(__xludf.DUMMYFUNCTION("""COMPUTED_VALUE"""),-0.3333333333333333)</f>
        <v>-0.3333333333</v>
      </c>
      <c r="O18" s="274">
        <f>IFERROR(__xludf.DUMMYFUNCTION("""COMPUTED_VALUE"""),-2.0)</f>
        <v>-2</v>
      </c>
      <c r="P18" s="273">
        <f>IFERROR(__xludf.DUMMYFUNCTION("""COMPUTED_VALUE"""),0.0)</f>
        <v>0</v>
      </c>
      <c r="Q18" s="269">
        <f>IFERROR(__xludf.DUMMYFUNCTION("""COMPUTED_VALUE"""),0.0)</f>
        <v>0</v>
      </c>
      <c r="R18" s="269">
        <f>IFERROR(__xludf.DUMMYFUNCTION("""COMPUTED_VALUE"""),0.0)</f>
        <v>0</v>
      </c>
      <c r="S18" s="271">
        <f>IFERROR(__xludf.DUMMYFUNCTION("""COMPUTED_VALUE"""),0.0)</f>
        <v>0</v>
      </c>
      <c r="T18" s="274" t="str">
        <f>IFERROR(__xludf.DUMMYFUNCTION("""COMPUTED_VALUE"""),"")</f>
        <v/>
      </c>
      <c r="U18" s="275">
        <f>IFERROR(__xludf.DUMMYFUNCTION("""COMPUTED_VALUE"""),0.0)</f>
        <v>0</v>
      </c>
      <c r="V18" s="50"/>
      <c r="W18" s="266">
        <f>IFERROR(__xludf.DUMMYFUNCTION("""COMPUTED_VALUE"""),64.0)</f>
        <v>64</v>
      </c>
      <c r="X18" s="267" t="str">
        <f>IFERROR(__xludf.DUMMYFUNCTION("""COMPUTED_VALUE"""),"Noah Green")</f>
        <v>Noah Green</v>
      </c>
      <c r="Y18" s="2"/>
      <c r="Z18" s="2"/>
      <c r="AA18" s="2"/>
      <c r="AB18" s="160"/>
      <c r="AC18" s="276">
        <f>IFERROR(__xludf.DUMMYFUNCTION("""COMPUTED_VALUE"""),2.0)</f>
        <v>2</v>
      </c>
      <c r="AD18" s="277">
        <f>IFERROR(__xludf.DUMMYFUNCTION("""COMPUTED_VALUE"""),0.0)</f>
        <v>0</v>
      </c>
      <c r="AE18" s="277">
        <f>IFERROR(__xludf.DUMMYFUNCTION("""COMPUTED_VALUE"""),0.0)</f>
        <v>0</v>
      </c>
      <c r="AF18" s="277">
        <f>IFERROR(__xludf.DUMMYFUNCTION("""COMPUTED_VALUE"""),0.0)</f>
        <v>0</v>
      </c>
      <c r="AG18" s="277">
        <f>IFERROR(__xludf.DUMMYFUNCTION("""COMPUTED_VALUE"""),0.0)</f>
        <v>0</v>
      </c>
      <c r="AH18" s="277">
        <f>IFERROR(__xludf.DUMMYFUNCTION("""COMPUTED_VALUE"""),0.0)</f>
        <v>0</v>
      </c>
      <c r="AI18" s="278">
        <f>IFERROR(__xludf.DUMMYFUNCTION("""COMPUTED_VALUE"""),0.0)</f>
        <v>0</v>
      </c>
    </row>
    <row r="19">
      <c r="A19" s="266">
        <f>IFERROR(__xludf.DUMMYFUNCTION("""COMPUTED_VALUE"""),6.0)</f>
        <v>6</v>
      </c>
      <c r="B19" s="267" t="str">
        <f>IFERROR(__xludf.DUMMYFUNCTION("""COMPUTED_VALUE"""),"Cooper Winke")</f>
        <v>Cooper Winke</v>
      </c>
      <c r="C19" s="268">
        <f>IFERROR(__xludf.DUMMYFUNCTION("""COMPUTED_VALUE"""),0.0)</f>
        <v>0</v>
      </c>
      <c r="D19" s="269">
        <f>IFERROR(__xludf.DUMMYFUNCTION("""COMPUTED_VALUE"""),0.0)</f>
        <v>0</v>
      </c>
      <c r="E19" s="269">
        <f>IFERROR(__xludf.DUMMYFUNCTION("""COMPUTED_VALUE"""),0.0)</f>
        <v>0</v>
      </c>
      <c r="F19" s="269">
        <f>IFERROR(__xludf.DUMMYFUNCTION("""COMPUTED_VALUE"""),0.0)</f>
        <v>0</v>
      </c>
      <c r="G19" s="270">
        <f>IFERROR(__xludf.DUMMYFUNCTION("""COMPUTED_VALUE"""),0.0)</f>
        <v>0</v>
      </c>
      <c r="H19" s="271">
        <f>IFERROR(__xludf.DUMMYFUNCTION("""COMPUTED_VALUE"""),0.0)</f>
        <v>0</v>
      </c>
      <c r="I19" s="272" t="str">
        <f>IFERROR(__xludf.DUMMYFUNCTION("""COMPUTED_VALUE"""),"")</f>
        <v/>
      </c>
      <c r="J19" s="273">
        <f>IFERROR(__xludf.DUMMYFUNCTION("""COMPUTED_VALUE"""),0.0)</f>
        <v>0</v>
      </c>
      <c r="K19" s="269">
        <f>IFERROR(__xludf.DUMMYFUNCTION("""COMPUTED_VALUE"""),0.0)</f>
        <v>0</v>
      </c>
      <c r="L19" s="269">
        <f>IFERROR(__xludf.DUMMYFUNCTION("""COMPUTED_VALUE"""),0.0)</f>
        <v>0</v>
      </c>
      <c r="M19" s="269">
        <f>IFERROR(__xludf.DUMMYFUNCTION("""COMPUTED_VALUE"""),0.0)</f>
        <v>0</v>
      </c>
      <c r="N19" s="271">
        <f>IFERROR(__xludf.DUMMYFUNCTION("""COMPUTED_VALUE"""),0.0)</f>
        <v>0</v>
      </c>
      <c r="O19" s="274" t="str">
        <f>IFERROR(__xludf.DUMMYFUNCTION("""COMPUTED_VALUE"""),"")</f>
        <v/>
      </c>
      <c r="P19" s="273">
        <f>IFERROR(__xludf.DUMMYFUNCTION("""COMPUTED_VALUE"""),1.0)</f>
        <v>1</v>
      </c>
      <c r="Q19" s="269">
        <f>IFERROR(__xludf.DUMMYFUNCTION("""COMPUTED_VALUE"""),10.0)</f>
        <v>10</v>
      </c>
      <c r="R19" s="269">
        <f>IFERROR(__xludf.DUMMYFUNCTION("""COMPUTED_VALUE"""),0.0)</f>
        <v>0</v>
      </c>
      <c r="S19" s="271">
        <f>IFERROR(__xludf.DUMMYFUNCTION("""COMPUTED_VALUE"""),0.8333333333333334)</f>
        <v>0.8333333333</v>
      </c>
      <c r="T19" s="274">
        <f>IFERROR(__xludf.DUMMYFUNCTION("""COMPUTED_VALUE"""),10.0)</f>
        <v>10</v>
      </c>
      <c r="U19" s="275">
        <f>IFERROR(__xludf.DUMMYFUNCTION("""COMPUTED_VALUE"""),0.0)</f>
        <v>0</v>
      </c>
      <c r="V19" s="50"/>
      <c r="W19" s="266">
        <f>IFERROR(__xludf.DUMMYFUNCTION("""COMPUTED_VALUE"""),12.0)</f>
        <v>12</v>
      </c>
      <c r="X19" s="267" t="str">
        <f>IFERROR(__xludf.DUMMYFUNCTION("""COMPUTED_VALUE"""),"Troy Brown")</f>
        <v>Troy Brown</v>
      </c>
      <c r="Y19" s="2"/>
      <c r="Z19" s="2"/>
      <c r="AA19" s="2"/>
      <c r="AB19" s="160"/>
      <c r="AC19" s="276">
        <f>IFERROR(__xludf.DUMMYFUNCTION("""COMPUTED_VALUE"""),1.0)</f>
        <v>1</v>
      </c>
      <c r="AD19" s="277">
        <f>IFERROR(__xludf.DUMMYFUNCTION("""COMPUTED_VALUE"""),0.0)</f>
        <v>0</v>
      </c>
      <c r="AE19" s="277">
        <f>IFERROR(__xludf.DUMMYFUNCTION("""COMPUTED_VALUE"""),0.0)</f>
        <v>0</v>
      </c>
      <c r="AF19" s="277">
        <f>IFERROR(__xludf.DUMMYFUNCTION("""COMPUTED_VALUE"""),0.0)</f>
        <v>0</v>
      </c>
      <c r="AG19" s="277">
        <f>IFERROR(__xludf.DUMMYFUNCTION("""COMPUTED_VALUE"""),0.0)</f>
        <v>0</v>
      </c>
      <c r="AH19" s="277">
        <f>IFERROR(__xludf.DUMMYFUNCTION("""COMPUTED_VALUE"""),0.0)</f>
        <v>0</v>
      </c>
      <c r="AI19" s="278">
        <f>IFERROR(__xludf.DUMMYFUNCTION("""COMPUTED_VALUE"""),0.0)</f>
        <v>0</v>
      </c>
    </row>
    <row r="20">
      <c r="A20" s="266"/>
      <c r="B20" s="267"/>
      <c r="C20" s="268">
        <f>IFERROR(__xludf.DUMMYFUNCTION("""COMPUTED_VALUE"""),0.0)</f>
        <v>0</v>
      </c>
      <c r="D20" s="269">
        <f>IFERROR(__xludf.DUMMYFUNCTION("""COMPUTED_VALUE"""),0.0)</f>
        <v>0</v>
      </c>
      <c r="E20" s="269">
        <f>IFERROR(__xludf.DUMMYFUNCTION("""COMPUTED_VALUE"""),0.0)</f>
        <v>0</v>
      </c>
      <c r="F20" s="269">
        <f>IFERROR(__xludf.DUMMYFUNCTION("""COMPUTED_VALUE"""),0.0)</f>
        <v>0</v>
      </c>
      <c r="G20" s="270">
        <f>IFERROR(__xludf.DUMMYFUNCTION("""COMPUTED_VALUE"""),0.0)</f>
        <v>0</v>
      </c>
      <c r="H20" s="271">
        <f>IFERROR(__xludf.DUMMYFUNCTION("""COMPUTED_VALUE"""),0.0)</f>
        <v>0</v>
      </c>
      <c r="I20" s="272" t="str">
        <f>IFERROR(__xludf.DUMMYFUNCTION("""COMPUTED_VALUE"""),"")</f>
        <v/>
      </c>
      <c r="J20" s="273">
        <f>IFERROR(__xludf.DUMMYFUNCTION("""COMPUTED_VALUE"""),0.0)</f>
        <v>0</v>
      </c>
      <c r="K20" s="269">
        <f>IFERROR(__xludf.DUMMYFUNCTION("""COMPUTED_VALUE"""),0.0)</f>
        <v>0</v>
      </c>
      <c r="L20" s="269">
        <f>IFERROR(__xludf.DUMMYFUNCTION("""COMPUTED_VALUE"""),0.0)</f>
        <v>0</v>
      </c>
      <c r="M20" s="269">
        <f>IFERROR(__xludf.DUMMYFUNCTION("""COMPUTED_VALUE"""),0.0)</f>
        <v>0</v>
      </c>
      <c r="N20" s="271">
        <f>IFERROR(__xludf.DUMMYFUNCTION("""COMPUTED_VALUE"""),0.0)</f>
        <v>0</v>
      </c>
      <c r="O20" s="274" t="str">
        <f>IFERROR(__xludf.DUMMYFUNCTION("""COMPUTED_VALUE"""),"")</f>
        <v/>
      </c>
      <c r="P20" s="273">
        <f>IFERROR(__xludf.DUMMYFUNCTION("""COMPUTED_VALUE"""),0.0)</f>
        <v>0</v>
      </c>
      <c r="Q20" s="269">
        <f>IFERROR(__xludf.DUMMYFUNCTION("""COMPUTED_VALUE"""),0.0)</f>
        <v>0</v>
      </c>
      <c r="R20" s="269">
        <f>IFERROR(__xludf.DUMMYFUNCTION("""COMPUTED_VALUE"""),0.0)</f>
        <v>0</v>
      </c>
      <c r="S20" s="271">
        <f>IFERROR(__xludf.DUMMYFUNCTION("""COMPUTED_VALUE"""),0.0)</f>
        <v>0</v>
      </c>
      <c r="T20" s="274" t="str">
        <f>IFERROR(__xludf.DUMMYFUNCTION("""COMPUTED_VALUE"""),"")</f>
        <v/>
      </c>
      <c r="U20" s="275">
        <f>IFERROR(__xludf.DUMMYFUNCTION("""COMPUTED_VALUE"""),0.0)</f>
        <v>0</v>
      </c>
      <c r="V20" s="50"/>
      <c r="W20" s="266">
        <f>IFERROR(__xludf.DUMMYFUNCTION("""COMPUTED_VALUE"""),21.0)</f>
        <v>21</v>
      </c>
      <c r="X20" s="267" t="str">
        <f>IFERROR(__xludf.DUMMYFUNCTION("""COMPUTED_VALUE"""),"Thomas Reesman")</f>
        <v>Thomas Reesman</v>
      </c>
      <c r="Y20" s="2"/>
      <c r="Z20" s="2"/>
      <c r="AA20" s="2"/>
      <c r="AB20" s="160"/>
      <c r="AC20" s="276">
        <f>IFERROR(__xludf.DUMMYFUNCTION("""COMPUTED_VALUE"""),3.0)</f>
        <v>3</v>
      </c>
      <c r="AD20" s="277">
        <f>IFERROR(__xludf.DUMMYFUNCTION("""COMPUTED_VALUE"""),0.0)</f>
        <v>0</v>
      </c>
      <c r="AE20" s="277">
        <f>IFERROR(__xludf.DUMMYFUNCTION("""COMPUTED_VALUE"""),0.0)</f>
        <v>0</v>
      </c>
      <c r="AF20" s="277">
        <f>IFERROR(__xludf.DUMMYFUNCTION("""COMPUTED_VALUE"""),0.0)</f>
        <v>0</v>
      </c>
      <c r="AG20" s="277">
        <f>IFERROR(__xludf.DUMMYFUNCTION("""COMPUTED_VALUE"""),0.0)</f>
        <v>0</v>
      </c>
      <c r="AH20" s="277">
        <f>IFERROR(__xludf.DUMMYFUNCTION("""COMPUTED_VALUE"""),0.0)</f>
        <v>0</v>
      </c>
      <c r="AI20" s="278">
        <f>IFERROR(__xludf.DUMMYFUNCTION("""COMPUTED_VALUE"""),0.0)</f>
        <v>0</v>
      </c>
    </row>
    <row r="21">
      <c r="A21" s="266"/>
      <c r="B21" s="267"/>
      <c r="C21" s="268">
        <f>IFERROR(__xludf.DUMMYFUNCTION("""COMPUTED_VALUE"""),0.0)</f>
        <v>0</v>
      </c>
      <c r="D21" s="269">
        <f>IFERROR(__xludf.DUMMYFUNCTION("""COMPUTED_VALUE"""),0.0)</f>
        <v>0</v>
      </c>
      <c r="E21" s="269">
        <f>IFERROR(__xludf.DUMMYFUNCTION("""COMPUTED_VALUE"""),0.0)</f>
        <v>0</v>
      </c>
      <c r="F21" s="269">
        <f>IFERROR(__xludf.DUMMYFUNCTION("""COMPUTED_VALUE"""),0.0)</f>
        <v>0</v>
      </c>
      <c r="G21" s="270">
        <f>IFERROR(__xludf.DUMMYFUNCTION("""COMPUTED_VALUE"""),0.0)</f>
        <v>0</v>
      </c>
      <c r="H21" s="271">
        <f>IFERROR(__xludf.DUMMYFUNCTION("""COMPUTED_VALUE"""),0.0)</f>
        <v>0</v>
      </c>
      <c r="I21" s="272" t="str">
        <f>IFERROR(__xludf.DUMMYFUNCTION("""COMPUTED_VALUE"""),"")</f>
        <v/>
      </c>
      <c r="J21" s="273">
        <f>IFERROR(__xludf.DUMMYFUNCTION("""COMPUTED_VALUE"""),0.0)</f>
        <v>0</v>
      </c>
      <c r="K21" s="269">
        <f>IFERROR(__xludf.DUMMYFUNCTION("""COMPUTED_VALUE"""),0.0)</f>
        <v>0</v>
      </c>
      <c r="L21" s="269">
        <f>IFERROR(__xludf.DUMMYFUNCTION("""COMPUTED_VALUE"""),0.0)</f>
        <v>0</v>
      </c>
      <c r="M21" s="269">
        <f>IFERROR(__xludf.DUMMYFUNCTION("""COMPUTED_VALUE"""),0.0)</f>
        <v>0</v>
      </c>
      <c r="N21" s="271">
        <f>IFERROR(__xludf.DUMMYFUNCTION("""COMPUTED_VALUE"""),0.0)</f>
        <v>0</v>
      </c>
      <c r="O21" s="274" t="str">
        <f>IFERROR(__xludf.DUMMYFUNCTION("""COMPUTED_VALUE"""),"")</f>
        <v/>
      </c>
      <c r="P21" s="273">
        <f>IFERROR(__xludf.DUMMYFUNCTION("""COMPUTED_VALUE"""),0.0)</f>
        <v>0</v>
      </c>
      <c r="Q21" s="269">
        <f>IFERROR(__xludf.DUMMYFUNCTION("""COMPUTED_VALUE"""),0.0)</f>
        <v>0</v>
      </c>
      <c r="R21" s="269">
        <f>IFERROR(__xludf.DUMMYFUNCTION("""COMPUTED_VALUE"""),0.0)</f>
        <v>0</v>
      </c>
      <c r="S21" s="271">
        <f>IFERROR(__xludf.DUMMYFUNCTION("""COMPUTED_VALUE"""),0.0)</f>
        <v>0</v>
      </c>
      <c r="T21" s="274" t="str">
        <f>IFERROR(__xludf.DUMMYFUNCTION("""COMPUTED_VALUE"""),"")</f>
        <v/>
      </c>
      <c r="U21" s="275">
        <f>IFERROR(__xludf.DUMMYFUNCTION("""COMPUTED_VALUE"""),0.0)</f>
        <v>0</v>
      </c>
      <c r="V21" s="50"/>
      <c r="W21" s="266">
        <f>IFERROR(__xludf.DUMMYFUNCTION("""COMPUTED_VALUE"""),24.0)</f>
        <v>24</v>
      </c>
      <c r="X21" s="267" t="str">
        <f>IFERROR(__xludf.DUMMYFUNCTION("""COMPUTED_VALUE"""),"Jackson Barclay")</f>
        <v>Jackson Barclay</v>
      </c>
      <c r="Y21" s="2"/>
      <c r="Z21" s="2"/>
      <c r="AA21" s="2"/>
      <c r="AB21" s="160"/>
      <c r="AC21" s="276">
        <f>IFERROR(__xludf.DUMMYFUNCTION("""COMPUTED_VALUE"""),1.0)</f>
        <v>1</v>
      </c>
      <c r="AD21" s="277">
        <f>IFERROR(__xludf.DUMMYFUNCTION("""COMPUTED_VALUE"""),0.0)</f>
        <v>0</v>
      </c>
      <c r="AE21" s="277">
        <f>IFERROR(__xludf.DUMMYFUNCTION("""COMPUTED_VALUE"""),0.0)</f>
        <v>0</v>
      </c>
      <c r="AF21" s="277">
        <f>IFERROR(__xludf.DUMMYFUNCTION("""COMPUTED_VALUE"""),0.0)</f>
        <v>0</v>
      </c>
      <c r="AG21" s="277">
        <f>IFERROR(__xludf.DUMMYFUNCTION("""COMPUTED_VALUE"""),0.0)</f>
        <v>0</v>
      </c>
      <c r="AH21" s="277">
        <f>IFERROR(__xludf.DUMMYFUNCTION("""COMPUTED_VALUE"""),0.0)</f>
        <v>0</v>
      </c>
      <c r="AI21" s="278">
        <f>IFERROR(__xludf.DUMMYFUNCTION("""COMPUTED_VALUE"""),0.0)</f>
        <v>0</v>
      </c>
    </row>
    <row r="22">
      <c r="A22" s="266"/>
      <c r="B22" s="267"/>
      <c r="C22" s="268">
        <f>IFERROR(__xludf.DUMMYFUNCTION("""COMPUTED_VALUE"""),0.0)</f>
        <v>0</v>
      </c>
      <c r="D22" s="269">
        <f>IFERROR(__xludf.DUMMYFUNCTION("""COMPUTED_VALUE"""),0.0)</f>
        <v>0</v>
      </c>
      <c r="E22" s="269">
        <f>IFERROR(__xludf.DUMMYFUNCTION("""COMPUTED_VALUE"""),0.0)</f>
        <v>0</v>
      </c>
      <c r="F22" s="269">
        <f>IFERROR(__xludf.DUMMYFUNCTION("""COMPUTED_VALUE"""),0.0)</f>
        <v>0</v>
      </c>
      <c r="G22" s="270">
        <f>IFERROR(__xludf.DUMMYFUNCTION("""COMPUTED_VALUE"""),0.0)</f>
        <v>0</v>
      </c>
      <c r="H22" s="271">
        <f>IFERROR(__xludf.DUMMYFUNCTION("""COMPUTED_VALUE"""),0.0)</f>
        <v>0</v>
      </c>
      <c r="I22" s="272" t="str">
        <f>IFERROR(__xludf.DUMMYFUNCTION("""COMPUTED_VALUE"""),"")</f>
        <v/>
      </c>
      <c r="J22" s="273">
        <f>IFERROR(__xludf.DUMMYFUNCTION("""COMPUTED_VALUE"""),0.0)</f>
        <v>0</v>
      </c>
      <c r="K22" s="269">
        <f>IFERROR(__xludf.DUMMYFUNCTION("""COMPUTED_VALUE"""),0.0)</f>
        <v>0</v>
      </c>
      <c r="L22" s="269">
        <f>IFERROR(__xludf.DUMMYFUNCTION("""COMPUTED_VALUE"""),0.0)</f>
        <v>0</v>
      </c>
      <c r="M22" s="269">
        <f>IFERROR(__xludf.DUMMYFUNCTION("""COMPUTED_VALUE"""),0.0)</f>
        <v>0</v>
      </c>
      <c r="N22" s="271">
        <f>IFERROR(__xludf.DUMMYFUNCTION("""COMPUTED_VALUE"""),0.0)</f>
        <v>0</v>
      </c>
      <c r="O22" s="274" t="str">
        <f>IFERROR(__xludf.DUMMYFUNCTION("""COMPUTED_VALUE"""),"")</f>
        <v/>
      </c>
      <c r="P22" s="273">
        <f>IFERROR(__xludf.DUMMYFUNCTION("""COMPUTED_VALUE"""),0.0)</f>
        <v>0</v>
      </c>
      <c r="Q22" s="269">
        <f>IFERROR(__xludf.DUMMYFUNCTION("""COMPUTED_VALUE"""),0.0)</f>
        <v>0</v>
      </c>
      <c r="R22" s="269">
        <f>IFERROR(__xludf.DUMMYFUNCTION("""COMPUTED_VALUE"""),0.0)</f>
        <v>0</v>
      </c>
      <c r="S22" s="271">
        <f>IFERROR(__xludf.DUMMYFUNCTION("""COMPUTED_VALUE"""),0.0)</f>
        <v>0</v>
      </c>
      <c r="T22" s="274" t="str">
        <f>IFERROR(__xludf.DUMMYFUNCTION("""COMPUTED_VALUE"""),"")</f>
        <v/>
      </c>
      <c r="U22" s="275">
        <f>IFERROR(__xludf.DUMMYFUNCTION("""COMPUTED_VALUE"""),0.0)</f>
        <v>0</v>
      </c>
      <c r="V22" s="50"/>
      <c r="W22" s="266">
        <f>IFERROR(__xludf.DUMMYFUNCTION("""COMPUTED_VALUE"""),45.0)</f>
        <v>45</v>
      </c>
      <c r="X22" s="267" t="str">
        <f>IFERROR(__xludf.DUMMYFUNCTION("""COMPUTED_VALUE"""),"Landon Sartor")</f>
        <v>Landon Sartor</v>
      </c>
      <c r="Y22" s="2"/>
      <c r="Z22" s="2"/>
      <c r="AA22" s="2"/>
      <c r="AB22" s="160"/>
      <c r="AC22" s="276">
        <f>IFERROR(__xludf.DUMMYFUNCTION("""COMPUTED_VALUE"""),21.0)</f>
        <v>21</v>
      </c>
      <c r="AD22" s="277">
        <f>IFERROR(__xludf.DUMMYFUNCTION("""COMPUTED_VALUE"""),0.0)</f>
        <v>0</v>
      </c>
      <c r="AE22" s="277">
        <f>IFERROR(__xludf.DUMMYFUNCTION("""COMPUTED_VALUE"""),0.0)</f>
        <v>0</v>
      </c>
      <c r="AF22" s="277">
        <f>IFERROR(__xludf.DUMMYFUNCTION("""COMPUTED_VALUE"""),0.0)</f>
        <v>0</v>
      </c>
      <c r="AG22" s="277">
        <f>IFERROR(__xludf.DUMMYFUNCTION("""COMPUTED_VALUE"""),0.0)</f>
        <v>0</v>
      </c>
      <c r="AH22" s="277">
        <f>IFERROR(__xludf.DUMMYFUNCTION("""COMPUTED_VALUE"""),0.0)</f>
        <v>0</v>
      </c>
      <c r="AI22" s="278">
        <f>IFERROR(__xludf.DUMMYFUNCTION("""COMPUTED_VALUE"""),0.0)</f>
        <v>0</v>
      </c>
    </row>
    <row r="23">
      <c r="A23" s="266"/>
      <c r="B23" s="267"/>
      <c r="C23" s="268">
        <f>IFERROR(__xludf.DUMMYFUNCTION("""COMPUTED_VALUE"""),0.0)</f>
        <v>0</v>
      </c>
      <c r="D23" s="269">
        <f>IFERROR(__xludf.DUMMYFUNCTION("""COMPUTED_VALUE"""),0.0)</f>
        <v>0</v>
      </c>
      <c r="E23" s="269">
        <f>IFERROR(__xludf.DUMMYFUNCTION("""COMPUTED_VALUE"""),0.0)</f>
        <v>0</v>
      </c>
      <c r="F23" s="269">
        <f>IFERROR(__xludf.DUMMYFUNCTION("""COMPUTED_VALUE"""),0.0)</f>
        <v>0</v>
      </c>
      <c r="G23" s="270">
        <f>IFERROR(__xludf.DUMMYFUNCTION("""COMPUTED_VALUE"""),0.0)</f>
        <v>0</v>
      </c>
      <c r="H23" s="271">
        <f>IFERROR(__xludf.DUMMYFUNCTION("""COMPUTED_VALUE"""),0.0)</f>
        <v>0</v>
      </c>
      <c r="I23" s="272" t="str">
        <f>IFERROR(__xludf.DUMMYFUNCTION("""COMPUTED_VALUE"""),"")</f>
        <v/>
      </c>
      <c r="J23" s="273">
        <f>IFERROR(__xludf.DUMMYFUNCTION("""COMPUTED_VALUE"""),0.0)</f>
        <v>0</v>
      </c>
      <c r="K23" s="269">
        <f>IFERROR(__xludf.DUMMYFUNCTION("""COMPUTED_VALUE"""),0.0)</f>
        <v>0</v>
      </c>
      <c r="L23" s="269">
        <f>IFERROR(__xludf.DUMMYFUNCTION("""COMPUTED_VALUE"""),0.0)</f>
        <v>0</v>
      </c>
      <c r="M23" s="269">
        <f>IFERROR(__xludf.DUMMYFUNCTION("""COMPUTED_VALUE"""),0.0)</f>
        <v>0</v>
      </c>
      <c r="N23" s="271">
        <f>IFERROR(__xludf.DUMMYFUNCTION("""COMPUTED_VALUE"""),0.0)</f>
        <v>0</v>
      </c>
      <c r="O23" s="274" t="str">
        <f>IFERROR(__xludf.DUMMYFUNCTION("""COMPUTED_VALUE"""),"")</f>
        <v/>
      </c>
      <c r="P23" s="273">
        <f>IFERROR(__xludf.DUMMYFUNCTION("""COMPUTED_VALUE"""),0.0)</f>
        <v>0</v>
      </c>
      <c r="Q23" s="269">
        <f>IFERROR(__xludf.DUMMYFUNCTION("""COMPUTED_VALUE"""),0.0)</f>
        <v>0</v>
      </c>
      <c r="R23" s="269">
        <f>IFERROR(__xludf.DUMMYFUNCTION("""COMPUTED_VALUE"""),0.0)</f>
        <v>0</v>
      </c>
      <c r="S23" s="271">
        <f>IFERROR(__xludf.DUMMYFUNCTION("""COMPUTED_VALUE"""),0.0)</f>
        <v>0</v>
      </c>
      <c r="T23" s="274" t="str">
        <f>IFERROR(__xludf.DUMMYFUNCTION("""COMPUTED_VALUE"""),"")</f>
        <v/>
      </c>
      <c r="U23" s="275">
        <f>IFERROR(__xludf.DUMMYFUNCTION("""COMPUTED_VALUE"""),0.0)</f>
        <v>0</v>
      </c>
      <c r="V23" s="50"/>
      <c r="W23" s="266">
        <f>IFERROR(__xludf.DUMMYFUNCTION("""COMPUTED_VALUE"""),1.0)</f>
        <v>1</v>
      </c>
      <c r="X23" s="267" t="str">
        <f>IFERROR(__xludf.DUMMYFUNCTION("""COMPUTED_VALUE"""),"Mack Strause")</f>
        <v>Mack Strause</v>
      </c>
      <c r="Y23" s="2"/>
      <c r="Z23" s="2"/>
      <c r="AA23" s="2"/>
      <c r="AB23" s="160"/>
      <c r="AC23" s="276">
        <f>IFERROR(__xludf.DUMMYFUNCTION("""COMPUTED_VALUE"""),25.0)</f>
        <v>25</v>
      </c>
      <c r="AD23" s="277">
        <f>IFERROR(__xludf.DUMMYFUNCTION("""COMPUTED_VALUE"""),0.0)</f>
        <v>0</v>
      </c>
      <c r="AE23" s="277">
        <f>IFERROR(__xludf.DUMMYFUNCTION("""COMPUTED_VALUE"""),0.0)</f>
        <v>0</v>
      </c>
      <c r="AF23" s="277">
        <f>IFERROR(__xludf.DUMMYFUNCTION("""COMPUTED_VALUE"""),1.0)</f>
        <v>1</v>
      </c>
      <c r="AG23" s="277">
        <f>IFERROR(__xludf.DUMMYFUNCTION("""COMPUTED_VALUE"""),0.0)</f>
        <v>0</v>
      </c>
      <c r="AH23" s="277">
        <f>IFERROR(__xludf.DUMMYFUNCTION("""COMPUTED_VALUE"""),0.0)</f>
        <v>0</v>
      </c>
      <c r="AI23" s="278">
        <f>IFERROR(__xludf.DUMMYFUNCTION("""COMPUTED_VALUE"""),0.0)</f>
        <v>0</v>
      </c>
    </row>
    <row r="24">
      <c r="A24" s="266"/>
      <c r="B24" s="267"/>
      <c r="C24" s="268">
        <f>IFERROR(__xludf.DUMMYFUNCTION("""COMPUTED_VALUE"""),0.0)</f>
        <v>0</v>
      </c>
      <c r="D24" s="269">
        <f>IFERROR(__xludf.DUMMYFUNCTION("""COMPUTED_VALUE"""),0.0)</f>
        <v>0</v>
      </c>
      <c r="E24" s="269">
        <f>IFERROR(__xludf.DUMMYFUNCTION("""COMPUTED_VALUE"""),0.0)</f>
        <v>0</v>
      </c>
      <c r="F24" s="269">
        <f>IFERROR(__xludf.DUMMYFUNCTION("""COMPUTED_VALUE"""),0.0)</f>
        <v>0</v>
      </c>
      <c r="G24" s="270">
        <f>IFERROR(__xludf.DUMMYFUNCTION("""COMPUTED_VALUE"""),0.0)</f>
        <v>0</v>
      </c>
      <c r="H24" s="271">
        <f>IFERROR(__xludf.DUMMYFUNCTION("""COMPUTED_VALUE"""),0.0)</f>
        <v>0</v>
      </c>
      <c r="I24" s="272" t="str">
        <f>IFERROR(__xludf.DUMMYFUNCTION("""COMPUTED_VALUE"""),"")</f>
        <v/>
      </c>
      <c r="J24" s="273">
        <f>IFERROR(__xludf.DUMMYFUNCTION("""COMPUTED_VALUE"""),0.0)</f>
        <v>0</v>
      </c>
      <c r="K24" s="269">
        <f>IFERROR(__xludf.DUMMYFUNCTION("""COMPUTED_VALUE"""),0.0)</f>
        <v>0</v>
      </c>
      <c r="L24" s="269">
        <f>IFERROR(__xludf.DUMMYFUNCTION("""COMPUTED_VALUE"""),0.0)</f>
        <v>0</v>
      </c>
      <c r="M24" s="269">
        <f>IFERROR(__xludf.DUMMYFUNCTION("""COMPUTED_VALUE"""),0.0)</f>
        <v>0</v>
      </c>
      <c r="N24" s="271">
        <f>IFERROR(__xludf.DUMMYFUNCTION("""COMPUTED_VALUE"""),0.0)</f>
        <v>0</v>
      </c>
      <c r="O24" s="274" t="str">
        <f>IFERROR(__xludf.DUMMYFUNCTION("""COMPUTED_VALUE"""),"")</f>
        <v/>
      </c>
      <c r="P24" s="273">
        <f>IFERROR(__xludf.DUMMYFUNCTION("""COMPUTED_VALUE"""),0.0)</f>
        <v>0</v>
      </c>
      <c r="Q24" s="269">
        <f>IFERROR(__xludf.DUMMYFUNCTION("""COMPUTED_VALUE"""),0.0)</f>
        <v>0</v>
      </c>
      <c r="R24" s="269">
        <f>IFERROR(__xludf.DUMMYFUNCTION("""COMPUTED_VALUE"""),0.0)</f>
        <v>0</v>
      </c>
      <c r="S24" s="271">
        <f>IFERROR(__xludf.DUMMYFUNCTION("""COMPUTED_VALUE"""),0.0)</f>
        <v>0</v>
      </c>
      <c r="T24" s="274" t="str">
        <f>IFERROR(__xludf.DUMMYFUNCTION("""COMPUTED_VALUE"""),"")</f>
        <v/>
      </c>
      <c r="U24" s="275">
        <f>IFERROR(__xludf.DUMMYFUNCTION("""COMPUTED_VALUE"""),0.0)</f>
        <v>0</v>
      </c>
      <c r="V24" s="50"/>
      <c r="W24" s="266">
        <f>IFERROR(__xludf.DUMMYFUNCTION("""COMPUTED_VALUE"""),27.0)</f>
        <v>27</v>
      </c>
      <c r="X24" s="267" t="str">
        <f>IFERROR(__xludf.DUMMYFUNCTION("""COMPUTED_VALUE"""),"Brodie Dauch")</f>
        <v>Brodie Dauch</v>
      </c>
      <c r="Y24" s="2"/>
      <c r="Z24" s="2"/>
      <c r="AA24" s="2"/>
      <c r="AB24" s="160"/>
      <c r="AC24" s="276">
        <f>IFERROR(__xludf.DUMMYFUNCTION("""COMPUTED_VALUE"""),1.0)</f>
        <v>1</v>
      </c>
      <c r="AD24" s="277">
        <f>IFERROR(__xludf.DUMMYFUNCTION("""COMPUTED_VALUE"""),0.0)</f>
        <v>0</v>
      </c>
      <c r="AE24" s="277">
        <f>IFERROR(__xludf.DUMMYFUNCTION("""COMPUTED_VALUE"""),0.0)</f>
        <v>0</v>
      </c>
      <c r="AF24" s="277">
        <f>IFERROR(__xludf.DUMMYFUNCTION("""COMPUTED_VALUE"""),0.0)</f>
        <v>0</v>
      </c>
      <c r="AG24" s="277">
        <f>IFERROR(__xludf.DUMMYFUNCTION("""COMPUTED_VALUE"""),0.0)</f>
        <v>0</v>
      </c>
      <c r="AH24" s="277">
        <f>IFERROR(__xludf.DUMMYFUNCTION("""COMPUTED_VALUE"""),0.0)</f>
        <v>0</v>
      </c>
      <c r="AI24" s="278">
        <f>IFERROR(__xludf.DUMMYFUNCTION("""COMPUTED_VALUE"""),0.0)</f>
        <v>0</v>
      </c>
    </row>
    <row r="25">
      <c r="A25" s="266"/>
      <c r="B25" s="267"/>
      <c r="C25" s="268">
        <f>IFERROR(__xludf.DUMMYFUNCTION("""COMPUTED_VALUE"""),0.0)</f>
        <v>0</v>
      </c>
      <c r="D25" s="269">
        <f>IFERROR(__xludf.DUMMYFUNCTION("""COMPUTED_VALUE"""),0.0)</f>
        <v>0</v>
      </c>
      <c r="E25" s="269">
        <f>IFERROR(__xludf.DUMMYFUNCTION("""COMPUTED_VALUE"""),0.0)</f>
        <v>0</v>
      </c>
      <c r="F25" s="269">
        <f>IFERROR(__xludf.DUMMYFUNCTION("""COMPUTED_VALUE"""),0.0)</f>
        <v>0</v>
      </c>
      <c r="G25" s="270">
        <f>IFERROR(__xludf.DUMMYFUNCTION("""COMPUTED_VALUE"""),0.0)</f>
        <v>0</v>
      </c>
      <c r="H25" s="271">
        <f>IFERROR(__xludf.DUMMYFUNCTION("""COMPUTED_VALUE"""),0.0)</f>
        <v>0</v>
      </c>
      <c r="I25" s="272" t="str">
        <f>IFERROR(__xludf.DUMMYFUNCTION("""COMPUTED_VALUE"""),"")</f>
        <v/>
      </c>
      <c r="J25" s="273">
        <f>IFERROR(__xludf.DUMMYFUNCTION("""COMPUTED_VALUE"""),0.0)</f>
        <v>0</v>
      </c>
      <c r="K25" s="269">
        <f>IFERROR(__xludf.DUMMYFUNCTION("""COMPUTED_VALUE"""),0.0)</f>
        <v>0</v>
      </c>
      <c r="L25" s="269">
        <f>IFERROR(__xludf.DUMMYFUNCTION("""COMPUTED_VALUE"""),0.0)</f>
        <v>0</v>
      </c>
      <c r="M25" s="269">
        <f>IFERROR(__xludf.DUMMYFUNCTION("""COMPUTED_VALUE"""),0.0)</f>
        <v>0</v>
      </c>
      <c r="N25" s="271">
        <f>IFERROR(__xludf.DUMMYFUNCTION("""COMPUTED_VALUE"""),0.0)</f>
        <v>0</v>
      </c>
      <c r="O25" s="274" t="str">
        <f>IFERROR(__xludf.DUMMYFUNCTION("""COMPUTED_VALUE"""),"")</f>
        <v/>
      </c>
      <c r="P25" s="273">
        <f>IFERROR(__xludf.DUMMYFUNCTION("""COMPUTED_VALUE"""),0.0)</f>
        <v>0</v>
      </c>
      <c r="Q25" s="269">
        <f>IFERROR(__xludf.DUMMYFUNCTION("""COMPUTED_VALUE"""),0.0)</f>
        <v>0</v>
      </c>
      <c r="R25" s="269">
        <f>IFERROR(__xludf.DUMMYFUNCTION("""COMPUTED_VALUE"""),0.0)</f>
        <v>0</v>
      </c>
      <c r="S25" s="271">
        <f>IFERROR(__xludf.DUMMYFUNCTION("""COMPUTED_VALUE"""),0.0)</f>
        <v>0</v>
      </c>
      <c r="T25" s="274" t="str">
        <f>IFERROR(__xludf.DUMMYFUNCTION("""COMPUTED_VALUE"""),"")</f>
        <v/>
      </c>
      <c r="U25" s="275">
        <f>IFERROR(__xludf.DUMMYFUNCTION("""COMPUTED_VALUE"""),0.0)</f>
        <v>0</v>
      </c>
      <c r="V25" s="50"/>
      <c r="W25" s="266">
        <f>IFERROR(__xludf.DUMMYFUNCTION("""COMPUTED_VALUE"""),3.0)</f>
        <v>3</v>
      </c>
      <c r="X25" s="267" t="str">
        <f>IFERROR(__xludf.DUMMYFUNCTION("""COMPUTED_VALUE"""),"Reed Lorow")</f>
        <v>Reed Lorow</v>
      </c>
      <c r="Y25" s="2"/>
      <c r="Z25" s="2"/>
      <c r="AA25" s="2"/>
      <c r="AB25" s="160"/>
      <c r="AC25" s="276">
        <f>IFERROR(__xludf.DUMMYFUNCTION("""COMPUTED_VALUE"""),1.0)</f>
        <v>1</v>
      </c>
      <c r="AD25" s="277">
        <f>IFERROR(__xludf.DUMMYFUNCTION("""COMPUTED_VALUE"""),0.0)</f>
        <v>0</v>
      </c>
      <c r="AE25" s="277">
        <f>IFERROR(__xludf.DUMMYFUNCTION("""COMPUTED_VALUE"""),0.0)</f>
        <v>0</v>
      </c>
      <c r="AF25" s="277">
        <f>IFERROR(__xludf.DUMMYFUNCTION("""COMPUTED_VALUE"""),0.0)</f>
        <v>0</v>
      </c>
      <c r="AG25" s="277">
        <f>IFERROR(__xludf.DUMMYFUNCTION("""COMPUTED_VALUE"""),0.0)</f>
        <v>0</v>
      </c>
      <c r="AH25" s="277">
        <f>IFERROR(__xludf.DUMMYFUNCTION("""COMPUTED_VALUE"""),0.0)</f>
        <v>0</v>
      </c>
      <c r="AI25" s="278">
        <f>IFERROR(__xludf.DUMMYFUNCTION("""COMPUTED_VALUE"""),0.0)</f>
        <v>0</v>
      </c>
    </row>
    <row r="26">
      <c r="A26" s="266"/>
      <c r="B26" s="267"/>
      <c r="C26" s="268">
        <f>IFERROR(__xludf.DUMMYFUNCTION("""COMPUTED_VALUE"""),0.0)</f>
        <v>0</v>
      </c>
      <c r="D26" s="269">
        <f>IFERROR(__xludf.DUMMYFUNCTION("""COMPUTED_VALUE"""),0.0)</f>
        <v>0</v>
      </c>
      <c r="E26" s="269">
        <f>IFERROR(__xludf.DUMMYFUNCTION("""COMPUTED_VALUE"""),0.0)</f>
        <v>0</v>
      </c>
      <c r="F26" s="269">
        <f>IFERROR(__xludf.DUMMYFUNCTION("""COMPUTED_VALUE"""),0.0)</f>
        <v>0</v>
      </c>
      <c r="G26" s="270">
        <f>IFERROR(__xludf.DUMMYFUNCTION("""COMPUTED_VALUE"""),0.0)</f>
        <v>0</v>
      </c>
      <c r="H26" s="271">
        <f>IFERROR(__xludf.DUMMYFUNCTION("""COMPUTED_VALUE"""),0.0)</f>
        <v>0</v>
      </c>
      <c r="I26" s="272" t="str">
        <f>IFERROR(__xludf.DUMMYFUNCTION("""COMPUTED_VALUE"""),"")</f>
        <v/>
      </c>
      <c r="J26" s="273">
        <f>IFERROR(__xludf.DUMMYFUNCTION("""COMPUTED_VALUE"""),0.0)</f>
        <v>0</v>
      </c>
      <c r="K26" s="269">
        <f>IFERROR(__xludf.DUMMYFUNCTION("""COMPUTED_VALUE"""),0.0)</f>
        <v>0</v>
      </c>
      <c r="L26" s="269">
        <f>IFERROR(__xludf.DUMMYFUNCTION("""COMPUTED_VALUE"""),0.0)</f>
        <v>0</v>
      </c>
      <c r="M26" s="269">
        <f>IFERROR(__xludf.DUMMYFUNCTION("""COMPUTED_VALUE"""),0.0)</f>
        <v>0</v>
      </c>
      <c r="N26" s="271">
        <f>IFERROR(__xludf.DUMMYFUNCTION("""COMPUTED_VALUE"""),0.0)</f>
        <v>0</v>
      </c>
      <c r="O26" s="274" t="str">
        <f>IFERROR(__xludf.DUMMYFUNCTION("""COMPUTED_VALUE"""),"")</f>
        <v/>
      </c>
      <c r="P26" s="273">
        <f>IFERROR(__xludf.DUMMYFUNCTION("""COMPUTED_VALUE"""),0.0)</f>
        <v>0</v>
      </c>
      <c r="Q26" s="269">
        <f>IFERROR(__xludf.DUMMYFUNCTION("""COMPUTED_VALUE"""),0.0)</f>
        <v>0</v>
      </c>
      <c r="R26" s="269">
        <f>IFERROR(__xludf.DUMMYFUNCTION("""COMPUTED_VALUE"""),0.0)</f>
        <v>0</v>
      </c>
      <c r="S26" s="271">
        <f>IFERROR(__xludf.DUMMYFUNCTION("""COMPUTED_VALUE"""),0.0)</f>
        <v>0</v>
      </c>
      <c r="T26" s="274" t="str">
        <f>IFERROR(__xludf.DUMMYFUNCTION("""COMPUTED_VALUE"""),"")</f>
        <v/>
      </c>
      <c r="U26" s="275">
        <f>IFERROR(__xludf.DUMMYFUNCTION("""COMPUTED_VALUE"""),0.0)</f>
        <v>0</v>
      </c>
      <c r="V26" s="50"/>
      <c r="W26" s="266">
        <f>IFERROR(__xludf.DUMMYFUNCTION("""COMPUTED_VALUE"""),7.0)</f>
        <v>7</v>
      </c>
      <c r="X26" s="267" t="str">
        <f>IFERROR(__xludf.DUMMYFUNCTION("""COMPUTED_VALUE"""),"Maddex Bailey")</f>
        <v>Maddex Bailey</v>
      </c>
      <c r="Y26" s="2"/>
      <c r="Z26" s="2"/>
      <c r="AA26" s="2"/>
      <c r="AB26" s="160"/>
      <c r="AC26" s="276">
        <f>IFERROR(__xludf.DUMMYFUNCTION("""COMPUTED_VALUE"""),26.0)</f>
        <v>26</v>
      </c>
      <c r="AD26" s="277">
        <f>IFERROR(__xludf.DUMMYFUNCTION("""COMPUTED_VALUE"""),1.0)</f>
        <v>1</v>
      </c>
      <c r="AE26" s="277">
        <f>IFERROR(__xludf.DUMMYFUNCTION("""COMPUTED_VALUE"""),0.0)</f>
        <v>0</v>
      </c>
      <c r="AF26" s="277">
        <f>IFERROR(__xludf.DUMMYFUNCTION("""COMPUTED_VALUE"""),0.0)</f>
        <v>0</v>
      </c>
      <c r="AG26" s="277">
        <f>IFERROR(__xludf.DUMMYFUNCTION("""COMPUTED_VALUE"""),0.0)</f>
        <v>0</v>
      </c>
      <c r="AH26" s="277">
        <f>IFERROR(__xludf.DUMMYFUNCTION("""COMPUTED_VALUE"""),0.0)</f>
        <v>0</v>
      </c>
      <c r="AI26" s="278">
        <f>IFERROR(__xludf.DUMMYFUNCTION("""COMPUTED_VALUE"""),0.0)</f>
        <v>0</v>
      </c>
    </row>
    <row r="27">
      <c r="A27" s="266"/>
      <c r="B27" s="267"/>
      <c r="C27" s="268">
        <f>IFERROR(__xludf.DUMMYFUNCTION("""COMPUTED_VALUE"""),0.0)</f>
        <v>0</v>
      </c>
      <c r="D27" s="269">
        <f>IFERROR(__xludf.DUMMYFUNCTION("""COMPUTED_VALUE"""),0.0)</f>
        <v>0</v>
      </c>
      <c r="E27" s="269">
        <f>IFERROR(__xludf.DUMMYFUNCTION("""COMPUTED_VALUE"""),0.0)</f>
        <v>0</v>
      </c>
      <c r="F27" s="269">
        <f>IFERROR(__xludf.DUMMYFUNCTION("""COMPUTED_VALUE"""),0.0)</f>
        <v>0</v>
      </c>
      <c r="G27" s="270">
        <f>IFERROR(__xludf.DUMMYFUNCTION("""COMPUTED_VALUE"""),0.0)</f>
        <v>0</v>
      </c>
      <c r="H27" s="271">
        <f>IFERROR(__xludf.DUMMYFUNCTION("""COMPUTED_VALUE"""),0.0)</f>
        <v>0</v>
      </c>
      <c r="I27" s="272" t="str">
        <f>IFERROR(__xludf.DUMMYFUNCTION("""COMPUTED_VALUE"""),"")</f>
        <v/>
      </c>
      <c r="J27" s="273">
        <f>IFERROR(__xludf.DUMMYFUNCTION("""COMPUTED_VALUE"""),0.0)</f>
        <v>0</v>
      </c>
      <c r="K27" s="269">
        <f>IFERROR(__xludf.DUMMYFUNCTION("""COMPUTED_VALUE"""),0.0)</f>
        <v>0</v>
      </c>
      <c r="L27" s="269">
        <f>IFERROR(__xludf.DUMMYFUNCTION("""COMPUTED_VALUE"""),0.0)</f>
        <v>0</v>
      </c>
      <c r="M27" s="269">
        <f>IFERROR(__xludf.DUMMYFUNCTION("""COMPUTED_VALUE"""),0.0)</f>
        <v>0</v>
      </c>
      <c r="N27" s="271">
        <f>IFERROR(__xludf.DUMMYFUNCTION("""COMPUTED_VALUE"""),0.0)</f>
        <v>0</v>
      </c>
      <c r="O27" s="274" t="str">
        <f>IFERROR(__xludf.DUMMYFUNCTION("""COMPUTED_VALUE"""),"")</f>
        <v/>
      </c>
      <c r="P27" s="273">
        <f>IFERROR(__xludf.DUMMYFUNCTION("""COMPUTED_VALUE"""),0.0)</f>
        <v>0</v>
      </c>
      <c r="Q27" s="269">
        <f>IFERROR(__xludf.DUMMYFUNCTION("""COMPUTED_VALUE"""),0.0)</f>
        <v>0</v>
      </c>
      <c r="R27" s="269">
        <f>IFERROR(__xludf.DUMMYFUNCTION("""COMPUTED_VALUE"""),0.0)</f>
        <v>0</v>
      </c>
      <c r="S27" s="271">
        <f>IFERROR(__xludf.DUMMYFUNCTION("""COMPUTED_VALUE"""),0.0)</f>
        <v>0</v>
      </c>
      <c r="T27" s="274" t="str">
        <f>IFERROR(__xludf.DUMMYFUNCTION("""COMPUTED_VALUE"""),"")</f>
        <v/>
      </c>
      <c r="U27" s="275">
        <f>IFERROR(__xludf.DUMMYFUNCTION("""COMPUTED_VALUE"""),0.0)</f>
        <v>0</v>
      </c>
      <c r="V27" s="50"/>
      <c r="W27" s="266">
        <f>IFERROR(__xludf.DUMMYFUNCTION("""COMPUTED_VALUE"""),36.0)</f>
        <v>36</v>
      </c>
      <c r="X27" s="267" t="str">
        <f>IFERROR(__xludf.DUMMYFUNCTION("""COMPUTED_VALUE"""),"Jamauri Roberts")</f>
        <v>Jamauri Roberts</v>
      </c>
      <c r="Y27" s="2"/>
      <c r="Z27" s="2"/>
      <c r="AA27" s="2"/>
      <c r="AB27" s="160"/>
      <c r="AC27" s="276">
        <f>IFERROR(__xludf.DUMMYFUNCTION("""COMPUTED_VALUE"""),3.0)</f>
        <v>3</v>
      </c>
      <c r="AD27" s="277">
        <f>IFERROR(__xludf.DUMMYFUNCTION("""COMPUTED_VALUE"""),0.0)</f>
        <v>0</v>
      </c>
      <c r="AE27" s="277">
        <f>IFERROR(__xludf.DUMMYFUNCTION("""COMPUTED_VALUE"""),0.0)</f>
        <v>0</v>
      </c>
      <c r="AF27" s="277">
        <f>IFERROR(__xludf.DUMMYFUNCTION("""COMPUTED_VALUE"""),0.0)</f>
        <v>0</v>
      </c>
      <c r="AG27" s="277">
        <f>IFERROR(__xludf.DUMMYFUNCTION("""COMPUTED_VALUE"""),0.0)</f>
        <v>0</v>
      </c>
      <c r="AH27" s="277">
        <f>IFERROR(__xludf.DUMMYFUNCTION("""COMPUTED_VALUE"""),0.0)</f>
        <v>0</v>
      </c>
      <c r="AI27" s="278">
        <f>IFERROR(__xludf.DUMMYFUNCTION("""COMPUTED_VALUE"""),0.0)</f>
        <v>0</v>
      </c>
    </row>
    <row r="28">
      <c r="A28" s="266"/>
      <c r="B28" s="267"/>
      <c r="C28" s="268">
        <f>IFERROR(__xludf.DUMMYFUNCTION("""COMPUTED_VALUE"""),0.0)</f>
        <v>0</v>
      </c>
      <c r="D28" s="269">
        <f>IFERROR(__xludf.DUMMYFUNCTION("""COMPUTED_VALUE"""),0.0)</f>
        <v>0</v>
      </c>
      <c r="E28" s="269">
        <f>IFERROR(__xludf.DUMMYFUNCTION("""COMPUTED_VALUE"""),0.0)</f>
        <v>0</v>
      </c>
      <c r="F28" s="269">
        <f>IFERROR(__xludf.DUMMYFUNCTION("""COMPUTED_VALUE"""),0.0)</f>
        <v>0</v>
      </c>
      <c r="G28" s="270">
        <f>IFERROR(__xludf.DUMMYFUNCTION("""COMPUTED_VALUE"""),0.0)</f>
        <v>0</v>
      </c>
      <c r="H28" s="271">
        <f>IFERROR(__xludf.DUMMYFUNCTION("""COMPUTED_VALUE"""),0.0)</f>
        <v>0</v>
      </c>
      <c r="I28" s="272" t="str">
        <f>IFERROR(__xludf.DUMMYFUNCTION("""COMPUTED_VALUE"""),"")</f>
        <v/>
      </c>
      <c r="J28" s="273">
        <f>IFERROR(__xludf.DUMMYFUNCTION("""COMPUTED_VALUE"""),0.0)</f>
        <v>0</v>
      </c>
      <c r="K28" s="269">
        <f>IFERROR(__xludf.DUMMYFUNCTION("""COMPUTED_VALUE"""),0.0)</f>
        <v>0</v>
      </c>
      <c r="L28" s="269">
        <f>IFERROR(__xludf.DUMMYFUNCTION("""COMPUTED_VALUE"""),0.0)</f>
        <v>0</v>
      </c>
      <c r="M28" s="269">
        <f>IFERROR(__xludf.DUMMYFUNCTION("""COMPUTED_VALUE"""),0.0)</f>
        <v>0</v>
      </c>
      <c r="N28" s="271">
        <f>IFERROR(__xludf.DUMMYFUNCTION("""COMPUTED_VALUE"""),0.0)</f>
        <v>0</v>
      </c>
      <c r="O28" s="274" t="str">
        <f>IFERROR(__xludf.DUMMYFUNCTION("""COMPUTED_VALUE"""),"")</f>
        <v/>
      </c>
      <c r="P28" s="273">
        <f>IFERROR(__xludf.DUMMYFUNCTION("""COMPUTED_VALUE"""),0.0)</f>
        <v>0</v>
      </c>
      <c r="Q28" s="269">
        <f>IFERROR(__xludf.DUMMYFUNCTION("""COMPUTED_VALUE"""),0.0)</f>
        <v>0</v>
      </c>
      <c r="R28" s="269">
        <f>IFERROR(__xludf.DUMMYFUNCTION("""COMPUTED_VALUE"""),0.0)</f>
        <v>0</v>
      </c>
      <c r="S28" s="271">
        <f>IFERROR(__xludf.DUMMYFUNCTION("""COMPUTED_VALUE"""),0.0)</f>
        <v>0</v>
      </c>
      <c r="T28" s="274" t="str">
        <f>IFERROR(__xludf.DUMMYFUNCTION("""COMPUTED_VALUE"""),"")</f>
        <v/>
      </c>
      <c r="U28" s="275">
        <f>IFERROR(__xludf.DUMMYFUNCTION("""COMPUTED_VALUE"""),0.0)</f>
        <v>0</v>
      </c>
      <c r="V28" s="50"/>
      <c r="W28" s="266">
        <f>IFERROR(__xludf.DUMMYFUNCTION("""COMPUTED_VALUE"""),8.0)</f>
        <v>8</v>
      </c>
      <c r="X28" s="267" t="str">
        <f>IFERROR(__xludf.DUMMYFUNCTION("""COMPUTED_VALUE"""),"Chase Hoffstatter")</f>
        <v>Chase Hoffstatter</v>
      </c>
      <c r="Y28" s="2"/>
      <c r="Z28" s="2"/>
      <c r="AA28" s="2"/>
      <c r="AB28" s="160"/>
      <c r="AC28" s="276">
        <f>IFERROR(__xludf.DUMMYFUNCTION("""COMPUTED_VALUE"""),1.0)</f>
        <v>1</v>
      </c>
      <c r="AD28" s="277">
        <f>IFERROR(__xludf.DUMMYFUNCTION("""COMPUTED_VALUE"""),0.0)</f>
        <v>0</v>
      </c>
      <c r="AE28" s="277">
        <f>IFERROR(__xludf.DUMMYFUNCTION("""COMPUTED_VALUE"""),0.0)</f>
        <v>0</v>
      </c>
      <c r="AF28" s="277">
        <f>IFERROR(__xludf.DUMMYFUNCTION("""COMPUTED_VALUE"""),0.0)</f>
        <v>0</v>
      </c>
      <c r="AG28" s="277">
        <f>IFERROR(__xludf.DUMMYFUNCTION("""COMPUTED_VALUE"""),0.0)</f>
        <v>0</v>
      </c>
      <c r="AH28" s="277">
        <f>IFERROR(__xludf.DUMMYFUNCTION("""COMPUTED_VALUE"""),0.0)</f>
        <v>0</v>
      </c>
      <c r="AI28" s="278">
        <f>IFERROR(__xludf.DUMMYFUNCTION("""COMPUTED_VALUE"""),0.0)</f>
        <v>0</v>
      </c>
    </row>
    <row r="29">
      <c r="A29" s="266"/>
      <c r="B29" s="267"/>
      <c r="C29" s="268">
        <f>IFERROR(__xludf.DUMMYFUNCTION("""COMPUTED_VALUE"""),0.0)</f>
        <v>0</v>
      </c>
      <c r="D29" s="269">
        <f>IFERROR(__xludf.DUMMYFUNCTION("""COMPUTED_VALUE"""),0.0)</f>
        <v>0</v>
      </c>
      <c r="E29" s="269">
        <f>IFERROR(__xludf.DUMMYFUNCTION("""COMPUTED_VALUE"""),0.0)</f>
        <v>0</v>
      </c>
      <c r="F29" s="269">
        <f>IFERROR(__xludf.DUMMYFUNCTION("""COMPUTED_VALUE"""),0.0)</f>
        <v>0</v>
      </c>
      <c r="G29" s="270">
        <f>IFERROR(__xludf.DUMMYFUNCTION("""COMPUTED_VALUE"""),0.0)</f>
        <v>0</v>
      </c>
      <c r="H29" s="271">
        <f>IFERROR(__xludf.DUMMYFUNCTION("""COMPUTED_VALUE"""),0.0)</f>
        <v>0</v>
      </c>
      <c r="I29" s="272" t="str">
        <f>IFERROR(__xludf.DUMMYFUNCTION("""COMPUTED_VALUE"""),"")</f>
        <v/>
      </c>
      <c r="J29" s="273">
        <f>IFERROR(__xludf.DUMMYFUNCTION("""COMPUTED_VALUE"""),0.0)</f>
        <v>0</v>
      </c>
      <c r="K29" s="269">
        <f>IFERROR(__xludf.DUMMYFUNCTION("""COMPUTED_VALUE"""),0.0)</f>
        <v>0</v>
      </c>
      <c r="L29" s="269">
        <f>IFERROR(__xludf.DUMMYFUNCTION("""COMPUTED_VALUE"""),0.0)</f>
        <v>0</v>
      </c>
      <c r="M29" s="269">
        <f>IFERROR(__xludf.DUMMYFUNCTION("""COMPUTED_VALUE"""),0.0)</f>
        <v>0</v>
      </c>
      <c r="N29" s="271">
        <f>IFERROR(__xludf.DUMMYFUNCTION("""COMPUTED_VALUE"""),0.0)</f>
        <v>0</v>
      </c>
      <c r="O29" s="274" t="str">
        <f>IFERROR(__xludf.DUMMYFUNCTION("""COMPUTED_VALUE"""),"")</f>
        <v/>
      </c>
      <c r="P29" s="273">
        <f>IFERROR(__xludf.DUMMYFUNCTION("""COMPUTED_VALUE"""),0.0)</f>
        <v>0</v>
      </c>
      <c r="Q29" s="269">
        <f>IFERROR(__xludf.DUMMYFUNCTION("""COMPUTED_VALUE"""),0.0)</f>
        <v>0</v>
      </c>
      <c r="R29" s="269">
        <f>IFERROR(__xludf.DUMMYFUNCTION("""COMPUTED_VALUE"""),0.0)</f>
        <v>0</v>
      </c>
      <c r="S29" s="271">
        <f>IFERROR(__xludf.DUMMYFUNCTION("""COMPUTED_VALUE"""),0.0)</f>
        <v>0</v>
      </c>
      <c r="T29" s="274" t="str">
        <f>IFERROR(__xludf.DUMMYFUNCTION("""COMPUTED_VALUE"""),"")</f>
        <v/>
      </c>
      <c r="U29" s="275">
        <f>IFERROR(__xludf.DUMMYFUNCTION("""COMPUTED_VALUE"""),0.0)</f>
        <v>0</v>
      </c>
      <c r="V29" s="50"/>
      <c r="W29" s="266"/>
      <c r="X29" s="267"/>
      <c r="Y29" s="2"/>
      <c r="Z29" s="2"/>
      <c r="AA29" s="2"/>
      <c r="AB29" s="160"/>
      <c r="AC29" s="276">
        <f>IFERROR(__xludf.DUMMYFUNCTION("""COMPUTED_VALUE"""),0.0)</f>
        <v>0</v>
      </c>
      <c r="AD29" s="277">
        <f>IFERROR(__xludf.DUMMYFUNCTION("""COMPUTED_VALUE"""),0.0)</f>
        <v>0</v>
      </c>
      <c r="AE29" s="277">
        <f>IFERROR(__xludf.DUMMYFUNCTION("""COMPUTED_VALUE"""),0.0)</f>
        <v>0</v>
      </c>
      <c r="AF29" s="277">
        <f>IFERROR(__xludf.DUMMYFUNCTION("""COMPUTED_VALUE"""),0.0)</f>
        <v>0</v>
      </c>
      <c r="AG29" s="277">
        <f>IFERROR(__xludf.DUMMYFUNCTION("""COMPUTED_VALUE"""),0.0)</f>
        <v>0</v>
      </c>
      <c r="AH29" s="277">
        <f>IFERROR(__xludf.DUMMYFUNCTION("""COMPUTED_VALUE"""),0.0)</f>
        <v>0</v>
      </c>
      <c r="AI29" s="278">
        <f>IFERROR(__xludf.DUMMYFUNCTION("""COMPUTED_VALUE"""),0.0)</f>
        <v>0</v>
      </c>
    </row>
    <row r="30">
      <c r="A30" s="266"/>
      <c r="B30" s="267"/>
      <c r="C30" s="268">
        <f>IFERROR(__xludf.DUMMYFUNCTION("""COMPUTED_VALUE"""),0.0)</f>
        <v>0</v>
      </c>
      <c r="D30" s="269">
        <f>IFERROR(__xludf.DUMMYFUNCTION("""COMPUTED_VALUE"""),0.0)</f>
        <v>0</v>
      </c>
      <c r="E30" s="269">
        <f>IFERROR(__xludf.DUMMYFUNCTION("""COMPUTED_VALUE"""),0.0)</f>
        <v>0</v>
      </c>
      <c r="F30" s="269">
        <f>IFERROR(__xludf.DUMMYFUNCTION("""COMPUTED_VALUE"""),0.0)</f>
        <v>0</v>
      </c>
      <c r="G30" s="270">
        <f>IFERROR(__xludf.DUMMYFUNCTION("""COMPUTED_VALUE"""),0.0)</f>
        <v>0</v>
      </c>
      <c r="H30" s="271">
        <f>IFERROR(__xludf.DUMMYFUNCTION("""COMPUTED_VALUE"""),0.0)</f>
        <v>0</v>
      </c>
      <c r="I30" s="272" t="str">
        <f>IFERROR(__xludf.DUMMYFUNCTION("""COMPUTED_VALUE"""),"")</f>
        <v/>
      </c>
      <c r="J30" s="273">
        <f>IFERROR(__xludf.DUMMYFUNCTION("""COMPUTED_VALUE"""),0.0)</f>
        <v>0</v>
      </c>
      <c r="K30" s="269">
        <f>IFERROR(__xludf.DUMMYFUNCTION("""COMPUTED_VALUE"""),0.0)</f>
        <v>0</v>
      </c>
      <c r="L30" s="269">
        <f>IFERROR(__xludf.DUMMYFUNCTION("""COMPUTED_VALUE"""),0.0)</f>
        <v>0</v>
      </c>
      <c r="M30" s="269">
        <f>IFERROR(__xludf.DUMMYFUNCTION("""COMPUTED_VALUE"""),0.0)</f>
        <v>0</v>
      </c>
      <c r="N30" s="271">
        <f>IFERROR(__xludf.DUMMYFUNCTION("""COMPUTED_VALUE"""),0.0)</f>
        <v>0</v>
      </c>
      <c r="O30" s="274" t="str">
        <f>IFERROR(__xludf.DUMMYFUNCTION("""COMPUTED_VALUE"""),"")</f>
        <v/>
      </c>
      <c r="P30" s="273">
        <f>IFERROR(__xludf.DUMMYFUNCTION("""COMPUTED_VALUE"""),0.0)</f>
        <v>0</v>
      </c>
      <c r="Q30" s="269">
        <f>IFERROR(__xludf.DUMMYFUNCTION("""COMPUTED_VALUE"""),0.0)</f>
        <v>0</v>
      </c>
      <c r="R30" s="269">
        <f>IFERROR(__xludf.DUMMYFUNCTION("""COMPUTED_VALUE"""),0.0)</f>
        <v>0</v>
      </c>
      <c r="S30" s="271">
        <f>IFERROR(__xludf.DUMMYFUNCTION("""COMPUTED_VALUE"""),0.0)</f>
        <v>0</v>
      </c>
      <c r="T30" s="274" t="str">
        <f>IFERROR(__xludf.DUMMYFUNCTION("""COMPUTED_VALUE"""),"")</f>
        <v/>
      </c>
      <c r="U30" s="275">
        <f>IFERROR(__xludf.DUMMYFUNCTION("""COMPUTED_VALUE"""),0.0)</f>
        <v>0</v>
      </c>
      <c r="V30" s="50"/>
      <c r="W30" s="266"/>
      <c r="X30" s="267"/>
      <c r="Y30" s="2"/>
      <c r="Z30" s="2"/>
      <c r="AA30" s="2"/>
      <c r="AB30" s="160"/>
      <c r="AC30" s="276">
        <f>IFERROR(__xludf.DUMMYFUNCTION("""COMPUTED_VALUE"""),0.0)</f>
        <v>0</v>
      </c>
      <c r="AD30" s="277">
        <f>IFERROR(__xludf.DUMMYFUNCTION("""COMPUTED_VALUE"""),0.0)</f>
        <v>0</v>
      </c>
      <c r="AE30" s="277">
        <f>IFERROR(__xludf.DUMMYFUNCTION("""COMPUTED_VALUE"""),0.0)</f>
        <v>0</v>
      </c>
      <c r="AF30" s="277">
        <f>IFERROR(__xludf.DUMMYFUNCTION("""COMPUTED_VALUE"""),0.0)</f>
        <v>0</v>
      </c>
      <c r="AG30" s="277">
        <f>IFERROR(__xludf.DUMMYFUNCTION("""COMPUTED_VALUE"""),0.0)</f>
        <v>0</v>
      </c>
      <c r="AH30" s="277">
        <f>IFERROR(__xludf.DUMMYFUNCTION("""COMPUTED_VALUE"""),0.0)</f>
        <v>0</v>
      </c>
      <c r="AI30" s="278">
        <f>IFERROR(__xludf.DUMMYFUNCTION("""COMPUTED_VALUE"""),0.0)</f>
        <v>0</v>
      </c>
    </row>
    <row r="31">
      <c r="A31" s="266"/>
      <c r="B31" s="267"/>
      <c r="C31" s="268">
        <f>IFERROR(__xludf.DUMMYFUNCTION("""COMPUTED_VALUE"""),0.0)</f>
        <v>0</v>
      </c>
      <c r="D31" s="269">
        <f>IFERROR(__xludf.DUMMYFUNCTION("""COMPUTED_VALUE"""),0.0)</f>
        <v>0</v>
      </c>
      <c r="E31" s="269">
        <f>IFERROR(__xludf.DUMMYFUNCTION("""COMPUTED_VALUE"""),0.0)</f>
        <v>0</v>
      </c>
      <c r="F31" s="269">
        <f>IFERROR(__xludf.DUMMYFUNCTION("""COMPUTED_VALUE"""),0.0)</f>
        <v>0</v>
      </c>
      <c r="G31" s="270">
        <f>IFERROR(__xludf.DUMMYFUNCTION("""COMPUTED_VALUE"""),0.0)</f>
        <v>0</v>
      </c>
      <c r="H31" s="271">
        <f>IFERROR(__xludf.DUMMYFUNCTION("""COMPUTED_VALUE"""),0.0)</f>
        <v>0</v>
      </c>
      <c r="I31" s="272" t="str">
        <f>IFERROR(__xludf.DUMMYFUNCTION("""COMPUTED_VALUE"""),"")</f>
        <v/>
      </c>
      <c r="J31" s="273">
        <f>IFERROR(__xludf.DUMMYFUNCTION("""COMPUTED_VALUE"""),0.0)</f>
        <v>0</v>
      </c>
      <c r="K31" s="269">
        <f>IFERROR(__xludf.DUMMYFUNCTION("""COMPUTED_VALUE"""),0.0)</f>
        <v>0</v>
      </c>
      <c r="L31" s="269">
        <f>IFERROR(__xludf.DUMMYFUNCTION("""COMPUTED_VALUE"""),0.0)</f>
        <v>0</v>
      </c>
      <c r="M31" s="269">
        <f>IFERROR(__xludf.DUMMYFUNCTION("""COMPUTED_VALUE"""),0.0)</f>
        <v>0</v>
      </c>
      <c r="N31" s="271">
        <f>IFERROR(__xludf.DUMMYFUNCTION("""COMPUTED_VALUE"""),0.0)</f>
        <v>0</v>
      </c>
      <c r="O31" s="274" t="str">
        <f>IFERROR(__xludf.DUMMYFUNCTION("""COMPUTED_VALUE"""),"")</f>
        <v/>
      </c>
      <c r="P31" s="273">
        <f>IFERROR(__xludf.DUMMYFUNCTION("""COMPUTED_VALUE"""),0.0)</f>
        <v>0</v>
      </c>
      <c r="Q31" s="269">
        <f>IFERROR(__xludf.DUMMYFUNCTION("""COMPUTED_VALUE"""),0.0)</f>
        <v>0</v>
      </c>
      <c r="R31" s="269">
        <f>IFERROR(__xludf.DUMMYFUNCTION("""COMPUTED_VALUE"""),0.0)</f>
        <v>0</v>
      </c>
      <c r="S31" s="271">
        <f>IFERROR(__xludf.DUMMYFUNCTION("""COMPUTED_VALUE"""),0.0)</f>
        <v>0</v>
      </c>
      <c r="T31" s="274" t="str">
        <f>IFERROR(__xludf.DUMMYFUNCTION("""COMPUTED_VALUE"""),"")</f>
        <v/>
      </c>
      <c r="U31" s="275">
        <f>IFERROR(__xludf.DUMMYFUNCTION("""COMPUTED_VALUE"""),0.0)</f>
        <v>0</v>
      </c>
      <c r="V31" s="50"/>
      <c r="W31" s="266"/>
      <c r="X31" s="267"/>
      <c r="Y31" s="2"/>
      <c r="Z31" s="2"/>
      <c r="AA31" s="2"/>
      <c r="AB31" s="160"/>
      <c r="AC31" s="276">
        <f>IFERROR(__xludf.DUMMYFUNCTION("""COMPUTED_VALUE"""),0.0)</f>
        <v>0</v>
      </c>
      <c r="AD31" s="277">
        <f>IFERROR(__xludf.DUMMYFUNCTION("""COMPUTED_VALUE"""),0.0)</f>
        <v>0</v>
      </c>
      <c r="AE31" s="277">
        <f>IFERROR(__xludf.DUMMYFUNCTION("""COMPUTED_VALUE"""),0.0)</f>
        <v>0</v>
      </c>
      <c r="AF31" s="277">
        <f>IFERROR(__xludf.DUMMYFUNCTION("""COMPUTED_VALUE"""),0.0)</f>
        <v>0</v>
      </c>
      <c r="AG31" s="277">
        <f>IFERROR(__xludf.DUMMYFUNCTION("""COMPUTED_VALUE"""),0.0)</f>
        <v>0</v>
      </c>
      <c r="AH31" s="277">
        <f>IFERROR(__xludf.DUMMYFUNCTION("""COMPUTED_VALUE"""),0.0)</f>
        <v>0</v>
      </c>
      <c r="AI31" s="278">
        <f>IFERROR(__xludf.DUMMYFUNCTION("""COMPUTED_VALUE"""),0.0)</f>
        <v>0</v>
      </c>
    </row>
    <row r="32">
      <c r="A32" s="266"/>
      <c r="B32" s="267"/>
      <c r="C32" s="268">
        <f>IFERROR(__xludf.DUMMYFUNCTION("""COMPUTED_VALUE"""),0.0)</f>
        <v>0</v>
      </c>
      <c r="D32" s="269">
        <f>IFERROR(__xludf.DUMMYFUNCTION("""COMPUTED_VALUE"""),0.0)</f>
        <v>0</v>
      </c>
      <c r="E32" s="269">
        <f>IFERROR(__xludf.DUMMYFUNCTION("""COMPUTED_VALUE"""),0.0)</f>
        <v>0</v>
      </c>
      <c r="F32" s="269">
        <f>IFERROR(__xludf.DUMMYFUNCTION("""COMPUTED_VALUE"""),0.0)</f>
        <v>0</v>
      </c>
      <c r="G32" s="270">
        <f>IFERROR(__xludf.DUMMYFUNCTION("""COMPUTED_VALUE"""),0.0)</f>
        <v>0</v>
      </c>
      <c r="H32" s="271">
        <f>IFERROR(__xludf.DUMMYFUNCTION("""COMPUTED_VALUE"""),0.0)</f>
        <v>0</v>
      </c>
      <c r="I32" s="272" t="str">
        <f>IFERROR(__xludf.DUMMYFUNCTION("""COMPUTED_VALUE"""),"")</f>
        <v/>
      </c>
      <c r="J32" s="273">
        <f>IFERROR(__xludf.DUMMYFUNCTION("""COMPUTED_VALUE"""),0.0)</f>
        <v>0</v>
      </c>
      <c r="K32" s="269">
        <f>IFERROR(__xludf.DUMMYFUNCTION("""COMPUTED_VALUE"""),0.0)</f>
        <v>0</v>
      </c>
      <c r="L32" s="269">
        <f>IFERROR(__xludf.DUMMYFUNCTION("""COMPUTED_VALUE"""),0.0)</f>
        <v>0</v>
      </c>
      <c r="M32" s="269">
        <f>IFERROR(__xludf.DUMMYFUNCTION("""COMPUTED_VALUE"""),0.0)</f>
        <v>0</v>
      </c>
      <c r="N32" s="271">
        <f>IFERROR(__xludf.DUMMYFUNCTION("""COMPUTED_VALUE"""),0.0)</f>
        <v>0</v>
      </c>
      <c r="O32" s="274" t="str">
        <f>IFERROR(__xludf.DUMMYFUNCTION("""COMPUTED_VALUE"""),"")</f>
        <v/>
      </c>
      <c r="P32" s="273">
        <f>IFERROR(__xludf.DUMMYFUNCTION("""COMPUTED_VALUE"""),0.0)</f>
        <v>0</v>
      </c>
      <c r="Q32" s="269">
        <f>IFERROR(__xludf.DUMMYFUNCTION("""COMPUTED_VALUE"""),0.0)</f>
        <v>0</v>
      </c>
      <c r="R32" s="269">
        <f>IFERROR(__xludf.DUMMYFUNCTION("""COMPUTED_VALUE"""),0.0)</f>
        <v>0</v>
      </c>
      <c r="S32" s="271">
        <f>IFERROR(__xludf.DUMMYFUNCTION("""COMPUTED_VALUE"""),0.0)</f>
        <v>0</v>
      </c>
      <c r="T32" s="274" t="str">
        <f>IFERROR(__xludf.DUMMYFUNCTION("""COMPUTED_VALUE"""),"")</f>
        <v/>
      </c>
      <c r="U32" s="275">
        <f>IFERROR(__xludf.DUMMYFUNCTION("""COMPUTED_VALUE"""),0.0)</f>
        <v>0</v>
      </c>
      <c r="V32" s="50"/>
      <c r="W32" s="266"/>
      <c r="X32" s="267"/>
      <c r="Y32" s="2"/>
      <c r="Z32" s="2"/>
      <c r="AA32" s="2"/>
      <c r="AB32" s="160"/>
      <c r="AC32" s="276">
        <f>IFERROR(__xludf.DUMMYFUNCTION("""COMPUTED_VALUE"""),0.0)</f>
        <v>0</v>
      </c>
      <c r="AD32" s="277">
        <f>IFERROR(__xludf.DUMMYFUNCTION("""COMPUTED_VALUE"""),0.0)</f>
        <v>0</v>
      </c>
      <c r="AE32" s="277">
        <f>IFERROR(__xludf.DUMMYFUNCTION("""COMPUTED_VALUE"""),0.0)</f>
        <v>0</v>
      </c>
      <c r="AF32" s="277">
        <f>IFERROR(__xludf.DUMMYFUNCTION("""COMPUTED_VALUE"""),0.0)</f>
        <v>0</v>
      </c>
      <c r="AG32" s="277">
        <f>IFERROR(__xludf.DUMMYFUNCTION("""COMPUTED_VALUE"""),0.0)</f>
        <v>0</v>
      </c>
      <c r="AH32" s="277">
        <f>IFERROR(__xludf.DUMMYFUNCTION("""COMPUTED_VALUE"""),0.0)</f>
        <v>0</v>
      </c>
      <c r="AI32" s="278">
        <f>IFERROR(__xludf.DUMMYFUNCTION("""COMPUTED_VALUE"""),0.0)</f>
        <v>0</v>
      </c>
    </row>
    <row r="33">
      <c r="A33" s="280"/>
      <c r="B33" s="281"/>
      <c r="C33" s="282">
        <f>IFERROR(__xludf.DUMMYFUNCTION("""COMPUTED_VALUE"""),0.0)</f>
        <v>0</v>
      </c>
      <c r="D33" s="283">
        <f>IFERROR(__xludf.DUMMYFUNCTION("""COMPUTED_VALUE"""),0.0)</f>
        <v>0</v>
      </c>
      <c r="E33" s="283">
        <f>IFERROR(__xludf.DUMMYFUNCTION("""COMPUTED_VALUE"""),0.0)</f>
        <v>0</v>
      </c>
      <c r="F33" s="283">
        <f>IFERROR(__xludf.DUMMYFUNCTION("""COMPUTED_VALUE"""),0.0)</f>
        <v>0</v>
      </c>
      <c r="G33" s="284">
        <f>IFERROR(__xludf.DUMMYFUNCTION("""COMPUTED_VALUE"""),0.0)</f>
        <v>0</v>
      </c>
      <c r="H33" s="285">
        <f>IFERROR(__xludf.DUMMYFUNCTION("""COMPUTED_VALUE"""),0.0)</f>
        <v>0</v>
      </c>
      <c r="I33" s="286" t="str">
        <f>IFERROR(__xludf.DUMMYFUNCTION("""COMPUTED_VALUE"""),"")</f>
        <v/>
      </c>
      <c r="J33" s="287">
        <f>IFERROR(__xludf.DUMMYFUNCTION("""COMPUTED_VALUE"""),0.0)</f>
        <v>0</v>
      </c>
      <c r="K33" s="283">
        <f>IFERROR(__xludf.DUMMYFUNCTION("""COMPUTED_VALUE"""),0.0)</f>
        <v>0</v>
      </c>
      <c r="L33" s="283">
        <f>IFERROR(__xludf.DUMMYFUNCTION("""COMPUTED_VALUE"""),0.0)</f>
        <v>0</v>
      </c>
      <c r="M33" s="283">
        <f>IFERROR(__xludf.DUMMYFUNCTION("""COMPUTED_VALUE"""),0.0)</f>
        <v>0</v>
      </c>
      <c r="N33" s="285">
        <f>IFERROR(__xludf.DUMMYFUNCTION("""COMPUTED_VALUE"""),0.0)</f>
        <v>0</v>
      </c>
      <c r="O33" s="288" t="str">
        <f>IFERROR(__xludf.DUMMYFUNCTION("""COMPUTED_VALUE"""),"")</f>
        <v/>
      </c>
      <c r="P33" s="287">
        <f>IFERROR(__xludf.DUMMYFUNCTION("""COMPUTED_VALUE"""),0.0)</f>
        <v>0</v>
      </c>
      <c r="Q33" s="283">
        <f>IFERROR(__xludf.DUMMYFUNCTION("""COMPUTED_VALUE"""),0.0)</f>
        <v>0</v>
      </c>
      <c r="R33" s="283">
        <f>IFERROR(__xludf.DUMMYFUNCTION("""COMPUTED_VALUE"""),0.0)</f>
        <v>0</v>
      </c>
      <c r="S33" s="285">
        <f>IFERROR(__xludf.DUMMYFUNCTION("""COMPUTED_VALUE"""),0.0)</f>
        <v>0</v>
      </c>
      <c r="T33" s="288" t="str">
        <f>IFERROR(__xludf.DUMMYFUNCTION("""COMPUTED_VALUE"""),"")</f>
        <v/>
      </c>
      <c r="U33" s="289">
        <f>IFERROR(__xludf.DUMMYFUNCTION("""COMPUTED_VALUE"""),0.0)</f>
        <v>0</v>
      </c>
      <c r="V33" s="50"/>
      <c r="W33" s="266"/>
      <c r="X33" s="267"/>
      <c r="Y33" s="2"/>
      <c r="Z33" s="2"/>
      <c r="AA33" s="2"/>
      <c r="AB33" s="160"/>
      <c r="AC33" s="276">
        <f>IFERROR(__xludf.DUMMYFUNCTION("""COMPUTED_VALUE"""),0.0)</f>
        <v>0</v>
      </c>
      <c r="AD33" s="277">
        <f>IFERROR(__xludf.DUMMYFUNCTION("""COMPUTED_VALUE"""),0.0)</f>
        <v>0</v>
      </c>
      <c r="AE33" s="277">
        <f>IFERROR(__xludf.DUMMYFUNCTION("""COMPUTED_VALUE"""),0.0)</f>
        <v>0</v>
      </c>
      <c r="AF33" s="277">
        <f>IFERROR(__xludf.DUMMYFUNCTION("""COMPUTED_VALUE"""),0.0)</f>
        <v>0</v>
      </c>
      <c r="AG33" s="277">
        <f>IFERROR(__xludf.DUMMYFUNCTION("""COMPUTED_VALUE"""),0.0)</f>
        <v>0</v>
      </c>
      <c r="AH33" s="277">
        <f>IFERROR(__xludf.DUMMYFUNCTION("""COMPUTED_VALUE"""),0.0)</f>
        <v>0</v>
      </c>
      <c r="AI33" s="278">
        <f>IFERROR(__xludf.DUMMYFUNCTION("""COMPUTED_VALUE"""),0.0)</f>
        <v>0</v>
      </c>
    </row>
    <row r="34">
      <c r="A34" s="290"/>
      <c r="B34" s="290" t="str">
        <f>IFERROR(__xludf.DUMMYFUNCTION("""COMPUTED_VALUE"""),"Totals")</f>
        <v>Totals</v>
      </c>
      <c r="C34" s="291">
        <f>IFERROR(__xludf.DUMMYFUNCTION("""COMPUTED_VALUE"""),266.0)</f>
        <v>266</v>
      </c>
      <c r="D34" s="291">
        <f>IFERROR(__xludf.DUMMYFUNCTION("""COMPUTED_VALUE"""),128.0)</f>
        <v>128</v>
      </c>
      <c r="E34" s="291">
        <f>IFERROR(__xludf.DUMMYFUNCTION("""COMPUTED_VALUE"""),1444.0)</f>
        <v>1444</v>
      </c>
      <c r="F34" s="291">
        <f>IFERROR(__xludf.DUMMYFUNCTION("""COMPUTED_VALUE"""),10.0)</f>
        <v>10</v>
      </c>
      <c r="G34" s="291">
        <f>IFERROR(__xludf.DUMMYFUNCTION("""COMPUTED_VALUE"""),10.0)</f>
        <v>10</v>
      </c>
      <c r="H34" s="292">
        <f>IFERROR(__xludf.DUMMYFUNCTION("""COMPUTED_VALUE"""),120.33333333333333)</f>
        <v>120.3333333</v>
      </c>
      <c r="I34" s="293">
        <f>IFERROR(__xludf.DUMMYFUNCTION("""COMPUTED_VALUE"""),0.48120300751879697)</f>
        <v>0.4812030075</v>
      </c>
      <c r="J34" s="291">
        <f>IFERROR(__xludf.DUMMYFUNCTION("""COMPUTED_VALUE"""),380.0)</f>
        <v>380</v>
      </c>
      <c r="K34" s="291">
        <f>IFERROR(__xludf.DUMMYFUNCTION("""COMPUTED_VALUE"""),1680.0)</f>
        <v>1680</v>
      </c>
      <c r="L34" s="291">
        <f>IFERROR(__xludf.DUMMYFUNCTION("""COMPUTED_VALUE"""),18.0)</f>
        <v>18</v>
      </c>
      <c r="M34" s="291">
        <f>IFERROR(__xludf.DUMMYFUNCTION("""COMPUTED_VALUE"""),6.0)</f>
        <v>6</v>
      </c>
      <c r="N34" s="292">
        <f>IFERROR(__xludf.DUMMYFUNCTION("""COMPUTED_VALUE"""),140.0)</f>
        <v>140</v>
      </c>
      <c r="O34" s="292">
        <f>IFERROR(__xludf.DUMMYFUNCTION("""COMPUTED_VALUE"""),4.421052631578948)</f>
        <v>4.421052632</v>
      </c>
      <c r="P34" s="291">
        <f>IFERROR(__xludf.DUMMYFUNCTION("""COMPUTED_VALUE"""),128.0)</f>
        <v>128</v>
      </c>
      <c r="Q34" s="291">
        <f>IFERROR(__xludf.DUMMYFUNCTION("""COMPUTED_VALUE"""),1446.0)</f>
        <v>1446</v>
      </c>
      <c r="R34" s="291">
        <f>IFERROR(__xludf.DUMMYFUNCTION("""COMPUTED_VALUE"""),10.0)</f>
        <v>10</v>
      </c>
      <c r="S34" s="292">
        <f>IFERROR(__xludf.DUMMYFUNCTION("""COMPUTED_VALUE"""),120.5)</f>
        <v>120.5</v>
      </c>
      <c r="T34" s="292">
        <f>IFERROR(__xludf.DUMMYFUNCTION("""COMPUTED_VALUE"""),11.296875)</f>
        <v>11.296875</v>
      </c>
      <c r="U34" s="291">
        <f>IFERROR(__xludf.DUMMYFUNCTION("""COMPUTED_VALUE"""),0.0)</f>
        <v>0</v>
      </c>
      <c r="V34" s="50"/>
      <c r="W34" s="266"/>
      <c r="X34" s="267"/>
      <c r="Y34" s="2"/>
      <c r="Z34" s="2"/>
      <c r="AA34" s="2"/>
      <c r="AB34" s="160"/>
      <c r="AC34" s="276">
        <f>IFERROR(__xludf.DUMMYFUNCTION("""COMPUTED_VALUE"""),0.0)</f>
        <v>0</v>
      </c>
      <c r="AD34" s="277">
        <f>IFERROR(__xludf.DUMMYFUNCTION("""COMPUTED_VALUE"""),0.0)</f>
        <v>0</v>
      </c>
      <c r="AE34" s="277">
        <f>IFERROR(__xludf.DUMMYFUNCTION("""COMPUTED_VALUE"""),0.0)</f>
        <v>0</v>
      </c>
      <c r="AF34" s="277">
        <f>IFERROR(__xludf.DUMMYFUNCTION("""COMPUTED_VALUE"""),0.0)</f>
        <v>0</v>
      </c>
      <c r="AG34" s="277">
        <f>IFERROR(__xludf.DUMMYFUNCTION("""COMPUTED_VALUE"""),0.0)</f>
        <v>0</v>
      </c>
      <c r="AH34" s="277">
        <f>IFERROR(__xludf.DUMMYFUNCTION("""COMPUTED_VALUE"""),0.0)</f>
        <v>0</v>
      </c>
      <c r="AI34" s="278">
        <f>IFERROR(__xludf.DUMMYFUNCTION("""COMPUTED_VALUE"""),0.0)</f>
        <v>0</v>
      </c>
    </row>
    <row r="35">
      <c r="A35" s="28"/>
      <c r="B35" s="233"/>
      <c r="C35" s="294" t="str">
        <f>IFERROR(__xludf.DUMMYFUNCTION("""COMPUTED_VALUE"""),"Field Goal")</f>
        <v>Field Goal</v>
      </c>
      <c r="E35" s="294" t="str">
        <f>IFERROR(__xludf.DUMMYFUNCTION("""COMPUTED_VALUE"""),"Extra Pt")</f>
        <v>Extra Pt</v>
      </c>
      <c r="G35" s="23"/>
      <c r="H35" s="294" t="str">
        <f>IFERROR(__xludf.DUMMYFUNCTION("""COMPUTED_VALUE"""),"Punts")</f>
        <v>Punts</v>
      </c>
      <c r="J35" s="23"/>
      <c r="K35" s="31" t="str">
        <f>IFERROR(__xludf.DUMMYFUNCTION("""COMPUTED_VALUE"""),"Kickoff Returns")</f>
        <v>Kickoff Returns</v>
      </c>
      <c r="L35" s="32"/>
      <c r="M35" s="33"/>
      <c r="N35" s="23"/>
      <c r="O35" s="31" t="str">
        <f>IFERROR(__xludf.DUMMYFUNCTION("""COMPUTED_VALUE"""),"Punt Returns")</f>
        <v>Punt Returns</v>
      </c>
      <c r="P35" s="32"/>
      <c r="Q35" s="33"/>
      <c r="R35" s="23"/>
      <c r="S35" s="31" t="str">
        <f>IFERROR(__xludf.DUMMYFUNCTION("""COMPUTED_VALUE"""),"Kicks Blocked")</f>
        <v>Kicks Blocked</v>
      </c>
      <c r="T35" s="32"/>
      <c r="U35" s="33"/>
      <c r="V35" s="50"/>
      <c r="W35" s="266"/>
      <c r="X35" s="267"/>
      <c r="Y35" s="2"/>
      <c r="Z35" s="2"/>
      <c r="AA35" s="2"/>
      <c r="AB35" s="160"/>
      <c r="AC35" s="276">
        <f>IFERROR(__xludf.DUMMYFUNCTION("""COMPUTED_VALUE"""),0.0)</f>
        <v>0</v>
      </c>
      <c r="AD35" s="277">
        <f>IFERROR(__xludf.DUMMYFUNCTION("""COMPUTED_VALUE"""),0.0)</f>
        <v>0</v>
      </c>
      <c r="AE35" s="277">
        <f>IFERROR(__xludf.DUMMYFUNCTION("""COMPUTED_VALUE"""),0.0)</f>
        <v>0</v>
      </c>
      <c r="AF35" s="277">
        <f>IFERROR(__xludf.DUMMYFUNCTION("""COMPUTED_VALUE"""),0.0)</f>
        <v>0</v>
      </c>
      <c r="AG35" s="277">
        <f>IFERROR(__xludf.DUMMYFUNCTION("""COMPUTED_VALUE"""),0.0)</f>
        <v>0</v>
      </c>
      <c r="AH35" s="277">
        <f>IFERROR(__xludf.DUMMYFUNCTION("""COMPUTED_VALUE"""),0.0)</f>
        <v>0</v>
      </c>
      <c r="AI35" s="278">
        <f>IFERROR(__xludf.DUMMYFUNCTION("""COMPUTED_VALUE"""),0.0)</f>
        <v>0</v>
      </c>
    </row>
    <row r="36">
      <c r="A36" s="294" t="str">
        <f>IFERROR(__xludf.DUMMYFUNCTION("""COMPUTED_VALUE"""),"#")</f>
        <v>#</v>
      </c>
      <c r="B36" s="294" t="str">
        <f>IFERROR(__xludf.DUMMYFUNCTION("""COMPUTED_VALUE"""),"SPECIAL TEAMS")</f>
        <v>SPECIAL TEAMS</v>
      </c>
      <c r="C36" s="38" t="str">
        <f>IFERROR(__xludf.DUMMYFUNCTION("""COMPUTED_VALUE"""),"ATT")</f>
        <v>ATT</v>
      </c>
      <c r="D36" s="295" t="str">
        <f>IFERROR(__xludf.DUMMYFUNCTION("""COMPUTED_VALUE"""),"Made")</f>
        <v>Made</v>
      </c>
      <c r="E36" s="296" t="str">
        <f>IFERROR(__xludf.DUMMYFUNCTION("""COMPUTED_VALUE"""),"ATT")</f>
        <v>ATT</v>
      </c>
      <c r="F36" s="295" t="str">
        <f>IFERROR(__xludf.DUMMYFUNCTION("""COMPUTED_VALUE"""),"Made")</f>
        <v>Made</v>
      </c>
      <c r="G36" s="297" t="str">
        <f>IFERROR(__xludf.DUMMYFUNCTION("""COMPUTED_VALUE"""),"%")</f>
        <v>%</v>
      </c>
      <c r="H36" s="296" t="str">
        <f>IFERROR(__xludf.DUMMYFUNCTION("""COMPUTED_VALUE"""),"ATT")</f>
        <v>ATT</v>
      </c>
      <c r="I36" s="44" t="str">
        <f>IFERROR(__xludf.DUMMYFUNCTION("""COMPUTED_VALUE"""),"YDS")</f>
        <v>YDS</v>
      </c>
      <c r="J36" s="298" t="str">
        <f>IFERROR(__xludf.DUMMYFUNCTION("""COMPUTED_VALUE"""),"Y/Att")</f>
        <v>Y/Att</v>
      </c>
      <c r="K36" s="38" t="str">
        <f>IFERROR(__xludf.DUMMYFUNCTION("""COMPUTED_VALUE"""),"ATT")</f>
        <v>ATT</v>
      </c>
      <c r="L36" s="44" t="str">
        <f>IFERROR(__xludf.DUMMYFUNCTION("""COMPUTED_VALUE"""),"YDS")</f>
        <v>YDS</v>
      </c>
      <c r="M36" s="44" t="str">
        <f>IFERROR(__xludf.DUMMYFUNCTION("""COMPUTED_VALUE"""),"TD")</f>
        <v>TD</v>
      </c>
      <c r="N36" s="298" t="str">
        <f>IFERROR(__xludf.DUMMYFUNCTION("""COMPUTED_VALUE"""),"Y/Att")</f>
        <v>Y/Att</v>
      </c>
      <c r="O36" s="296" t="str">
        <f>IFERROR(__xludf.DUMMYFUNCTION("""COMPUTED_VALUE"""),"ATT")</f>
        <v>ATT</v>
      </c>
      <c r="P36" s="44" t="str">
        <f>IFERROR(__xludf.DUMMYFUNCTION("""COMPUTED_VALUE"""),"YDS")</f>
        <v>YDS</v>
      </c>
      <c r="Q36" s="44" t="str">
        <f>IFERROR(__xludf.DUMMYFUNCTION("""COMPUTED_VALUE"""),"TD")</f>
        <v>TD</v>
      </c>
      <c r="R36" s="298" t="str">
        <f>IFERROR(__xludf.DUMMYFUNCTION("""COMPUTED_VALUE"""),"Y/Att")</f>
        <v>Y/Att</v>
      </c>
      <c r="S36" s="44" t="str">
        <f>IFERROR(__xludf.DUMMYFUNCTION("""COMPUTED_VALUE"""),"Punt")</f>
        <v>Punt</v>
      </c>
      <c r="T36" s="44" t="str">
        <f>IFERROR(__xludf.DUMMYFUNCTION("""COMPUTED_VALUE"""),"FG")</f>
        <v>FG</v>
      </c>
      <c r="U36" s="47" t="str">
        <f>IFERROR(__xludf.DUMMYFUNCTION("""COMPUTED_VALUE"""),"XPt")</f>
        <v>XPt</v>
      </c>
      <c r="V36" s="50"/>
      <c r="W36" s="266"/>
      <c r="X36" s="267"/>
      <c r="Y36" s="2"/>
      <c r="Z36" s="2"/>
      <c r="AA36" s="2"/>
      <c r="AB36" s="160"/>
      <c r="AC36" s="276">
        <f>IFERROR(__xludf.DUMMYFUNCTION("""COMPUTED_VALUE"""),0.0)</f>
        <v>0</v>
      </c>
      <c r="AD36" s="277">
        <f>IFERROR(__xludf.DUMMYFUNCTION("""COMPUTED_VALUE"""),0.0)</f>
        <v>0</v>
      </c>
      <c r="AE36" s="277">
        <f>IFERROR(__xludf.DUMMYFUNCTION("""COMPUTED_VALUE"""),0.0)</f>
        <v>0</v>
      </c>
      <c r="AF36" s="277">
        <f>IFERROR(__xludf.DUMMYFUNCTION("""COMPUTED_VALUE"""),0.0)</f>
        <v>0</v>
      </c>
      <c r="AG36" s="277">
        <f>IFERROR(__xludf.DUMMYFUNCTION("""COMPUTED_VALUE"""),0.0)</f>
        <v>0</v>
      </c>
      <c r="AH36" s="277">
        <f>IFERROR(__xludf.DUMMYFUNCTION("""COMPUTED_VALUE"""),0.0)</f>
        <v>0</v>
      </c>
      <c r="AI36" s="278">
        <f>IFERROR(__xludf.DUMMYFUNCTION("""COMPUTED_VALUE"""),0.0)</f>
        <v>0</v>
      </c>
    </row>
    <row r="37">
      <c r="A37" s="250">
        <f>IFERROR(__xludf.DUMMYFUNCTION("""COMPUTED_VALUE"""),15.0)</f>
        <v>15</v>
      </c>
      <c r="B37" s="299" t="str">
        <f>IFERROR(__xludf.DUMMYFUNCTION("""COMPUTED_VALUE"""),"Ike Brown")</f>
        <v>Ike Brown</v>
      </c>
      <c r="C37" s="252">
        <f>IFERROR(__xludf.DUMMYFUNCTION("""COMPUTED_VALUE"""),0.0)</f>
        <v>0</v>
      </c>
      <c r="D37" s="254">
        <f>IFERROR(__xludf.DUMMYFUNCTION("""COMPUTED_VALUE"""),0.0)</f>
        <v>0</v>
      </c>
      <c r="E37" s="254">
        <f>IFERROR(__xludf.DUMMYFUNCTION("""COMPUTED_VALUE"""),0.0)</f>
        <v>0</v>
      </c>
      <c r="F37" s="254">
        <f>IFERROR(__xludf.DUMMYFUNCTION("""COMPUTED_VALUE"""),0.0)</f>
        <v>0</v>
      </c>
      <c r="G37" s="257" t="str">
        <f>IFERROR(__xludf.DUMMYFUNCTION("""COMPUTED_VALUE"""),"")</f>
        <v/>
      </c>
      <c r="H37" s="252">
        <f>IFERROR(__xludf.DUMMYFUNCTION("""COMPUTED_VALUE"""),4.0)</f>
        <v>4</v>
      </c>
      <c r="I37" s="254">
        <f>IFERROR(__xludf.DUMMYFUNCTION("""COMPUTED_VALUE"""),162.0)</f>
        <v>162</v>
      </c>
      <c r="J37" s="259">
        <f>IFERROR(__xludf.DUMMYFUNCTION("""COMPUTED_VALUE"""),40.5)</f>
        <v>40.5</v>
      </c>
      <c r="K37" s="252">
        <f>IFERROR(__xludf.DUMMYFUNCTION("""COMPUTED_VALUE"""),0.0)</f>
        <v>0</v>
      </c>
      <c r="L37" s="254">
        <f>IFERROR(__xludf.DUMMYFUNCTION("""COMPUTED_VALUE"""),0.0)</f>
        <v>0</v>
      </c>
      <c r="M37" s="254">
        <f>IFERROR(__xludf.DUMMYFUNCTION("""COMPUTED_VALUE"""),0.0)</f>
        <v>0</v>
      </c>
      <c r="N37" s="259" t="str">
        <f>IFERROR(__xludf.DUMMYFUNCTION("""COMPUTED_VALUE"""),"")</f>
        <v/>
      </c>
      <c r="O37" s="252">
        <f>IFERROR(__xludf.DUMMYFUNCTION("""COMPUTED_VALUE"""),0.0)</f>
        <v>0</v>
      </c>
      <c r="P37" s="254">
        <f>IFERROR(__xludf.DUMMYFUNCTION("""COMPUTED_VALUE"""),0.0)</f>
        <v>0</v>
      </c>
      <c r="Q37" s="254">
        <f>IFERROR(__xludf.DUMMYFUNCTION("""COMPUTED_VALUE"""),0.0)</f>
        <v>0</v>
      </c>
      <c r="R37" s="259" t="str">
        <f>IFERROR(__xludf.DUMMYFUNCTION("""COMPUTED_VALUE"""),"")</f>
        <v/>
      </c>
      <c r="S37" s="258">
        <f>IFERROR(__xludf.DUMMYFUNCTION("""COMPUTED_VALUE"""),0.0)</f>
        <v>0</v>
      </c>
      <c r="T37" s="254">
        <f>IFERROR(__xludf.DUMMYFUNCTION("""COMPUTED_VALUE"""),0.0)</f>
        <v>0</v>
      </c>
      <c r="U37" s="300">
        <f>IFERROR(__xludf.DUMMYFUNCTION("""COMPUTED_VALUE"""),0.0)</f>
        <v>0</v>
      </c>
      <c r="V37" s="50"/>
      <c r="W37" s="266"/>
      <c r="X37" s="267"/>
      <c r="Y37" s="2"/>
      <c r="Z37" s="2"/>
      <c r="AA37" s="2"/>
      <c r="AB37" s="160"/>
      <c r="AC37" s="276">
        <f>IFERROR(__xludf.DUMMYFUNCTION("""COMPUTED_VALUE"""),0.0)</f>
        <v>0</v>
      </c>
      <c r="AD37" s="277">
        <f>IFERROR(__xludf.DUMMYFUNCTION("""COMPUTED_VALUE"""),0.0)</f>
        <v>0</v>
      </c>
      <c r="AE37" s="277">
        <f>IFERROR(__xludf.DUMMYFUNCTION("""COMPUTED_VALUE"""),0.0)</f>
        <v>0</v>
      </c>
      <c r="AF37" s="277">
        <f>IFERROR(__xludf.DUMMYFUNCTION("""COMPUTED_VALUE"""),0.0)</f>
        <v>0</v>
      </c>
      <c r="AG37" s="277">
        <f>IFERROR(__xludf.DUMMYFUNCTION("""COMPUTED_VALUE"""),0.0)</f>
        <v>0</v>
      </c>
      <c r="AH37" s="277">
        <f>IFERROR(__xludf.DUMMYFUNCTION("""COMPUTED_VALUE"""),0.0)</f>
        <v>0</v>
      </c>
      <c r="AI37" s="278">
        <f>IFERROR(__xludf.DUMMYFUNCTION("""COMPUTED_VALUE"""),0.0)</f>
        <v>0</v>
      </c>
    </row>
    <row r="38">
      <c r="A38" s="266">
        <f>IFERROR(__xludf.DUMMYFUNCTION("""COMPUTED_VALUE"""),50.0)</f>
        <v>50</v>
      </c>
      <c r="B38" s="301" t="str">
        <f>IFERROR(__xludf.DUMMYFUNCTION("""COMPUTED_VALUE"""),"Reid Claus")</f>
        <v>Reid Claus</v>
      </c>
      <c r="C38" s="268">
        <f>IFERROR(__xludf.DUMMYFUNCTION("""COMPUTED_VALUE"""),3.0)</f>
        <v>3</v>
      </c>
      <c r="D38" s="269">
        <f>IFERROR(__xludf.DUMMYFUNCTION("""COMPUTED_VALUE"""),1.0)</f>
        <v>1</v>
      </c>
      <c r="E38" s="269">
        <f>IFERROR(__xludf.DUMMYFUNCTION("""COMPUTED_VALUE"""),24.0)</f>
        <v>24</v>
      </c>
      <c r="F38" s="269">
        <f>IFERROR(__xludf.DUMMYFUNCTION("""COMPUTED_VALUE"""),17.0)</f>
        <v>17</v>
      </c>
      <c r="G38" s="272">
        <f>IFERROR(__xludf.DUMMYFUNCTION("""COMPUTED_VALUE"""),0.6666666666666666)</f>
        <v>0.6666666667</v>
      </c>
      <c r="H38" s="268">
        <f>IFERROR(__xludf.DUMMYFUNCTION("""COMPUTED_VALUE"""),0.0)</f>
        <v>0</v>
      </c>
      <c r="I38" s="269">
        <f>IFERROR(__xludf.DUMMYFUNCTION("""COMPUTED_VALUE"""),0.0)</f>
        <v>0</v>
      </c>
      <c r="J38" s="274" t="str">
        <f>IFERROR(__xludf.DUMMYFUNCTION("""COMPUTED_VALUE"""),"")</f>
        <v/>
      </c>
      <c r="K38" s="268">
        <f>IFERROR(__xludf.DUMMYFUNCTION("""COMPUTED_VALUE"""),0.0)</f>
        <v>0</v>
      </c>
      <c r="L38" s="269">
        <f>IFERROR(__xludf.DUMMYFUNCTION("""COMPUTED_VALUE"""),0.0)</f>
        <v>0</v>
      </c>
      <c r="M38" s="269">
        <f>IFERROR(__xludf.DUMMYFUNCTION("""COMPUTED_VALUE"""),0.0)</f>
        <v>0</v>
      </c>
      <c r="N38" s="274" t="str">
        <f>IFERROR(__xludf.DUMMYFUNCTION("""COMPUTED_VALUE"""),"")</f>
        <v/>
      </c>
      <c r="O38" s="268">
        <f>IFERROR(__xludf.DUMMYFUNCTION("""COMPUTED_VALUE"""),0.0)</f>
        <v>0</v>
      </c>
      <c r="P38" s="269">
        <f>IFERROR(__xludf.DUMMYFUNCTION("""COMPUTED_VALUE"""),0.0)</f>
        <v>0</v>
      </c>
      <c r="Q38" s="269">
        <f>IFERROR(__xludf.DUMMYFUNCTION("""COMPUTED_VALUE"""),0.0)</f>
        <v>0</v>
      </c>
      <c r="R38" s="274" t="str">
        <f>IFERROR(__xludf.DUMMYFUNCTION("""COMPUTED_VALUE"""),"")</f>
        <v/>
      </c>
      <c r="S38" s="273">
        <f>IFERROR(__xludf.DUMMYFUNCTION("""COMPUTED_VALUE"""),0.0)</f>
        <v>0</v>
      </c>
      <c r="T38" s="269">
        <f>IFERROR(__xludf.DUMMYFUNCTION("""COMPUTED_VALUE"""),0.0)</f>
        <v>0</v>
      </c>
      <c r="U38" s="302">
        <f>IFERROR(__xludf.DUMMYFUNCTION("""COMPUTED_VALUE"""),0.0)</f>
        <v>0</v>
      </c>
      <c r="V38" s="50"/>
      <c r="W38" s="266"/>
      <c r="X38" s="267"/>
      <c r="Y38" s="2"/>
      <c r="Z38" s="2"/>
      <c r="AA38" s="2"/>
      <c r="AB38" s="160"/>
      <c r="AC38" s="276">
        <f>IFERROR(__xludf.DUMMYFUNCTION("""COMPUTED_VALUE"""),0.0)</f>
        <v>0</v>
      </c>
      <c r="AD38" s="277">
        <f>IFERROR(__xludf.DUMMYFUNCTION("""COMPUTED_VALUE"""),0.0)</f>
        <v>0</v>
      </c>
      <c r="AE38" s="277">
        <f>IFERROR(__xludf.DUMMYFUNCTION("""COMPUTED_VALUE"""),0.0)</f>
        <v>0</v>
      </c>
      <c r="AF38" s="277">
        <f>IFERROR(__xludf.DUMMYFUNCTION("""COMPUTED_VALUE"""),0.0)</f>
        <v>0</v>
      </c>
      <c r="AG38" s="277">
        <f>IFERROR(__xludf.DUMMYFUNCTION("""COMPUTED_VALUE"""),0.0)</f>
        <v>0</v>
      </c>
      <c r="AH38" s="277">
        <f>IFERROR(__xludf.DUMMYFUNCTION("""COMPUTED_VALUE"""),0.0)</f>
        <v>0</v>
      </c>
      <c r="AI38" s="278">
        <f>IFERROR(__xludf.DUMMYFUNCTION("""COMPUTED_VALUE"""),0.0)</f>
        <v>0</v>
      </c>
    </row>
    <row r="39">
      <c r="A39" s="266">
        <f>IFERROR(__xludf.DUMMYFUNCTION("""COMPUTED_VALUE"""),9.0)</f>
        <v>9</v>
      </c>
      <c r="B39" s="301" t="str">
        <f>IFERROR(__xludf.DUMMYFUNCTION("""COMPUTED_VALUE"""),"Caden Cramer")</f>
        <v>Caden Cramer</v>
      </c>
      <c r="C39" s="268">
        <f>IFERROR(__xludf.DUMMYFUNCTION("""COMPUTED_VALUE"""),0.0)</f>
        <v>0</v>
      </c>
      <c r="D39" s="269">
        <f>IFERROR(__xludf.DUMMYFUNCTION("""COMPUTED_VALUE"""),0.0)</f>
        <v>0</v>
      </c>
      <c r="E39" s="269">
        <f>IFERROR(__xludf.DUMMYFUNCTION("""COMPUTED_VALUE"""),0.0)</f>
        <v>0</v>
      </c>
      <c r="F39" s="269">
        <f>IFERROR(__xludf.DUMMYFUNCTION("""COMPUTED_VALUE"""),0.0)</f>
        <v>0</v>
      </c>
      <c r="G39" s="272" t="str">
        <f>IFERROR(__xludf.DUMMYFUNCTION("""COMPUTED_VALUE"""),"")</f>
        <v/>
      </c>
      <c r="H39" s="268">
        <f>IFERROR(__xludf.DUMMYFUNCTION("""COMPUTED_VALUE"""),20.0)</f>
        <v>20</v>
      </c>
      <c r="I39" s="269">
        <f>IFERROR(__xludf.DUMMYFUNCTION("""COMPUTED_VALUE"""),618.0)</f>
        <v>618</v>
      </c>
      <c r="J39" s="274">
        <f>IFERROR(__xludf.DUMMYFUNCTION("""COMPUTED_VALUE"""),30.9)</f>
        <v>30.9</v>
      </c>
      <c r="K39" s="268">
        <f>IFERROR(__xludf.DUMMYFUNCTION("""COMPUTED_VALUE"""),1.0)</f>
        <v>1</v>
      </c>
      <c r="L39" s="269">
        <f>IFERROR(__xludf.DUMMYFUNCTION("""COMPUTED_VALUE"""),10.0)</f>
        <v>10</v>
      </c>
      <c r="M39" s="269">
        <f>IFERROR(__xludf.DUMMYFUNCTION("""COMPUTED_VALUE"""),0.0)</f>
        <v>0</v>
      </c>
      <c r="N39" s="274">
        <f>IFERROR(__xludf.DUMMYFUNCTION("""COMPUTED_VALUE"""),10.0)</f>
        <v>10</v>
      </c>
      <c r="O39" s="268">
        <f>IFERROR(__xludf.DUMMYFUNCTION("""COMPUTED_VALUE"""),0.0)</f>
        <v>0</v>
      </c>
      <c r="P39" s="269">
        <f>IFERROR(__xludf.DUMMYFUNCTION("""COMPUTED_VALUE"""),0.0)</f>
        <v>0</v>
      </c>
      <c r="Q39" s="269">
        <f>IFERROR(__xludf.DUMMYFUNCTION("""COMPUTED_VALUE"""),0.0)</f>
        <v>0</v>
      </c>
      <c r="R39" s="274" t="str">
        <f>IFERROR(__xludf.DUMMYFUNCTION("""COMPUTED_VALUE"""),"")</f>
        <v/>
      </c>
      <c r="S39" s="273">
        <f>IFERROR(__xludf.DUMMYFUNCTION("""COMPUTED_VALUE"""),0.0)</f>
        <v>0</v>
      </c>
      <c r="T39" s="269">
        <f>IFERROR(__xludf.DUMMYFUNCTION("""COMPUTED_VALUE"""),0.0)</f>
        <v>0</v>
      </c>
      <c r="U39" s="302">
        <f>IFERROR(__xludf.DUMMYFUNCTION("""COMPUTED_VALUE"""),0.0)</f>
        <v>0</v>
      </c>
      <c r="V39" s="50"/>
      <c r="W39" s="266"/>
      <c r="X39" s="267"/>
      <c r="Y39" s="2"/>
      <c r="Z39" s="2"/>
      <c r="AA39" s="2"/>
      <c r="AB39" s="160"/>
      <c r="AC39" s="276">
        <f>IFERROR(__xludf.DUMMYFUNCTION("""COMPUTED_VALUE"""),0.0)</f>
        <v>0</v>
      </c>
      <c r="AD39" s="277">
        <f>IFERROR(__xludf.DUMMYFUNCTION("""COMPUTED_VALUE"""),0.0)</f>
        <v>0</v>
      </c>
      <c r="AE39" s="277">
        <f>IFERROR(__xludf.DUMMYFUNCTION("""COMPUTED_VALUE"""),0.0)</f>
        <v>0</v>
      </c>
      <c r="AF39" s="277">
        <f>IFERROR(__xludf.DUMMYFUNCTION("""COMPUTED_VALUE"""),0.0)</f>
        <v>0</v>
      </c>
      <c r="AG39" s="277">
        <f>IFERROR(__xludf.DUMMYFUNCTION("""COMPUTED_VALUE"""),0.0)</f>
        <v>0</v>
      </c>
      <c r="AH39" s="277">
        <f>IFERROR(__xludf.DUMMYFUNCTION("""COMPUTED_VALUE"""),0.0)</f>
        <v>0</v>
      </c>
      <c r="AI39" s="278">
        <f>IFERROR(__xludf.DUMMYFUNCTION("""COMPUTED_VALUE"""),0.0)</f>
        <v>0</v>
      </c>
    </row>
    <row r="40">
      <c r="A40" s="266">
        <f>IFERROR(__xludf.DUMMYFUNCTION("""COMPUTED_VALUE"""),33.0)</f>
        <v>33</v>
      </c>
      <c r="B40" s="301" t="str">
        <f>IFERROR(__xludf.DUMMYFUNCTION("""COMPUTED_VALUE"""),"Nolan Hartman")</f>
        <v>Nolan Hartman</v>
      </c>
      <c r="C40" s="268">
        <f>IFERROR(__xludf.DUMMYFUNCTION("""COMPUTED_VALUE"""),0.0)</f>
        <v>0</v>
      </c>
      <c r="D40" s="269">
        <f>IFERROR(__xludf.DUMMYFUNCTION("""COMPUTED_VALUE"""),0.0)</f>
        <v>0</v>
      </c>
      <c r="E40" s="269">
        <f>IFERROR(__xludf.DUMMYFUNCTION("""COMPUTED_VALUE"""),0.0)</f>
        <v>0</v>
      </c>
      <c r="F40" s="269">
        <f>IFERROR(__xludf.DUMMYFUNCTION("""COMPUTED_VALUE"""),0.0)</f>
        <v>0</v>
      </c>
      <c r="G40" s="272" t="str">
        <f>IFERROR(__xludf.DUMMYFUNCTION("""COMPUTED_VALUE"""),"")</f>
        <v/>
      </c>
      <c r="H40" s="268">
        <f>IFERROR(__xludf.DUMMYFUNCTION("""COMPUTED_VALUE"""),0.0)</f>
        <v>0</v>
      </c>
      <c r="I40" s="269">
        <f>IFERROR(__xludf.DUMMYFUNCTION("""COMPUTED_VALUE"""),0.0)</f>
        <v>0</v>
      </c>
      <c r="J40" s="274" t="str">
        <f>IFERROR(__xludf.DUMMYFUNCTION("""COMPUTED_VALUE"""),"")</f>
        <v/>
      </c>
      <c r="K40" s="268">
        <f>IFERROR(__xludf.DUMMYFUNCTION("""COMPUTED_VALUE"""),0.0)</f>
        <v>0</v>
      </c>
      <c r="L40" s="269">
        <f>IFERROR(__xludf.DUMMYFUNCTION("""COMPUTED_VALUE"""),0.0)</f>
        <v>0</v>
      </c>
      <c r="M40" s="269">
        <f>IFERROR(__xludf.DUMMYFUNCTION("""COMPUTED_VALUE"""),0.0)</f>
        <v>0</v>
      </c>
      <c r="N40" s="274" t="str">
        <f>IFERROR(__xludf.DUMMYFUNCTION("""COMPUTED_VALUE"""),"")</f>
        <v/>
      </c>
      <c r="O40" s="268">
        <f>IFERROR(__xludf.DUMMYFUNCTION("""COMPUTED_VALUE"""),0.0)</f>
        <v>0</v>
      </c>
      <c r="P40" s="269">
        <f>IFERROR(__xludf.DUMMYFUNCTION("""COMPUTED_VALUE"""),0.0)</f>
        <v>0</v>
      </c>
      <c r="Q40" s="269">
        <f>IFERROR(__xludf.DUMMYFUNCTION("""COMPUTED_VALUE"""),0.0)</f>
        <v>0</v>
      </c>
      <c r="R40" s="274" t="str">
        <f>IFERROR(__xludf.DUMMYFUNCTION("""COMPUTED_VALUE"""),"")</f>
        <v/>
      </c>
      <c r="S40" s="273">
        <f>IFERROR(__xludf.DUMMYFUNCTION("""COMPUTED_VALUE"""),1.0)</f>
        <v>1</v>
      </c>
      <c r="T40" s="269">
        <f>IFERROR(__xludf.DUMMYFUNCTION("""COMPUTED_VALUE"""),0.0)</f>
        <v>0</v>
      </c>
      <c r="U40" s="302">
        <f>IFERROR(__xludf.DUMMYFUNCTION("""COMPUTED_VALUE"""),0.0)</f>
        <v>0</v>
      </c>
      <c r="V40" s="50"/>
      <c r="W40" s="266"/>
      <c r="X40" s="267"/>
      <c r="Y40" s="2"/>
      <c r="Z40" s="2"/>
      <c r="AA40" s="2"/>
      <c r="AB40" s="160"/>
      <c r="AC40" s="276">
        <f>IFERROR(__xludf.DUMMYFUNCTION("""COMPUTED_VALUE"""),0.0)</f>
        <v>0</v>
      </c>
      <c r="AD40" s="277">
        <f>IFERROR(__xludf.DUMMYFUNCTION("""COMPUTED_VALUE"""),0.0)</f>
        <v>0</v>
      </c>
      <c r="AE40" s="277">
        <f>IFERROR(__xludf.DUMMYFUNCTION("""COMPUTED_VALUE"""),0.0)</f>
        <v>0</v>
      </c>
      <c r="AF40" s="277">
        <f>IFERROR(__xludf.DUMMYFUNCTION("""COMPUTED_VALUE"""),0.0)</f>
        <v>0</v>
      </c>
      <c r="AG40" s="277">
        <f>IFERROR(__xludf.DUMMYFUNCTION("""COMPUTED_VALUE"""),0.0)</f>
        <v>0</v>
      </c>
      <c r="AH40" s="277">
        <f>IFERROR(__xludf.DUMMYFUNCTION("""COMPUTED_VALUE"""),0.0)</f>
        <v>0</v>
      </c>
      <c r="AI40" s="278">
        <f>IFERROR(__xludf.DUMMYFUNCTION("""COMPUTED_VALUE"""),0.0)</f>
        <v>0</v>
      </c>
    </row>
    <row r="41">
      <c r="A41" s="266">
        <f>IFERROR(__xludf.DUMMYFUNCTION("""COMPUTED_VALUE"""),5.0)</f>
        <v>5</v>
      </c>
      <c r="B41" s="301" t="str">
        <f>IFERROR(__xludf.DUMMYFUNCTION("""COMPUTED_VALUE"""),"Drew Dennings")</f>
        <v>Drew Dennings</v>
      </c>
      <c r="C41" s="268">
        <f>IFERROR(__xludf.DUMMYFUNCTION("""COMPUTED_VALUE"""),0.0)</f>
        <v>0</v>
      </c>
      <c r="D41" s="269">
        <f>IFERROR(__xludf.DUMMYFUNCTION("""COMPUTED_VALUE"""),0.0)</f>
        <v>0</v>
      </c>
      <c r="E41" s="269">
        <f>IFERROR(__xludf.DUMMYFUNCTION("""COMPUTED_VALUE"""),0.0)</f>
        <v>0</v>
      </c>
      <c r="F41" s="269">
        <f>IFERROR(__xludf.DUMMYFUNCTION("""COMPUTED_VALUE"""),0.0)</f>
        <v>0</v>
      </c>
      <c r="G41" s="272" t="str">
        <f>IFERROR(__xludf.DUMMYFUNCTION("""COMPUTED_VALUE"""),"")</f>
        <v/>
      </c>
      <c r="H41" s="268">
        <f>IFERROR(__xludf.DUMMYFUNCTION("""COMPUTED_VALUE"""),0.0)</f>
        <v>0</v>
      </c>
      <c r="I41" s="269">
        <f>IFERROR(__xludf.DUMMYFUNCTION("""COMPUTED_VALUE"""),0.0)</f>
        <v>0</v>
      </c>
      <c r="J41" s="274" t="str">
        <f>IFERROR(__xludf.DUMMYFUNCTION("""COMPUTED_VALUE"""),"")</f>
        <v/>
      </c>
      <c r="K41" s="268">
        <f>IFERROR(__xludf.DUMMYFUNCTION("""COMPUTED_VALUE"""),2.0)</f>
        <v>2</v>
      </c>
      <c r="L41" s="269">
        <f>IFERROR(__xludf.DUMMYFUNCTION("""COMPUTED_VALUE"""),33.0)</f>
        <v>33</v>
      </c>
      <c r="M41" s="269">
        <f>IFERROR(__xludf.DUMMYFUNCTION("""COMPUTED_VALUE"""),0.0)</f>
        <v>0</v>
      </c>
      <c r="N41" s="274">
        <f>IFERROR(__xludf.DUMMYFUNCTION("""COMPUTED_VALUE"""),16.5)</f>
        <v>16.5</v>
      </c>
      <c r="O41" s="268">
        <f>IFERROR(__xludf.DUMMYFUNCTION("""COMPUTED_VALUE"""),0.0)</f>
        <v>0</v>
      </c>
      <c r="P41" s="269">
        <f>IFERROR(__xludf.DUMMYFUNCTION("""COMPUTED_VALUE"""),0.0)</f>
        <v>0</v>
      </c>
      <c r="Q41" s="269">
        <f>IFERROR(__xludf.DUMMYFUNCTION("""COMPUTED_VALUE"""),0.0)</f>
        <v>0</v>
      </c>
      <c r="R41" s="274" t="str">
        <f>IFERROR(__xludf.DUMMYFUNCTION("""COMPUTED_VALUE"""),"")</f>
        <v/>
      </c>
      <c r="S41" s="273">
        <f>IFERROR(__xludf.DUMMYFUNCTION("""COMPUTED_VALUE"""),0.0)</f>
        <v>0</v>
      </c>
      <c r="T41" s="269">
        <f>IFERROR(__xludf.DUMMYFUNCTION("""COMPUTED_VALUE"""),0.0)</f>
        <v>0</v>
      </c>
      <c r="U41" s="302">
        <f>IFERROR(__xludf.DUMMYFUNCTION("""COMPUTED_VALUE"""),0.0)</f>
        <v>0</v>
      </c>
      <c r="V41" s="50"/>
      <c r="W41" s="266"/>
      <c r="X41" s="267"/>
      <c r="Y41" s="2"/>
      <c r="Z41" s="2"/>
      <c r="AA41" s="2"/>
      <c r="AB41" s="160"/>
      <c r="AC41" s="276">
        <f>IFERROR(__xludf.DUMMYFUNCTION("""COMPUTED_VALUE"""),0.0)</f>
        <v>0</v>
      </c>
      <c r="AD41" s="277">
        <f>IFERROR(__xludf.DUMMYFUNCTION("""COMPUTED_VALUE"""),0.0)</f>
        <v>0</v>
      </c>
      <c r="AE41" s="277">
        <f>IFERROR(__xludf.DUMMYFUNCTION("""COMPUTED_VALUE"""),0.0)</f>
        <v>0</v>
      </c>
      <c r="AF41" s="277">
        <f>IFERROR(__xludf.DUMMYFUNCTION("""COMPUTED_VALUE"""),0.0)</f>
        <v>0</v>
      </c>
      <c r="AG41" s="277">
        <f>IFERROR(__xludf.DUMMYFUNCTION("""COMPUTED_VALUE"""),0.0)</f>
        <v>0</v>
      </c>
      <c r="AH41" s="277">
        <f>IFERROR(__xludf.DUMMYFUNCTION("""COMPUTED_VALUE"""),0.0)</f>
        <v>0</v>
      </c>
      <c r="AI41" s="278">
        <f>IFERROR(__xludf.DUMMYFUNCTION("""COMPUTED_VALUE"""),0.0)</f>
        <v>0</v>
      </c>
    </row>
    <row r="42">
      <c r="A42" s="266">
        <f>IFERROR(__xludf.DUMMYFUNCTION("""COMPUTED_VALUE"""),10.0)</f>
        <v>10</v>
      </c>
      <c r="B42" s="301" t="str">
        <f>IFERROR(__xludf.DUMMYFUNCTION("""COMPUTED_VALUE"""),"Justin Bucher")</f>
        <v>Justin Bucher</v>
      </c>
      <c r="C42" s="268">
        <f>IFERROR(__xludf.DUMMYFUNCTION("""COMPUTED_VALUE"""),0.0)</f>
        <v>0</v>
      </c>
      <c r="D42" s="269">
        <f>IFERROR(__xludf.DUMMYFUNCTION("""COMPUTED_VALUE"""),0.0)</f>
        <v>0</v>
      </c>
      <c r="E42" s="269">
        <f>IFERROR(__xludf.DUMMYFUNCTION("""COMPUTED_VALUE"""),0.0)</f>
        <v>0</v>
      </c>
      <c r="F42" s="269">
        <f>IFERROR(__xludf.DUMMYFUNCTION("""COMPUTED_VALUE"""),0.0)</f>
        <v>0</v>
      </c>
      <c r="G42" s="272" t="str">
        <f>IFERROR(__xludf.DUMMYFUNCTION("""COMPUTED_VALUE"""),"")</f>
        <v/>
      </c>
      <c r="H42" s="268">
        <f>IFERROR(__xludf.DUMMYFUNCTION("""COMPUTED_VALUE"""),0.0)</f>
        <v>0</v>
      </c>
      <c r="I42" s="269">
        <f>IFERROR(__xludf.DUMMYFUNCTION("""COMPUTED_VALUE"""),0.0)</f>
        <v>0</v>
      </c>
      <c r="J42" s="274" t="str">
        <f>IFERROR(__xludf.DUMMYFUNCTION("""COMPUTED_VALUE"""),"")</f>
        <v/>
      </c>
      <c r="K42" s="268">
        <f>IFERROR(__xludf.DUMMYFUNCTION("""COMPUTED_VALUE"""),4.0)</f>
        <v>4</v>
      </c>
      <c r="L42" s="269">
        <f>IFERROR(__xludf.DUMMYFUNCTION("""COMPUTED_VALUE"""),72.0)</f>
        <v>72</v>
      </c>
      <c r="M42" s="269">
        <f>IFERROR(__xludf.DUMMYFUNCTION("""COMPUTED_VALUE"""),0.0)</f>
        <v>0</v>
      </c>
      <c r="N42" s="274">
        <f>IFERROR(__xludf.DUMMYFUNCTION("""COMPUTED_VALUE"""),18.0)</f>
        <v>18</v>
      </c>
      <c r="O42" s="268">
        <f>IFERROR(__xludf.DUMMYFUNCTION("""COMPUTED_VALUE"""),0.0)</f>
        <v>0</v>
      </c>
      <c r="P42" s="269">
        <f>IFERROR(__xludf.DUMMYFUNCTION("""COMPUTED_VALUE"""),0.0)</f>
        <v>0</v>
      </c>
      <c r="Q42" s="269">
        <f>IFERROR(__xludf.DUMMYFUNCTION("""COMPUTED_VALUE"""),0.0)</f>
        <v>0</v>
      </c>
      <c r="R42" s="274" t="str">
        <f>IFERROR(__xludf.DUMMYFUNCTION("""COMPUTED_VALUE"""),"")</f>
        <v/>
      </c>
      <c r="S42" s="273">
        <f>IFERROR(__xludf.DUMMYFUNCTION("""COMPUTED_VALUE"""),0.0)</f>
        <v>0</v>
      </c>
      <c r="T42" s="269">
        <f>IFERROR(__xludf.DUMMYFUNCTION("""COMPUTED_VALUE"""),0.0)</f>
        <v>0</v>
      </c>
      <c r="U42" s="302">
        <f>IFERROR(__xludf.DUMMYFUNCTION("""COMPUTED_VALUE"""),0.0)</f>
        <v>0</v>
      </c>
      <c r="V42" s="50"/>
      <c r="W42" s="266"/>
      <c r="X42" s="267"/>
      <c r="Y42" s="2"/>
      <c r="Z42" s="2"/>
      <c r="AA42" s="2"/>
      <c r="AB42" s="160"/>
      <c r="AC42" s="276">
        <f>IFERROR(__xludf.DUMMYFUNCTION("""COMPUTED_VALUE"""),0.0)</f>
        <v>0</v>
      </c>
      <c r="AD42" s="277">
        <f>IFERROR(__xludf.DUMMYFUNCTION("""COMPUTED_VALUE"""),0.0)</f>
        <v>0</v>
      </c>
      <c r="AE42" s="277">
        <f>IFERROR(__xludf.DUMMYFUNCTION("""COMPUTED_VALUE"""),0.0)</f>
        <v>0</v>
      </c>
      <c r="AF42" s="277">
        <f>IFERROR(__xludf.DUMMYFUNCTION("""COMPUTED_VALUE"""),0.0)</f>
        <v>0</v>
      </c>
      <c r="AG42" s="277">
        <f>IFERROR(__xludf.DUMMYFUNCTION("""COMPUTED_VALUE"""),0.0)</f>
        <v>0</v>
      </c>
      <c r="AH42" s="277">
        <f>IFERROR(__xludf.DUMMYFUNCTION("""COMPUTED_VALUE"""),0.0)</f>
        <v>0</v>
      </c>
      <c r="AI42" s="278">
        <f>IFERROR(__xludf.DUMMYFUNCTION("""COMPUTED_VALUE"""),0.0)</f>
        <v>0</v>
      </c>
    </row>
    <row r="43">
      <c r="A43" s="266">
        <f>IFERROR(__xludf.DUMMYFUNCTION("""COMPUTED_VALUE"""),2.0)</f>
        <v>2</v>
      </c>
      <c r="B43" s="301" t="str">
        <f>IFERROR(__xludf.DUMMYFUNCTION("""COMPUTED_VALUE"""),"Konner Dauch")</f>
        <v>Konner Dauch</v>
      </c>
      <c r="C43" s="268">
        <f>IFERROR(__xludf.DUMMYFUNCTION("""COMPUTED_VALUE"""),0.0)</f>
        <v>0</v>
      </c>
      <c r="D43" s="269">
        <f>IFERROR(__xludf.DUMMYFUNCTION("""COMPUTED_VALUE"""),0.0)</f>
        <v>0</v>
      </c>
      <c r="E43" s="269">
        <f>IFERROR(__xludf.DUMMYFUNCTION("""COMPUTED_VALUE"""),0.0)</f>
        <v>0</v>
      </c>
      <c r="F43" s="269">
        <f>IFERROR(__xludf.DUMMYFUNCTION("""COMPUTED_VALUE"""),0.0)</f>
        <v>0</v>
      </c>
      <c r="G43" s="272" t="str">
        <f>IFERROR(__xludf.DUMMYFUNCTION("""COMPUTED_VALUE"""),"")</f>
        <v/>
      </c>
      <c r="H43" s="268">
        <f>IFERROR(__xludf.DUMMYFUNCTION("""COMPUTED_VALUE"""),0.0)</f>
        <v>0</v>
      </c>
      <c r="I43" s="269">
        <f>IFERROR(__xludf.DUMMYFUNCTION("""COMPUTED_VALUE"""),0.0)</f>
        <v>0</v>
      </c>
      <c r="J43" s="274" t="str">
        <f>IFERROR(__xludf.DUMMYFUNCTION("""COMPUTED_VALUE"""),"")</f>
        <v/>
      </c>
      <c r="K43" s="268">
        <f>IFERROR(__xludf.DUMMYFUNCTION("""COMPUTED_VALUE"""),4.0)</f>
        <v>4</v>
      </c>
      <c r="L43" s="269">
        <f>IFERROR(__xludf.DUMMYFUNCTION("""COMPUTED_VALUE"""),95.0)</f>
        <v>95</v>
      </c>
      <c r="M43" s="269">
        <f>IFERROR(__xludf.DUMMYFUNCTION("""COMPUTED_VALUE"""),0.0)</f>
        <v>0</v>
      </c>
      <c r="N43" s="274">
        <f>IFERROR(__xludf.DUMMYFUNCTION("""COMPUTED_VALUE"""),23.75)</f>
        <v>23.75</v>
      </c>
      <c r="O43" s="268">
        <f>IFERROR(__xludf.DUMMYFUNCTION("""COMPUTED_VALUE"""),2.0)</f>
        <v>2</v>
      </c>
      <c r="P43" s="269">
        <f>IFERROR(__xludf.DUMMYFUNCTION("""COMPUTED_VALUE"""),1.0)</f>
        <v>1</v>
      </c>
      <c r="Q43" s="269">
        <f>IFERROR(__xludf.DUMMYFUNCTION("""COMPUTED_VALUE"""),0.0)</f>
        <v>0</v>
      </c>
      <c r="R43" s="274">
        <f>IFERROR(__xludf.DUMMYFUNCTION("""COMPUTED_VALUE"""),0.5)</f>
        <v>0.5</v>
      </c>
      <c r="S43" s="273">
        <f>IFERROR(__xludf.DUMMYFUNCTION("""COMPUTED_VALUE"""),0.0)</f>
        <v>0</v>
      </c>
      <c r="T43" s="269">
        <f>IFERROR(__xludf.DUMMYFUNCTION("""COMPUTED_VALUE"""),0.0)</f>
        <v>0</v>
      </c>
      <c r="U43" s="302">
        <f>IFERROR(__xludf.DUMMYFUNCTION("""COMPUTED_VALUE"""),0.0)</f>
        <v>0</v>
      </c>
      <c r="V43" s="50"/>
      <c r="W43" s="266"/>
      <c r="X43" s="267"/>
      <c r="Y43" s="2"/>
      <c r="Z43" s="2"/>
      <c r="AA43" s="2"/>
      <c r="AB43" s="160"/>
      <c r="AC43" s="276">
        <f>IFERROR(__xludf.DUMMYFUNCTION("""COMPUTED_VALUE"""),0.0)</f>
        <v>0</v>
      </c>
      <c r="AD43" s="277">
        <f>IFERROR(__xludf.DUMMYFUNCTION("""COMPUTED_VALUE"""),0.0)</f>
        <v>0</v>
      </c>
      <c r="AE43" s="277">
        <f>IFERROR(__xludf.DUMMYFUNCTION("""COMPUTED_VALUE"""),0.0)</f>
        <v>0</v>
      </c>
      <c r="AF43" s="277">
        <f>IFERROR(__xludf.DUMMYFUNCTION("""COMPUTED_VALUE"""),0.0)</f>
        <v>0</v>
      </c>
      <c r="AG43" s="277">
        <f>IFERROR(__xludf.DUMMYFUNCTION("""COMPUTED_VALUE"""),0.0)</f>
        <v>0</v>
      </c>
      <c r="AH43" s="277">
        <f>IFERROR(__xludf.DUMMYFUNCTION("""COMPUTED_VALUE"""),0.0)</f>
        <v>0</v>
      </c>
      <c r="AI43" s="278">
        <f>IFERROR(__xludf.DUMMYFUNCTION("""COMPUTED_VALUE"""),0.0)</f>
        <v>0</v>
      </c>
    </row>
    <row r="44">
      <c r="A44" s="266">
        <f>IFERROR(__xludf.DUMMYFUNCTION("""COMPUTED_VALUE"""),1.0)</f>
        <v>1</v>
      </c>
      <c r="B44" s="301" t="str">
        <f>IFERROR(__xludf.DUMMYFUNCTION("""COMPUTED_VALUE"""),"Mack Strause")</f>
        <v>Mack Strause</v>
      </c>
      <c r="C44" s="268">
        <f>IFERROR(__xludf.DUMMYFUNCTION("""COMPUTED_VALUE"""),0.0)</f>
        <v>0</v>
      </c>
      <c r="D44" s="269">
        <f>IFERROR(__xludf.DUMMYFUNCTION("""COMPUTED_VALUE"""),0.0)</f>
        <v>0</v>
      </c>
      <c r="E44" s="269">
        <f>IFERROR(__xludf.DUMMYFUNCTION("""COMPUTED_VALUE"""),0.0)</f>
        <v>0</v>
      </c>
      <c r="F44" s="269">
        <f>IFERROR(__xludf.DUMMYFUNCTION("""COMPUTED_VALUE"""),0.0)</f>
        <v>0</v>
      </c>
      <c r="G44" s="272" t="str">
        <f>IFERROR(__xludf.DUMMYFUNCTION("""COMPUTED_VALUE"""),"")</f>
        <v/>
      </c>
      <c r="H44" s="268">
        <f>IFERROR(__xludf.DUMMYFUNCTION("""COMPUTED_VALUE"""),0.0)</f>
        <v>0</v>
      </c>
      <c r="I44" s="269">
        <f>IFERROR(__xludf.DUMMYFUNCTION("""COMPUTED_VALUE"""),0.0)</f>
        <v>0</v>
      </c>
      <c r="J44" s="274" t="str">
        <f>IFERROR(__xludf.DUMMYFUNCTION("""COMPUTED_VALUE"""),"")</f>
        <v/>
      </c>
      <c r="K44" s="268">
        <f>IFERROR(__xludf.DUMMYFUNCTION("""COMPUTED_VALUE"""),5.0)</f>
        <v>5</v>
      </c>
      <c r="L44" s="269">
        <f>IFERROR(__xludf.DUMMYFUNCTION("""COMPUTED_VALUE"""),34.0)</f>
        <v>34</v>
      </c>
      <c r="M44" s="269">
        <f>IFERROR(__xludf.DUMMYFUNCTION("""COMPUTED_VALUE"""),0.0)</f>
        <v>0</v>
      </c>
      <c r="N44" s="274">
        <f>IFERROR(__xludf.DUMMYFUNCTION("""COMPUTED_VALUE"""),6.8)</f>
        <v>6.8</v>
      </c>
      <c r="O44" s="266">
        <f>IFERROR(__xludf.DUMMYFUNCTION("""COMPUTED_VALUE"""),1.0)</f>
        <v>1</v>
      </c>
      <c r="P44" s="303">
        <f>IFERROR(__xludf.DUMMYFUNCTION("""COMPUTED_VALUE"""),3.0)</f>
        <v>3</v>
      </c>
      <c r="Q44" s="303">
        <f>IFERROR(__xludf.DUMMYFUNCTION("""COMPUTED_VALUE"""),0.0)</f>
        <v>0</v>
      </c>
      <c r="R44" s="304">
        <f>IFERROR(__xludf.DUMMYFUNCTION("""COMPUTED_VALUE"""),3.0)</f>
        <v>3</v>
      </c>
      <c r="S44" s="305">
        <f>IFERROR(__xludf.DUMMYFUNCTION("""COMPUTED_VALUE"""),0.0)</f>
        <v>0</v>
      </c>
      <c r="T44" s="303">
        <f>IFERROR(__xludf.DUMMYFUNCTION("""COMPUTED_VALUE"""),0.0)</f>
        <v>0</v>
      </c>
      <c r="U44" s="301">
        <f>IFERROR(__xludf.DUMMYFUNCTION("""COMPUTED_VALUE"""),0.0)</f>
        <v>0</v>
      </c>
      <c r="V44" s="50"/>
      <c r="W44" s="266"/>
      <c r="X44" s="267"/>
      <c r="Y44" s="2"/>
      <c r="Z44" s="2"/>
      <c r="AA44" s="2"/>
      <c r="AB44" s="160"/>
      <c r="AC44" s="276">
        <f>IFERROR(__xludf.DUMMYFUNCTION("""COMPUTED_VALUE"""),0.0)</f>
        <v>0</v>
      </c>
      <c r="AD44" s="277">
        <f>IFERROR(__xludf.DUMMYFUNCTION("""COMPUTED_VALUE"""),0.0)</f>
        <v>0</v>
      </c>
      <c r="AE44" s="277">
        <f>IFERROR(__xludf.DUMMYFUNCTION("""COMPUTED_VALUE"""),0.0)</f>
        <v>0</v>
      </c>
      <c r="AF44" s="277">
        <f>IFERROR(__xludf.DUMMYFUNCTION("""COMPUTED_VALUE"""),0.0)</f>
        <v>0</v>
      </c>
      <c r="AG44" s="277">
        <f>IFERROR(__xludf.DUMMYFUNCTION("""COMPUTED_VALUE"""),0.0)</f>
        <v>0</v>
      </c>
      <c r="AH44" s="277">
        <f>IFERROR(__xludf.DUMMYFUNCTION("""COMPUTED_VALUE"""),0.0)</f>
        <v>0</v>
      </c>
      <c r="AI44" s="278">
        <f>IFERROR(__xludf.DUMMYFUNCTION("""COMPUTED_VALUE"""),0.0)</f>
        <v>0</v>
      </c>
    </row>
    <row r="45">
      <c r="A45" s="266">
        <f>IFERROR(__xludf.DUMMYFUNCTION("""COMPUTED_VALUE"""),36.0)</f>
        <v>36</v>
      </c>
      <c r="B45" s="301" t="str">
        <f>IFERROR(__xludf.DUMMYFUNCTION("""COMPUTED_VALUE"""),"Jamauri Roberts")</f>
        <v>Jamauri Roberts</v>
      </c>
      <c r="C45" s="268">
        <f>IFERROR(__xludf.DUMMYFUNCTION("""COMPUTED_VALUE"""),0.0)</f>
        <v>0</v>
      </c>
      <c r="D45" s="269">
        <f>IFERROR(__xludf.DUMMYFUNCTION("""COMPUTED_VALUE"""),0.0)</f>
        <v>0</v>
      </c>
      <c r="E45" s="269">
        <f>IFERROR(__xludf.DUMMYFUNCTION("""COMPUTED_VALUE"""),0.0)</f>
        <v>0</v>
      </c>
      <c r="F45" s="269">
        <f>IFERROR(__xludf.DUMMYFUNCTION("""COMPUTED_VALUE"""),0.0)</f>
        <v>0</v>
      </c>
      <c r="G45" s="272" t="str">
        <f>IFERROR(__xludf.DUMMYFUNCTION("""COMPUTED_VALUE"""),"")</f>
        <v/>
      </c>
      <c r="H45" s="268">
        <f>IFERROR(__xludf.DUMMYFUNCTION("""COMPUTED_VALUE"""),0.0)</f>
        <v>0</v>
      </c>
      <c r="I45" s="269">
        <f>IFERROR(__xludf.DUMMYFUNCTION("""COMPUTED_VALUE"""),0.0)</f>
        <v>0</v>
      </c>
      <c r="J45" s="274" t="str">
        <f>IFERROR(__xludf.DUMMYFUNCTION("""COMPUTED_VALUE"""),"")</f>
        <v/>
      </c>
      <c r="K45" s="268">
        <f>IFERROR(__xludf.DUMMYFUNCTION("""COMPUTED_VALUE"""),5.0)</f>
        <v>5</v>
      </c>
      <c r="L45" s="269">
        <f>IFERROR(__xludf.DUMMYFUNCTION("""COMPUTED_VALUE"""),74.0)</f>
        <v>74</v>
      </c>
      <c r="M45" s="269">
        <f>IFERROR(__xludf.DUMMYFUNCTION("""COMPUTED_VALUE"""),0.0)</f>
        <v>0</v>
      </c>
      <c r="N45" s="274">
        <f>IFERROR(__xludf.DUMMYFUNCTION("""COMPUTED_VALUE"""),14.8)</f>
        <v>14.8</v>
      </c>
      <c r="O45" s="266">
        <f>IFERROR(__xludf.DUMMYFUNCTION("""COMPUTED_VALUE"""),7.0)</f>
        <v>7</v>
      </c>
      <c r="P45" s="303">
        <f>IFERROR(__xludf.DUMMYFUNCTION("""COMPUTED_VALUE"""),75.0)</f>
        <v>75</v>
      </c>
      <c r="Q45" s="303">
        <f>IFERROR(__xludf.DUMMYFUNCTION("""COMPUTED_VALUE"""),0.0)</f>
        <v>0</v>
      </c>
      <c r="R45" s="304">
        <f>IFERROR(__xludf.DUMMYFUNCTION("""COMPUTED_VALUE"""),10.714285714285714)</f>
        <v>10.71428571</v>
      </c>
      <c r="S45" s="305">
        <f>IFERROR(__xludf.DUMMYFUNCTION("""COMPUTED_VALUE"""),0.0)</f>
        <v>0</v>
      </c>
      <c r="T45" s="303">
        <f>IFERROR(__xludf.DUMMYFUNCTION("""COMPUTED_VALUE"""),0.0)</f>
        <v>0</v>
      </c>
      <c r="U45" s="301">
        <f>IFERROR(__xludf.DUMMYFUNCTION("""COMPUTED_VALUE"""),0.0)</f>
        <v>0</v>
      </c>
      <c r="V45" s="50"/>
      <c r="W45" s="266"/>
      <c r="X45" s="267"/>
      <c r="Y45" s="2"/>
      <c r="Z45" s="2"/>
      <c r="AA45" s="2"/>
      <c r="AB45" s="160"/>
      <c r="AC45" s="276">
        <f>IFERROR(__xludf.DUMMYFUNCTION("""COMPUTED_VALUE"""),0.0)</f>
        <v>0</v>
      </c>
      <c r="AD45" s="277">
        <f>IFERROR(__xludf.DUMMYFUNCTION("""COMPUTED_VALUE"""),0.0)</f>
        <v>0</v>
      </c>
      <c r="AE45" s="277">
        <f>IFERROR(__xludf.DUMMYFUNCTION("""COMPUTED_VALUE"""),0.0)</f>
        <v>0</v>
      </c>
      <c r="AF45" s="277">
        <f>IFERROR(__xludf.DUMMYFUNCTION("""COMPUTED_VALUE"""),0.0)</f>
        <v>0</v>
      </c>
      <c r="AG45" s="277">
        <f>IFERROR(__xludf.DUMMYFUNCTION("""COMPUTED_VALUE"""),0.0)</f>
        <v>0</v>
      </c>
      <c r="AH45" s="277">
        <f>IFERROR(__xludf.DUMMYFUNCTION("""COMPUTED_VALUE"""),0.0)</f>
        <v>0</v>
      </c>
      <c r="AI45" s="278">
        <f>IFERROR(__xludf.DUMMYFUNCTION("""COMPUTED_VALUE"""),0.0)</f>
        <v>0</v>
      </c>
    </row>
    <row r="46">
      <c r="A46" s="266">
        <f>IFERROR(__xludf.DUMMYFUNCTION("""COMPUTED_VALUE"""),21.0)</f>
        <v>21</v>
      </c>
      <c r="B46" s="301" t="str">
        <f>IFERROR(__xludf.DUMMYFUNCTION("""COMPUTED_VALUE"""),"Thomas Reesman")</f>
        <v>Thomas Reesman</v>
      </c>
      <c r="C46" s="268">
        <f>IFERROR(__xludf.DUMMYFUNCTION("""COMPUTED_VALUE"""),0.0)</f>
        <v>0</v>
      </c>
      <c r="D46" s="269">
        <f>IFERROR(__xludf.DUMMYFUNCTION("""COMPUTED_VALUE"""),0.0)</f>
        <v>0</v>
      </c>
      <c r="E46" s="269">
        <f>IFERROR(__xludf.DUMMYFUNCTION("""COMPUTED_VALUE"""),0.0)</f>
        <v>0</v>
      </c>
      <c r="F46" s="269">
        <f>IFERROR(__xludf.DUMMYFUNCTION("""COMPUTED_VALUE"""),0.0)</f>
        <v>0</v>
      </c>
      <c r="G46" s="272" t="str">
        <f>IFERROR(__xludf.DUMMYFUNCTION("""COMPUTED_VALUE"""),"")</f>
        <v/>
      </c>
      <c r="H46" s="268">
        <f>IFERROR(__xludf.DUMMYFUNCTION("""COMPUTED_VALUE"""),0.0)</f>
        <v>0</v>
      </c>
      <c r="I46" s="269">
        <f>IFERROR(__xludf.DUMMYFUNCTION("""COMPUTED_VALUE"""),0.0)</f>
        <v>0</v>
      </c>
      <c r="J46" s="274" t="str">
        <f>IFERROR(__xludf.DUMMYFUNCTION("""COMPUTED_VALUE"""),"")</f>
        <v/>
      </c>
      <c r="K46" s="268">
        <f>IFERROR(__xludf.DUMMYFUNCTION("""COMPUTED_VALUE"""),1.0)</f>
        <v>1</v>
      </c>
      <c r="L46" s="269">
        <f>IFERROR(__xludf.DUMMYFUNCTION("""COMPUTED_VALUE"""),14.0)</f>
        <v>14</v>
      </c>
      <c r="M46" s="269">
        <f>IFERROR(__xludf.DUMMYFUNCTION("""COMPUTED_VALUE"""),0.0)</f>
        <v>0</v>
      </c>
      <c r="N46" s="274">
        <f>IFERROR(__xludf.DUMMYFUNCTION("""COMPUTED_VALUE"""),14.0)</f>
        <v>14</v>
      </c>
      <c r="O46" s="266">
        <f>IFERROR(__xludf.DUMMYFUNCTION("""COMPUTED_VALUE"""),0.0)</f>
        <v>0</v>
      </c>
      <c r="P46" s="303">
        <f>IFERROR(__xludf.DUMMYFUNCTION("""COMPUTED_VALUE"""),0.0)</f>
        <v>0</v>
      </c>
      <c r="Q46" s="303">
        <f>IFERROR(__xludf.DUMMYFUNCTION("""COMPUTED_VALUE"""),0.0)</f>
        <v>0</v>
      </c>
      <c r="R46" s="304" t="str">
        <f>IFERROR(__xludf.DUMMYFUNCTION("""COMPUTED_VALUE"""),"")</f>
        <v/>
      </c>
      <c r="S46" s="305">
        <f>IFERROR(__xludf.DUMMYFUNCTION("""COMPUTED_VALUE"""),0.0)</f>
        <v>0</v>
      </c>
      <c r="T46" s="303">
        <f>IFERROR(__xludf.DUMMYFUNCTION("""COMPUTED_VALUE"""),0.0)</f>
        <v>0</v>
      </c>
      <c r="U46" s="301">
        <f>IFERROR(__xludf.DUMMYFUNCTION("""COMPUTED_VALUE"""),0.0)</f>
        <v>0</v>
      </c>
      <c r="V46" s="50"/>
      <c r="W46" s="266"/>
      <c r="X46" s="267"/>
      <c r="Y46" s="2"/>
      <c r="Z46" s="2"/>
      <c r="AA46" s="2"/>
      <c r="AB46" s="160"/>
      <c r="AC46" s="276">
        <f>IFERROR(__xludf.DUMMYFUNCTION("""COMPUTED_VALUE"""),0.0)</f>
        <v>0</v>
      </c>
      <c r="AD46" s="277">
        <f>IFERROR(__xludf.DUMMYFUNCTION("""COMPUTED_VALUE"""),0.0)</f>
        <v>0</v>
      </c>
      <c r="AE46" s="277">
        <f>IFERROR(__xludf.DUMMYFUNCTION("""COMPUTED_VALUE"""),0.0)</f>
        <v>0</v>
      </c>
      <c r="AF46" s="277">
        <f>IFERROR(__xludf.DUMMYFUNCTION("""COMPUTED_VALUE"""),0.0)</f>
        <v>0</v>
      </c>
      <c r="AG46" s="277">
        <f>IFERROR(__xludf.DUMMYFUNCTION("""COMPUTED_VALUE"""),0.0)</f>
        <v>0</v>
      </c>
      <c r="AH46" s="277">
        <f>IFERROR(__xludf.DUMMYFUNCTION("""COMPUTED_VALUE"""),0.0)</f>
        <v>0</v>
      </c>
      <c r="AI46" s="278">
        <f>IFERROR(__xludf.DUMMYFUNCTION("""COMPUTED_VALUE"""),0.0)</f>
        <v>0</v>
      </c>
    </row>
    <row r="47">
      <c r="A47" s="266">
        <f>IFERROR(__xludf.DUMMYFUNCTION("""COMPUTED_VALUE"""),80.0)</f>
        <v>80</v>
      </c>
      <c r="B47" s="301" t="str">
        <f>IFERROR(__xludf.DUMMYFUNCTION("""COMPUTED_VALUE"""),"Zach Moses")</f>
        <v>Zach Moses</v>
      </c>
      <c r="C47" s="268">
        <f>IFERROR(__xludf.DUMMYFUNCTION("""COMPUTED_VALUE"""),0.0)</f>
        <v>0</v>
      </c>
      <c r="D47" s="269">
        <f>IFERROR(__xludf.DUMMYFUNCTION("""COMPUTED_VALUE"""),0.0)</f>
        <v>0</v>
      </c>
      <c r="E47" s="269">
        <f>IFERROR(__xludf.DUMMYFUNCTION("""COMPUTED_VALUE"""),2.0)</f>
        <v>2</v>
      </c>
      <c r="F47" s="269">
        <f>IFERROR(__xludf.DUMMYFUNCTION("""COMPUTED_VALUE"""),2.0)</f>
        <v>2</v>
      </c>
      <c r="G47" s="272">
        <f>IFERROR(__xludf.DUMMYFUNCTION("""COMPUTED_VALUE"""),1.0)</f>
        <v>1</v>
      </c>
      <c r="H47" s="268">
        <f>IFERROR(__xludf.DUMMYFUNCTION("""COMPUTED_VALUE"""),0.0)</f>
        <v>0</v>
      </c>
      <c r="I47" s="269">
        <f>IFERROR(__xludf.DUMMYFUNCTION("""COMPUTED_VALUE"""),0.0)</f>
        <v>0</v>
      </c>
      <c r="J47" s="274" t="str">
        <f>IFERROR(__xludf.DUMMYFUNCTION("""COMPUTED_VALUE"""),"")</f>
        <v/>
      </c>
      <c r="K47" s="268">
        <f>IFERROR(__xludf.DUMMYFUNCTION("""COMPUTED_VALUE"""),0.0)</f>
        <v>0</v>
      </c>
      <c r="L47" s="269">
        <f>IFERROR(__xludf.DUMMYFUNCTION("""COMPUTED_VALUE"""),0.0)</f>
        <v>0</v>
      </c>
      <c r="M47" s="269">
        <f>IFERROR(__xludf.DUMMYFUNCTION("""COMPUTED_VALUE"""),0.0)</f>
        <v>0</v>
      </c>
      <c r="N47" s="274" t="str">
        <f>IFERROR(__xludf.DUMMYFUNCTION("""COMPUTED_VALUE"""),"")</f>
        <v/>
      </c>
      <c r="O47" s="266">
        <f>IFERROR(__xludf.DUMMYFUNCTION("""COMPUTED_VALUE"""),0.0)</f>
        <v>0</v>
      </c>
      <c r="P47" s="303">
        <f>IFERROR(__xludf.DUMMYFUNCTION("""COMPUTED_VALUE"""),0.0)</f>
        <v>0</v>
      </c>
      <c r="Q47" s="303">
        <f>IFERROR(__xludf.DUMMYFUNCTION("""COMPUTED_VALUE"""),0.0)</f>
        <v>0</v>
      </c>
      <c r="R47" s="304" t="str">
        <f>IFERROR(__xludf.DUMMYFUNCTION("""COMPUTED_VALUE"""),"")</f>
        <v/>
      </c>
      <c r="S47" s="305">
        <f>IFERROR(__xludf.DUMMYFUNCTION("""COMPUTED_VALUE"""),0.0)</f>
        <v>0</v>
      </c>
      <c r="T47" s="303">
        <f>IFERROR(__xludf.DUMMYFUNCTION("""COMPUTED_VALUE"""),0.0)</f>
        <v>0</v>
      </c>
      <c r="U47" s="301">
        <f>IFERROR(__xludf.DUMMYFUNCTION("""COMPUTED_VALUE"""),0.0)</f>
        <v>0</v>
      </c>
      <c r="V47" s="50"/>
      <c r="W47" s="266"/>
      <c r="X47" s="267"/>
      <c r="Y47" s="2"/>
      <c r="Z47" s="2"/>
      <c r="AA47" s="2"/>
      <c r="AB47" s="160"/>
      <c r="AC47" s="276">
        <f>IFERROR(__xludf.DUMMYFUNCTION("""COMPUTED_VALUE"""),0.0)</f>
        <v>0</v>
      </c>
      <c r="AD47" s="277">
        <f>IFERROR(__xludf.DUMMYFUNCTION("""COMPUTED_VALUE"""),0.0)</f>
        <v>0</v>
      </c>
      <c r="AE47" s="277">
        <f>IFERROR(__xludf.DUMMYFUNCTION("""COMPUTED_VALUE"""),0.0)</f>
        <v>0</v>
      </c>
      <c r="AF47" s="277">
        <f>IFERROR(__xludf.DUMMYFUNCTION("""COMPUTED_VALUE"""),0.0)</f>
        <v>0</v>
      </c>
      <c r="AG47" s="277">
        <f>IFERROR(__xludf.DUMMYFUNCTION("""COMPUTED_VALUE"""),0.0)</f>
        <v>0</v>
      </c>
      <c r="AH47" s="277">
        <f>IFERROR(__xludf.DUMMYFUNCTION("""COMPUTED_VALUE"""),0.0)</f>
        <v>0</v>
      </c>
      <c r="AI47" s="278">
        <f>IFERROR(__xludf.DUMMYFUNCTION("""COMPUTED_VALUE"""),0.0)</f>
        <v>0</v>
      </c>
    </row>
    <row r="48">
      <c r="A48" s="266">
        <f>IFERROR(__xludf.DUMMYFUNCTION("""COMPUTED_VALUE"""),63.0)</f>
        <v>63</v>
      </c>
      <c r="B48" s="301" t="str">
        <f>IFERROR(__xludf.DUMMYFUNCTION("""COMPUTED_VALUE"""),"Tatum Gore")</f>
        <v>Tatum Gore</v>
      </c>
      <c r="C48" s="268">
        <f>IFERROR(__xludf.DUMMYFUNCTION("""COMPUTED_VALUE"""),0.0)</f>
        <v>0</v>
      </c>
      <c r="D48" s="269">
        <f>IFERROR(__xludf.DUMMYFUNCTION("""COMPUTED_VALUE"""),0.0)</f>
        <v>0</v>
      </c>
      <c r="E48" s="269">
        <f>IFERROR(__xludf.DUMMYFUNCTION("""COMPUTED_VALUE"""),0.0)</f>
        <v>0</v>
      </c>
      <c r="F48" s="269">
        <f>IFERROR(__xludf.DUMMYFUNCTION("""COMPUTED_VALUE"""),0.0)</f>
        <v>0</v>
      </c>
      <c r="G48" s="272" t="str">
        <f>IFERROR(__xludf.DUMMYFUNCTION("""COMPUTED_VALUE"""),"")</f>
        <v/>
      </c>
      <c r="H48" s="268">
        <f>IFERROR(__xludf.DUMMYFUNCTION("""COMPUTED_VALUE"""),17.0)</f>
        <v>17</v>
      </c>
      <c r="I48" s="269">
        <f>IFERROR(__xludf.DUMMYFUNCTION("""COMPUTED_VALUE"""),547.0)</f>
        <v>547</v>
      </c>
      <c r="J48" s="274">
        <f>IFERROR(__xludf.DUMMYFUNCTION("""COMPUTED_VALUE"""),32.1764705882353)</f>
        <v>32.17647059</v>
      </c>
      <c r="K48" s="268">
        <f>IFERROR(__xludf.DUMMYFUNCTION("""COMPUTED_VALUE"""),0.0)</f>
        <v>0</v>
      </c>
      <c r="L48" s="269">
        <f>IFERROR(__xludf.DUMMYFUNCTION("""COMPUTED_VALUE"""),0.0)</f>
        <v>0</v>
      </c>
      <c r="M48" s="269">
        <f>IFERROR(__xludf.DUMMYFUNCTION("""COMPUTED_VALUE"""),0.0)</f>
        <v>0</v>
      </c>
      <c r="N48" s="274" t="str">
        <f>IFERROR(__xludf.DUMMYFUNCTION("""COMPUTED_VALUE"""),"")</f>
        <v/>
      </c>
      <c r="O48" s="266">
        <f>IFERROR(__xludf.DUMMYFUNCTION("""COMPUTED_VALUE"""),0.0)</f>
        <v>0</v>
      </c>
      <c r="P48" s="303">
        <f>IFERROR(__xludf.DUMMYFUNCTION("""COMPUTED_VALUE"""),0.0)</f>
        <v>0</v>
      </c>
      <c r="Q48" s="303">
        <f>IFERROR(__xludf.DUMMYFUNCTION("""COMPUTED_VALUE"""),0.0)</f>
        <v>0</v>
      </c>
      <c r="R48" s="304" t="str">
        <f>IFERROR(__xludf.DUMMYFUNCTION("""COMPUTED_VALUE"""),"")</f>
        <v/>
      </c>
      <c r="S48" s="305">
        <f>IFERROR(__xludf.DUMMYFUNCTION("""COMPUTED_VALUE"""),0.0)</f>
        <v>0</v>
      </c>
      <c r="T48" s="303">
        <f>IFERROR(__xludf.DUMMYFUNCTION("""COMPUTED_VALUE"""),0.0)</f>
        <v>0</v>
      </c>
      <c r="U48" s="301">
        <f>IFERROR(__xludf.DUMMYFUNCTION("""COMPUTED_VALUE"""),0.0)</f>
        <v>0</v>
      </c>
      <c r="V48" s="50"/>
      <c r="W48" s="266"/>
      <c r="X48" s="267"/>
      <c r="Y48" s="2"/>
      <c r="Z48" s="2"/>
      <c r="AA48" s="2"/>
      <c r="AB48" s="160"/>
      <c r="AC48" s="276">
        <f>IFERROR(__xludf.DUMMYFUNCTION("""COMPUTED_VALUE"""),0.0)</f>
        <v>0</v>
      </c>
      <c r="AD48" s="277">
        <f>IFERROR(__xludf.DUMMYFUNCTION("""COMPUTED_VALUE"""),0.0)</f>
        <v>0</v>
      </c>
      <c r="AE48" s="277">
        <f>IFERROR(__xludf.DUMMYFUNCTION("""COMPUTED_VALUE"""),0.0)</f>
        <v>0</v>
      </c>
      <c r="AF48" s="277">
        <f>IFERROR(__xludf.DUMMYFUNCTION("""COMPUTED_VALUE"""),0.0)</f>
        <v>0</v>
      </c>
      <c r="AG48" s="277">
        <f>IFERROR(__xludf.DUMMYFUNCTION("""COMPUTED_VALUE"""),0.0)</f>
        <v>0</v>
      </c>
      <c r="AH48" s="277">
        <f>IFERROR(__xludf.DUMMYFUNCTION("""COMPUTED_VALUE"""),0.0)</f>
        <v>0</v>
      </c>
      <c r="AI48" s="278">
        <f>IFERROR(__xludf.DUMMYFUNCTION("""COMPUTED_VALUE"""),0.0)</f>
        <v>0</v>
      </c>
    </row>
    <row r="49">
      <c r="A49" s="266"/>
      <c r="B49" s="301"/>
      <c r="C49" s="268">
        <f>IFERROR(__xludf.DUMMYFUNCTION("""COMPUTED_VALUE"""),0.0)</f>
        <v>0</v>
      </c>
      <c r="D49" s="269">
        <f>IFERROR(__xludf.DUMMYFUNCTION("""COMPUTED_VALUE"""),0.0)</f>
        <v>0</v>
      </c>
      <c r="E49" s="269">
        <f>IFERROR(__xludf.DUMMYFUNCTION("""COMPUTED_VALUE"""),0.0)</f>
        <v>0</v>
      </c>
      <c r="F49" s="269">
        <f>IFERROR(__xludf.DUMMYFUNCTION("""COMPUTED_VALUE"""),0.0)</f>
        <v>0</v>
      </c>
      <c r="G49" s="272" t="str">
        <f>IFERROR(__xludf.DUMMYFUNCTION("""COMPUTED_VALUE"""),"")</f>
        <v/>
      </c>
      <c r="H49" s="268">
        <f>IFERROR(__xludf.DUMMYFUNCTION("""COMPUTED_VALUE"""),0.0)</f>
        <v>0</v>
      </c>
      <c r="I49" s="269">
        <f>IFERROR(__xludf.DUMMYFUNCTION("""COMPUTED_VALUE"""),0.0)</f>
        <v>0</v>
      </c>
      <c r="J49" s="274" t="str">
        <f>IFERROR(__xludf.DUMMYFUNCTION("""COMPUTED_VALUE"""),"")</f>
        <v/>
      </c>
      <c r="K49" s="268">
        <f>IFERROR(__xludf.DUMMYFUNCTION("""COMPUTED_VALUE"""),0.0)</f>
        <v>0</v>
      </c>
      <c r="L49" s="269">
        <f>IFERROR(__xludf.DUMMYFUNCTION("""COMPUTED_VALUE"""),0.0)</f>
        <v>0</v>
      </c>
      <c r="M49" s="269">
        <f>IFERROR(__xludf.DUMMYFUNCTION("""COMPUTED_VALUE"""),0.0)</f>
        <v>0</v>
      </c>
      <c r="N49" s="274" t="str">
        <f>IFERROR(__xludf.DUMMYFUNCTION("""COMPUTED_VALUE"""),"")</f>
        <v/>
      </c>
      <c r="O49" s="266">
        <f>IFERROR(__xludf.DUMMYFUNCTION("""COMPUTED_VALUE"""),0.0)</f>
        <v>0</v>
      </c>
      <c r="P49" s="303">
        <f>IFERROR(__xludf.DUMMYFUNCTION("""COMPUTED_VALUE"""),0.0)</f>
        <v>0</v>
      </c>
      <c r="Q49" s="303">
        <f>IFERROR(__xludf.DUMMYFUNCTION("""COMPUTED_VALUE"""),0.0)</f>
        <v>0</v>
      </c>
      <c r="R49" s="304" t="str">
        <f>IFERROR(__xludf.DUMMYFUNCTION("""COMPUTED_VALUE"""),"")</f>
        <v/>
      </c>
      <c r="S49" s="305">
        <f>IFERROR(__xludf.DUMMYFUNCTION("""COMPUTED_VALUE"""),0.0)</f>
        <v>0</v>
      </c>
      <c r="T49" s="303">
        <f>IFERROR(__xludf.DUMMYFUNCTION("""COMPUTED_VALUE"""),0.0)</f>
        <v>0</v>
      </c>
      <c r="U49" s="301">
        <f>IFERROR(__xludf.DUMMYFUNCTION("""COMPUTED_VALUE"""),0.0)</f>
        <v>0</v>
      </c>
      <c r="V49" s="50"/>
      <c r="W49" s="266"/>
      <c r="X49" s="267"/>
      <c r="Y49" s="2"/>
      <c r="Z49" s="2"/>
      <c r="AA49" s="2"/>
      <c r="AB49" s="160"/>
      <c r="AC49" s="276">
        <f>IFERROR(__xludf.DUMMYFUNCTION("""COMPUTED_VALUE"""),0.0)</f>
        <v>0</v>
      </c>
      <c r="AD49" s="277">
        <f>IFERROR(__xludf.DUMMYFUNCTION("""COMPUTED_VALUE"""),0.0)</f>
        <v>0</v>
      </c>
      <c r="AE49" s="277">
        <f>IFERROR(__xludf.DUMMYFUNCTION("""COMPUTED_VALUE"""),0.0)</f>
        <v>0</v>
      </c>
      <c r="AF49" s="277">
        <f>IFERROR(__xludf.DUMMYFUNCTION("""COMPUTED_VALUE"""),0.0)</f>
        <v>0</v>
      </c>
      <c r="AG49" s="277">
        <f>IFERROR(__xludf.DUMMYFUNCTION("""COMPUTED_VALUE"""),0.0)</f>
        <v>0</v>
      </c>
      <c r="AH49" s="277">
        <f>IFERROR(__xludf.DUMMYFUNCTION("""COMPUTED_VALUE"""),0.0)</f>
        <v>0</v>
      </c>
      <c r="AI49" s="278">
        <f>IFERROR(__xludf.DUMMYFUNCTION("""COMPUTED_VALUE"""),0.0)</f>
        <v>0</v>
      </c>
    </row>
    <row r="50">
      <c r="A50" s="266"/>
      <c r="B50" s="301"/>
      <c r="C50" s="268">
        <f>IFERROR(__xludf.DUMMYFUNCTION("""COMPUTED_VALUE"""),0.0)</f>
        <v>0</v>
      </c>
      <c r="D50" s="269">
        <f>IFERROR(__xludf.DUMMYFUNCTION("""COMPUTED_VALUE"""),0.0)</f>
        <v>0</v>
      </c>
      <c r="E50" s="269">
        <f>IFERROR(__xludf.DUMMYFUNCTION("""COMPUTED_VALUE"""),0.0)</f>
        <v>0</v>
      </c>
      <c r="F50" s="269">
        <f>IFERROR(__xludf.DUMMYFUNCTION("""COMPUTED_VALUE"""),0.0)</f>
        <v>0</v>
      </c>
      <c r="G50" s="272" t="str">
        <f>IFERROR(__xludf.DUMMYFUNCTION("""COMPUTED_VALUE"""),"")</f>
        <v/>
      </c>
      <c r="H50" s="268">
        <f>IFERROR(__xludf.DUMMYFUNCTION("""COMPUTED_VALUE"""),0.0)</f>
        <v>0</v>
      </c>
      <c r="I50" s="269">
        <f>IFERROR(__xludf.DUMMYFUNCTION("""COMPUTED_VALUE"""),0.0)</f>
        <v>0</v>
      </c>
      <c r="J50" s="274" t="str">
        <f>IFERROR(__xludf.DUMMYFUNCTION("""COMPUTED_VALUE"""),"")</f>
        <v/>
      </c>
      <c r="K50" s="268">
        <f>IFERROR(__xludf.DUMMYFUNCTION("""COMPUTED_VALUE"""),0.0)</f>
        <v>0</v>
      </c>
      <c r="L50" s="269">
        <f>IFERROR(__xludf.DUMMYFUNCTION("""COMPUTED_VALUE"""),0.0)</f>
        <v>0</v>
      </c>
      <c r="M50" s="269">
        <f>IFERROR(__xludf.DUMMYFUNCTION("""COMPUTED_VALUE"""),0.0)</f>
        <v>0</v>
      </c>
      <c r="N50" s="274" t="str">
        <f>IFERROR(__xludf.DUMMYFUNCTION("""COMPUTED_VALUE"""),"")</f>
        <v/>
      </c>
      <c r="O50" s="266">
        <f>IFERROR(__xludf.DUMMYFUNCTION("""COMPUTED_VALUE"""),0.0)</f>
        <v>0</v>
      </c>
      <c r="P50" s="303">
        <f>IFERROR(__xludf.DUMMYFUNCTION("""COMPUTED_VALUE"""),0.0)</f>
        <v>0</v>
      </c>
      <c r="Q50" s="303">
        <f>IFERROR(__xludf.DUMMYFUNCTION("""COMPUTED_VALUE"""),0.0)</f>
        <v>0</v>
      </c>
      <c r="R50" s="304" t="str">
        <f>IFERROR(__xludf.DUMMYFUNCTION("""COMPUTED_VALUE"""),"")</f>
        <v/>
      </c>
      <c r="S50" s="305">
        <f>IFERROR(__xludf.DUMMYFUNCTION("""COMPUTED_VALUE"""),0.0)</f>
        <v>0</v>
      </c>
      <c r="T50" s="303">
        <f>IFERROR(__xludf.DUMMYFUNCTION("""COMPUTED_VALUE"""),0.0)</f>
        <v>0</v>
      </c>
      <c r="U50" s="301">
        <f>IFERROR(__xludf.DUMMYFUNCTION("""COMPUTED_VALUE"""),0.0)</f>
        <v>0</v>
      </c>
      <c r="V50" s="50"/>
      <c r="W50" s="266"/>
      <c r="X50" s="267"/>
      <c r="Y50" s="2"/>
      <c r="Z50" s="2"/>
      <c r="AA50" s="2"/>
      <c r="AB50" s="160"/>
      <c r="AC50" s="276">
        <f>IFERROR(__xludf.DUMMYFUNCTION("""COMPUTED_VALUE"""),0.0)</f>
        <v>0</v>
      </c>
      <c r="AD50" s="277">
        <f>IFERROR(__xludf.DUMMYFUNCTION("""COMPUTED_VALUE"""),0.0)</f>
        <v>0</v>
      </c>
      <c r="AE50" s="277">
        <f>IFERROR(__xludf.DUMMYFUNCTION("""COMPUTED_VALUE"""),0.0)</f>
        <v>0</v>
      </c>
      <c r="AF50" s="277">
        <f>IFERROR(__xludf.DUMMYFUNCTION("""COMPUTED_VALUE"""),0.0)</f>
        <v>0</v>
      </c>
      <c r="AG50" s="277">
        <f>IFERROR(__xludf.DUMMYFUNCTION("""COMPUTED_VALUE"""),0.0)</f>
        <v>0</v>
      </c>
      <c r="AH50" s="277">
        <f>IFERROR(__xludf.DUMMYFUNCTION("""COMPUTED_VALUE"""),0.0)</f>
        <v>0</v>
      </c>
      <c r="AI50" s="278">
        <f>IFERROR(__xludf.DUMMYFUNCTION("""COMPUTED_VALUE"""),0.0)</f>
        <v>0</v>
      </c>
    </row>
    <row r="51">
      <c r="A51" s="266"/>
      <c r="B51" s="301"/>
      <c r="C51" s="268">
        <f>IFERROR(__xludf.DUMMYFUNCTION("""COMPUTED_VALUE"""),0.0)</f>
        <v>0</v>
      </c>
      <c r="D51" s="269">
        <f>IFERROR(__xludf.DUMMYFUNCTION("""COMPUTED_VALUE"""),0.0)</f>
        <v>0</v>
      </c>
      <c r="E51" s="269">
        <f>IFERROR(__xludf.DUMMYFUNCTION("""COMPUTED_VALUE"""),0.0)</f>
        <v>0</v>
      </c>
      <c r="F51" s="269">
        <f>IFERROR(__xludf.DUMMYFUNCTION("""COMPUTED_VALUE"""),0.0)</f>
        <v>0</v>
      </c>
      <c r="G51" s="272" t="str">
        <f>IFERROR(__xludf.DUMMYFUNCTION("""COMPUTED_VALUE"""),"")</f>
        <v/>
      </c>
      <c r="H51" s="268">
        <f>IFERROR(__xludf.DUMMYFUNCTION("""COMPUTED_VALUE"""),0.0)</f>
        <v>0</v>
      </c>
      <c r="I51" s="269">
        <f>IFERROR(__xludf.DUMMYFUNCTION("""COMPUTED_VALUE"""),0.0)</f>
        <v>0</v>
      </c>
      <c r="J51" s="274" t="str">
        <f>IFERROR(__xludf.DUMMYFUNCTION("""COMPUTED_VALUE"""),"")</f>
        <v/>
      </c>
      <c r="K51" s="268">
        <f>IFERROR(__xludf.DUMMYFUNCTION("""COMPUTED_VALUE"""),0.0)</f>
        <v>0</v>
      </c>
      <c r="L51" s="269">
        <f>IFERROR(__xludf.DUMMYFUNCTION("""COMPUTED_VALUE"""),0.0)</f>
        <v>0</v>
      </c>
      <c r="M51" s="269">
        <f>IFERROR(__xludf.DUMMYFUNCTION("""COMPUTED_VALUE"""),0.0)</f>
        <v>0</v>
      </c>
      <c r="N51" s="274" t="str">
        <f>IFERROR(__xludf.DUMMYFUNCTION("""COMPUTED_VALUE"""),"")</f>
        <v/>
      </c>
      <c r="O51" s="266">
        <f>IFERROR(__xludf.DUMMYFUNCTION("""COMPUTED_VALUE"""),0.0)</f>
        <v>0</v>
      </c>
      <c r="P51" s="303">
        <f>IFERROR(__xludf.DUMMYFUNCTION("""COMPUTED_VALUE"""),0.0)</f>
        <v>0</v>
      </c>
      <c r="Q51" s="303">
        <f>IFERROR(__xludf.DUMMYFUNCTION("""COMPUTED_VALUE"""),0.0)</f>
        <v>0</v>
      </c>
      <c r="R51" s="304" t="str">
        <f>IFERROR(__xludf.DUMMYFUNCTION("""COMPUTED_VALUE"""),"")</f>
        <v/>
      </c>
      <c r="S51" s="305">
        <f>IFERROR(__xludf.DUMMYFUNCTION("""COMPUTED_VALUE"""),0.0)</f>
        <v>0</v>
      </c>
      <c r="T51" s="303">
        <f>IFERROR(__xludf.DUMMYFUNCTION("""COMPUTED_VALUE"""),0.0)</f>
        <v>0</v>
      </c>
      <c r="U51" s="301">
        <f>IFERROR(__xludf.DUMMYFUNCTION("""COMPUTED_VALUE"""),0.0)</f>
        <v>0</v>
      </c>
      <c r="V51" s="50"/>
      <c r="W51" s="266"/>
      <c r="X51" s="267"/>
      <c r="Y51" s="2"/>
      <c r="Z51" s="2"/>
      <c r="AA51" s="2"/>
      <c r="AB51" s="160"/>
      <c r="AC51" s="276">
        <f>IFERROR(__xludf.DUMMYFUNCTION("""COMPUTED_VALUE"""),0.0)</f>
        <v>0</v>
      </c>
      <c r="AD51" s="277">
        <f>IFERROR(__xludf.DUMMYFUNCTION("""COMPUTED_VALUE"""),0.0)</f>
        <v>0</v>
      </c>
      <c r="AE51" s="277">
        <f>IFERROR(__xludf.DUMMYFUNCTION("""COMPUTED_VALUE"""),0.0)</f>
        <v>0</v>
      </c>
      <c r="AF51" s="277">
        <f>IFERROR(__xludf.DUMMYFUNCTION("""COMPUTED_VALUE"""),0.0)</f>
        <v>0</v>
      </c>
      <c r="AG51" s="277">
        <f>IFERROR(__xludf.DUMMYFUNCTION("""COMPUTED_VALUE"""),0.0)</f>
        <v>0</v>
      </c>
      <c r="AH51" s="277">
        <f>IFERROR(__xludf.DUMMYFUNCTION("""COMPUTED_VALUE"""),0.0)</f>
        <v>0</v>
      </c>
      <c r="AI51" s="278">
        <f>IFERROR(__xludf.DUMMYFUNCTION("""COMPUTED_VALUE"""),0.0)</f>
        <v>0</v>
      </c>
    </row>
    <row r="52">
      <c r="A52" s="266"/>
      <c r="B52" s="301"/>
      <c r="C52" s="268">
        <f>IFERROR(__xludf.DUMMYFUNCTION("""COMPUTED_VALUE"""),0.0)</f>
        <v>0</v>
      </c>
      <c r="D52" s="269">
        <f>IFERROR(__xludf.DUMMYFUNCTION("""COMPUTED_VALUE"""),0.0)</f>
        <v>0</v>
      </c>
      <c r="E52" s="269">
        <f>IFERROR(__xludf.DUMMYFUNCTION("""COMPUTED_VALUE"""),0.0)</f>
        <v>0</v>
      </c>
      <c r="F52" s="269">
        <f>IFERROR(__xludf.DUMMYFUNCTION("""COMPUTED_VALUE"""),0.0)</f>
        <v>0</v>
      </c>
      <c r="G52" s="272" t="str">
        <f>IFERROR(__xludf.DUMMYFUNCTION("""COMPUTED_VALUE"""),"")</f>
        <v/>
      </c>
      <c r="H52" s="268">
        <f>IFERROR(__xludf.DUMMYFUNCTION("""COMPUTED_VALUE"""),0.0)</f>
        <v>0</v>
      </c>
      <c r="I52" s="269">
        <f>IFERROR(__xludf.DUMMYFUNCTION("""COMPUTED_VALUE"""),0.0)</f>
        <v>0</v>
      </c>
      <c r="J52" s="274" t="str">
        <f>IFERROR(__xludf.DUMMYFUNCTION("""COMPUTED_VALUE"""),"")</f>
        <v/>
      </c>
      <c r="K52" s="268">
        <f>IFERROR(__xludf.DUMMYFUNCTION("""COMPUTED_VALUE"""),0.0)</f>
        <v>0</v>
      </c>
      <c r="L52" s="269">
        <f>IFERROR(__xludf.DUMMYFUNCTION("""COMPUTED_VALUE"""),0.0)</f>
        <v>0</v>
      </c>
      <c r="M52" s="269">
        <f>IFERROR(__xludf.DUMMYFUNCTION("""COMPUTED_VALUE"""),0.0)</f>
        <v>0</v>
      </c>
      <c r="N52" s="274" t="str">
        <f>IFERROR(__xludf.DUMMYFUNCTION("""COMPUTED_VALUE"""),"")</f>
        <v/>
      </c>
      <c r="O52" s="266">
        <f>IFERROR(__xludf.DUMMYFUNCTION("""COMPUTED_VALUE"""),0.0)</f>
        <v>0</v>
      </c>
      <c r="P52" s="303">
        <f>IFERROR(__xludf.DUMMYFUNCTION("""COMPUTED_VALUE"""),0.0)</f>
        <v>0</v>
      </c>
      <c r="Q52" s="303">
        <f>IFERROR(__xludf.DUMMYFUNCTION("""COMPUTED_VALUE"""),0.0)</f>
        <v>0</v>
      </c>
      <c r="R52" s="304" t="str">
        <f>IFERROR(__xludf.DUMMYFUNCTION("""COMPUTED_VALUE"""),"")</f>
        <v/>
      </c>
      <c r="S52" s="305">
        <f>IFERROR(__xludf.DUMMYFUNCTION("""COMPUTED_VALUE"""),0.0)</f>
        <v>0</v>
      </c>
      <c r="T52" s="303">
        <f>IFERROR(__xludf.DUMMYFUNCTION("""COMPUTED_VALUE"""),0.0)</f>
        <v>0</v>
      </c>
      <c r="U52" s="301">
        <f>IFERROR(__xludf.DUMMYFUNCTION("""COMPUTED_VALUE"""),0.0)</f>
        <v>0</v>
      </c>
      <c r="V52" s="50"/>
      <c r="W52" s="266"/>
      <c r="X52" s="267"/>
      <c r="Y52" s="2"/>
      <c r="Z52" s="2"/>
      <c r="AA52" s="2"/>
      <c r="AB52" s="160"/>
      <c r="AC52" s="276">
        <f>IFERROR(__xludf.DUMMYFUNCTION("""COMPUTED_VALUE"""),0.0)</f>
        <v>0</v>
      </c>
      <c r="AD52" s="277">
        <f>IFERROR(__xludf.DUMMYFUNCTION("""COMPUTED_VALUE"""),0.0)</f>
        <v>0</v>
      </c>
      <c r="AE52" s="277">
        <f>IFERROR(__xludf.DUMMYFUNCTION("""COMPUTED_VALUE"""),0.0)</f>
        <v>0</v>
      </c>
      <c r="AF52" s="277">
        <f>IFERROR(__xludf.DUMMYFUNCTION("""COMPUTED_VALUE"""),0.0)</f>
        <v>0</v>
      </c>
      <c r="AG52" s="277">
        <f>IFERROR(__xludf.DUMMYFUNCTION("""COMPUTED_VALUE"""),0.0)</f>
        <v>0</v>
      </c>
      <c r="AH52" s="277">
        <f>IFERROR(__xludf.DUMMYFUNCTION("""COMPUTED_VALUE"""),0.0)</f>
        <v>0</v>
      </c>
      <c r="AI52" s="278">
        <f>IFERROR(__xludf.DUMMYFUNCTION("""COMPUTED_VALUE"""),0.0)</f>
        <v>0</v>
      </c>
    </row>
    <row r="53">
      <c r="A53" s="266"/>
      <c r="B53" s="301"/>
      <c r="C53" s="268">
        <f>IFERROR(__xludf.DUMMYFUNCTION("""COMPUTED_VALUE"""),0.0)</f>
        <v>0</v>
      </c>
      <c r="D53" s="269">
        <f>IFERROR(__xludf.DUMMYFUNCTION("""COMPUTED_VALUE"""),0.0)</f>
        <v>0</v>
      </c>
      <c r="E53" s="269">
        <f>IFERROR(__xludf.DUMMYFUNCTION("""COMPUTED_VALUE"""),0.0)</f>
        <v>0</v>
      </c>
      <c r="F53" s="269">
        <f>IFERROR(__xludf.DUMMYFUNCTION("""COMPUTED_VALUE"""),0.0)</f>
        <v>0</v>
      </c>
      <c r="G53" s="272" t="str">
        <f>IFERROR(__xludf.DUMMYFUNCTION("""COMPUTED_VALUE"""),"")</f>
        <v/>
      </c>
      <c r="H53" s="268">
        <f>IFERROR(__xludf.DUMMYFUNCTION("""COMPUTED_VALUE"""),0.0)</f>
        <v>0</v>
      </c>
      <c r="I53" s="269">
        <f>IFERROR(__xludf.DUMMYFUNCTION("""COMPUTED_VALUE"""),0.0)</f>
        <v>0</v>
      </c>
      <c r="J53" s="274" t="str">
        <f>IFERROR(__xludf.DUMMYFUNCTION("""COMPUTED_VALUE"""),"")</f>
        <v/>
      </c>
      <c r="K53" s="268">
        <f>IFERROR(__xludf.DUMMYFUNCTION("""COMPUTED_VALUE"""),0.0)</f>
        <v>0</v>
      </c>
      <c r="L53" s="269">
        <f>IFERROR(__xludf.DUMMYFUNCTION("""COMPUTED_VALUE"""),0.0)</f>
        <v>0</v>
      </c>
      <c r="M53" s="269">
        <f>IFERROR(__xludf.DUMMYFUNCTION("""COMPUTED_VALUE"""),0.0)</f>
        <v>0</v>
      </c>
      <c r="N53" s="274" t="str">
        <f>IFERROR(__xludf.DUMMYFUNCTION("""COMPUTED_VALUE"""),"")</f>
        <v/>
      </c>
      <c r="O53" s="266">
        <f>IFERROR(__xludf.DUMMYFUNCTION("""COMPUTED_VALUE"""),0.0)</f>
        <v>0</v>
      </c>
      <c r="P53" s="303">
        <f>IFERROR(__xludf.DUMMYFUNCTION("""COMPUTED_VALUE"""),0.0)</f>
        <v>0</v>
      </c>
      <c r="Q53" s="303">
        <f>IFERROR(__xludf.DUMMYFUNCTION("""COMPUTED_VALUE"""),0.0)</f>
        <v>0</v>
      </c>
      <c r="R53" s="304" t="str">
        <f>IFERROR(__xludf.DUMMYFUNCTION("""COMPUTED_VALUE"""),"")</f>
        <v/>
      </c>
      <c r="S53" s="305">
        <f>IFERROR(__xludf.DUMMYFUNCTION("""COMPUTED_VALUE"""),0.0)</f>
        <v>0</v>
      </c>
      <c r="T53" s="303">
        <f>IFERROR(__xludf.DUMMYFUNCTION("""COMPUTED_VALUE"""),0.0)</f>
        <v>0</v>
      </c>
      <c r="U53" s="301">
        <f>IFERROR(__xludf.DUMMYFUNCTION("""COMPUTED_VALUE"""),0.0)</f>
        <v>0</v>
      </c>
      <c r="V53" s="50"/>
      <c r="W53" s="266"/>
      <c r="X53" s="267"/>
      <c r="Y53" s="2"/>
      <c r="Z53" s="2"/>
      <c r="AA53" s="2"/>
      <c r="AB53" s="160"/>
      <c r="AC53" s="276">
        <f>IFERROR(__xludf.DUMMYFUNCTION("""COMPUTED_VALUE"""),0.0)</f>
        <v>0</v>
      </c>
      <c r="AD53" s="277">
        <f>IFERROR(__xludf.DUMMYFUNCTION("""COMPUTED_VALUE"""),0.0)</f>
        <v>0</v>
      </c>
      <c r="AE53" s="277">
        <f>IFERROR(__xludf.DUMMYFUNCTION("""COMPUTED_VALUE"""),0.0)</f>
        <v>0</v>
      </c>
      <c r="AF53" s="277">
        <f>IFERROR(__xludf.DUMMYFUNCTION("""COMPUTED_VALUE"""),0.0)</f>
        <v>0</v>
      </c>
      <c r="AG53" s="277">
        <f>IFERROR(__xludf.DUMMYFUNCTION("""COMPUTED_VALUE"""),0.0)</f>
        <v>0</v>
      </c>
      <c r="AH53" s="277">
        <f>IFERROR(__xludf.DUMMYFUNCTION("""COMPUTED_VALUE"""),0.0)</f>
        <v>0</v>
      </c>
      <c r="AI53" s="278">
        <f>IFERROR(__xludf.DUMMYFUNCTION("""COMPUTED_VALUE"""),0.0)</f>
        <v>0</v>
      </c>
    </row>
    <row r="54">
      <c r="A54" s="266"/>
      <c r="B54" s="301"/>
      <c r="C54" s="268">
        <f>IFERROR(__xludf.DUMMYFUNCTION("""COMPUTED_VALUE"""),0.0)</f>
        <v>0</v>
      </c>
      <c r="D54" s="269">
        <f>IFERROR(__xludf.DUMMYFUNCTION("""COMPUTED_VALUE"""),0.0)</f>
        <v>0</v>
      </c>
      <c r="E54" s="269">
        <f>IFERROR(__xludf.DUMMYFUNCTION("""COMPUTED_VALUE"""),0.0)</f>
        <v>0</v>
      </c>
      <c r="F54" s="269">
        <f>IFERROR(__xludf.DUMMYFUNCTION("""COMPUTED_VALUE"""),0.0)</f>
        <v>0</v>
      </c>
      <c r="G54" s="272" t="str">
        <f>IFERROR(__xludf.DUMMYFUNCTION("""COMPUTED_VALUE"""),"")</f>
        <v/>
      </c>
      <c r="H54" s="268">
        <f>IFERROR(__xludf.DUMMYFUNCTION("""COMPUTED_VALUE"""),0.0)</f>
        <v>0</v>
      </c>
      <c r="I54" s="269">
        <f>IFERROR(__xludf.DUMMYFUNCTION("""COMPUTED_VALUE"""),0.0)</f>
        <v>0</v>
      </c>
      <c r="J54" s="274" t="str">
        <f>IFERROR(__xludf.DUMMYFUNCTION("""COMPUTED_VALUE"""),"")</f>
        <v/>
      </c>
      <c r="K54" s="268">
        <f>IFERROR(__xludf.DUMMYFUNCTION("""COMPUTED_VALUE"""),0.0)</f>
        <v>0</v>
      </c>
      <c r="L54" s="269">
        <f>IFERROR(__xludf.DUMMYFUNCTION("""COMPUTED_VALUE"""),0.0)</f>
        <v>0</v>
      </c>
      <c r="M54" s="269">
        <f>IFERROR(__xludf.DUMMYFUNCTION("""COMPUTED_VALUE"""),0.0)</f>
        <v>0</v>
      </c>
      <c r="N54" s="274" t="str">
        <f>IFERROR(__xludf.DUMMYFUNCTION("""COMPUTED_VALUE"""),"")</f>
        <v/>
      </c>
      <c r="O54" s="266">
        <f>IFERROR(__xludf.DUMMYFUNCTION("""COMPUTED_VALUE"""),0.0)</f>
        <v>0</v>
      </c>
      <c r="P54" s="303">
        <f>IFERROR(__xludf.DUMMYFUNCTION("""COMPUTED_VALUE"""),0.0)</f>
        <v>0</v>
      </c>
      <c r="Q54" s="303">
        <f>IFERROR(__xludf.DUMMYFUNCTION("""COMPUTED_VALUE"""),0.0)</f>
        <v>0</v>
      </c>
      <c r="R54" s="304" t="str">
        <f>IFERROR(__xludf.DUMMYFUNCTION("""COMPUTED_VALUE"""),"")</f>
        <v/>
      </c>
      <c r="S54" s="305">
        <f>IFERROR(__xludf.DUMMYFUNCTION("""COMPUTED_VALUE"""),0.0)</f>
        <v>0</v>
      </c>
      <c r="T54" s="303">
        <f>IFERROR(__xludf.DUMMYFUNCTION("""COMPUTED_VALUE"""),0.0)</f>
        <v>0</v>
      </c>
      <c r="U54" s="301">
        <f>IFERROR(__xludf.DUMMYFUNCTION("""COMPUTED_VALUE"""),0.0)</f>
        <v>0</v>
      </c>
      <c r="V54" s="50"/>
      <c r="W54" s="266"/>
      <c r="X54" s="267"/>
      <c r="Y54" s="2"/>
      <c r="Z54" s="2"/>
      <c r="AA54" s="2"/>
      <c r="AB54" s="160"/>
      <c r="AC54" s="276">
        <f>IFERROR(__xludf.DUMMYFUNCTION("""COMPUTED_VALUE"""),0.0)</f>
        <v>0</v>
      </c>
      <c r="AD54" s="277">
        <f>IFERROR(__xludf.DUMMYFUNCTION("""COMPUTED_VALUE"""),0.0)</f>
        <v>0</v>
      </c>
      <c r="AE54" s="277">
        <f>IFERROR(__xludf.DUMMYFUNCTION("""COMPUTED_VALUE"""),0.0)</f>
        <v>0</v>
      </c>
      <c r="AF54" s="277">
        <f>IFERROR(__xludf.DUMMYFUNCTION("""COMPUTED_VALUE"""),0.0)</f>
        <v>0</v>
      </c>
      <c r="AG54" s="277">
        <f>IFERROR(__xludf.DUMMYFUNCTION("""COMPUTED_VALUE"""),0.0)</f>
        <v>0</v>
      </c>
      <c r="AH54" s="277">
        <f>IFERROR(__xludf.DUMMYFUNCTION("""COMPUTED_VALUE"""),0.0)</f>
        <v>0</v>
      </c>
      <c r="AI54" s="278">
        <f>IFERROR(__xludf.DUMMYFUNCTION("""COMPUTED_VALUE"""),0.0)</f>
        <v>0</v>
      </c>
    </row>
    <row r="55">
      <c r="A55" s="266"/>
      <c r="B55" s="301"/>
      <c r="C55" s="268">
        <f>IFERROR(__xludf.DUMMYFUNCTION("""COMPUTED_VALUE"""),0.0)</f>
        <v>0</v>
      </c>
      <c r="D55" s="269">
        <f>IFERROR(__xludf.DUMMYFUNCTION("""COMPUTED_VALUE"""),0.0)</f>
        <v>0</v>
      </c>
      <c r="E55" s="269">
        <f>IFERROR(__xludf.DUMMYFUNCTION("""COMPUTED_VALUE"""),0.0)</f>
        <v>0</v>
      </c>
      <c r="F55" s="269">
        <f>IFERROR(__xludf.DUMMYFUNCTION("""COMPUTED_VALUE"""),0.0)</f>
        <v>0</v>
      </c>
      <c r="G55" s="272" t="str">
        <f>IFERROR(__xludf.DUMMYFUNCTION("""COMPUTED_VALUE"""),"")</f>
        <v/>
      </c>
      <c r="H55" s="268">
        <f>IFERROR(__xludf.DUMMYFUNCTION("""COMPUTED_VALUE"""),0.0)</f>
        <v>0</v>
      </c>
      <c r="I55" s="269">
        <f>IFERROR(__xludf.DUMMYFUNCTION("""COMPUTED_VALUE"""),0.0)</f>
        <v>0</v>
      </c>
      <c r="J55" s="274" t="str">
        <f>IFERROR(__xludf.DUMMYFUNCTION("""COMPUTED_VALUE"""),"")</f>
        <v/>
      </c>
      <c r="K55" s="268">
        <f>IFERROR(__xludf.DUMMYFUNCTION("""COMPUTED_VALUE"""),0.0)</f>
        <v>0</v>
      </c>
      <c r="L55" s="269">
        <f>IFERROR(__xludf.DUMMYFUNCTION("""COMPUTED_VALUE"""),0.0)</f>
        <v>0</v>
      </c>
      <c r="M55" s="269">
        <f>IFERROR(__xludf.DUMMYFUNCTION("""COMPUTED_VALUE"""),0.0)</f>
        <v>0</v>
      </c>
      <c r="N55" s="274" t="str">
        <f>IFERROR(__xludf.DUMMYFUNCTION("""COMPUTED_VALUE"""),"")</f>
        <v/>
      </c>
      <c r="O55" s="266">
        <f>IFERROR(__xludf.DUMMYFUNCTION("""COMPUTED_VALUE"""),0.0)</f>
        <v>0</v>
      </c>
      <c r="P55" s="303">
        <f>IFERROR(__xludf.DUMMYFUNCTION("""COMPUTED_VALUE"""),0.0)</f>
        <v>0</v>
      </c>
      <c r="Q55" s="303">
        <f>IFERROR(__xludf.DUMMYFUNCTION("""COMPUTED_VALUE"""),0.0)</f>
        <v>0</v>
      </c>
      <c r="R55" s="304" t="str">
        <f>IFERROR(__xludf.DUMMYFUNCTION("""COMPUTED_VALUE"""),"")</f>
        <v/>
      </c>
      <c r="S55" s="305">
        <f>IFERROR(__xludf.DUMMYFUNCTION("""COMPUTED_VALUE"""),0.0)</f>
        <v>0</v>
      </c>
      <c r="T55" s="303">
        <f>IFERROR(__xludf.DUMMYFUNCTION("""COMPUTED_VALUE"""),0.0)</f>
        <v>0</v>
      </c>
      <c r="U55" s="301">
        <f>IFERROR(__xludf.DUMMYFUNCTION("""COMPUTED_VALUE"""),0.0)</f>
        <v>0</v>
      </c>
      <c r="V55" s="50"/>
      <c r="W55" s="266"/>
      <c r="X55" s="267"/>
      <c r="Y55" s="2"/>
      <c r="Z55" s="2"/>
      <c r="AA55" s="2"/>
      <c r="AB55" s="160"/>
      <c r="AC55" s="276">
        <f>IFERROR(__xludf.DUMMYFUNCTION("""COMPUTED_VALUE"""),0.0)</f>
        <v>0</v>
      </c>
      <c r="AD55" s="277">
        <f>IFERROR(__xludf.DUMMYFUNCTION("""COMPUTED_VALUE"""),0.0)</f>
        <v>0</v>
      </c>
      <c r="AE55" s="277">
        <f>IFERROR(__xludf.DUMMYFUNCTION("""COMPUTED_VALUE"""),0.0)</f>
        <v>0</v>
      </c>
      <c r="AF55" s="277">
        <f>IFERROR(__xludf.DUMMYFUNCTION("""COMPUTED_VALUE"""),0.0)</f>
        <v>0</v>
      </c>
      <c r="AG55" s="277">
        <f>IFERROR(__xludf.DUMMYFUNCTION("""COMPUTED_VALUE"""),0.0)</f>
        <v>0</v>
      </c>
      <c r="AH55" s="277">
        <f>IFERROR(__xludf.DUMMYFUNCTION("""COMPUTED_VALUE"""),0.0)</f>
        <v>0</v>
      </c>
      <c r="AI55" s="278">
        <f>IFERROR(__xludf.DUMMYFUNCTION("""COMPUTED_VALUE"""),0.0)</f>
        <v>0</v>
      </c>
    </row>
    <row r="56">
      <c r="A56" s="280"/>
      <c r="B56" s="306"/>
      <c r="C56" s="282">
        <f>IFERROR(__xludf.DUMMYFUNCTION("""COMPUTED_VALUE"""),0.0)</f>
        <v>0</v>
      </c>
      <c r="D56" s="283">
        <f>IFERROR(__xludf.DUMMYFUNCTION("""COMPUTED_VALUE"""),0.0)</f>
        <v>0</v>
      </c>
      <c r="E56" s="283">
        <f>IFERROR(__xludf.DUMMYFUNCTION("""COMPUTED_VALUE"""),0.0)</f>
        <v>0</v>
      </c>
      <c r="F56" s="283">
        <f>IFERROR(__xludf.DUMMYFUNCTION("""COMPUTED_VALUE"""),0.0)</f>
        <v>0</v>
      </c>
      <c r="G56" s="286" t="str">
        <f>IFERROR(__xludf.DUMMYFUNCTION("""COMPUTED_VALUE"""),"")</f>
        <v/>
      </c>
      <c r="H56" s="282">
        <f>IFERROR(__xludf.DUMMYFUNCTION("""COMPUTED_VALUE"""),0.0)</f>
        <v>0</v>
      </c>
      <c r="I56" s="283">
        <f>IFERROR(__xludf.DUMMYFUNCTION("""COMPUTED_VALUE"""),0.0)</f>
        <v>0</v>
      </c>
      <c r="J56" s="288" t="str">
        <f>IFERROR(__xludf.DUMMYFUNCTION("""COMPUTED_VALUE"""),"")</f>
        <v/>
      </c>
      <c r="K56" s="282">
        <f>IFERROR(__xludf.DUMMYFUNCTION("""COMPUTED_VALUE"""),0.0)</f>
        <v>0</v>
      </c>
      <c r="L56" s="283">
        <f>IFERROR(__xludf.DUMMYFUNCTION("""COMPUTED_VALUE"""),0.0)</f>
        <v>0</v>
      </c>
      <c r="M56" s="283">
        <f>IFERROR(__xludf.DUMMYFUNCTION("""COMPUTED_VALUE"""),0.0)</f>
        <v>0</v>
      </c>
      <c r="N56" s="288" t="str">
        <f>IFERROR(__xludf.DUMMYFUNCTION("""COMPUTED_VALUE"""),"")</f>
        <v/>
      </c>
      <c r="O56" s="280">
        <f>IFERROR(__xludf.DUMMYFUNCTION("""COMPUTED_VALUE"""),0.0)</f>
        <v>0</v>
      </c>
      <c r="P56" s="307">
        <f>IFERROR(__xludf.DUMMYFUNCTION("""COMPUTED_VALUE"""),0.0)</f>
        <v>0</v>
      </c>
      <c r="Q56" s="307">
        <f>IFERROR(__xludf.DUMMYFUNCTION("""COMPUTED_VALUE"""),0.0)</f>
        <v>0</v>
      </c>
      <c r="R56" s="308" t="str">
        <f>IFERROR(__xludf.DUMMYFUNCTION("""COMPUTED_VALUE"""),"")</f>
        <v/>
      </c>
      <c r="S56" s="309">
        <f>IFERROR(__xludf.DUMMYFUNCTION("""COMPUTED_VALUE"""),0.0)</f>
        <v>0</v>
      </c>
      <c r="T56" s="307">
        <f>IFERROR(__xludf.DUMMYFUNCTION("""COMPUTED_VALUE"""),0.0)</f>
        <v>0</v>
      </c>
      <c r="U56" s="306">
        <f>IFERROR(__xludf.DUMMYFUNCTION("""COMPUTED_VALUE"""),0.0)</f>
        <v>0</v>
      </c>
      <c r="V56" s="50"/>
      <c r="W56" s="280"/>
      <c r="X56" s="281"/>
      <c r="Y56" s="117"/>
      <c r="Z56" s="117"/>
      <c r="AA56" s="117"/>
      <c r="AB56" s="168"/>
      <c r="AC56" s="310">
        <f>IFERROR(__xludf.DUMMYFUNCTION("""COMPUTED_VALUE"""),0.0)</f>
        <v>0</v>
      </c>
      <c r="AD56" s="311">
        <f>IFERROR(__xludf.DUMMYFUNCTION("""COMPUTED_VALUE"""),0.0)</f>
        <v>0</v>
      </c>
      <c r="AE56" s="311">
        <f>IFERROR(__xludf.DUMMYFUNCTION("""COMPUTED_VALUE"""),0.0)</f>
        <v>0</v>
      </c>
      <c r="AF56" s="311">
        <f>IFERROR(__xludf.DUMMYFUNCTION("""COMPUTED_VALUE"""),0.0)</f>
        <v>0</v>
      </c>
      <c r="AG56" s="311">
        <f>IFERROR(__xludf.DUMMYFUNCTION("""COMPUTED_VALUE"""),0.0)</f>
        <v>0</v>
      </c>
      <c r="AH56" s="311">
        <f>IFERROR(__xludf.DUMMYFUNCTION("""COMPUTED_VALUE"""),0.0)</f>
        <v>0</v>
      </c>
      <c r="AI56" s="312">
        <f>IFERROR(__xludf.DUMMYFUNCTION("""COMPUTED_VALUE"""),0.0)</f>
        <v>0</v>
      </c>
    </row>
    <row r="57">
      <c r="A57" s="23"/>
      <c r="B57" s="290" t="str">
        <f>IFERROR(__xludf.DUMMYFUNCTION("""COMPUTED_VALUE"""),"Totals")</f>
        <v>Totals</v>
      </c>
      <c r="C57" s="291">
        <f>IFERROR(__xludf.DUMMYFUNCTION("""COMPUTED_VALUE"""),3.0)</f>
        <v>3</v>
      </c>
      <c r="D57" s="291">
        <f>IFERROR(__xludf.DUMMYFUNCTION("""COMPUTED_VALUE"""),1.0)</f>
        <v>1</v>
      </c>
      <c r="E57" s="291">
        <f>IFERROR(__xludf.DUMMYFUNCTION("""COMPUTED_VALUE"""),26.0)</f>
        <v>26</v>
      </c>
      <c r="F57" s="291">
        <f>IFERROR(__xludf.DUMMYFUNCTION("""COMPUTED_VALUE"""),19.0)</f>
        <v>19</v>
      </c>
      <c r="G57" s="293">
        <f>IFERROR(__xludf.DUMMYFUNCTION("""COMPUTED_VALUE"""),0.6896551724137931)</f>
        <v>0.6896551724</v>
      </c>
      <c r="H57" s="291">
        <f>IFERROR(__xludf.DUMMYFUNCTION("""COMPUTED_VALUE"""),41.0)</f>
        <v>41</v>
      </c>
      <c r="I57" s="291">
        <f>IFERROR(__xludf.DUMMYFUNCTION("""COMPUTED_VALUE"""),1327.0)</f>
        <v>1327</v>
      </c>
      <c r="J57" s="292">
        <f>IFERROR(__xludf.DUMMYFUNCTION("""COMPUTED_VALUE"""),32.36585365853659)</f>
        <v>32.36585366</v>
      </c>
      <c r="K57" s="313">
        <f>IFERROR(__xludf.DUMMYFUNCTION("""COMPUTED_VALUE"""),22.0)</f>
        <v>22</v>
      </c>
      <c r="L57" s="313">
        <f>IFERROR(__xludf.DUMMYFUNCTION("""COMPUTED_VALUE"""),332.0)</f>
        <v>332</v>
      </c>
      <c r="M57" s="313">
        <f>IFERROR(__xludf.DUMMYFUNCTION("""COMPUTED_VALUE"""),0.0)</f>
        <v>0</v>
      </c>
      <c r="N57" s="292">
        <f>IFERROR(__xludf.DUMMYFUNCTION("""COMPUTED_VALUE"""),15.090909090909092)</f>
        <v>15.09090909</v>
      </c>
      <c r="O57" s="291">
        <f>IFERROR(__xludf.DUMMYFUNCTION("""COMPUTED_VALUE"""),10.0)</f>
        <v>10</v>
      </c>
      <c r="P57" s="291">
        <f>IFERROR(__xludf.DUMMYFUNCTION("""COMPUTED_VALUE"""),79.0)</f>
        <v>79</v>
      </c>
      <c r="Q57" s="291">
        <f>IFERROR(__xludf.DUMMYFUNCTION("""COMPUTED_VALUE"""),0.0)</f>
        <v>0</v>
      </c>
      <c r="R57" s="292">
        <f>IFERROR(__xludf.DUMMYFUNCTION("""COMPUTED_VALUE"""),7.9)</f>
        <v>7.9</v>
      </c>
      <c r="S57" s="291">
        <f>IFERROR(__xludf.DUMMYFUNCTION("""COMPUTED_VALUE"""),1.0)</f>
        <v>1</v>
      </c>
      <c r="T57" s="291">
        <f>IFERROR(__xludf.DUMMYFUNCTION("""COMPUTED_VALUE"""),0.0)</f>
        <v>0</v>
      </c>
      <c r="U57" s="291">
        <f>IFERROR(__xludf.DUMMYFUNCTION("""COMPUTED_VALUE"""),0.0)</f>
        <v>0</v>
      </c>
      <c r="V57" s="23"/>
      <c r="W57" s="314" t="str">
        <f>IFERROR(__xludf.DUMMYFUNCTION("""COMPUTED_VALUE"""),"Totals")</f>
        <v>Totals</v>
      </c>
      <c r="AC57" s="315">
        <f>IFERROR(__xludf.DUMMYFUNCTION("""COMPUTED_VALUE"""),801.0)</f>
        <v>801</v>
      </c>
      <c r="AD57" s="315">
        <f>IFERROR(__xludf.DUMMYFUNCTION("""COMPUTED_VALUE"""),27.5)</f>
        <v>27.5</v>
      </c>
      <c r="AE57" s="315">
        <f>IFERROR(__xludf.DUMMYFUNCTION("""COMPUTED_VALUE"""),9.0)</f>
        <v>9</v>
      </c>
      <c r="AF57" s="315">
        <f>IFERROR(__xludf.DUMMYFUNCTION("""COMPUTED_VALUE"""),5.0)</f>
        <v>5</v>
      </c>
      <c r="AG57" s="315">
        <f>IFERROR(__xludf.DUMMYFUNCTION("""COMPUTED_VALUE"""),5.0)</f>
        <v>5</v>
      </c>
      <c r="AH57" s="316">
        <f>IFERROR(__xludf.DUMMYFUNCTION("""COMPUTED_VALUE"""),2.0)</f>
        <v>2</v>
      </c>
      <c r="AI57" s="316">
        <f>IFERROR(__xludf.DUMMYFUNCTION("""COMPUTED_VALUE"""),0.0)</f>
        <v>0</v>
      </c>
    </row>
    <row r="58">
      <c r="A58" s="23"/>
      <c r="B58" s="23"/>
      <c r="C58" s="317"/>
      <c r="D58" s="317"/>
      <c r="E58" s="317"/>
      <c r="F58" s="317"/>
      <c r="G58" s="317"/>
      <c r="H58" s="317"/>
      <c r="I58" s="23"/>
      <c r="J58" s="27"/>
      <c r="K58" s="27"/>
      <c r="L58" s="27"/>
      <c r="M58" s="27"/>
      <c r="N58" s="28"/>
      <c r="O58" s="23"/>
      <c r="P58" s="27"/>
      <c r="Q58" s="27"/>
      <c r="R58" s="27"/>
      <c r="S58" s="27"/>
      <c r="T58" s="23"/>
      <c r="U58" s="23"/>
      <c r="V58" s="318"/>
      <c r="W58" s="318"/>
      <c r="X58" s="27"/>
      <c r="Y58" s="27"/>
      <c r="Z58" s="30"/>
      <c r="AA58" s="31" t="str">
        <f>IFERROR(__xludf.DUMMYFUNCTION("""COMPUTED_VALUE"""),"Opponent Data")</f>
        <v>Opponent Data</v>
      </c>
      <c r="AB58" s="32"/>
      <c r="AC58" s="32"/>
      <c r="AD58" s="32"/>
      <c r="AE58" s="32"/>
      <c r="AF58" s="32"/>
      <c r="AG58" s="32"/>
      <c r="AH58" s="32"/>
      <c r="AI58" s="33"/>
    </row>
    <row r="59">
      <c r="A59" s="23"/>
      <c r="B59" s="23"/>
      <c r="C59" s="319" t="str">
        <f>IFERROR(__xludf.DUMMYFUNCTION("""COMPUTED_VALUE"""),"Mark Column with ""X"" (no quotes)")</f>
        <v>Mark Column with "X" (no quotes)</v>
      </c>
      <c r="D59" s="32"/>
      <c r="E59" s="32"/>
      <c r="F59" s="32"/>
      <c r="G59" s="32"/>
      <c r="H59" s="33"/>
      <c r="I59" s="23"/>
      <c r="J59" s="31" t="str">
        <f>IFERROR(__xludf.DUMMYFUNCTION("""COMPUTED_VALUE"""),"Your Team")</f>
        <v>Your Team</v>
      </c>
      <c r="K59" s="32"/>
      <c r="L59" s="32"/>
      <c r="M59" s="33"/>
      <c r="N59" s="28"/>
      <c r="O59" s="23"/>
      <c r="P59" s="31" t="str">
        <f>IFERROR(__xludf.DUMMYFUNCTION("""COMPUTED_VALUE"""),"Other Team")</f>
        <v>Other Team</v>
      </c>
      <c r="Q59" s="32"/>
      <c r="R59" s="32"/>
      <c r="S59" s="33"/>
      <c r="T59" s="23"/>
      <c r="U59" s="23"/>
      <c r="V59" s="320" t="str">
        <f>IFERROR(__xludf.DUMMYFUNCTION("""COMPUTED_VALUE"""),"GIVEaway")</f>
        <v>GIVEaway</v>
      </c>
      <c r="W59" s="32"/>
      <c r="X59" s="84" t="str">
        <f>IFERROR(__xludf.DUMMYFUNCTION("""COMPUTED_VALUE"""),"TAKEaway")</f>
        <v>TAKEaway</v>
      </c>
      <c r="Y59" s="33"/>
      <c r="Z59" s="30"/>
      <c r="AA59" s="38" t="str">
        <f>IFERROR(__xludf.DUMMYFUNCTION("""COMPUTED_VALUE"""),"Passing")</f>
        <v>Passing</v>
      </c>
      <c r="AB59" s="25"/>
      <c r="AC59" s="26"/>
      <c r="AD59" s="38" t="str">
        <f>IFERROR(__xludf.DUMMYFUNCTION("""COMPUTED_VALUE"""),"Rushing")</f>
        <v>Rushing</v>
      </c>
      <c r="AE59" s="25"/>
      <c r="AF59" s="26"/>
      <c r="AG59" s="38" t="str">
        <f>IFERROR(__xludf.DUMMYFUNCTION("""COMPUTED_VALUE"""),"Receiving")</f>
        <v>Receiving</v>
      </c>
      <c r="AH59" s="25"/>
      <c r="AI59" s="26"/>
    </row>
    <row r="60">
      <c r="A60" s="31" t="str">
        <f>IFERROR(__xludf.DUMMYFUNCTION("""COMPUTED_VALUE"""),"Wk")</f>
        <v>Wk</v>
      </c>
      <c r="B60" s="321" t="str">
        <f>IFERROR(__xludf.DUMMYFUNCTION("""COMPUTED_VALUE"""),"OPPONENT")</f>
        <v>OPPONENT</v>
      </c>
      <c r="C60" s="322" t="str">
        <f>IFERROR(__xludf.DUMMYFUNCTION("""COMPUTED_VALUE"""),"League")</f>
        <v>League</v>
      </c>
      <c r="D60" s="32"/>
      <c r="E60" s="323" t="str">
        <f>IFERROR(__xludf.DUMMYFUNCTION("""COMPUTED_VALUE"""),"Non-Leag")</f>
        <v>Non-Leag</v>
      </c>
      <c r="F60" s="32"/>
      <c r="G60" s="323" t="str">
        <f>IFERROR(__xludf.DUMMYFUNCTION("""COMPUTED_VALUE"""),"Playofffs")</f>
        <v>Playofffs</v>
      </c>
      <c r="H60" s="33"/>
      <c r="I60" s="324" t="str">
        <f>IFERROR(__xludf.DUMMYFUNCTION("""COMPUTED_VALUE"""),"Q1")</f>
        <v>Q1</v>
      </c>
      <c r="J60" s="247" t="str">
        <f>IFERROR(__xludf.DUMMYFUNCTION("""COMPUTED_VALUE"""),"Q2")</f>
        <v>Q2</v>
      </c>
      <c r="K60" s="247" t="str">
        <f>IFERROR(__xludf.DUMMYFUNCTION("""COMPUTED_VALUE"""),"Q3")</f>
        <v>Q3</v>
      </c>
      <c r="L60" s="247" t="str">
        <f>IFERROR(__xludf.DUMMYFUNCTION("""COMPUTED_VALUE"""),"Q4")</f>
        <v>Q4</v>
      </c>
      <c r="M60" s="247" t="str">
        <f>IFERROR(__xludf.DUMMYFUNCTION("""COMPUTED_VALUE"""),"OT")</f>
        <v>OT</v>
      </c>
      <c r="N60" s="325" t="str">
        <f>IFERROR(__xludf.DUMMYFUNCTION("""COMPUTED_VALUE"""),"Score")</f>
        <v>Score</v>
      </c>
      <c r="O60" s="324" t="str">
        <f>IFERROR(__xludf.DUMMYFUNCTION("""COMPUTED_VALUE"""),"Q1")</f>
        <v>Q1</v>
      </c>
      <c r="P60" s="247" t="str">
        <f>IFERROR(__xludf.DUMMYFUNCTION("""COMPUTED_VALUE"""),"Q2")</f>
        <v>Q2</v>
      </c>
      <c r="Q60" s="247" t="str">
        <f>IFERROR(__xludf.DUMMYFUNCTION("""COMPUTED_VALUE"""),"Q3")</f>
        <v>Q3</v>
      </c>
      <c r="R60" s="247" t="str">
        <f>IFERROR(__xludf.DUMMYFUNCTION("""COMPUTED_VALUE"""),"Q4")</f>
        <v>Q4</v>
      </c>
      <c r="S60" s="247" t="str">
        <f>IFERROR(__xludf.DUMMYFUNCTION("""COMPUTED_VALUE"""),"OT")</f>
        <v>OT</v>
      </c>
      <c r="T60" s="326" t="str">
        <f>IFERROR(__xludf.DUMMYFUNCTION("""COMPUTED_VALUE"""),"Score")</f>
        <v>Score</v>
      </c>
      <c r="U60" s="327" t="str">
        <f>IFERROR(__xludf.DUMMYFUNCTION("""COMPUTED_VALUE"""),"W/L")</f>
        <v>W/L</v>
      </c>
      <c r="V60" s="38" t="str">
        <f>IFERROR(__xludf.DUMMYFUNCTION("""COMPUTED_VALUE"""),"FUM")</f>
        <v>FUM</v>
      </c>
      <c r="W60" s="47" t="str">
        <f>IFERROR(__xludf.DUMMYFUNCTION("""COMPUTED_VALUE"""),"INT")</f>
        <v>INT</v>
      </c>
      <c r="X60" s="38" t="str">
        <f>IFERROR(__xludf.DUMMYFUNCTION("""COMPUTED_VALUE"""),"FUM")</f>
        <v>FUM</v>
      </c>
      <c r="Y60" s="47" t="str">
        <f>IFERROR(__xludf.DUMMYFUNCTION("""COMPUTED_VALUE"""),"INT")</f>
        <v>INT</v>
      </c>
      <c r="Z60" s="328" t="str">
        <f>IFERROR(__xludf.DUMMYFUNCTION("""COMPUTED_VALUE"""),"+/-")</f>
        <v>+/-</v>
      </c>
      <c r="AA60" s="329" t="str">
        <f>IFERROR(__xludf.DUMMYFUNCTION("""COMPUTED_VALUE"""),"ATT")</f>
        <v>ATT</v>
      </c>
      <c r="AB60" s="330" t="str">
        <f>IFERROR(__xludf.DUMMYFUNCTION("""COMPUTED_VALUE"""),"YDS")</f>
        <v>YDS</v>
      </c>
      <c r="AC60" s="331" t="str">
        <f>IFERROR(__xludf.DUMMYFUNCTION("""COMPUTED_VALUE"""),"TD")</f>
        <v>TD</v>
      </c>
      <c r="AD60" s="329" t="str">
        <f>IFERROR(__xludf.DUMMYFUNCTION("""COMPUTED_VALUE"""),"ATT")</f>
        <v>ATT</v>
      </c>
      <c r="AE60" s="330" t="str">
        <f>IFERROR(__xludf.DUMMYFUNCTION("""COMPUTED_VALUE"""),"YDS")</f>
        <v>YDS</v>
      </c>
      <c r="AF60" s="331" t="str">
        <f>IFERROR(__xludf.DUMMYFUNCTION("""COMPUTED_VALUE"""),"TD")</f>
        <v>TD</v>
      </c>
      <c r="AG60" s="329" t="str">
        <f>IFERROR(__xludf.DUMMYFUNCTION("""COMPUTED_VALUE"""),"REC")</f>
        <v>REC</v>
      </c>
      <c r="AH60" s="330" t="str">
        <f>IFERROR(__xludf.DUMMYFUNCTION("""COMPUTED_VALUE"""),"YDS")</f>
        <v>YDS</v>
      </c>
      <c r="AI60" s="331" t="str">
        <f>IFERROR(__xludf.DUMMYFUNCTION("""COMPUTED_VALUE"""),"TD")</f>
        <v>TD</v>
      </c>
    </row>
    <row r="61">
      <c r="A61" s="332" t="str">
        <f>IFERROR(__xludf.DUMMYFUNCTION("""COMPUTED_VALUE"""),"1")</f>
        <v>1</v>
      </c>
      <c r="B61" s="333" t="str">
        <f>IFERROR(__xludf.DUMMYFUNCTION("""COMPUTED_VALUE"""),"Clyde")</f>
        <v>Clyde</v>
      </c>
      <c r="C61" s="334"/>
      <c r="D61" s="335"/>
      <c r="E61" s="336" t="str">
        <f>IFERROR(__xludf.DUMMYFUNCTION("""COMPUTED_VALUE"""),"X")</f>
        <v>X</v>
      </c>
      <c r="F61" s="335"/>
      <c r="G61" s="336"/>
      <c r="H61" s="156"/>
      <c r="I61" s="250">
        <f>IFERROR(__xludf.DUMMYFUNCTION("""COMPUTED_VALUE"""),0.0)</f>
        <v>0</v>
      </c>
      <c r="J61" s="253">
        <f>IFERROR(__xludf.DUMMYFUNCTION("""COMPUTED_VALUE"""),20.0)</f>
        <v>20</v>
      </c>
      <c r="K61" s="253">
        <f>IFERROR(__xludf.DUMMYFUNCTION("""COMPUTED_VALUE"""),7.0)</f>
        <v>7</v>
      </c>
      <c r="L61" s="253">
        <f>IFERROR(__xludf.DUMMYFUNCTION("""COMPUTED_VALUE"""),6.0)</f>
        <v>6</v>
      </c>
      <c r="M61" s="337"/>
      <c r="N61" s="338">
        <f>IFERROR(__xludf.DUMMYFUNCTION("""COMPUTED_VALUE"""),33.0)</f>
        <v>33</v>
      </c>
      <c r="O61" s="250">
        <f>IFERROR(__xludf.DUMMYFUNCTION("""COMPUTED_VALUE"""),0.0)</f>
        <v>0</v>
      </c>
      <c r="P61" s="253">
        <f>IFERROR(__xludf.DUMMYFUNCTION("""COMPUTED_VALUE"""),14.0)</f>
        <v>14</v>
      </c>
      <c r="Q61" s="253">
        <f>IFERROR(__xludf.DUMMYFUNCTION("""COMPUTED_VALUE"""),9.0)</f>
        <v>9</v>
      </c>
      <c r="R61" s="253">
        <f>IFERROR(__xludf.DUMMYFUNCTION("""COMPUTED_VALUE"""),0.0)</f>
        <v>0</v>
      </c>
      <c r="S61" s="337"/>
      <c r="T61" s="339">
        <f>IFERROR(__xludf.DUMMYFUNCTION("""COMPUTED_VALUE"""),23.0)</f>
        <v>23</v>
      </c>
      <c r="U61" s="340" t="str">
        <f>IFERROR(__xludf.DUMMYFUNCTION("""COMPUTED_VALUE"""),"W")</f>
        <v>W</v>
      </c>
      <c r="V61" s="250">
        <f>IFERROR(__xludf.DUMMYFUNCTION("""COMPUTED_VALUE"""),0.0)</f>
        <v>0</v>
      </c>
      <c r="W61" s="299">
        <f>IFERROR(__xludf.DUMMYFUNCTION("""COMPUTED_VALUE"""),0.0)</f>
        <v>0</v>
      </c>
      <c r="X61" s="250">
        <f>IFERROR(__xludf.DUMMYFUNCTION("""COMPUTED_VALUE"""),0.0)</f>
        <v>0</v>
      </c>
      <c r="Y61" s="299">
        <f>IFERROR(__xludf.DUMMYFUNCTION("""COMPUTED_VALUE"""),1.0)</f>
        <v>1</v>
      </c>
      <c r="Z61" s="341">
        <f>IFERROR(__xludf.DUMMYFUNCTION("""COMPUTED_VALUE"""),1.0)</f>
        <v>1</v>
      </c>
      <c r="AA61" s="250">
        <f>IFERROR(__xludf.DUMMYFUNCTION("""COMPUTED_VALUE"""),34.0)</f>
        <v>34</v>
      </c>
      <c r="AB61" s="253">
        <f>IFERROR(__xludf.DUMMYFUNCTION("""COMPUTED_VALUE"""),132.0)</f>
        <v>132</v>
      </c>
      <c r="AC61" s="299">
        <f>IFERROR(__xludf.DUMMYFUNCTION("""COMPUTED_VALUE"""),0.0)</f>
        <v>0</v>
      </c>
      <c r="AD61" s="250">
        <f>IFERROR(__xludf.DUMMYFUNCTION("""COMPUTED_VALUE"""),33.0)</f>
        <v>33</v>
      </c>
      <c r="AE61" s="253">
        <f>IFERROR(__xludf.DUMMYFUNCTION("""COMPUTED_VALUE"""),134.0)</f>
        <v>134</v>
      </c>
      <c r="AF61" s="299">
        <f>IFERROR(__xludf.DUMMYFUNCTION("""COMPUTED_VALUE"""),2.0)</f>
        <v>2</v>
      </c>
      <c r="AG61" s="342">
        <f>IFERROR(__xludf.DUMMYFUNCTION("""COMPUTED_VALUE"""),17.0)</f>
        <v>17</v>
      </c>
      <c r="AH61" s="253">
        <f>IFERROR(__xludf.DUMMYFUNCTION("""COMPUTED_VALUE"""),132.0)</f>
        <v>132</v>
      </c>
      <c r="AI61" s="299">
        <f>IFERROR(__xludf.DUMMYFUNCTION("""COMPUTED_VALUE"""),0.0)</f>
        <v>0</v>
      </c>
    </row>
    <row r="62">
      <c r="A62" s="343" t="str">
        <f>IFERROR(__xludf.DUMMYFUNCTION("""COMPUTED_VALUE"""),"2")</f>
        <v>2</v>
      </c>
      <c r="B62" s="344" t="str">
        <f>IFERROR(__xludf.DUMMYFUNCTION("""COMPUTED_VALUE"""),"Wauseon")</f>
        <v>Wauseon</v>
      </c>
      <c r="C62" s="345"/>
      <c r="D62" s="109"/>
      <c r="E62" s="346" t="str">
        <f>IFERROR(__xludf.DUMMYFUNCTION("""COMPUTED_VALUE"""),"X")</f>
        <v>X</v>
      </c>
      <c r="F62" s="109"/>
      <c r="G62" s="347"/>
      <c r="H62" s="160"/>
      <c r="I62" s="266">
        <f>IFERROR(__xludf.DUMMYFUNCTION("""COMPUTED_VALUE"""),21.0)</f>
        <v>21</v>
      </c>
      <c r="J62" s="303">
        <f>IFERROR(__xludf.DUMMYFUNCTION("""COMPUTED_VALUE"""),21.0)</f>
        <v>21</v>
      </c>
      <c r="K62" s="303">
        <f>IFERROR(__xludf.DUMMYFUNCTION("""COMPUTED_VALUE"""),0.0)</f>
        <v>0</v>
      </c>
      <c r="L62" s="303">
        <f>IFERROR(__xludf.DUMMYFUNCTION("""COMPUTED_VALUE"""),0.0)</f>
        <v>0</v>
      </c>
      <c r="M62" s="277"/>
      <c r="N62" s="348">
        <f>IFERROR(__xludf.DUMMYFUNCTION("""COMPUTED_VALUE"""),42.0)</f>
        <v>42</v>
      </c>
      <c r="O62" s="266">
        <f>IFERROR(__xludf.DUMMYFUNCTION("""COMPUTED_VALUE"""),0.0)</f>
        <v>0</v>
      </c>
      <c r="P62" s="303">
        <f>IFERROR(__xludf.DUMMYFUNCTION("""COMPUTED_VALUE"""),0.0)</f>
        <v>0</v>
      </c>
      <c r="Q62" s="303">
        <f>IFERROR(__xludf.DUMMYFUNCTION("""COMPUTED_VALUE"""),0.0)</f>
        <v>0</v>
      </c>
      <c r="R62" s="303">
        <f>IFERROR(__xludf.DUMMYFUNCTION("""COMPUTED_VALUE"""),14.0)</f>
        <v>14</v>
      </c>
      <c r="S62" s="277"/>
      <c r="T62" s="349">
        <f>IFERROR(__xludf.DUMMYFUNCTION("""COMPUTED_VALUE"""),14.0)</f>
        <v>14</v>
      </c>
      <c r="U62" s="350" t="str">
        <f>IFERROR(__xludf.DUMMYFUNCTION("""COMPUTED_VALUE"""),"W")</f>
        <v>W</v>
      </c>
      <c r="V62" s="266">
        <f>IFERROR(__xludf.DUMMYFUNCTION("""COMPUTED_VALUE"""),0.0)</f>
        <v>0</v>
      </c>
      <c r="W62" s="301">
        <f>IFERROR(__xludf.DUMMYFUNCTION("""COMPUTED_VALUE"""),0.0)</f>
        <v>0</v>
      </c>
      <c r="X62" s="266">
        <f>IFERROR(__xludf.DUMMYFUNCTION("""COMPUTED_VALUE"""),0.0)</f>
        <v>0</v>
      </c>
      <c r="Y62" s="301">
        <f>IFERROR(__xludf.DUMMYFUNCTION("""COMPUTED_VALUE"""),0.0)</f>
        <v>0</v>
      </c>
      <c r="Z62" s="351">
        <f>IFERROR(__xludf.DUMMYFUNCTION("""COMPUTED_VALUE"""),0.0)</f>
        <v>0</v>
      </c>
      <c r="AA62" s="266">
        <f>IFERROR(__xludf.DUMMYFUNCTION("""COMPUTED_VALUE"""),13.0)</f>
        <v>13</v>
      </c>
      <c r="AB62" s="303">
        <f>IFERROR(__xludf.DUMMYFUNCTION("""COMPUTED_VALUE"""),65.0)</f>
        <v>65</v>
      </c>
      <c r="AC62" s="301">
        <f>IFERROR(__xludf.DUMMYFUNCTION("""COMPUTED_VALUE"""),2.0)</f>
        <v>2</v>
      </c>
      <c r="AD62" s="266">
        <f>IFERROR(__xludf.DUMMYFUNCTION("""COMPUTED_VALUE"""),28.0)</f>
        <v>28</v>
      </c>
      <c r="AE62" s="303">
        <f>IFERROR(__xludf.DUMMYFUNCTION("""COMPUTED_VALUE"""),76.0)</f>
        <v>76</v>
      </c>
      <c r="AF62" s="301">
        <f>IFERROR(__xludf.DUMMYFUNCTION("""COMPUTED_VALUE"""),0.0)</f>
        <v>0</v>
      </c>
      <c r="AG62" s="305">
        <f>IFERROR(__xludf.DUMMYFUNCTION("""COMPUTED_VALUE"""),5.0)</f>
        <v>5</v>
      </c>
      <c r="AH62" s="303">
        <f>IFERROR(__xludf.DUMMYFUNCTION("""COMPUTED_VALUE"""),65.0)</f>
        <v>65</v>
      </c>
      <c r="AI62" s="301">
        <f>IFERROR(__xludf.DUMMYFUNCTION("""COMPUTED_VALUE"""),2.0)</f>
        <v>2</v>
      </c>
    </row>
    <row r="63">
      <c r="A63" s="343" t="str">
        <f>IFERROR(__xludf.DUMMYFUNCTION("""COMPUTED_VALUE"""),"3")</f>
        <v>3</v>
      </c>
      <c r="B63" s="344" t="str">
        <f>IFERROR(__xludf.DUMMYFUNCTION("""COMPUTED_VALUE"""),"Shelby")</f>
        <v>Shelby</v>
      </c>
      <c r="C63" s="345"/>
      <c r="D63" s="109"/>
      <c r="E63" s="347" t="str">
        <f>IFERROR(__xludf.DUMMYFUNCTION("""COMPUTED_VALUE"""),"X")</f>
        <v>X</v>
      </c>
      <c r="F63" s="109"/>
      <c r="G63" s="346"/>
      <c r="H63" s="160"/>
      <c r="I63" s="266">
        <f>IFERROR(__xludf.DUMMYFUNCTION("""COMPUTED_VALUE"""),6.0)</f>
        <v>6</v>
      </c>
      <c r="J63" s="303">
        <f>IFERROR(__xludf.DUMMYFUNCTION("""COMPUTED_VALUE"""),0.0)</f>
        <v>0</v>
      </c>
      <c r="K63" s="303">
        <f>IFERROR(__xludf.DUMMYFUNCTION("""COMPUTED_VALUE"""),0.0)</f>
        <v>0</v>
      </c>
      <c r="L63" s="303">
        <f>IFERROR(__xludf.DUMMYFUNCTION("""COMPUTED_VALUE"""),0.0)</f>
        <v>0</v>
      </c>
      <c r="M63" s="277"/>
      <c r="N63" s="348">
        <f>IFERROR(__xludf.DUMMYFUNCTION("""COMPUTED_VALUE"""),6.0)</f>
        <v>6</v>
      </c>
      <c r="O63" s="266">
        <f>IFERROR(__xludf.DUMMYFUNCTION("""COMPUTED_VALUE"""),14.0)</f>
        <v>14</v>
      </c>
      <c r="P63" s="303">
        <f>IFERROR(__xludf.DUMMYFUNCTION("""COMPUTED_VALUE"""),20.0)</f>
        <v>20</v>
      </c>
      <c r="Q63" s="303">
        <f>IFERROR(__xludf.DUMMYFUNCTION("""COMPUTED_VALUE"""),8.0)</f>
        <v>8</v>
      </c>
      <c r="R63" s="303">
        <f>IFERROR(__xludf.DUMMYFUNCTION("""COMPUTED_VALUE"""),7.0)</f>
        <v>7</v>
      </c>
      <c r="S63" s="277"/>
      <c r="T63" s="349">
        <f>IFERROR(__xludf.DUMMYFUNCTION("""COMPUTED_VALUE"""),49.0)</f>
        <v>49</v>
      </c>
      <c r="U63" s="350" t="str">
        <f>IFERROR(__xludf.DUMMYFUNCTION("""COMPUTED_VALUE"""),"L")</f>
        <v>L</v>
      </c>
      <c r="V63" s="266">
        <f>IFERROR(__xludf.DUMMYFUNCTION("""COMPUTED_VALUE"""),1.0)</f>
        <v>1</v>
      </c>
      <c r="W63" s="301">
        <f>IFERROR(__xludf.DUMMYFUNCTION("""COMPUTED_VALUE"""),2.0)</f>
        <v>2</v>
      </c>
      <c r="X63" s="266">
        <f>IFERROR(__xludf.DUMMYFUNCTION("""COMPUTED_VALUE"""),1.0)</f>
        <v>1</v>
      </c>
      <c r="Y63" s="301">
        <f>IFERROR(__xludf.DUMMYFUNCTION("""COMPUTED_VALUE"""),2.0)</f>
        <v>2</v>
      </c>
      <c r="Z63" s="351">
        <f>IFERROR(__xludf.DUMMYFUNCTION("""COMPUTED_VALUE"""),0.0)</f>
        <v>0</v>
      </c>
      <c r="AA63" s="266">
        <f>IFERROR(__xludf.DUMMYFUNCTION("""COMPUTED_VALUE"""),17.0)</f>
        <v>17</v>
      </c>
      <c r="AB63" s="303">
        <f>IFERROR(__xludf.DUMMYFUNCTION("""COMPUTED_VALUE"""),289.0)</f>
        <v>289</v>
      </c>
      <c r="AC63" s="301">
        <f>IFERROR(__xludf.DUMMYFUNCTION("""COMPUTED_VALUE"""),4.0)</f>
        <v>4</v>
      </c>
      <c r="AD63" s="266">
        <f>IFERROR(__xludf.DUMMYFUNCTION("""COMPUTED_VALUE"""),28.0)</f>
        <v>28</v>
      </c>
      <c r="AE63" s="303">
        <f>IFERROR(__xludf.DUMMYFUNCTION("""COMPUTED_VALUE"""),132.0)</f>
        <v>132</v>
      </c>
      <c r="AF63" s="301">
        <f>IFERROR(__xludf.DUMMYFUNCTION("""COMPUTED_VALUE"""),4.0)</f>
        <v>4</v>
      </c>
      <c r="AG63" s="305">
        <f>IFERROR(__xludf.DUMMYFUNCTION("""COMPUTED_VALUE"""),13.0)</f>
        <v>13</v>
      </c>
      <c r="AH63" s="303">
        <f>IFERROR(__xludf.DUMMYFUNCTION("""COMPUTED_VALUE"""),289.0)</f>
        <v>289</v>
      </c>
      <c r="AI63" s="301">
        <f>IFERROR(__xludf.DUMMYFUNCTION("""COMPUTED_VALUE"""),4.0)</f>
        <v>4</v>
      </c>
    </row>
    <row r="64">
      <c r="A64" s="343" t="str">
        <f>IFERROR(__xludf.DUMMYFUNCTION("""COMPUTED_VALUE"""),"4")</f>
        <v>4</v>
      </c>
      <c r="B64" s="344" t="str">
        <f>IFERROR(__xludf.DUMMYFUNCTION("""COMPUTED_VALUE"""),"Norwalk")</f>
        <v>Norwalk</v>
      </c>
      <c r="C64" s="345"/>
      <c r="D64" s="109"/>
      <c r="E64" s="346" t="str">
        <f>IFERROR(__xludf.DUMMYFUNCTION("""COMPUTED_VALUE"""),"X")</f>
        <v>X</v>
      </c>
      <c r="F64" s="109"/>
      <c r="G64" s="347"/>
      <c r="H64" s="160"/>
      <c r="I64" s="266">
        <f>IFERROR(__xludf.DUMMYFUNCTION("""COMPUTED_VALUE"""),7.0)</f>
        <v>7</v>
      </c>
      <c r="J64" s="303">
        <f>IFERROR(__xludf.DUMMYFUNCTION("""COMPUTED_VALUE"""),6.0)</f>
        <v>6</v>
      </c>
      <c r="K64" s="303">
        <f>IFERROR(__xludf.DUMMYFUNCTION("""COMPUTED_VALUE"""),6.0)</f>
        <v>6</v>
      </c>
      <c r="L64" s="303">
        <f>IFERROR(__xludf.DUMMYFUNCTION("""COMPUTED_VALUE"""),0.0)</f>
        <v>0</v>
      </c>
      <c r="M64" s="277"/>
      <c r="N64" s="348">
        <f>IFERROR(__xludf.DUMMYFUNCTION("""COMPUTED_VALUE"""),19.0)</f>
        <v>19</v>
      </c>
      <c r="O64" s="266">
        <f>IFERROR(__xludf.DUMMYFUNCTION("""COMPUTED_VALUE"""),0.0)</f>
        <v>0</v>
      </c>
      <c r="P64" s="303">
        <f>IFERROR(__xludf.DUMMYFUNCTION("""COMPUTED_VALUE"""),0.0)</f>
        <v>0</v>
      </c>
      <c r="Q64" s="303">
        <f>IFERROR(__xludf.DUMMYFUNCTION("""COMPUTED_VALUE"""),0.0)</f>
        <v>0</v>
      </c>
      <c r="R64" s="303">
        <f>IFERROR(__xludf.DUMMYFUNCTION("""COMPUTED_VALUE"""),0.0)</f>
        <v>0</v>
      </c>
      <c r="S64" s="277"/>
      <c r="T64" s="349" t="str">
        <f>IFERROR(__xludf.DUMMYFUNCTION("""COMPUTED_VALUE"""),"")</f>
        <v/>
      </c>
      <c r="U64" s="350" t="str">
        <f>IFERROR(__xludf.DUMMYFUNCTION("""COMPUTED_VALUE"""),"W")</f>
        <v>W</v>
      </c>
      <c r="V64" s="266">
        <f>IFERROR(__xludf.DUMMYFUNCTION("""COMPUTED_VALUE"""),0.0)</f>
        <v>0</v>
      </c>
      <c r="W64" s="301">
        <f>IFERROR(__xludf.DUMMYFUNCTION("""COMPUTED_VALUE"""),0.0)</f>
        <v>0</v>
      </c>
      <c r="X64" s="266">
        <f>IFERROR(__xludf.DUMMYFUNCTION("""COMPUTED_VALUE"""),0.0)</f>
        <v>0</v>
      </c>
      <c r="Y64" s="301">
        <f>IFERROR(__xludf.DUMMYFUNCTION("""COMPUTED_VALUE"""),0.0)</f>
        <v>0</v>
      </c>
      <c r="Z64" s="351">
        <f>IFERROR(__xludf.DUMMYFUNCTION("""COMPUTED_VALUE"""),0.0)</f>
        <v>0</v>
      </c>
      <c r="AA64" s="266">
        <f>IFERROR(__xludf.DUMMYFUNCTION("""COMPUTED_VALUE"""),15.0)</f>
        <v>15</v>
      </c>
      <c r="AB64" s="303">
        <f>IFERROR(__xludf.DUMMYFUNCTION("""COMPUTED_VALUE"""),36.0)</f>
        <v>36</v>
      </c>
      <c r="AC64" s="301">
        <f>IFERROR(__xludf.DUMMYFUNCTION("""COMPUTED_VALUE"""),0.0)</f>
        <v>0</v>
      </c>
      <c r="AD64" s="266">
        <f>IFERROR(__xludf.DUMMYFUNCTION("""COMPUTED_VALUE"""),24.0)</f>
        <v>24</v>
      </c>
      <c r="AE64" s="303">
        <f>IFERROR(__xludf.DUMMYFUNCTION("""COMPUTED_VALUE"""),40.0)</f>
        <v>40</v>
      </c>
      <c r="AF64" s="301">
        <f>IFERROR(__xludf.DUMMYFUNCTION("""COMPUTED_VALUE"""),0.0)</f>
        <v>0</v>
      </c>
      <c r="AG64" s="305">
        <f>IFERROR(__xludf.DUMMYFUNCTION("""COMPUTED_VALUE"""),8.0)</f>
        <v>8</v>
      </c>
      <c r="AH64" s="303">
        <f>IFERROR(__xludf.DUMMYFUNCTION("""COMPUTED_VALUE"""),36.0)</f>
        <v>36</v>
      </c>
      <c r="AI64" s="301">
        <f>IFERROR(__xludf.DUMMYFUNCTION("""COMPUTED_VALUE"""),0.0)</f>
        <v>0</v>
      </c>
    </row>
    <row r="65">
      <c r="A65" s="343" t="str">
        <f>IFERROR(__xludf.DUMMYFUNCTION("""COMPUTED_VALUE"""),"5")</f>
        <v>5</v>
      </c>
      <c r="B65" s="344" t="str">
        <f>IFERROR(__xludf.DUMMYFUNCTION("""COMPUTED_VALUE"""),"Perkins")</f>
        <v>Perkins</v>
      </c>
      <c r="C65" s="352"/>
      <c r="D65" s="109"/>
      <c r="E65" s="347" t="str">
        <f>IFERROR(__xludf.DUMMYFUNCTION("""COMPUTED_VALUE"""),"X")</f>
        <v>X</v>
      </c>
      <c r="F65" s="109"/>
      <c r="G65" s="347"/>
      <c r="H65" s="160"/>
      <c r="I65" s="266">
        <f>IFERROR(__xludf.DUMMYFUNCTION("""COMPUTED_VALUE"""),0.0)</f>
        <v>0</v>
      </c>
      <c r="J65" s="303">
        <f>IFERROR(__xludf.DUMMYFUNCTION("""COMPUTED_VALUE"""),0.0)</f>
        <v>0</v>
      </c>
      <c r="K65" s="303">
        <f>IFERROR(__xludf.DUMMYFUNCTION("""COMPUTED_VALUE"""),0.0)</f>
        <v>0</v>
      </c>
      <c r="L65" s="303">
        <f>IFERROR(__xludf.DUMMYFUNCTION("""COMPUTED_VALUE"""),0.0)</f>
        <v>0</v>
      </c>
      <c r="M65" s="277"/>
      <c r="N65" s="348" t="str">
        <f>IFERROR(__xludf.DUMMYFUNCTION("""COMPUTED_VALUE"""),"")</f>
        <v/>
      </c>
      <c r="O65" s="266">
        <f>IFERROR(__xludf.DUMMYFUNCTION("""COMPUTED_VALUE"""),10.0)</f>
        <v>10</v>
      </c>
      <c r="P65" s="303">
        <f>IFERROR(__xludf.DUMMYFUNCTION("""COMPUTED_VALUE"""),10.0)</f>
        <v>10</v>
      </c>
      <c r="Q65" s="303">
        <f>IFERROR(__xludf.DUMMYFUNCTION("""COMPUTED_VALUE"""),14.0)</f>
        <v>14</v>
      </c>
      <c r="R65" s="303">
        <f>IFERROR(__xludf.DUMMYFUNCTION("""COMPUTED_VALUE"""),7.0)</f>
        <v>7</v>
      </c>
      <c r="S65" s="277"/>
      <c r="T65" s="349">
        <f>IFERROR(__xludf.DUMMYFUNCTION("""COMPUTED_VALUE"""),41.0)</f>
        <v>41</v>
      </c>
      <c r="U65" s="350" t="str">
        <f>IFERROR(__xludf.DUMMYFUNCTION("""COMPUTED_VALUE"""),"L")</f>
        <v>L</v>
      </c>
      <c r="V65" s="266">
        <f>IFERROR(__xludf.DUMMYFUNCTION("""COMPUTED_VALUE"""),0.0)</f>
        <v>0</v>
      </c>
      <c r="W65" s="301">
        <f>IFERROR(__xludf.DUMMYFUNCTION("""COMPUTED_VALUE"""),1.0)</f>
        <v>1</v>
      </c>
      <c r="X65" s="266">
        <f>IFERROR(__xludf.DUMMYFUNCTION("""COMPUTED_VALUE"""),0.0)</f>
        <v>0</v>
      </c>
      <c r="Y65" s="301">
        <f>IFERROR(__xludf.DUMMYFUNCTION("""COMPUTED_VALUE"""),0.0)</f>
        <v>0</v>
      </c>
      <c r="Z65" s="351">
        <f>IFERROR(__xludf.DUMMYFUNCTION("""COMPUTED_VALUE"""),-1.0)</f>
        <v>-1</v>
      </c>
      <c r="AA65" s="266">
        <f>IFERROR(__xludf.DUMMYFUNCTION("""COMPUTED_VALUE"""),29.0)</f>
        <v>29</v>
      </c>
      <c r="AB65" s="303">
        <f>IFERROR(__xludf.DUMMYFUNCTION("""COMPUTED_VALUE"""),257.0)</f>
        <v>257</v>
      </c>
      <c r="AC65" s="301">
        <f>IFERROR(__xludf.DUMMYFUNCTION("""COMPUTED_VALUE"""),2.0)</f>
        <v>2</v>
      </c>
      <c r="AD65" s="266">
        <f>IFERROR(__xludf.DUMMYFUNCTION("""COMPUTED_VALUE"""),29.0)</f>
        <v>29</v>
      </c>
      <c r="AE65" s="303">
        <f>IFERROR(__xludf.DUMMYFUNCTION("""COMPUTED_VALUE"""),149.0)</f>
        <v>149</v>
      </c>
      <c r="AF65" s="301">
        <f>IFERROR(__xludf.DUMMYFUNCTION("""COMPUTED_VALUE"""),3.0)</f>
        <v>3</v>
      </c>
      <c r="AG65" s="305">
        <f>IFERROR(__xludf.DUMMYFUNCTION("""COMPUTED_VALUE"""),23.0)</f>
        <v>23</v>
      </c>
      <c r="AH65" s="303">
        <f>IFERROR(__xludf.DUMMYFUNCTION("""COMPUTED_VALUE"""),257.0)</f>
        <v>257</v>
      </c>
      <c r="AI65" s="301">
        <f>IFERROR(__xludf.DUMMYFUNCTION("""COMPUTED_VALUE"""),2.0)</f>
        <v>2</v>
      </c>
    </row>
    <row r="66">
      <c r="A66" s="343" t="str">
        <f>IFERROR(__xludf.DUMMYFUNCTION("""COMPUTED_VALUE"""),"6")</f>
        <v>6</v>
      </c>
      <c r="B66" s="344" t="str">
        <f>IFERROR(__xludf.DUMMYFUNCTION("""COMPUTED_VALUE"""),"Edison")</f>
        <v>Edison</v>
      </c>
      <c r="C66" s="345" t="str">
        <f>IFERROR(__xludf.DUMMYFUNCTION("""COMPUTED_VALUE"""),"X")</f>
        <v>X</v>
      </c>
      <c r="D66" s="109"/>
      <c r="E66" s="346"/>
      <c r="F66" s="109"/>
      <c r="G66" s="347"/>
      <c r="H66" s="160"/>
      <c r="I66" s="266">
        <f>IFERROR(__xludf.DUMMYFUNCTION("""COMPUTED_VALUE"""),0.0)</f>
        <v>0</v>
      </c>
      <c r="J66" s="277">
        <f>IFERROR(__xludf.DUMMYFUNCTION("""COMPUTED_VALUE"""),0.0)</f>
        <v>0</v>
      </c>
      <c r="K66" s="277">
        <f>IFERROR(__xludf.DUMMYFUNCTION("""COMPUTED_VALUE"""),7.0)</f>
        <v>7</v>
      </c>
      <c r="L66" s="277">
        <f>IFERROR(__xludf.DUMMYFUNCTION("""COMPUTED_VALUE"""),7.0)</f>
        <v>7</v>
      </c>
      <c r="M66" s="277"/>
      <c r="N66" s="348">
        <f>IFERROR(__xludf.DUMMYFUNCTION("""COMPUTED_VALUE"""),14.0)</f>
        <v>14</v>
      </c>
      <c r="O66" s="266">
        <f>IFERROR(__xludf.DUMMYFUNCTION("""COMPUTED_VALUE"""),0.0)</f>
        <v>0</v>
      </c>
      <c r="P66" s="303">
        <f>IFERROR(__xludf.DUMMYFUNCTION("""COMPUTED_VALUE"""),7.0)</f>
        <v>7</v>
      </c>
      <c r="Q66" s="303">
        <f>IFERROR(__xludf.DUMMYFUNCTION("""COMPUTED_VALUE"""),7.0)</f>
        <v>7</v>
      </c>
      <c r="R66" s="303">
        <f>IFERROR(__xludf.DUMMYFUNCTION("""COMPUTED_VALUE"""),7.0)</f>
        <v>7</v>
      </c>
      <c r="S66" s="277"/>
      <c r="T66" s="349">
        <f>IFERROR(__xludf.DUMMYFUNCTION("""COMPUTED_VALUE"""),21.0)</f>
        <v>21</v>
      </c>
      <c r="U66" s="350" t="str">
        <f>IFERROR(__xludf.DUMMYFUNCTION("""COMPUTED_VALUE"""),"L")</f>
        <v>L</v>
      </c>
      <c r="V66" s="266">
        <f>IFERROR(__xludf.DUMMYFUNCTION("""COMPUTED_VALUE"""),1.0)</f>
        <v>1</v>
      </c>
      <c r="W66" s="278">
        <f>IFERROR(__xludf.DUMMYFUNCTION("""COMPUTED_VALUE"""),0.0)</f>
        <v>0</v>
      </c>
      <c r="X66" s="353">
        <f>IFERROR(__xludf.DUMMYFUNCTION("""COMPUTED_VALUE"""),1.0)</f>
        <v>1</v>
      </c>
      <c r="Y66" s="278">
        <f>IFERROR(__xludf.DUMMYFUNCTION("""COMPUTED_VALUE"""),1.0)</f>
        <v>1</v>
      </c>
      <c r="Z66" s="354">
        <f>IFERROR(__xludf.DUMMYFUNCTION("""COMPUTED_VALUE"""),1.0)</f>
        <v>1</v>
      </c>
      <c r="AA66" s="353">
        <f>IFERROR(__xludf.DUMMYFUNCTION("""COMPUTED_VALUE"""),12.0)</f>
        <v>12</v>
      </c>
      <c r="AB66" s="277">
        <f>IFERROR(__xludf.DUMMYFUNCTION("""COMPUTED_VALUE"""),99.0)</f>
        <v>99</v>
      </c>
      <c r="AC66" s="278">
        <f>IFERROR(__xludf.DUMMYFUNCTION("""COMPUTED_VALUE"""),1.0)</f>
        <v>1</v>
      </c>
      <c r="AD66" s="353">
        <f>IFERROR(__xludf.DUMMYFUNCTION("""COMPUTED_VALUE"""),40.0)</f>
        <v>40</v>
      </c>
      <c r="AE66" s="277">
        <f>IFERROR(__xludf.DUMMYFUNCTION("""COMPUTED_VALUE"""),95.0)</f>
        <v>95</v>
      </c>
      <c r="AF66" s="278">
        <f>IFERROR(__xludf.DUMMYFUNCTION("""COMPUTED_VALUE"""),2.0)</f>
        <v>2</v>
      </c>
      <c r="AG66" s="276">
        <f>IFERROR(__xludf.DUMMYFUNCTION("""COMPUTED_VALUE"""),10.0)</f>
        <v>10</v>
      </c>
      <c r="AH66" s="277">
        <f>IFERROR(__xludf.DUMMYFUNCTION("""COMPUTED_VALUE"""),99.0)</f>
        <v>99</v>
      </c>
      <c r="AI66" s="278">
        <f>IFERROR(__xludf.DUMMYFUNCTION("""COMPUTED_VALUE"""),1.0)</f>
        <v>1</v>
      </c>
    </row>
    <row r="67">
      <c r="A67" s="343" t="str">
        <f>IFERROR(__xludf.DUMMYFUNCTION("""COMPUTED_VALUE"""),"7")</f>
        <v>7</v>
      </c>
      <c r="B67" s="344" t="str">
        <f>IFERROR(__xludf.DUMMYFUNCTION("""COMPUTED_VALUE"""),"Huron")</f>
        <v>Huron</v>
      </c>
      <c r="C67" s="345" t="str">
        <f>IFERROR(__xludf.DUMMYFUNCTION("""COMPUTED_VALUE"""),"X")</f>
        <v>X</v>
      </c>
      <c r="D67" s="109"/>
      <c r="E67" s="347"/>
      <c r="F67" s="109"/>
      <c r="G67" s="346"/>
      <c r="H67" s="160"/>
      <c r="I67" s="266">
        <f>IFERROR(__xludf.DUMMYFUNCTION("""COMPUTED_VALUE"""),7.0)</f>
        <v>7</v>
      </c>
      <c r="J67" s="277">
        <f>IFERROR(__xludf.DUMMYFUNCTION("""COMPUTED_VALUE"""),7.0)</f>
        <v>7</v>
      </c>
      <c r="K67" s="277">
        <f>IFERROR(__xludf.DUMMYFUNCTION("""COMPUTED_VALUE"""),7.0)</f>
        <v>7</v>
      </c>
      <c r="L67" s="277">
        <f>IFERROR(__xludf.DUMMYFUNCTION("""COMPUTED_VALUE"""),7.0)</f>
        <v>7</v>
      </c>
      <c r="M67" s="277"/>
      <c r="N67" s="348">
        <f>IFERROR(__xludf.DUMMYFUNCTION("""COMPUTED_VALUE"""),28.0)</f>
        <v>28</v>
      </c>
      <c r="O67" s="353">
        <f>IFERROR(__xludf.DUMMYFUNCTION("""COMPUTED_VALUE"""),7.0)</f>
        <v>7</v>
      </c>
      <c r="P67" s="277">
        <f>IFERROR(__xludf.DUMMYFUNCTION("""COMPUTED_VALUE"""),0.0)</f>
        <v>0</v>
      </c>
      <c r="Q67" s="277">
        <f>IFERROR(__xludf.DUMMYFUNCTION("""COMPUTED_VALUE"""),7.0)</f>
        <v>7</v>
      </c>
      <c r="R67" s="277">
        <f>IFERROR(__xludf.DUMMYFUNCTION("""COMPUTED_VALUE"""),0.0)</f>
        <v>0</v>
      </c>
      <c r="S67" s="277"/>
      <c r="T67" s="349">
        <f>IFERROR(__xludf.DUMMYFUNCTION("""COMPUTED_VALUE"""),14.0)</f>
        <v>14</v>
      </c>
      <c r="U67" s="350" t="str">
        <f>IFERROR(__xludf.DUMMYFUNCTION("""COMPUTED_VALUE"""),"W")</f>
        <v>W</v>
      </c>
      <c r="V67" s="266">
        <f>IFERROR(__xludf.DUMMYFUNCTION("""COMPUTED_VALUE"""),1.0)</f>
        <v>1</v>
      </c>
      <c r="W67" s="278">
        <f>IFERROR(__xludf.DUMMYFUNCTION("""COMPUTED_VALUE"""),0.0)</f>
        <v>0</v>
      </c>
      <c r="X67" s="353">
        <f>IFERROR(__xludf.DUMMYFUNCTION("""COMPUTED_VALUE"""),0.0)</f>
        <v>0</v>
      </c>
      <c r="Y67" s="278">
        <f>IFERROR(__xludf.DUMMYFUNCTION("""COMPUTED_VALUE"""),0.0)</f>
        <v>0</v>
      </c>
      <c r="Z67" s="354">
        <f>IFERROR(__xludf.DUMMYFUNCTION("""COMPUTED_VALUE"""),-1.0)</f>
        <v>-1</v>
      </c>
      <c r="AA67" s="353">
        <f>IFERROR(__xludf.DUMMYFUNCTION("""COMPUTED_VALUE"""),32.0)</f>
        <v>32</v>
      </c>
      <c r="AB67" s="277">
        <f>IFERROR(__xludf.DUMMYFUNCTION("""COMPUTED_VALUE"""),196.0)</f>
        <v>196</v>
      </c>
      <c r="AC67" s="278">
        <f>IFERROR(__xludf.DUMMYFUNCTION("""COMPUTED_VALUE"""),1.0)</f>
        <v>1</v>
      </c>
      <c r="AD67" s="353">
        <f>IFERROR(__xludf.DUMMYFUNCTION("""COMPUTED_VALUE"""),16.0)</f>
        <v>16</v>
      </c>
      <c r="AE67" s="277">
        <f>IFERROR(__xludf.DUMMYFUNCTION("""COMPUTED_VALUE"""),41.0)</f>
        <v>41</v>
      </c>
      <c r="AF67" s="278">
        <f>IFERROR(__xludf.DUMMYFUNCTION("""COMPUTED_VALUE"""),1.0)</f>
        <v>1</v>
      </c>
      <c r="AG67" s="276">
        <f>IFERROR(__xludf.DUMMYFUNCTION("""COMPUTED_VALUE"""),23.0)</f>
        <v>23</v>
      </c>
      <c r="AH67" s="277">
        <f>IFERROR(__xludf.DUMMYFUNCTION("""COMPUTED_VALUE"""),196.0)</f>
        <v>196</v>
      </c>
      <c r="AI67" s="278">
        <f>IFERROR(__xludf.DUMMYFUNCTION("""COMPUTED_VALUE"""),1.0)</f>
        <v>1</v>
      </c>
    </row>
    <row r="68">
      <c r="A68" s="343" t="str">
        <f>IFERROR(__xludf.DUMMYFUNCTION("""COMPUTED_VALUE"""),"8")</f>
        <v>8</v>
      </c>
      <c r="B68" s="344" t="str">
        <f>IFERROR(__xludf.DUMMYFUNCTION("""COMPUTED_VALUE"""),"Tiffin Columbian")</f>
        <v>Tiffin Columbian</v>
      </c>
      <c r="C68" s="345"/>
      <c r="D68" s="109"/>
      <c r="E68" s="346" t="str">
        <f>IFERROR(__xludf.DUMMYFUNCTION("""COMPUTED_VALUE"""),"X")</f>
        <v>X</v>
      </c>
      <c r="F68" s="109"/>
      <c r="G68" s="347"/>
      <c r="H68" s="160"/>
      <c r="I68" s="266">
        <f>IFERROR(__xludf.DUMMYFUNCTION("""COMPUTED_VALUE"""),0.0)</f>
        <v>0</v>
      </c>
      <c r="J68" s="277">
        <f>IFERROR(__xludf.DUMMYFUNCTION("""COMPUTED_VALUE"""),0.0)</f>
        <v>0</v>
      </c>
      <c r="K68" s="277">
        <f>IFERROR(__xludf.DUMMYFUNCTION("""COMPUTED_VALUE"""),14.0)</f>
        <v>14</v>
      </c>
      <c r="L68" s="277">
        <f>IFERROR(__xludf.DUMMYFUNCTION("""COMPUTED_VALUE"""),7.0)</f>
        <v>7</v>
      </c>
      <c r="M68" s="277"/>
      <c r="N68" s="348">
        <f>IFERROR(__xludf.DUMMYFUNCTION("""COMPUTED_VALUE"""),21.0)</f>
        <v>21</v>
      </c>
      <c r="O68" s="353">
        <f>IFERROR(__xludf.DUMMYFUNCTION("""COMPUTED_VALUE"""),14.0)</f>
        <v>14</v>
      </c>
      <c r="P68" s="277">
        <f>IFERROR(__xludf.DUMMYFUNCTION("""COMPUTED_VALUE"""),0.0)</f>
        <v>0</v>
      </c>
      <c r="Q68" s="277">
        <f>IFERROR(__xludf.DUMMYFUNCTION("""COMPUTED_VALUE"""),0.0)</f>
        <v>0</v>
      </c>
      <c r="R68" s="277">
        <f>IFERROR(__xludf.DUMMYFUNCTION("""COMPUTED_VALUE"""),0.0)</f>
        <v>0</v>
      </c>
      <c r="S68" s="277"/>
      <c r="T68" s="349">
        <f>IFERROR(__xludf.DUMMYFUNCTION("""COMPUTED_VALUE"""),14.0)</f>
        <v>14</v>
      </c>
      <c r="U68" s="350" t="str">
        <f>IFERROR(__xludf.DUMMYFUNCTION("""COMPUTED_VALUE"""),"W")</f>
        <v>W</v>
      </c>
      <c r="V68" s="266">
        <f>IFERROR(__xludf.DUMMYFUNCTION("""COMPUTED_VALUE"""),2.0)</f>
        <v>2</v>
      </c>
      <c r="W68" s="278">
        <f>IFERROR(__xludf.DUMMYFUNCTION("""COMPUTED_VALUE"""),1.0)</f>
        <v>1</v>
      </c>
      <c r="X68" s="353">
        <f>IFERROR(__xludf.DUMMYFUNCTION("""COMPUTED_VALUE"""),1.0)</f>
        <v>1</v>
      </c>
      <c r="Y68" s="278">
        <f>IFERROR(__xludf.DUMMYFUNCTION("""COMPUTED_VALUE"""),1.0)</f>
        <v>1</v>
      </c>
      <c r="Z68" s="354">
        <f>IFERROR(__xludf.DUMMYFUNCTION("""COMPUTED_VALUE"""),-1.0)</f>
        <v>-1</v>
      </c>
      <c r="AA68" s="353">
        <f>IFERROR(__xludf.DUMMYFUNCTION("""COMPUTED_VALUE"""),18.0)</f>
        <v>18</v>
      </c>
      <c r="AB68" s="277">
        <f>IFERROR(__xludf.DUMMYFUNCTION("""COMPUTED_VALUE"""),139.0)</f>
        <v>139</v>
      </c>
      <c r="AC68" s="278">
        <f>IFERROR(__xludf.DUMMYFUNCTION("""COMPUTED_VALUE"""),2.0)</f>
        <v>2</v>
      </c>
      <c r="AD68" s="353">
        <f>IFERROR(__xludf.DUMMYFUNCTION("""COMPUTED_VALUE"""),17.0)</f>
        <v>17</v>
      </c>
      <c r="AE68" s="277">
        <f>IFERROR(__xludf.DUMMYFUNCTION("""COMPUTED_VALUE"""),68.0)</f>
        <v>68</v>
      </c>
      <c r="AF68" s="278">
        <f>IFERROR(__xludf.DUMMYFUNCTION("""COMPUTED_VALUE"""),0.0)</f>
        <v>0</v>
      </c>
      <c r="AG68" s="276">
        <f>IFERROR(__xludf.DUMMYFUNCTION("""COMPUTED_VALUE"""),7.0)</f>
        <v>7</v>
      </c>
      <c r="AH68" s="277">
        <f>IFERROR(__xludf.DUMMYFUNCTION("""COMPUTED_VALUE"""),139.0)</f>
        <v>139</v>
      </c>
      <c r="AI68" s="278">
        <f>IFERROR(__xludf.DUMMYFUNCTION("""COMPUTED_VALUE"""),2.0)</f>
        <v>2</v>
      </c>
    </row>
    <row r="69">
      <c r="A69" s="343" t="str">
        <f>IFERROR(__xludf.DUMMYFUNCTION("""COMPUTED_VALUE"""),"9")</f>
        <v>9</v>
      </c>
      <c r="B69" s="344" t="str">
        <f>IFERROR(__xludf.DUMMYFUNCTION("""COMPUTED_VALUE"""),"Port Clinton")</f>
        <v>Port Clinton</v>
      </c>
      <c r="C69" s="352" t="str">
        <f>IFERROR(__xludf.DUMMYFUNCTION("""COMPUTED_VALUE"""),"X")</f>
        <v>X</v>
      </c>
      <c r="D69" s="109"/>
      <c r="E69" s="347"/>
      <c r="F69" s="109"/>
      <c r="G69" s="347"/>
      <c r="H69" s="160"/>
      <c r="I69" s="266">
        <f>IFERROR(__xludf.DUMMYFUNCTION("""COMPUTED_VALUE"""),6.0)</f>
        <v>6</v>
      </c>
      <c r="J69" s="277">
        <f>IFERROR(__xludf.DUMMYFUNCTION("""COMPUTED_VALUE"""),0.0)</f>
        <v>0</v>
      </c>
      <c r="K69" s="277">
        <f>IFERROR(__xludf.DUMMYFUNCTION("""COMPUTED_VALUE"""),0.0)</f>
        <v>0</v>
      </c>
      <c r="L69" s="277">
        <f>IFERROR(__xludf.DUMMYFUNCTION("""COMPUTED_VALUE"""),6.0)</f>
        <v>6</v>
      </c>
      <c r="M69" s="277"/>
      <c r="N69" s="348">
        <f>IFERROR(__xludf.DUMMYFUNCTION("""COMPUTED_VALUE"""),12.0)</f>
        <v>12</v>
      </c>
      <c r="O69" s="353">
        <f>IFERROR(__xludf.DUMMYFUNCTION("""COMPUTED_VALUE"""),0.0)</f>
        <v>0</v>
      </c>
      <c r="P69" s="277">
        <f>IFERROR(__xludf.DUMMYFUNCTION("""COMPUTED_VALUE"""),3.0)</f>
        <v>3</v>
      </c>
      <c r="Q69" s="277">
        <f>IFERROR(__xludf.DUMMYFUNCTION("""COMPUTED_VALUE"""),0.0)</f>
        <v>0</v>
      </c>
      <c r="R69" s="277">
        <f>IFERROR(__xludf.DUMMYFUNCTION("""COMPUTED_VALUE"""),0.0)</f>
        <v>0</v>
      </c>
      <c r="S69" s="277"/>
      <c r="T69" s="349">
        <f>IFERROR(__xludf.DUMMYFUNCTION("""COMPUTED_VALUE"""),3.0)</f>
        <v>3</v>
      </c>
      <c r="U69" s="350" t="str">
        <f>IFERROR(__xludf.DUMMYFUNCTION("""COMPUTED_VALUE"""),"W")</f>
        <v>W</v>
      </c>
      <c r="V69" s="266">
        <f>IFERROR(__xludf.DUMMYFUNCTION("""COMPUTED_VALUE"""),2.0)</f>
        <v>2</v>
      </c>
      <c r="W69" s="278">
        <f>IFERROR(__xludf.DUMMYFUNCTION("""COMPUTED_VALUE"""),2.0)</f>
        <v>2</v>
      </c>
      <c r="X69" s="353">
        <f>IFERROR(__xludf.DUMMYFUNCTION("""COMPUTED_VALUE"""),1.0)</f>
        <v>1</v>
      </c>
      <c r="Y69" s="278">
        <f>IFERROR(__xludf.DUMMYFUNCTION("""COMPUTED_VALUE"""),1.0)</f>
        <v>1</v>
      </c>
      <c r="Z69" s="354">
        <f>IFERROR(__xludf.DUMMYFUNCTION("""COMPUTED_VALUE"""),-2.0)</f>
        <v>-2</v>
      </c>
      <c r="AA69" s="353">
        <f>IFERROR(__xludf.DUMMYFUNCTION("""COMPUTED_VALUE"""),29.0)</f>
        <v>29</v>
      </c>
      <c r="AB69" s="277">
        <f>IFERROR(__xludf.DUMMYFUNCTION("""COMPUTED_VALUE"""),123.0)</f>
        <v>123</v>
      </c>
      <c r="AC69" s="278">
        <f>IFERROR(__xludf.DUMMYFUNCTION("""COMPUTED_VALUE"""),0.0)</f>
        <v>0</v>
      </c>
      <c r="AD69" s="353">
        <f>IFERROR(__xludf.DUMMYFUNCTION("""COMPUTED_VALUE"""),33.0)</f>
        <v>33</v>
      </c>
      <c r="AE69" s="277">
        <f>IFERROR(__xludf.DUMMYFUNCTION("""COMPUTED_VALUE"""),137.0)</f>
        <v>137</v>
      </c>
      <c r="AF69" s="278">
        <f>IFERROR(__xludf.DUMMYFUNCTION("""COMPUTED_VALUE"""),0.0)</f>
        <v>0</v>
      </c>
      <c r="AG69" s="276">
        <f>IFERROR(__xludf.DUMMYFUNCTION("""COMPUTED_VALUE"""),16.0)</f>
        <v>16</v>
      </c>
      <c r="AH69" s="277">
        <f>IFERROR(__xludf.DUMMYFUNCTION("""COMPUTED_VALUE"""),123.0)</f>
        <v>123</v>
      </c>
      <c r="AI69" s="278">
        <f>IFERROR(__xludf.DUMMYFUNCTION("""COMPUTED_VALUE"""),0.0)</f>
        <v>0</v>
      </c>
    </row>
    <row r="70">
      <c r="A70" s="343" t="str">
        <f>IFERROR(__xludf.DUMMYFUNCTION("""COMPUTED_VALUE"""),"10")</f>
        <v>10</v>
      </c>
      <c r="B70" s="344" t="str">
        <f>IFERROR(__xludf.DUMMYFUNCTION("""COMPUTED_VALUE"""),"Vermilion")</f>
        <v>Vermilion</v>
      </c>
      <c r="C70" s="345" t="str">
        <f>IFERROR(__xludf.DUMMYFUNCTION("""COMPUTED_VALUE"""),"X")</f>
        <v>X</v>
      </c>
      <c r="D70" s="109"/>
      <c r="E70" s="347"/>
      <c r="F70" s="109"/>
      <c r="G70" s="346"/>
      <c r="H70" s="160"/>
      <c r="I70" s="266">
        <f>IFERROR(__xludf.DUMMYFUNCTION("""COMPUTED_VALUE"""),0.0)</f>
        <v>0</v>
      </c>
      <c r="J70" s="277">
        <f>IFERROR(__xludf.DUMMYFUNCTION("""COMPUTED_VALUE"""),10.0)</f>
        <v>10</v>
      </c>
      <c r="K70" s="277">
        <f>IFERROR(__xludf.DUMMYFUNCTION("""COMPUTED_VALUE"""),6.0)</f>
        <v>6</v>
      </c>
      <c r="L70" s="277">
        <f>IFERROR(__xludf.DUMMYFUNCTION("""COMPUTED_VALUE"""),0.0)</f>
        <v>0</v>
      </c>
      <c r="M70" s="277"/>
      <c r="N70" s="348">
        <f>IFERROR(__xludf.DUMMYFUNCTION("""COMPUTED_VALUE"""),16.0)</f>
        <v>16</v>
      </c>
      <c r="O70" s="353">
        <f>IFERROR(__xludf.DUMMYFUNCTION("""COMPUTED_VALUE"""),0.0)</f>
        <v>0</v>
      </c>
      <c r="P70" s="277">
        <f>IFERROR(__xludf.DUMMYFUNCTION("""COMPUTED_VALUE"""),0.0)</f>
        <v>0</v>
      </c>
      <c r="Q70" s="277">
        <f>IFERROR(__xludf.DUMMYFUNCTION("""COMPUTED_VALUE"""),0.0)</f>
        <v>0</v>
      </c>
      <c r="R70" s="277">
        <f>IFERROR(__xludf.DUMMYFUNCTION("""COMPUTED_VALUE"""),6.0)</f>
        <v>6</v>
      </c>
      <c r="S70" s="277"/>
      <c r="T70" s="349">
        <f>IFERROR(__xludf.DUMMYFUNCTION("""COMPUTED_VALUE"""),6.0)</f>
        <v>6</v>
      </c>
      <c r="U70" s="350" t="str">
        <f>IFERROR(__xludf.DUMMYFUNCTION("""COMPUTED_VALUE"""),"W")</f>
        <v>W</v>
      </c>
      <c r="V70" s="266">
        <f>IFERROR(__xludf.DUMMYFUNCTION("""COMPUTED_VALUE"""),0.0)</f>
        <v>0</v>
      </c>
      <c r="W70" s="278">
        <f>IFERROR(__xludf.DUMMYFUNCTION("""COMPUTED_VALUE"""),1.0)</f>
        <v>1</v>
      </c>
      <c r="X70" s="353">
        <f>IFERROR(__xludf.DUMMYFUNCTION("""COMPUTED_VALUE"""),0.0)</f>
        <v>0</v>
      </c>
      <c r="Y70" s="278">
        <f>IFERROR(__xludf.DUMMYFUNCTION("""COMPUTED_VALUE"""),1.0)</f>
        <v>1</v>
      </c>
      <c r="Z70" s="354">
        <f>IFERROR(__xludf.DUMMYFUNCTION("""COMPUTED_VALUE"""),0.0)</f>
        <v>0</v>
      </c>
      <c r="AA70" s="353">
        <f>IFERROR(__xludf.DUMMYFUNCTION("""COMPUTED_VALUE"""),12.0)</f>
        <v>12</v>
      </c>
      <c r="AB70" s="277">
        <f>IFERROR(__xludf.DUMMYFUNCTION("""COMPUTED_VALUE"""),60.0)</f>
        <v>60</v>
      </c>
      <c r="AC70" s="278">
        <f>IFERROR(__xludf.DUMMYFUNCTION("""COMPUTED_VALUE"""),0.0)</f>
        <v>0</v>
      </c>
      <c r="AD70" s="353">
        <f>IFERROR(__xludf.DUMMYFUNCTION("""COMPUTED_VALUE"""),30.0)</f>
        <v>30</v>
      </c>
      <c r="AE70" s="277">
        <f>IFERROR(__xludf.DUMMYFUNCTION("""COMPUTED_VALUE"""),85.0)</f>
        <v>85</v>
      </c>
      <c r="AF70" s="278">
        <f>IFERROR(__xludf.DUMMYFUNCTION("""COMPUTED_VALUE"""),1.0)</f>
        <v>1</v>
      </c>
      <c r="AG70" s="276">
        <f>IFERROR(__xludf.DUMMYFUNCTION("""COMPUTED_VALUE"""),5.0)</f>
        <v>5</v>
      </c>
      <c r="AH70" s="277">
        <f>IFERROR(__xludf.DUMMYFUNCTION("""COMPUTED_VALUE"""),60.0)</f>
        <v>60</v>
      </c>
      <c r="AI70" s="278">
        <f>IFERROR(__xludf.DUMMYFUNCTION("""COMPUTED_VALUE"""),0.0)</f>
        <v>0</v>
      </c>
    </row>
    <row r="71">
      <c r="A71" s="343" t="str">
        <f>IFERROR(__xludf.DUMMYFUNCTION("""COMPUTED_VALUE"""),"11")</f>
        <v>11</v>
      </c>
      <c r="B71" s="344" t="str">
        <f>IFERROR(__xludf.DUMMYFUNCTION("""COMPUTED_VALUE"""),"Clyde")</f>
        <v>Clyde</v>
      </c>
      <c r="C71" s="345"/>
      <c r="D71" s="109"/>
      <c r="E71" s="347"/>
      <c r="F71" s="109"/>
      <c r="G71" s="346" t="str">
        <f>IFERROR(__xludf.DUMMYFUNCTION("""COMPUTED_VALUE"""),"X")</f>
        <v>X</v>
      </c>
      <c r="H71" s="160"/>
      <c r="I71" s="266">
        <f>IFERROR(__xludf.DUMMYFUNCTION("""COMPUTED_VALUE"""),0.0)</f>
        <v>0</v>
      </c>
      <c r="J71" s="277">
        <f>IFERROR(__xludf.DUMMYFUNCTION("""COMPUTED_VALUE"""),0.0)</f>
        <v>0</v>
      </c>
      <c r="K71" s="277">
        <f>IFERROR(__xludf.DUMMYFUNCTION("""COMPUTED_VALUE"""),0.0)</f>
        <v>0</v>
      </c>
      <c r="L71" s="277">
        <f>IFERROR(__xludf.DUMMYFUNCTION("""COMPUTED_VALUE"""),6.0)</f>
        <v>6</v>
      </c>
      <c r="M71" s="277">
        <f>IFERROR(__xludf.DUMMYFUNCTION("""COMPUTED_VALUE"""),6.0)</f>
        <v>6</v>
      </c>
      <c r="N71" s="348">
        <f>IFERROR(__xludf.DUMMYFUNCTION("""COMPUTED_VALUE"""),12.0)</f>
        <v>12</v>
      </c>
      <c r="O71" s="353">
        <f>IFERROR(__xludf.DUMMYFUNCTION("""COMPUTED_VALUE"""),0.0)</f>
        <v>0</v>
      </c>
      <c r="P71" s="277">
        <f>IFERROR(__xludf.DUMMYFUNCTION("""COMPUTED_VALUE"""),3.0)</f>
        <v>3</v>
      </c>
      <c r="Q71" s="277">
        <f>IFERROR(__xludf.DUMMYFUNCTION("""COMPUTED_VALUE"""),0.0)</f>
        <v>0</v>
      </c>
      <c r="R71" s="277">
        <f>IFERROR(__xludf.DUMMYFUNCTION("""COMPUTED_VALUE"""),3.0)</f>
        <v>3</v>
      </c>
      <c r="S71" s="277">
        <f>IFERROR(__xludf.DUMMYFUNCTION("""COMPUTED_VALUE"""),0.0)</f>
        <v>0</v>
      </c>
      <c r="T71" s="349">
        <f>IFERROR(__xludf.DUMMYFUNCTION("""COMPUTED_VALUE"""),6.0)</f>
        <v>6</v>
      </c>
      <c r="U71" s="350" t="str">
        <f>IFERROR(__xludf.DUMMYFUNCTION("""COMPUTED_VALUE"""),"W")</f>
        <v>W</v>
      </c>
      <c r="V71" s="266">
        <f>IFERROR(__xludf.DUMMYFUNCTION("""COMPUTED_VALUE"""),0.0)</f>
        <v>0</v>
      </c>
      <c r="W71" s="278">
        <f>IFERROR(__xludf.DUMMYFUNCTION("""COMPUTED_VALUE"""),0.0)</f>
        <v>0</v>
      </c>
      <c r="X71" s="353">
        <f>IFERROR(__xludf.DUMMYFUNCTION("""COMPUTED_VALUE"""),0.0)</f>
        <v>0</v>
      </c>
      <c r="Y71" s="278">
        <f>IFERROR(__xludf.DUMMYFUNCTION("""COMPUTED_VALUE"""),1.0)</f>
        <v>1</v>
      </c>
      <c r="Z71" s="354">
        <f>IFERROR(__xludf.DUMMYFUNCTION("""COMPUTED_VALUE"""),1.0)</f>
        <v>1</v>
      </c>
      <c r="AA71" s="353">
        <f>IFERROR(__xludf.DUMMYFUNCTION("""COMPUTED_VALUE"""),18.0)</f>
        <v>18</v>
      </c>
      <c r="AB71" s="277">
        <f>IFERROR(__xludf.DUMMYFUNCTION("""COMPUTED_VALUE"""),55.0)</f>
        <v>55</v>
      </c>
      <c r="AC71" s="278">
        <f>IFERROR(__xludf.DUMMYFUNCTION("""COMPUTED_VALUE"""),0.0)</f>
        <v>0</v>
      </c>
      <c r="AD71" s="353">
        <f>IFERROR(__xludf.DUMMYFUNCTION("""COMPUTED_VALUE"""),32.0)</f>
        <v>32</v>
      </c>
      <c r="AE71" s="277">
        <f>IFERROR(__xludf.DUMMYFUNCTION("""COMPUTED_VALUE"""),79.0)</f>
        <v>79</v>
      </c>
      <c r="AF71" s="278">
        <f>IFERROR(__xludf.DUMMYFUNCTION("""COMPUTED_VALUE"""),0.0)</f>
        <v>0</v>
      </c>
      <c r="AG71" s="276">
        <f>IFERROR(__xludf.DUMMYFUNCTION("""COMPUTED_VALUE"""),12.0)</f>
        <v>12</v>
      </c>
      <c r="AH71" s="277">
        <f>IFERROR(__xludf.DUMMYFUNCTION("""COMPUTED_VALUE"""),55.0)</f>
        <v>55</v>
      </c>
      <c r="AI71" s="278">
        <f>IFERROR(__xludf.DUMMYFUNCTION("""COMPUTED_VALUE"""),0.0)</f>
        <v>0</v>
      </c>
    </row>
    <row r="72">
      <c r="A72" s="343" t="str">
        <f>IFERROR(__xludf.DUMMYFUNCTION("""COMPUTED_VALUE"""),"12")</f>
        <v>12</v>
      </c>
      <c r="B72" s="344" t="str">
        <f>IFERROR(__xludf.DUMMYFUNCTION("""COMPUTED_VALUE"""),"Bath")</f>
        <v>Bath</v>
      </c>
      <c r="C72" s="345"/>
      <c r="D72" s="109"/>
      <c r="E72" s="347"/>
      <c r="F72" s="109"/>
      <c r="G72" s="346" t="str">
        <f>IFERROR(__xludf.DUMMYFUNCTION("""COMPUTED_VALUE"""),"X")</f>
        <v>X</v>
      </c>
      <c r="H72" s="160"/>
      <c r="I72" s="266">
        <f>IFERROR(__xludf.DUMMYFUNCTION("""COMPUTED_VALUE"""),0.0)</f>
        <v>0</v>
      </c>
      <c r="J72" s="277">
        <f>IFERROR(__xludf.DUMMYFUNCTION("""COMPUTED_VALUE"""),0.0)</f>
        <v>0</v>
      </c>
      <c r="K72" s="277">
        <f>IFERROR(__xludf.DUMMYFUNCTION("""COMPUTED_VALUE"""),0.0)</f>
        <v>0</v>
      </c>
      <c r="L72" s="277">
        <f>IFERROR(__xludf.DUMMYFUNCTION("""COMPUTED_VALUE"""),0.0)</f>
        <v>0</v>
      </c>
      <c r="M72" s="277"/>
      <c r="N72" s="348" t="str">
        <f>IFERROR(__xludf.DUMMYFUNCTION("""COMPUTED_VALUE"""),"")</f>
        <v/>
      </c>
      <c r="O72" s="353">
        <f>IFERROR(__xludf.DUMMYFUNCTION("""COMPUTED_VALUE"""),7.0)</f>
        <v>7</v>
      </c>
      <c r="P72" s="277">
        <f>IFERROR(__xludf.DUMMYFUNCTION("""COMPUTED_VALUE"""),0.0)</f>
        <v>0</v>
      </c>
      <c r="Q72" s="277">
        <f>IFERROR(__xludf.DUMMYFUNCTION("""COMPUTED_VALUE"""),7.0)</f>
        <v>7</v>
      </c>
      <c r="R72" s="277">
        <f>IFERROR(__xludf.DUMMYFUNCTION("""COMPUTED_VALUE"""),7.0)</f>
        <v>7</v>
      </c>
      <c r="S72" s="277"/>
      <c r="T72" s="349">
        <f>IFERROR(__xludf.DUMMYFUNCTION("""COMPUTED_VALUE"""),21.0)</f>
        <v>21</v>
      </c>
      <c r="U72" s="350" t="str">
        <f>IFERROR(__xludf.DUMMYFUNCTION("""COMPUTED_VALUE"""),"L")</f>
        <v>L</v>
      </c>
      <c r="V72" s="266">
        <f>IFERROR(__xludf.DUMMYFUNCTION("""COMPUTED_VALUE"""),0.0)</f>
        <v>0</v>
      </c>
      <c r="W72" s="278">
        <f>IFERROR(__xludf.DUMMYFUNCTION("""COMPUTED_VALUE"""),3.0)</f>
        <v>3</v>
      </c>
      <c r="X72" s="353">
        <f>IFERROR(__xludf.DUMMYFUNCTION("""COMPUTED_VALUE"""),1.0)</f>
        <v>1</v>
      </c>
      <c r="Y72" s="278">
        <f>IFERROR(__xludf.DUMMYFUNCTION("""COMPUTED_VALUE"""),2.0)</f>
        <v>2</v>
      </c>
      <c r="Z72" s="354">
        <f>IFERROR(__xludf.DUMMYFUNCTION("""COMPUTED_VALUE"""),0.0)</f>
        <v>0</v>
      </c>
      <c r="AA72" s="353">
        <f>IFERROR(__xludf.DUMMYFUNCTION("""COMPUTED_VALUE"""),30.0)</f>
        <v>30</v>
      </c>
      <c r="AB72" s="277">
        <f>IFERROR(__xludf.DUMMYFUNCTION("""COMPUTED_VALUE"""),210.0)</f>
        <v>210</v>
      </c>
      <c r="AC72" s="278">
        <f>IFERROR(__xludf.DUMMYFUNCTION("""COMPUTED_VALUE"""),1.0)</f>
        <v>1</v>
      </c>
      <c r="AD72" s="353">
        <f>IFERROR(__xludf.DUMMYFUNCTION("""COMPUTED_VALUE"""),37.0)</f>
        <v>37</v>
      </c>
      <c r="AE72" s="277">
        <f>IFERROR(__xludf.DUMMYFUNCTION("""COMPUTED_VALUE"""),192.0)</f>
        <v>192</v>
      </c>
      <c r="AF72" s="278">
        <f>IFERROR(__xludf.DUMMYFUNCTION("""COMPUTED_VALUE"""),2.0)</f>
        <v>2</v>
      </c>
      <c r="AG72" s="276">
        <f>IFERROR(__xludf.DUMMYFUNCTION("""COMPUTED_VALUE"""),21.0)</f>
        <v>21</v>
      </c>
      <c r="AH72" s="277">
        <f>IFERROR(__xludf.DUMMYFUNCTION("""COMPUTED_VALUE"""),210.0)</f>
        <v>210</v>
      </c>
      <c r="AI72" s="278">
        <f>IFERROR(__xludf.DUMMYFUNCTION("""COMPUTED_VALUE"""),1.0)</f>
        <v>1</v>
      </c>
    </row>
    <row r="73">
      <c r="A73" s="343" t="str">
        <f>IFERROR(__xludf.DUMMYFUNCTION("""COMPUTED_VALUE"""),"13")</f>
        <v>13</v>
      </c>
      <c r="B73" s="344"/>
      <c r="C73" s="345"/>
      <c r="D73" s="109"/>
      <c r="E73" s="347"/>
      <c r="F73" s="109"/>
      <c r="G73" s="346"/>
      <c r="H73" s="160"/>
      <c r="I73" s="266"/>
      <c r="J73" s="303"/>
      <c r="K73" s="303"/>
      <c r="L73" s="303"/>
      <c r="M73" s="277"/>
      <c r="N73" s="348" t="str">
        <f>IFERROR(__xludf.DUMMYFUNCTION("""COMPUTED_VALUE"""),"")</f>
        <v/>
      </c>
      <c r="O73" s="266"/>
      <c r="P73" s="303"/>
      <c r="Q73" s="303"/>
      <c r="R73" s="303"/>
      <c r="S73" s="277"/>
      <c r="T73" s="349" t="str">
        <f>IFERROR(__xludf.DUMMYFUNCTION("""COMPUTED_VALUE"""),"")</f>
        <v/>
      </c>
      <c r="U73" s="350" t="str">
        <f>IFERROR(__xludf.DUMMYFUNCTION("""COMPUTED_VALUE"""),"")</f>
        <v/>
      </c>
      <c r="V73" s="266"/>
      <c r="W73" s="301"/>
      <c r="X73" s="266"/>
      <c r="Y73" s="301"/>
      <c r="Z73" s="351" t="str">
        <f>IFERROR(__xludf.DUMMYFUNCTION("""COMPUTED_VALUE"""),"")</f>
        <v/>
      </c>
      <c r="AA73" s="266"/>
      <c r="AB73" s="303"/>
      <c r="AC73" s="301"/>
      <c r="AD73" s="266"/>
      <c r="AE73" s="303"/>
      <c r="AF73" s="301"/>
      <c r="AG73" s="305"/>
      <c r="AH73" s="303"/>
      <c r="AI73" s="301"/>
    </row>
    <row r="74">
      <c r="A74" s="343" t="str">
        <f>IFERROR(__xludf.DUMMYFUNCTION("""COMPUTED_VALUE"""),"14")</f>
        <v>14</v>
      </c>
      <c r="B74" s="344"/>
      <c r="C74" s="345"/>
      <c r="D74" s="109"/>
      <c r="E74" s="347"/>
      <c r="F74" s="109"/>
      <c r="G74" s="346"/>
      <c r="H74" s="160"/>
      <c r="I74" s="266"/>
      <c r="J74" s="303"/>
      <c r="K74" s="303"/>
      <c r="L74" s="303"/>
      <c r="M74" s="303"/>
      <c r="N74" s="348" t="str">
        <f>IFERROR(__xludf.DUMMYFUNCTION("""COMPUTED_VALUE"""),"")</f>
        <v/>
      </c>
      <c r="O74" s="266"/>
      <c r="P74" s="303"/>
      <c r="Q74" s="303"/>
      <c r="R74" s="303"/>
      <c r="S74" s="303"/>
      <c r="T74" s="349" t="str">
        <f>IFERROR(__xludf.DUMMYFUNCTION("""COMPUTED_VALUE"""),"")</f>
        <v/>
      </c>
      <c r="U74" s="350" t="str">
        <f>IFERROR(__xludf.DUMMYFUNCTION("""COMPUTED_VALUE"""),"")</f>
        <v/>
      </c>
      <c r="V74" s="266"/>
      <c r="W74" s="301"/>
      <c r="X74" s="266"/>
      <c r="Y74" s="301"/>
      <c r="Z74" s="351" t="str">
        <f>IFERROR(__xludf.DUMMYFUNCTION("""COMPUTED_VALUE"""),"")</f>
        <v/>
      </c>
      <c r="AA74" s="266"/>
      <c r="AB74" s="303"/>
      <c r="AC74" s="301"/>
      <c r="AD74" s="266"/>
      <c r="AE74" s="303"/>
      <c r="AF74" s="301"/>
      <c r="AG74" s="305"/>
      <c r="AH74" s="303"/>
      <c r="AI74" s="301"/>
    </row>
    <row r="75">
      <c r="A75" s="343" t="str">
        <f>IFERROR(__xludf.DUMMYFUNCTION("""COMPUTED_VALUE"""),"15")</f>
        <v>15</v>
      </c>
      <c r="B75" s="344"/>
      <c r="C75" s="345"/>
      <c r="D75" s="109"/>
      <c r="E75" s="347"/>
      <c r="F75" s="109"/>
      <c r="G75" s="346"/>
      <c r="H75" s="160"/>
      <c r="I75" s="266"/>
      <c r="J75" s="303"/>
      <c r="K75" s="303"/>
      <c r="L75" s="303"/>
      <c r="M75" s="277"/>
      <c r="N75" s="348" t="str">
        <f>IFERROR(__xludf.DUMMYFUNCTION("""COMPUTED_VALUE"""),"")</f>
        <v/>
      </c>
      <c r="O75" s="266"/>
      <c r="P75" s="303"/>
      <c r="Q75" s="303"/>
      <c r="R75" s="303"/>
      <c r="S75" s="277"/>
      <c r="T75" s="349" t="str">
        <f>IFERROR(__xludf.DUMMYFUNCTION("""COMPUTED_VALUE"""),"")</f>
        <v/>
      </c>
      <c r="U75" s="350" t="str">
        <f>IFERROR(__xludf.DUMMYFUNCTION("""COMPUTED_VALUE"""),"")</f>
        <v/>
      </c>
      <c r="V75" s="266"/>
      <c r="W75" s="301"/>
      <c r="X75" s="266"/>
      <c r="Y75" s="301"/>
      <c r="Z75" s="351" t="str">
        <f>IFERROR(__xludf.DUMMYFUNCTION("""COMPUTED_VALUE"""),"")</f>
        <v/>
      </c>
      <c r="AA75" s="266"/>
      <c r="AB75" s="303"/>
      <c r="AC75" s="301"/>
      <c r="AD75" s="266"/>
      <c r="AE75" s="303"/>
      <c r="AF75" s="301"/>
      <c r="AG75" s="305"/>
      <c r="AH75" s="303"/>
      <c r="AI75" s="301"/>
    </row>
    <row r="76">
      <c r="A76" s="355" t="str">
        <f>IFERROR(__xludf.DUMMYFUNCTION("""COMPUTED_VALUE"""),"16")</f>
        <v>16</v>
      </c>
      <c r="B76" s="356"/>
      <c r="C76" s="357"/>
      <c r="D76" s="118"/>
      <c r="E76" s="358"/>
      <c r="F76" s="118"/>
      <c r="G76" s="359"/>
      <c r="H76" s="168"/>
      <c r="I76" s="280"/>
      <c r="J76" s="307"/>
      <c r="K76" s="307"/>
      <c r="L76" s="307"/>
      <c r="M76" s="311"/>
      <c r="N76" s="360" t="str">
        <f>IFERROR(__xludf.DUMMYFUNCTION("""COMPUTED_VALUE"""),"")</f>
        <v/>
      </c>
      <c r="O76" s="280"/>
      <c r="P76" s="307"/>
      <c r="Q76" s="307"/>
      <c r="R76" s="307"/>
      <c r="S76" s="311"/>
      <c r="T76" s="361" t="str">
        <f>IFERROR(__xludf.DUMMYFUNCTION("""COMPUTED_VALUE"""),"")</f>
        <v/>
      </c>
      <c r="U76" s="362" t="str">
        <f>IFERROR(__xludf.DUMMYFUNCTION("""COMPUTED_VALUE"""),"")</f>
        <v/>
      </c>
      <c r="V76" s="280"/>
      <c r="W76" s="306"/>
      <c r="X76" s="280"/>
      <c r="Y76" s="306"/>
      <c r="Z76" s="363" t="str">
        <f>IFERROR(__xludf.DUMMYFUNCTION("""COMPUTED_VALUE"""),"")</f>
        <v/>
      </c>
      <c r="AA76" s="280"/>
      <c r="AB76" s="307"/>
      <c r="AC76" s="306"/>
      <c r="AD76" s="280"/>
      <c r="AE76" s="307"/>
      <c r="AF76" s="306"/>
      <c r="AG76" s="309"/>
      <c r="AH76" s="307"/>
      <c r="AI76" s="306"/>
    </row>
    <row r="77">
      <c r="A77" s="364"/>
      <c r="B77" s="365" t="str">
        <f>IFERROR(__xludf.DUMMYFUNCTION("""COMPUTED_VALUE"""),"Totals")</f>
        <v>Totals</v>
      </c>
      <c r="C77" s="366">
        <f>IFERROR(__xludf.DUMMYFUNCTION("""COMPUTED_VALUE"""),4.0)</f>
        <v>4</v>
      </c>
      <c r="E77" s="366">
        <f>IFERROR(__xludf.DUMMYFUNCTION("""COMPUTED_VALUE"""),6.0)</f>
        <v>6</v>
      </c>
      <c r="G77" s="366">
        <f>IFERROR(__xludf.DUMMYFUNCTION("""COMPUTED_VALUE"""),2.0)</f>
        <v>2</v>
      </c>
      <c r="I77" s="367">
        <f>IFERROR(__xludf.DUMMYFUNCTION("""COMPUTED_VALUE"""),47.0)</f>
        <v>47</v>
      </c>
      <c r="J77" s="367">
        <f>IFERROR(__xludf.DUMMYFUNCTION("""COMPUTED_VALUE"""),64.0)</f>
        <v>64</v>
      </c>
      <c r="K77" s="367">
        <f>IFERROR(__xludf.DUMMYFUNCTION("""COMPUTED_VALUE"""),47.0)</f>
        <v>47</v>
      </c>
      <c r="L77" s="367">
        <f>IFERROR(__xludf.DUMMYFUNCTION("""COMPUTED_VALUE"""),39.0)</f>
        <v>39</v>
      </c>
      <c r="M77" s="367">
        <f>IFERROR(__xludf.DUMMYFUNCTION("""COMPUTED_VALUE"""),6.0)</f>
        <v>6</v>
      </c>
      <c r="N77" s="367">
        <f>IFERROR(__xludf.DUMMYFUNCTION("""COMPUTED_VALUE"""),203.0)</f>
        <v>203</v>
      </c>
      <c r="O77" s="367">
        <f>IFERROR(__xludf.DUMMYFUNCTION("""COMPUTED_VALUE"""),52.0)</f>
        <v>52</v>
      </c>
      <c r="P77" s="367">
        <f>IFERROR(__xludf.DUMMYFUNCTION("""COMPUTED_VALUE"""),57.0)</f>
        <v>57</v>
      </c>
      <c r="Q77" s="367">
        <f>IFERROR(__xludf.DUMMYFUNCTION("""COMPUTED_VALUE"""),52.0)</f>
        <v>52</v>
      </c>
      <c r="R77" s="367">
        <f>IFERROR(__xludf.DUMMYFUNCTION("""COMPUTED_VALUE"""),51.0)</f>
        <v>51</v>
      </c>
      <c r="S77" s="367">
        <f>IFERROR(__xludf.DUMMYFUNCTION("""COMPUTED_VALUE"""),0.0)</f>
        <v>0</v>
      </c>
      <c r="T77" s="367">
        <f>IFERROR(__xludf.DUMMYFUNCTION("""COMPUTED_VALUE"""),212.0)</f>
        <v>212</v>
      </c>
      <c r="U77" s="366">
        <f>IFERROR(__xludf.DUMMYFUNCTION("""COMPUTED_VALUE"""),12.0)</f>
        <v>12</v>
      </c>
      <c r="V77" s="366">
        <f>IFERROR(__xludf.DUMMYFUNCTION("""COMPUTED_VALUE"""),7.0)</f>
        <v>7</v>
      </c>
      <c r="W77" s="366">
        <f>IFERROR(__xludf.DUMMYFUNCTION("""COMPUTED_VALUE"""),10.0)</f>
        <v>10</v>
      </c>
      <c r="X77" s="366">
        <f>IFERROR(__xludf.DUMMYFUNCTION("""COMPUTED_VALUE"""),5.0)</f>
        <v>5</v>
      </c>
      <c r="Y77" s="366">
        <f>IFERROR(__xludf.DUMMYFUNCTION("""COMPUTED_VALUE"""),10.0)</f>
        <v>10</v>
      </c>
      <c r="Z77" s="366">
        <f>IFERROR(__xludf.DUMMYFUNCTION("""COMPUTED_VALUE"""),-2.0)</f>
        <v>-2</v>
      </c>
      <c r="AA77" s="366">
        <f>IFERROR(__xludf.DUMMYFUNCTION("""COMPUTED_VALUE"""),259.0)</f>
        <v>259</v>
      </c>
      <c r="AB77" s="366">
        <f>IFERROR(__xludf.DUMMYFUNCTION("""COMPUTED_VALUE"""),1661.0)</f>
        <v>1661</v>
      </c>
      <c r="AC77" s="366">
        <f>IFERROR(__xludf.DUMMYFUNCTION("""COMPUTED_VALUE"""),13.0)</f>
        <v>13</v>
      </c>
      <c r="AD77" s="366">
        <f>IFERROR(__xludf.DUMMYFUNCTION("""COMPUTED_VALUE"""),347.0)</f>
        <v>347</v>
      </c>
      <c r="AE77" s="366">
        <f>IFERROR(__xludf.DUMMYFUNCTION("""COMPUTED_VALUE"""),1228.0)</f>
        <v>1228</v>
      </c>
      <c r="AF77" s="366">
        <f>IFERROR(__xludf.DUMMYFUNCTION("""COMPUTED_VALUE"""),15.0)</f>
        <v>15</v>
      </c>
      <c r="AG77" s="366">
        <f>IFERROR(__xludf.DUMMYFUNCTION("""COMPUTED_VALUE"""),160.0)</f>
        <v>160</v>
      </c>
      <c r="AH77" s="366">
        <f>IFERROR(__xludf.DUMMYFUNCTION("""COMPUTED_VALUE"""),1661.0)</f>
        <v>1661</v>
      </c>
      <c r="AI77" s="366">
        <f>IFERROR(__xludf.DUMMYFUNCTION("""COMPUTED_VALUE"""),13.0)</f>
        <v>13</v>
      </c>
    </row>
  </sheetData>
  <mergeCells count="128">
    <mergeCell ref="W1:AI1"/>
    <mergeCell ref="C2:G2"/>
    <mergeCell ref="J2:M2"/>
    <mergeCell ref="P2:R2"/>
    <mergeCell ref="X3:AB3"/>
    <mergeCell ref="X4:AB4"/>
    <mergeCell ref="X5:AB5"/>
    <mergeCell ref="X6:AB6"/>
    <mergeCell ref="X7:AB7"/>
    <mergeCell ref="X8:AB8"/>
    <mergeCell ref="X9:AB9"/>
    <mergeCell ref="X10:AB10"/>
    <mergeCell ref="X11:AB11"/>
    <mergeCell ref="X12:AB12"/>
    <mergeCell ref="X13:AB13"/>
    <mergeCell ref="X14:AB14"/>
    <mergeCell ref="X15:AB15"/>
    <mergeCell ref="X16:AB16"/>
    <mergeCell ref="X17:AB17"/>
    <mergeCell ref="X18:AB18"/>
    <mergeCell ref="X19:AB19"/>
    <mergeCell ref="X20:AB20"/>
    <mergeCell ref="X21:AB21"/>
    <mergeCell ref="X22:AB22"/>
    <mergeCell ref="X23:AB23"/>
    <mergeCell ref="X24:AB24"/>
    <mergeCell ref="X25:AB25"/>
    <mergeCell ref="X26:AB26"/>
    <mergeCell ref="X34:AB34"/>
    <mergeCell ref="C35:D35"/>
    <mergeCell ref="E35:F35"/>
    <mergeCell ref="H35:I35"/>
    <mergeCell ref="K35:M35"/>
    <mergeCell ref="O35:Q35"/>
    <mergeCell ref="S35:U35"/>
    <mergeCell ref="X35:AB35"/>
    <mergeCell ref="X27:AB27"/>
    <mergeCell ref="X28:AB28"/>
    <mergeCell ref="X29:AB29"/>
    <mergeCell ref="X30:AB30"/>
    <mergeCell ref="X31:AB31"/>
    <mergeCell ref="X32:AB32"/>
    <mergeCell ref="X33:AB33"/>
    <mergeCell ref="X36:AB36"/>
    <mergeCell ref="X37:AB37"/>
    <mergeCell ref="X38:AB38"/>
    <mergeCell ref="X39:AB39"/>
    <mergeCell ref="X40:AB40"/>
    <mergeCell ref="X41:AB41"/>
    <mergeCell ref="X42:AB42"/>
    <mergeCell ref="X43:AB43"/>
    <mergeCell ref="X44:AB44"/>
    <mergeCell ref="X45:AB45"/>
    <mergeCell ref="X46:AB46"/>
    <mergeCell ref="X47:AB47"/>
    <mergeCell ref="X48:AB48"/>
    <mergeCell ref="X49:AB49"/>
    <mergeCell ref="X50:AB50"/>
    <mergeCell ref="X51:AB51"/>
    <mergeCell ref="X52:AB52"/>
    <mergeCell ref="X53:AB53"/>
    <mergeCell ref="X54:AB54"/>
    <mergeCell ref="X55:AB55"/>
    <mergeCell ref="X56:AB56"/>
    <mergeCell ref="AA59:AC59"/>
    <mergeCell ref="AD59:AF59"/>
    <mergeCell ref="W57:AB57"/>
    <mergeCell ref="AA58:AI58"/>
    <mergeCell ref="J59:M59"/>
    <mergeCell ref="P59:S59"/>
    <mergeCell ref="V59:W59"/>
    <mergeCell ref="X59:Y59"/>
    <mergeCell ref="AG59:AI59"/>
    <mergeCell ref="C59:H59"/>
    <mergeCell ref="C60:D60"/>
    <mergeCell ref="E60:F60"/>
    <mergeCell ref="G60:H60"/>
    <mergeCell ref="C61:D61"/>
    <mergeCell ref="E61:F61"/>
    <mergeCell ref="G61:H61"/>
    <mergeCell ref="E64:F64"/>
    <mergeCell ref="G64:H64"/>
    <mergeCell ref="C62:D62"/>
    <mergeCell ref="E62:F62"/>
    <mergeCell ref="G62:H62"/>
    <mergeCell ref="C63:D63"/>
    <mergeCell ref="E63:F63"/>
    <mergeCell ref="G63:H63"/>
    <mergeCell ref="C64:D64"/>
    <mergeCell ref="E76:F76"/>
    <mergeCell ref="G76:H76"/>
    <mergeCell ref="C74:D74"/>
    <mergeCell ref="E74:F74"/>
    <mergeCell ref="G74:H74"/>
    <mergeCell ref="C75:D75"/>
    <mergeCell ref="E75:F75"/>
    <mergeCell ref="G75:H75"/>
    <mergeCell ref="C76:D76"/>
    <mergeCell ref="E67:F67"/>
    <mergeCell ref="G67:H67"/>
    <mergeCell ref="C65:D65"/>
    <mergeCell ref="E65:F65"/>
    <mergeCell ref="G65:H65"/>
    <mergeCell ref="C66:D66"/>
    <mergeCell ref="E66:F66"/>
    <mergeCell ref="G66:H66"/>
    <mergeCell ref="C67:D67"/>
    <mergeCell ref="E70:F70"/>
    <mergeCell ref="G70:H70"/>
    <mergeCell ref="C68:D68"/>
    <mergeCell ref="E68:F68"/>
    <mergeCell ref="G68:H68"/>
    <mergeCell ref="C69:D69"/>
    <mergeCell ref="E69:F69"/>
    <mergeCell ref="G69:H69"/>
    <mergeCell ref="C70:D70"/>
    <mergeCell ref="E73:F73"/>
    <mergeCell ref="G73:H73"/>
    <mergeCell ref="C71:D71"/>
    <mergeCell ref="E71:F71"/>
    <mergeCell ref="G71:H71"/>
    <mergeCell ref="C72:D72"/>
    <mergeCell ref="E72:F72"/>
    <mergeCell ref="G72:H72"/>
    <mergeCell ref="C73:D73"/>
    <mergeCell ref="C77:D77"/>
    <mergeCell ref="E77:F77"/>
    <mergeCell ref="G77:H77"/>
  </mergeCells>
  <dataValidations>
    <dataValidation type="list" allowBlank="1" showDropDown="1" sqref="C61:C76 E61:E76 G61:G76">
      <formula1>" ,X,x"</formula1>
    </dataValidation>
  </dataValidations>
  <printOptions gridLines="1" horizontalCentered="1"/>
  <pageMargins bottom="0.75" footer="0.0" header="0.0" left="0.7" right="0.7" top="0.75"/>
  <pageSetup fitToHeight="0" cellComments="atEnd" orientation="portrait" pageOrder="overThenDown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3.71"/>
    <col customWidth="1" min="2" max="2" width="21.57"/>
    <col customWidth="1" min="3" max="35" width="4.43"/>
  </cols>
  <sheetData>
    <row r="1">
      <c r="A1" s="226" t="str">
        <f>IFERROR(__xludf.DUMMYFUNCTION("importrange(""1e9Ii_U9ed2KzUxZ6TD_HjlQidy_HYC2fG6TwdXVRMYI"",""T2!A1:AI77"")"),"")</f>
        <v/>
      </c>
      <c r="B1" s="227" t="str">
        <f>IFERROR(__xludf.DUMMYFUNCTION("""COMPUTED_VALUE"""),"EDI")</f>
        <v>EDI</v>
      </c>
      <c r="C1" s="226" t="str">
        <f>IFERROR(__xludf.DUMMYFUNCTION("""COMPUTED_VALUE"""),"Edison")</f>
        <v>Edison</v>
      </c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8"/>
      <c r="W1" s="229" t="str">
        <f>IFERROR(__xludf.DUMMYFUNCTION("""COMPUTED_VALUE"""),"Last updated at 2023-09-17 19:02:19 by mrhiggins314@gmail.com")</f>
        <v>Last updated at 2023-09-17 19:02:19 by mrhiggins314@gmail.com</v>
      </c>
    </row>
    <row r="2">
      <c r="A2" s="23"/>
      <c r="B2" s="230"/>
      <c r="C2" s="131" t="str">
        <f>IFERROR(__xludf.DUMMYFUNCTION("""COMPUTED_VALUE"""),"Passing")</f>
        <v>Passing</v>
      </c>
      <c r="H2" s="231"/>
      <c r="I2" s="231" t="str">
        <f>IFERROR(__xludf.DUMMYFUNCTION("""COMPUTED_VALUE"""),"            RECEIVING")</f>
        <v>            RECEIVING</v>
      </c>
      <c r="J2" s="131" t="str">
        <f>IFERROR(__xludf.DUMMYFUNCTION("""COMPUTED_VALUE"""),"Rushing")</f>
        <v>Rushing</v>
      </c>
      <c r="N2" s="231"/>
      <c r="O2" s="231"/>
      <c r="P2" s="131" t="str">
        <f>IFERROR(__xludf.DUMMYFUNCTION("""COMPUTED_VALUE"""),"Receiving")</f>
        <v>Receiving</v>
      </c>
      <c r="S2" s="231"/>
      <c r="T2" s="231"/>
      <c r="U2" s="232" t="str">
        <f>IFERROR(__xludf.DUMMYFUNCTION("""COMPUTED_VALUE"""),"2PT")</f>
        <v>2PT</v>
      </c>
      <c r="V2" s="233"/>
      <c r="AC2" s="234"/>
      <c r="AD2" s="234"/>
      <c r="AE2" s="234"/>
      <c r="AF2" s="235" t="str">
        <f>IFERROR(__xludf.DUMMYFUNCTION("""COMPUTED_VALUE"""),"Fum")</f>
        <v>Fum</v>
      </c>
      <c r="AG2" s="236" t="str">
        <f>IFERROR(__xludf.DUMMYFUNCTION("""COMPUTED_VALUE"""),"Fum")</f>
        <v>Fum</v>
      </c>
      <c r="AH2" s="234"/>
      <c r="AI2" s="234"/>
    </row>
    <row r="3">
      <c r="A3" s="31" t="str">
        <f>IFERROR(__xludf.DUMMYFUNCTION("""COMPUTED_VALUE"""),"#")</f>
        <v>#</v>
      </c>
      <c r="B3" s="237" t="str">
        <f>IFERROR(__xludf.DUMMYFUNCTION("""COMPUTED_VALUE"""),"OFFENSE")</f>
        <v>OFFENSE</v>
      </c>
      <c r="C3" s="238" t="str">
        <f>IFERROR(__xludf.DUMMYFUNCTION("""COMPUTED_VALUE"""),"ATT")</f>
        <v>ATT</v>
      </c>
      <c r="D3" s="23" t="str">
        <f>IFERROR(__xludf.DUMMYFUNCTION("""COMPUTED_VALUE"""),"COM")</f>
        <v>COM</v>
      </c>
      <c r="E3" s="23" t="str">
        <f>IFERROR(__xludf.DUMMYFUNCTION("""COMPUTED_VALUE"""),"YD")</f>
        <v>YD</v>
      </c>
      <c r="F3" s="23" t="str">
        <f>IFERROR(__xludf.DUMMYFUNCTION("""COMPUTED_VALUE"""),"TD")</f>
        <v>TD</v>
      </c>
      <c r="G3" s="23" t="str">
        <f>IFERROR(__xludf.DUMMYFUNCTION("""COMPUTED_VALUE"""),"INT")</f>
        <v>INT</v>
      </c>
      <c r="H3" s="239" t="str">
        <f>IFERROR(__xludf.DUMMYFUNCTION("""COMPUTED_VALUE"""),"Y/G")</f>
        <v>Y/G</v>
      </c>
      <c r="I3" s="240" t="str">
        <f>IFERROR(__xludf.DUMMYFUNCTION("""COMPUTED_VALUE"""),"%")</f>
        <v>%</v>
      </c>
      <c r="J3" s="23" t="str">
        <f>IFERROR(__xludf.DUMMYFUNCTION("""COMPUTED_VALUE"""),"ATT")</f>
        <v>ATT</v>
      </c>
      <c r="K3" s="23" t="str">
        <f>IFERROR(__xludf.DUMMYFUNCTION("""COMPUTED_VALUE"""),"YD")</f>
        <v>YD</v>
      </c>
      <c r="L3" s="23" t="str">
        <f>IFERROR(__xludf.DUMMYFUNCTION("""COMPUTED_VALUE"""),"TD")</f>
        <v>TD</v>
      </c>
      <c r="M3" s="50" t="str">
        <f>IFERROR(__xludf.DUMMYFUNCTION("""COMPUTED_VALUE"""),"FUM")</f>
        <v>FUM</v>
      </c>
      <c r="N3" s="239" t="str">
        <f>IFERROR(__xludf.DUMMYFUNCTION("""COMPUTED_VALUE"""),"Y/G")</f>
        <v>Y/G</v>
      </c>
      <c r="O3" s="241" t="str">
        <f>IFERROR(__xludf.DUMMYFUNCTION("""COMPUTED_VALUE"""),"Y/Att")</f>
        <v>Y/Att</v>
      </c>
      <c r="P3" s="50" t="str">
        <f>IFERROR(__xludf.DUMMYFUNCTION("""COMPUTED_VALUE"""),"REC")</f>
        <v>REC</v>
      </c>
      <c r="Q3" s="23" t="str">
        <f>IFERROR(__xludf.DUMMYFUNCTION("""COMPUTED_VALUE"""),"YDS")</f>
        <v>YDS</v>
      </c>
      <c r="R3" s="23" t="str">
        <f>IFERROR(__xludf.DUMMYFUNCTION("""COMPUTED_VALUE"""),"TD")</f>
        <v>TD</v>
      </c>
      <c r="S3" s="239" t="str">
        <f>IFERROR(__xludf.DUMMYFUNCTION("""COMPUTED_VALUE"""),"Y/G")</f>
        <v>Y/G</v>
      </c>
      <c r="T3" s="242" t="str">
        <f>IFERROR(__xludf.DUMMYFUNCTION("""COMPUTED_VALUE"""),"Y/Rec")</f>
        <v>Y/Rec</v>
      </c>
      <c r="U3" s="243" t="str">
        <f>IFERROR(__xludf.DUMMYFUNCTION("""COMPUTED_VALUE"""),"Conv")</f>
        <v>Conv</v>
      </c>
      <c r="V3" s="50"/>
      <c r="W3" s="31" t="str">
        <f>IFERROR(__xludf.DUMMYFUNCTION("""COMPUTED_VALUE"""),"#")</f>
        <v>#</v>
      </c>
      <c r="X3" s="244" t="str">
        <f>IFERROR(__xludf.DUMMYFUNCTION("""COMPUTED_VALUE"""),"DEFENSE")</f>
        <v>DEFENSE</v>
      </c>
      <c r="Y3" s="32"/>
      <c r="Z3" s="32"/>
      <c r="AA3" s="32"/>
      <c r="AB3" s="33"/>
      <c r="AC3" s="245" t="str">
        <f>IFERROR(__xludf.DUMMYFUNCTION("""COMPUTED_VALUE"""),"TAC")</f>
        <v>TAC</v>
      </c>
      <c r="AD3" s="246" t="str">
        <f>IFERROR(__xludf.DUMMYFUNCTION("""COMPUTED_VALUE"""),"SACK")</f>
        <v>SACK</v>
      </c>
      <c r="AE3" s="247" t="str">
        <f>IFERROR(__xludf.DUMMYFUNCTION("""COMPUTED_VALUE"""),"INT")</f>
        <v>INT</v>
      </c>
      <c r="AF3" s="248" t="str">
        <f>IFERROR(__xludf.DUMMYFUNCTION("""COMPUTED_VALUE"""),"Frcd")</f>
        <v>Frcd</v>
      </c>
      <c r="AG3" s="248" t="str">
        <f>IFERROR(__xludf.DUMMYFUNCTION("""COMPUTED_VALUE"""),"Rcvr")</f>
        <v>Rcvr</v>
      </c>
      <c r="AH3" s="247" t="str">
        <f>IFERROR(__xludf.DUMMYFUNCTION("""COMPUTED_VALUE"""),"TD")</f>
        <v>TD</v>
      </c>
      <c r="AI3" s="249" t="str">
        <f>IFERROR(__xludf.DUMMYFUNCTION("""COMPUTED_VALUE"""),"SAF")</f>
        <v>SAF</v>
      </c>
    </row>
    <row r="4">
      <c r="A4" s="250">
        <f>IFERROR(__xludf.DUMMYFUNCTION("""COMPUTED_VALUE"""),4.0)</f>
        <v>4</v>
      </c>
      <c r="B4" s="251" t="str">
        <f>IFERROR(__xludf.DUMMYFUNCTION("""COMPUTED_VALUE"""),"Cole Leimeister")</f>
        <v>Cole Leimeister</v>
      </c>
      <c r="C4" s="252">
        <f>IFERROR(__xludf.DUMMYFUNCTION("""COMPUTED_VALUE"""),150.0)</f>
        <v>150</v>
      </c>
      <c r="D4" s="253">
        <f>IFERROR(__xludf.DUMMYFUNCTION("""COMPUTED_VALUE"""),88.0)</f>
        <v>88</v>
      </c>
      <c r="E4" s="253">
        <f>IFERROR(__xludf.DUMMYFUNCTION("""COMPUTED_VALUE"""),1118.0)</f>
        <v>1118</v>
      </c>
      <c r="F4" s="254">
        <f>IFERROR(__xludf.DUMMYFUNCTION("""COMPUTED_VALUE"""),11.0)</f>
        <v>11</v>
      </c>
      <c r="G4" s="255">
        <f>IFERROR(__xludf.DUMMYFUNCTION("""COMPUTED_VALUE"""),10.0)</f>
        <v>10</v>
      </c>
      <c r="H4" s="256">
        <f>IFERROR(__xludf.DUMMYFUNCTION("""COMPUTED_VALUE"""),101.63636363636364)</f>
        <v>101.6363636</v>
      </c>
      <c r="I4" s="257">
        <f>IFERROR(__xludf.DUMMYFUNCTION("""COMPUTED_VALUE"""),0.5866666666666667)</f>
        <v>0.5866666667</v>
      </c>
      <c r="J4" s="258">
        <f>IFERROR(__xludf.DUMMYFUNCTION("""COMPUTED_VALUE"""),74.0)</f>
        <v>74</v>
      </c>
      <c r="K4" s="253">
        <f>IFERROR(__xludf.DUMMYFUNCTION("""COMPUTED_VALUE"""),276.0)</f>
        <v>276</v>
      </c>
      <c r="L4" s="253">
        <f>IFERROR(__xludf.DUMMYFUNCTION("""COMPUTED_VALUE"""),3.0)</f>
        <v>3</v>
      </c>
      <c r="M4" s="253">
        <f>IFERROR(__xludf.DUMMYFUNCTION("""COMPUTED_VALUE"""),1.0)</f>
        <v>1</v>
      </c>
      <c r="N4" s="256">
        <f>IFERROR(__xludf.DUMMYFUNCTION("""COMPUTED_VALUE"""),25.09090909090909)</f>
        <v>25.09090909</v>
      </c>
      <c r="O4" s="259">
        <f>IFERROR(__xludf.DUMMYFUNCTION("""COMPUTED_VALUE"""),3.72972972972973)</f>
        <v>3.72972973</v>
      </c>
      <c r="P4" s="258">
        <f>IFERROR(__xludf.DUMMYFUNCTION("""COMPUTED_VALUE"""),0.0)</f>
        <v>0</v>
      </c>
      <c r="Q4" s="254">
        <f>IFERROR(__xludf.DUMMYFUNCTION("""COMPUTED_VALUE"""),0.0)</f>
        <v>0</v>
      </c>
      <c r="R4" s="254">
        <f>IFERROR(__xludf.DUMMYFUNCTION("""COMPUTED_VALUE"""),0.0)</f>
        <v>0</v>
      </c>
      <c r="S4" s="256">
        <f>IFERROR(__xludf.DUMMYFUNCTION("""COMPUTED_VALUE"""),0.0)</f>
        <v>0</v>
      </c>
      <c r="T4" s="259" t="str">
        <f>IFERROR(__xludf.DUMMYFUNCTION("""COMPUTED_VALUE"""),"")</f>
        <v/>
      </c>
      <c r="U4" s="260">
        <f>IFERROR(__xludf.DUMMYFUNCTION("""COMPUTED_VALUE"""),0.0)</f>
        <v>0</v>
      </c>
      <c r="V4" s="50"/>
      <c r="W4" s="261">
        <f>IFERROR(__xludf.DUMMYFUNCTION("""COMPUTED_VALUE"""),40.0)</f>
        <v>40</v>
      </c>
      <c r="X4" s="262" t="str">
        <f>IFERROR(__xludf.DUMMYFUNCTION("""COMPUTED_VALUE"""),"Ryder Kramb")</f>
        <v>Ryder Kramb</v>
      </c>
      <c r="Y4" s="98"/>
      <c r="Z4" s="98"/>
      <c r="AA4" s="98"/>
      <c r="AB4" s="158"/>
      <c r="AC4" s="263">
        <f>IFERROR(__xludf.DUMMYFUNCTION("""COMPUTED_VALUE"""),99.0)</f>
        <v>99</v>
      </c>
      <c r="AD4" s="264">
        <f>IFERROR(__xludf.DUMMYFUNCTION("""COMPUTED_VALUE"""),3.0)</f>
        <v>3</v>
      </c>
      <c r="AE4" s="264">
        <f>IFERROR(__xludf.DUMMYFUNCTION("""COMPUTED_VALUE"""),0.0)</f>
        <v>0</v>
      </c>
      <c r="AF4" s="264">
        <f>IFERROR(__xludf.DUMMYFUNCTION("""COMPUTED_VALUE"""),0.0)</f>
        <v>0</v>
      </c>
      <c r="AG4" s="264">
        <f>IFERROR(__xludf.DUMMYFUNCTION("""COMPUTED_VALUE"""),1.0)</f>
        <v>1</v>
      </c>
      <c r="AH4" s="264">
        <f>IFERROR(__xludf.DUMMYFUNCTION("""COMPUTED_VALUE"""),0.0)</f>
        <v>0</v>
      </c>
      <c r="AI4" s="265">
        <f>IFERROR(__xludf.DUMMYFUNCTION("""COMPUTED_VALUE"""),0.0)</f>
        <v>0</v>
      </c>
    </row>
    <row r="5">
      <c r="A5" s="266">
        <f>IFERROR(__xludf.DUMMYFUNCTION("""COMPUTED_VALUE"""),25.0)</f>
        <v>25</v>
      </c>
      <c r="B5" s="267" t="str">
        <f>IFERROR(__xludf.DUMMYFUNCTION("""COMPUTED_VALUE"""),"Bryson Wittmer")</f>
        <v>Bryson Wittmer</v>
      </c>
      <c r="C5" s="268">
        <f>IFERROR(__xludf.DUMMYFUNCTION("""COMPUTED_VALUE"""),0.0)</f>
        <v>0</v>
      </c>
      <c r="D5" s="269">
        <f>IFERROR(__xludf.DUMMYFUNCTION("""COMPUTED_VALUE"""),0.0)</f>
        <v>0</v>
      </c>
      <c r="E5" s="269">
        <f>IFERROR(__xludf.DUMMYFUNCTION("""COMPUTED_VALUE"""),0.0)</f>
        <v>0</v>
      </c>
      <c r="F5" s="269">
        <f>IFERROR(__xludf.DUMMYFUNCTION("""COMPUTED_VALUE"""),0.0)</f>
        <v>0</v>
      </c>
      <c r="G5" s="270">
        <f>IFERROR(__xludf.DUMMYFUNCTION("""COMPUTED_VALUE"""),0.0)</f>
        <v>0</v>
      </c>
      <c r="H5" s="271">
        <f>IFERROR(__xludf.DUMMYFUNCTION("""COMPUTED_VALUE"""),0.0)</f>
        <v>0</v>
      </c>
      <c r="I5" s="272" t="str">
        <f>IFERROR(__xludf.DUMMYFUNCTION("""COMPUTED_VALUE"""),"")</f>
        <v/>
      </c>
      <c r="J5" s="273">
        <f>IFERROR(__xludf.DUMMYFUNCTION("""COMPUTED_VALUE"""),57.0)</f>
        <v>57</v>
      </c>
      <c r="K5" s="269">
        <f>IFERROR(__xludf.DUMMYFUNCTION("""COMPUTED_VALUE"""),461.0)</f>
        <v>461</v>
      </c>
      <c r="L5" s="269">
        <f>IFERROR(__xludf.DUMMYFUNCTION("""COMPUTED_VALUE"""),10.0)</f>
        <v>10</v>
      </c>
      <c r="M5" s="269">
        <f>IFERROR(__xludf.DUMMYFUNCTION("""COMPUTED_VALUE"""),0.0)</f>
        <v>0</v>
      </c>
      <c r="N5" s="271">
        <f>IFERROR(__xludf.DUMMYFUNCTION("""COMPUTED_VALUE"""),41.90909090909091)</f>
        <v>41.90909091</v>
      </c>
      <c r="O5" s="274">
        <f>IFERROR(__xludf.DUMMYFUNCTION("""COMPUTED_VALUE"""),8.087719298245615)</f>
        <v>8.087719298</v>
      </c>
      <c r="P5" s="273">
        <f>IFERROR(__xludf.DUMMYFUNCTION("""COMPUTED_VALUE"""),1.0)</f>
        <v>1</v>
      </c>
      <c r="Q5" s="269">
        <f>IFERROR(__xludf.DUMMYFUNCTION("""COMPUTED_VALUE"""),6.0)</f>
        <v>6</v>
      </c>
      <c r="R5" s="269">
        <f>IFERROR(__xludf.DUMMYFUNCTION("""COMPUTED_VALUE"""),0.0)</f>
        <v>0</v>
      </c>
      <c r="S5" s="271">
        <f>IFERROR(__xludf.DUMMYFUNCTION("""COMPUTED_VALUE"""),0.5454545454545454)</f>
        <v>0.5454545455</v>
      </c>
      <c r="T5" s="274">
        <f>IFERROR(__xludf.DUMMYFUNCTION("""COMPUTED_VALUE"""),6.0)</f>
        <v>6</v>
      </c>
      <c r="U5" s="275">
        <f>IFERROR(__xludf.DUMMYFUNCTION("""COMPUTED_VALUE"""),0.0)</f>
        <v>0</v>
      </c>
      <c r="V5" s="50"/>
      <c r="W5" s="266">
        <f>IFERROR(__xludf.DUMMYFUNCTION("""COMPUTED_VALUE"""),8.0)</f>
        <v>8</v>
      </c>
      <c r="X5" s="267" t="str">
        <f>IFERROR(__xludf.DUMMYFUNCTION("""COMPUTED_VALUE"""),"Caden Clere")</f>
        <v>Caden Clere</v>
      </c>
      <c r="Y5" s="2"/>
      <c r="Z5" s="2"/>
      <c r="AA5" s="2"/>
      <c r="AB5" s="160"/>
      <c r="AC5" s="276">
        <f>IFERROR(__xludf.DUMMYFUNCTION("""COMPUTED_VALUE"""),72.0)</f>
        <v>72</v>
      </c>
      <c r="AD5" s="277">
        <f>IFERROR(__xludf.DUMMYFUNCTION("""COMPUTED_VALUE"""),5.0)</f>
        <v>5</v>
      </c>
      <c r="AE5" s="277">
        <f>IFERROR(__xludf.DUMMYFUNCTION("""COMPUTED_VALUE"""),0.0)</f>
        <v>0</v>
      </c>
      <c r="AF5" s="277">
        <f>IFERROR(__xludf.DUMMYFUNCTION("""COMPUTED_VALUE"""),0.0)</f>
        <v>0</v>
      </c>
      <c r="AG5" s="277">
        <f>IFERROR(__xludf.DUMMYFUNCTION("""COMPUTED_VALUE"""),0.0)</f>
        <v>0</v>
      </c>
      <c r="AH5" s="277">
        <f>IFERROR(__xludf.DUMMYFUNCTION("""COMPUTED_VALUE"""),0.0)</f>
        <v>0</v>
      </c>
      <c r="AI5" s="278">
        <f>IFERROR(__xludf.DUMMYFUNCTION("""COMPUTED_VALUE"""),0.0)</f>
        <v>0</v>
      </c>
    </row>
    <row r="6">
      <c r="A6" s="266">
        <f>IFERROR(__xludf.DUMMYFUNCTION("""COMPUTED_VALUE"""),8.0)</f>
        <v>8</v>
      </c>
      <c r="B6" s="267" t="str">
        <f>IFERROR(__xludf.DUMMYFUNCTION("""COMPUTED_VALUE"""),"Caden Clere")</f>
        <v>Caden Clere</v>
      </c>
      <c r="C6" s="268">
        <f>IFERROR(__xludf.DUMMYFUNCTION("""COMPUTED_VALUE"""),0.0)</f>
        <v>0</v>
      </c>
      <c r="D6" s="269">
        <f>IFERROR(__xludf.DUMMYFUNCTION("""COMPUTED_VALUE"""),0.0)</f>
        <v>0</v>
      </c>
      <c r="E6" s="269">
        <f>IFERROR(__xludf.DUMMYFUNCTION("""COMPUTED_VALUE"""),0.0)</f>
        <v>0</v>
      </c>
      <c r="F6" s="269">
        <f>IFERROR(__xludf.DUMMYFUNCTION("""COMPUTED_VALUE"""),0.0)</f>
        <v>0</v>
      </c>
      <c r="G6" s="270">
        <f>IFERROR(__xludf.DUMMYFUNCTION("""COMPUTED_VALUE"""),0.0)</f>
        <v>0</v>
      </c>
      <c r="H6" s="271">
        <f>IFERROR(__xludf.DUMMYFUNCTION("""COMPUTED_VALUE"""),0.0)</f>
        <v>0</v>
      </c>
      <c r="I6" s="272" t="str">
        <f>IFERROR(__xludf.DUMMYFUNCTION("""COMPUTED_VALUE"""),"")</f>
        <v/>
      </c>
      <c r="J6" s="273">
        <f>IFERROR(__xludf.DUMMYFUNCTION("""COMPUTED_VALUE"""),100.0)</f>
        <v>100</v>
      </c>
      <c r="K6" s="269">
        <f>IFERROR(__xludf.DUMMYFUNCTION("""COMPUTED_VALUE"""),611.0)</f>
        <v>611</v>
      </c>
      <c r="L6" s="269">
        <f>IFERROR(__xludf.DUMMYFUNCTION("""COMPUTED_VALUE"""),4.0)</f>
        <v>4</v>
      </c>
      <c r="M6" s="269">
        <f>IFERROR(__xludf.DUMMYFUNCTION("""COMPUTED_VALUE"""),0.0)</f>
        <v>0</v>
      </c>
      <c r="N6" s="271">
        <f>IFERROR(__xludf.DUMMYFUNCTION("""COMPUTED_VALUE"""),55.54545454545455)</f>
        <v>55.54545455</v>
      </c>
      <c r="O6" s="274">
        <f>IFERROR(__xludf.DUMMYFUNCTION("""COMPUTED_VALUE"""),6.11)</f>
        <v>6.11</v>
      </c>
      <c r="P6" s="273">
        <f>IFERROR(__xludf.DUMMYFUNCTION("""COMPUTED_VALUE"""),6.0)</f>
        <v>6</v>
      </c>
      <c r="Q6" s="269">
        <f>IFERROR(__xludf.DUMMYFUNCTION("""COMPUTED_VALUE"""),24.0)</f>
        <v>24</v>
      </c>
      <c r="R6" s="269">
        <f>IFERROR(__xludf.DUMMYFUNCTION("""COMPUTED_VALUE"""),0.0)</f>
        <v>0</v>
      </c>
      <c r="S6" s="271">
        <f>IFERROR(__xludf.DUMMYFUNCTION("""COMPUTED_VALUE"""),2.1818181818181817)</f>
        <v>2.181818182</v>
      </c>
      <c r="T6" s="274">
        <f>IFERROR(__xludf.DUMMYFUNCTION("""COMPUTED_VALUE"""),4.0)</f>
        <v>4</v>
      </c>
      <c r="U6" s="275">
        <f>IFERROR(__xludf.DUMMYFUNCTION("""COMPUTED_VALUE"""),0.0)</f>
        <v>0</v>
      </c>
      <c r="V6" s="50"/>
      <c r="W6" s="266">
        <f>IFERROR(__xludf.DUMMYFUNCTION("""COMPUTED_VALUE"""),25.0)</f>
        <v>25</v>
      </c>
      <c r="X6" s="267" t="str">
        <f>IFERROR(__xludf.DUMMYFUNCTION("""COMPUTED_VALUE"""),"Bryson Wittmer")</f>
        <v>Bryson Wittmer</v>
      </c>
      <c r="Y6" s="2"/>
      <c r="Z6" s="2"/>
      <c r="AA6" s="2"/>
      <c r="AB6" s="160"/>
      <c r="AC6" s="276">
        <f>IFERROR(__xludf.DUMMYFUNCTION("""COMPUTED_VALUE"""),12.0)</f>
        <v>12</v>
      </c>
      <c r="AD6" s="277">
        <f>IFERROR(__xludf.DUMMYFUNCTION("""COMPUTED_VALUE"""),0.0)</f>
        <v>0</v>
      </c>
      <c r="AE6" s="277">
        <f>IFERROR(__xludf.DUMMYFUNCTION("""COMPUTED_VALUE"""),0.0)</f>
        <v>0</v>
      </c>
      <c r="AF6" s="277">
        <f>IFERROR(__xludf.DUMMYFUNCTION("""COMPUTED_VALUE"""),2.0)</f>
        <v>2</v>
      </c>
      <c r="AG6" s="277">
        <f>IFERROR(__xludf.DUMMYFUNCTION("""COMPUTED_VALUE"""),1.0)</f>
        <v>1</v>
      </c>
      <c r="AH6" s="277">
        <f>IFERROR(__xludf.DUMMYFUNCTION("""COMPUTED_VALUE"""),0.0)</f>
        <v>0</v>
      </c>
      <c r="AI6" s="278">
        <f>IFERROR(__xludf.DUMMYFUNCTION("""COMPUTED_VALUE"""),0.0)</f>
        <v>0</v>
      </c>
    </row>
    <row r="7">
      <c r="A7" s="266">
        <f>IFERROR(__xludf.DUMMYFUNCTION("""COMPUTED_VALUE"""),22.0)</f>
        <v>22</v>
      </c>
      <c r="B7" s="267" t="str">
        <f>IFERROR(__xludf.DUMMYFUNCTION("""COMPUTED_VALUE"""),"Silas Perez")</f>
        <v>Silas Perez</v>
      </c>
      <c r="C7" s="268">
        <f>IFERROR(__xludf.DUMMYFUNCTION("""COMPUTED_VALUE"""),0.0)</f>
        <v>0</v>
      </c>
      <c r="D7" s="269">
        <f>IFERROR(__xludf.DUMMYFUNCTION("""COMPUTED_VALUE"""),0.0)</f>
        <v>0</v>
      </c>
      <c r="E7" s="269">
        <f>IFERROR(__xludf.DUMMYFUNCTION("""COMPUTED_VALUE"""),0.0)</f>
        <v>0</v>
      </c>
      <c r="F7" s="269">
        <f>IFERROR(__xludf.DUMMYFUNCTION("""COMPUTED_VALUE"""),0.0)</f>
        <v>0</v>
      </c>
      <c r="G7" s="270">
        <f>IFERROR(__xludf.DUMMYFUNCTION("""COMPUTED_VALUE"""),0.0)</f>
        <v>0</v>
      </c>
      <c r="H7" s="271">
        <f>IFERROR(__xludf.DUMMYFUNCTION("""COMPUTED_VALUE"""),0.0)</f>
        <v>0</v>
      </c>
      <c r="I7" s="272" t="str">
        <f>IFERROR(__xludf.DUMMYFUNCTION("""COMPUTED_VALUE"""),"")</f>
        <v/>
      </c>
      <c r="J7" s="273">
        <f>IFERROR(__xludf.DUMMYFUNCTION("""COMPUTED_VALUE"""),38.0)</f>
        <v>38</v>
      </c>
      <c r="K7" s="269">
        <f>IFERROR(__xludf.DUMMYFUNCTION("""COMPUTED_VALUE"""),195.0)</f>
        <v>195</v>
      </c>
      <c r="L7" s="269">
        <f>IFERROR(__xludf.DUMMYFUNCTION("""COMPUTED_VALUE"""),1.0)</f>
        <v>1</v>
      </c>
      <c r="M7" s="269">
        <f>IFERROR(__xludf.DUMMYFUNCTION("""COMPUTED_VALUE"""),0.0)</f>
        <v>0</v>
      </c>
      <c r="N7" s="271">
        <f>IFERROR(__xludf.DUMMYFUNCTION("""COMPUTED_VALUE"""),17.727272727272727)</f>
        <v>17.72727273</v>
      </c>
      <c r="O7" s="274">
        <f>IFERROR(__xludf.DUMMYFUNCTION("""COMPUTED_VALUE"""),5.131578947368421)</f>
        <v>5.131578947</v>
      </c>
      <c r="P7" s="273">
        <f>IFERROR(__xludf.DUMMYFUNCTION("""COMPUTED_VALUE"""),0.0)</f>
        <v>0</v>
      </c>
      <c r="Q7" s="269">
        <f>IFERROR(__xludf.DUMMYFUNCTION("""COMPUTED_VALUE"""),0.0)</f>
        <v>0</v>
      </c>
      <c r="R7" s="269">
        <f>IFERROR(__xludf.DUMMYFUNCTION("""COMPUTED_VALUE"""),0.0)</f>
        <v>0</v>
      </c>
      <c r="S7" s="271">
        <f>IFERROR(__xludf.DUMMYFUNCTION("""COMPUTED_VALUE"""),0.0)</f>
        <v>0</v>
      </c>
      <c r="T7" s="274" t="str">
        <f>IFERROR(__xludf.DUMMYFUNCTION("""COMPUTED_VALUE"""),"")</f>
        <v/>
      </c>
      <c r="U7" s="275">
        <f>IFERROR(__xludf.DUMMYFUNCTION("""COMPUTED_VALUE"""),0.0)</f>
        <v>0</v>
      </c>
      <c r="V7" s="50"/>
      <c r="W7" s="266">
        <f>IFERROR(__xludf.DUMMYFUNCTION("""COMPUTED_VALUE"""),11.0)</f>
        <v>11</v>
      </c>
      <c r="X7" s="267" t="str">
        <f>IFERROR(__xludf.DUMMYFUNCTION("""COMPUTED_VALUE"""),"Brody McFadden")</f>
        <v>Brody McFadden</v>
      </c>
      <c r="Y7" s="2"/>
      <c r="Z7" s="2"/>
      <c r="AA7" s="2"/>
      <c r="AB7" s="160"/>
      <c r="AC7" s="276">
        <f>IFERROR(__xludf.DUMMYFUNCTION("""COMPUTED_VALUE"""),97.0)</f>
        <v>97</v>
      </c>
      <c r="AD7" s="277">
        <f>IFERROR(__xludf.DUMMYFUNCTION("""COMPUTED_VALUE"""),2.0)</f>
        <v>2</v>
      </c>
      <c r="AE7" s="277">
        <f>IFERROR(__xludf.DUMMYFUNCTION("""COMPUTED_VALUE"""),0.0)</f>
        <v>0</v>
      </c>
      <c r="AF7" s="277">
        <f>IFERROR(__xludf.DUMMYFUNCTION("""COMPUTED_VALUE"""),0.0)</f>
        <v>0</v>
      </c>
      <c r="AG7" s="277">
        <f>IFERROR(__xludf.DUMMYFUNCTION("""COMPUTED_VALUE"""),1.0)</f>
        <v>1</v>
      </c>
      <c r="AH7" s="277">
        <f>IFERROR(__xludf.DUMMYFUNCTION("""COMPUTED_VALUE"""),0.0)</f>
        <v>0</v>
      </c>
      <c r="AI7" s="278">
        <f>IFERROR(__xludf.DUMMYFUNCTION("""COMPUTED_VALUE"""),0.0)</f>
        <v>0</v>
      </c>
    </row>
    <row r="8">
      <c r="A8" s="266">
        <f>IFERROR(__xludf.DUMMYFUNCTION("""COMPUTED_VALUE"""),40.0)</f>
        <v>40</v>
      </c>
      <c r="B8" s="267" t="str">
        <f>IFERROR(__xludf.DUMMYFUNCTION("""COMPUTED_VALUE"""),"Ryder Kramb")</f>
        <v>Ryder Kramb</v>
      </c>
      <c r="C8" s="268">
        <f>IFERROR(__xludf.DUMMYFUNCTION("""COMPUTED_VALUE"""),0.0)</f>
        <v>0</v>
      </c>
      <c r="D8" s="269">
        <f>IFERROR(__xludf.DUMMYFUNCTION("""COMPUTED_VALUE"""),0.0)</f>
        <v>0</v>
      </c>
      <c r="E8" s="269">
        <f>IFERROR(__xludf.DUMMYFUNCTION("""COMPUTED_VALUE"""),0.0)</f>
        <v>0</v>
      </c>
      <c r="F8" s="269">
        <f>IFERROR(__xludf.DUMMYFUNCTION("""COMPUTED_VALUE"""),0.0)</f>
        <v>0</v>
      </c>
      <c r="G8" s="270">
        <f>IFERROR(__xludf.DUMMYFUNCTION("""COMPUTED_VALUE"""),0.0)</f>
        <v>0</v>
      </c>
      <c r="H8" s="271">
        <f>IFERROR(__xludf.DUMMYFUNCTION("""COMPUTED_VALUE"""),0.0)</f>
        <v>0</v>
      </c>
      <c r="I8" s="272" t="str">
        <f>IFERROR(__xludf.DUMMYFUNCTION("""COMPUTED_VALUE"""),"")</f>
        <v/>
      </c>
      <c r="J8" s="273">
        <f>IFERROR(__xludf.DUMMYFUNCTION("""COMPUTED_VALUE"""),121.0)</f>
        <v>121</v>
      </c>
      <c r="K8" s="269">
        <f>IFERROR(__xludf.DUMMYFUNCTION("""COMPUTED_VALUE"""),517.0)</f>
        <v>517</v>
      </c>
      <c r="L8" s="269">
        <f>IFERROR(__xludf.DUMMYFUNCTION("""COMPUTED_VALUE"""),5.0)</f>
        <v>5</v>
      </c>
      <c r="M8" s="269">
        <f>IFERROR(__xludf.DUMMYFUNCTION("""COMPUTED_VALUE"""),1.0)</f>
        <v>1</v>
      </c>
      <c r="N8" s="271">
        <f>IFERROR(__xludf.DUMMYFUNCTION("""COMPUTED_VALUE"""),47.0)</f>
        <v>47</v>
      </c>
      <c r="O8" s="274">
        <f>IFERROR(__xludf.DUMMYFUNCTION("""COMPUTED_VALUE"""),4.2727272727272725)</f>
        <v>4.272727273</v>
      </c>
      <c r="P8" s="273">
        <f>IFERROR(__xludf.DUMMYFUNCTION("""COMPUTED_VALUE"""),7.0)</f>
        <v>7</v>
      </c>
      <c r="Q8" s="269">
        <f>IFERROR(__xludf.DUMMYFUNCTION("""COMPUTED_VALUE"""),43.0)</f>
        <v>43</v>
      </c>
      <c r="R8" s="269">
        <f>IFERROR(__xludf.DUMMYFUNCTION("""COMPUTED_VALUE"""),0.0)</f>
        <v>0</v>
      </c>
      <c r="S8" s="271">
        <f>IFERROR(__xludf.DUMMYFUNCTION("""COMPUTED_VALUE"""),3.909090909090909)</f>
        <v>3.909090909</v>
      </c>
      <c r="T8" s="274">
        <f>IFERROR(__xludf.DUMMYFUNCTION("""COMPUTED_VALUE"""),6.142857142857143)</f>
        <v>6.142857143</v>
      </c>
      <c r="U8" s="275">
        <f>IFERROR(__xludf.DUMMYFUNCTION("""COMPUTED_VALUE"""),0.0)</f>
        <v>0</v>
      </c>
      <c r="V8" s="50"/>
      <c r="W8" s="266">
        <f>IFERROR(__xludf.DUMMYFUNCTION("""COMPUTED_VALUE"""),32.0)</f>
        <v>32</v>
      </c>
      <c r="X8" s="267" t="str">
        <f>IFERROR(__xludf.DUMMYFUNCTION("""COMPUTED_VALUE"""),"Max Limberios")</f>
        <v>Max Limberios</v>
      </c>
      <c r="Y8" s="2"/>
      <c r="Z8" s="2"/>
      <c r="AA8" s="2"/>
      <c r="AB8" s="160"/>
      <c r="AC8" s="276">
        <f>IFERROR(__xludf.DUMMYFUNCTION("""COMPUTED_VALUE"""),21.0)</f>
        <v>21</v>
      </c>
      <c r="AD8" s="277">
        <f>IFERROR(__xludf.DUMMYFUNCTION("""COMPUTED_VALUE"""),1.0)</f>
        <v>1</v>
      </c>
      <c r="AE8" s="277">
        <f>IFERROR(__xludf.DUMMYFUNCTION("""COMPUTED_VALUE"""),0.0)</f>
        <v>0</v>
      </c>
      <c r="AF8" s="277">
        <f>IFERROR(__xludf.DUMMYFUNCTION("""COMPUTED_VALUE"""),0.0)</f>
        <v>0</v>
      </c>
      <c r="AG8" s="277">
        <f>IFERROR(__xludf.DUMMYFUNCTION("""COMPUTED_VALUE"""),0.0)</f>
        <v>0</v>
      </c>
      <c r="AH8" s="277">
        <f>IFERROR(__xludf.DUMMYFUNCTION("""COMPUTED_VALUE"""),0.0)</f>
        <v>0</v>
      </c>
      <c r="AI8" s="278">
        <f>IFERROR(__xludf.DUMMYFUNCTION("""COMPUTED_VALUE"""),0.0)</f>
        <v>0</v>
      </c>
    </row>
    <row r="9">
      <c r="A9" s="266">
        <f>IFERROR(__xludf.DUMMYFUNCTION("""COMPUTED_VALUE"""),32.0)</f>
        <v>32</v>
      </c>
      <c r="B9" s="267" t="str">
        <f>IFERROR(__xludf.DUMMYFUNCTION("""COMPUTED_VALUE"""),"Max Limberios")</f>
        <v>Max Limberios</v>
      </c>
      <c r="C9" s="268">
        <f>IFERROR(__xludf.DUMMYFUNCTION("""COMPUTED_VALUE"""),0.0)</f>
        <v>0</v>
      </c>
      <c r="D9" s="269">
        <f>IFERROR(__xludf.DUMMYFUNCTION("""COMPUTED_VALUE"""),0.0)</f>
        <v>0</v>
      </c>
      <c r="E9" s="269">
        <f>IFERROR(__xludf.DUMMYFUNCTION("""COMPUTED_VALUE"""),0.0)</f>
        <v>0</v>
      </c>
      <c r="F9" s="269">
        <f>IFERROR(__xludf.DUMMYFUNCTION("""COMPUTED_VALUE"""),0.0)</f>
        <v>0</v>
      </c>
      <c r="G9" s="270">
        <f>IFERROR(__xludf.DUMMYFUNCTION("""COMPUTED_VALUE"""),0.0)</f>
        <v>0</v>
      </c>
      <c r="H9" s="271">
        <f>IFERROR(__xludf.DUMMYFUNCTION("""COMPUTED_VALUE"""),0.0)</f>
        <v>0</v>
      </c>
      <c r="I9" s="272" t="str">
        <f>IFERROR(__xludf.DUMMYFUNCTION("""COMPUTED_VALUE"""),"")</f>
        <v/>
      </c>
      <c r="J9" s="273">
        <f>IFERROR(__xludf.DUMMYFUNCTION("""COMPUTED_VALUE"""),1.0)</f>
        <v>1</v>
      </c>
      <c r="K9" s="269">
        <f>IFERROR(__xludf.DUMMYFUNCTION("""COMPUTED_VALUE"""),7.0)</f>
        <v>7</v>
      </c>
      <c r="L9" s="269">
        <f>IFERROR(__xludf.DUMMYFUNCTION("""COMPUTED_VALUE"""),0.0)</f>
        <v>0</v>
      </c>
      <c r="M9" s="269">
        <f>IFERROR(__xludf.DUMMYFUNCTION("""COMPUTED_VALUE"""),0.0)</f>
        <v>0</v>
      </c>
      <c r="N9" s="271">
        <f>IFERROR(__xludf.DUMMYFUNCTION("""COMPUTED_VALUE"""),0.6363636363636364)</f>
        <v>0.6363636364</v>
      </c>
      <c r="O9" s="274">
        <f>IFERROR(__xludf.DUMMYFUNCTION("""COMPUTED_VALUE"""),7.0)</f>
        <v>7</v>
      </c>
      <c r="P9" s="273">
        <f>IFERROR(__xludf.DUMMYFUNCTION("""COMPUTED_VALUE"""),0.0)</f>
        <v>0</v>
      </c>
      <c r="Q9" s="269">
        <f>IFERROR(__xludf.DUMMYFUNCTION("""COMPUTED_VALUE"""),0.0)</f>
        <v>0</v>
      </c>
      <c r="R9" s="269">
        <f>IFERROR(__xludf.DUMMYFUNCTION("""COMPUTED_VALUE"""),0.0)</f>
        <v>0</v>
      </c>
      <c r="S9" s="271">
        <f>IFERROR(__xludf.DUMMYFUNCTION("""COMPUTED_VALUE"""),0.0)</f>
        <v>0</v>
      </c>
      <c r="T9" s="274" t="str">
        <f>IFERROR(__xludf.DUMMYFUNCTION("""COMPUTED_VALUE"""),"")</f>
        <v/>
      </c>
      <c r="U9" s="275">
        <f>IFERROR(__xludf.DUMMYFUNCTION("""COMPUTED_VALUE"""),0.0)</f>
        <v>0</v>
      </c>
      <c r="V9" s="50"/>
      <c r="W9" s="266">
        <f>IFERROR(__xludf.DUMMYFUNCTION("""COMPUTED_VALUE"""),4.0)</f>
        <v>4</v>
      </c>
      <c r="X9" s="267" t="str">
        <f>IFERROR(__xludf.DUMMYFUNCTION("""COMPUTED_VALUE"""),"Cole Leimeister")</f>
        <v>Cole Leimeister</v>
      </c>
      <c r="Y9" s="2"/>
      <c r="Z9" s="2"/>
      <c r="AA9" s="2"/>
      <c r="AB9" s="160"/>
      <c r="AC9" s="276">
        <f>IFERROR(__xludf.DUMMYFUNCTION("""COMPUTED_VALUE"""),55.0)</f>
        <v>55</v>
      </c>
      <c r="AD9" s="277">
        <f>IFERROR(__xludf.DUMMYFUNCTION("""COMPUTED_VALUE"""),0.0)</f>
        <v>0</v>
      </c>
      <c r="AE9" s="277">
        <f>IFERROR(__xludf.DUMMYFUNCTION("""COMPUTED_VALUE"""),4.0)</f>
        <v>4</v>
      </c>
      <c r="AF9" s="277">
        <f>IFERROR(__xludf.DUMMYFUNCTION("""COMPUTED_VALUE"""),0.0)</f>
        <v>0</v>
      </c>
      <c r="AG9" s="277">
        <f>IFERROR(__xludf.DUMMYFUNCTION("""COMPUTED_VALUE"""),0.0)</f>
        <v>0</v>
      </c>
      <c r="AH9" s="277">
        <f>IFERROR(__xludf.DUMMYFUNCTION("""COMPUTED_VALUE"""),0.0)</f>
        <v>0</v>
      </c>
      <c r="AI9" s="278">
        <f>IFERROR(__xludf.DUMMYFUNCTION("""COMPUTED_VALUE"""),0.0)</f>
        <v>0</v>
      </c>
    </row>
    <row r="10">
      <c r="A10" s="266">
        <f>IFERROR(__xludf.DUMMYFUNCTION("""COMPUTED_VALUE"""),2.0)</f>
        <v>2</v>
      </c>
      <c r="B10" s="267" t="str">
        <f>IFERROR(__xludf.DUMMYFUNCTION("""COMPUTED_VALUE"""),"Andy Strecker")</f>
        <v>Andy Strecker</v>
      </c>
      <c r="C10" s="268">
        <f>IFERROR(__xludf.DUMMYFUNCTION("""COMPUTED_VALUE"""),0.0)</f>
        <v>0</v>
      </c>
      <c r="D10" s="269">
        <f>IFERROR(__xludf.DUMMYFUNCTION("""COMPUTED_VALUE"""),0.0)</f>
        <v>0</v>
      </c>
      <c r="E10" s="269">
        <f>IFERROR(__xludf.DUMMYFUNCTION("""COMPUTED_VALUE"""),0.0)</f>
        <v>0</v>
      </c>
      <c r="F10" s="269">
        <f>IFERROR(__xludf.DUMMYFUNCTION("""COMPUTED_VALUE"""),0.0)</f>
        <v>0</v>
      </c>
      <c r="G10" s="270">
        <f>IFERROR(__xludf.DUMMYFUNCTION("""COMPUTED_VALUE"""),0.0)</f>
        <v>0</v>
      </c>
      <c r="H10" s="271">
        <f>IFERROR(__xludf.DUMMYFUNCTION("""COMPUTED_VALUE"""),0.0)</f>
        <v>0</v>
      </c>
      <c r="I10" s="272" t="str">
        <f>IFERROR(__xludf.DUMMYFUNCTION("""COMPUTED_VALUE"""),"")</f>
        <v/>
      </c>
      <c r="J10" s="273">
        <f>IFERROR(__xludf.DUMMYFUNCTION("""COMPUTED_VALUE"""),2.0)</f>
        <v>2</v>
      </c>
      <c r="K10" s="269">
        <f>IFERROR(__xludf.DUMMYFUNCTION("""COMPUTED_VALUE"""),13.0)</f>
        <v>13</v>
      </c>
      <c r="L10" s="269">
        <f>IFERROR(__xludf.DUMMYFUNCTION("""COMPUTED_VALUE"""),0.0)</f>
        <v>0</v>
      </c>
      <c r="M10" s="269">
        <f>IFERROR(__xludf.DUMMYFUNCTION("""COMPUTED_VALUE"""),0.0)</f>
        <v>0</v>
      </c>
      <c r="N10" s="271">
        <f>IFERROR(__xludf.DUMMYFUNCTION("""COMPUTED_VALUE"""),1.1818181818181819)</f>
        <v>1.181818182</v>
      </c>
      <c r="O10" s="274">
        <f>IFERROR(__xludf.DUMMYFUNCTION("""COMPUTED_VALUE"""),6.5)</f>
        <v>6.5</v>
      </c>
      <c r="P10" s="273">
        <f>IFERROR(__xludf.DUMMYFUNCTION("""COMPUTED_VALUE"""),19.0)</f>
        <v>19</v>
      </c>
      <c r="Q10" s="269">
        <f>IFERROR(__xludf.DUMMYFUNCTION("""COMPUTED_VALUE"""),273.0)</f>
        <v>273</v>
      </c>
      <c r="R10" s="269">
        <f>IFERROR(__xludf.DUMMYFUNCTION("""COMPUTED_VALUE"""),5.0)</f>
        <v>5</v>
      </c>
      <c r="S10" s="271">
        <f>IFERROR(__xludf.DUMMYFUNCTION("""COMPUTED_VALUE"""),24.818181818181817)</f>
        <v>24.81818182</v>
      </c>
      <c r="T10" s="274">
        <f>IFERROR(__xludf.DUMMYFUNCTION("""COMPUTED_VALUE"""),14.368421052631579)</f>
        <v>14.36842105</v>
      </c>
      <c r="U10" s="275">
        <f>IFERROR(__xludf.DUMMYFUNCTION("""COMPUTED_VALUE"""),0.0)</f>
        <v>0</v>
      </c>
      <c r="V10" s="50"/>
      <c r="W10" s="266">
        <f>IFERROR(__xludf.DUMMYFUNCTION("""COMPUTED_VALUE"""),22.0)</f>
        <v>22</v>
      </c>
      <c r="X10" s="267" t="str">
        <f>IFERROR(__xludf.DUMMYFUNCTION("""COMPUTED_VALUE"""),"Silas Perez")</f>
        <v>Silas Perez</v>
      </c>
      <c r="Y10" s="2"/>
      <c r="Z10" s="2"/>
      <c r="AA10" s="2"/>
      <c r="AB10" s="160"/>
      <c r="AC10" s="276">
        <f>IFERROR(__xludf.DUMMYFUNCTION("""COMPUTED_VALUE"""),26.0)</f>
        <v>26</v>
      </c>
      <c r="AD10" s="277">
        <f>IFERROR(__xludf.DUMMYFUNCTION("""COMPUTED_VALUE"""),0.0)</f>
        <v>0</v>
      </c>
      <c r="AE10" s="277">
        <f>IFERROR(__xludf.DUMMYFUNCTION("""COMPUTED_VALUE"""),0.0)</f>
        <v>0</v>
      </c>
      <c r="AF10" s="277">
        <f>IFERROR(__xludf.DUMMYFUNCTION("""COMPUTED_VALUE"""),0.0)</f>
        <v>0</v>
      </c>
      <c r="AG10" s="277">
        <f>IFERROR(__xludf.DUMMYFUNCTION("""COMPUTED_VALUE"""),0.0)</f>
        <v>0</v>
      </c>
      <c r="AH10" s="277">
        <f>IFERROR(__xludf.DUMMYFUNCTION("""COMPUTED_VALUE"""),0.0)</f>
        <v>0</v>
      </c>
      <c r="AI10" s="278">
        <f>IFERROR(__xludf.DUMMYFUNCTION("""COMPUTED_VALUE"""),0.0)</f>
        <v>0</v>
      </c>
    </row>
    <row r="11">
      <c r="A11" s="266">
        <f>IFERROR(__xludf.DUMMYFUNCTION("""COMPUTED_VALUE"""),10.0)</f>
        <v>10</v>
      </c>
      <c r="B11" s="267" t="str">
        <f>IFERROR(__xludf.DUMMYFUNCTION("""COMPUTED_VALUE"""),"Coltyn Meagrow")</f>
        <v>Coltyn Meagrow</v>
      </c>
      <c r="C11" s="268">
        <f>IFERROR(__xludf.DUMMYFUNCTION("""COMPUTED_VALUE"""),0.0)</f>
        <v>0</v>
      </c>
      <c r="D11" s="269">
        <f>IFERROR(__xludf.DUMMYFUNCTION("""COMPUTED_VALUE"""),0.0)</f>
        <v>0</v>
      </c>
      <c r="E11" s="269">
        <f>IFERROR(__xludf.DUMMYFUNCTION("""COMPUTED_VALUE"""),0.0)</f>
        <v>0</v>
      </c>
      <c r="F11" s="269">
        <f>IFERROR(__xludf.DUMMYFUNCTION("""COMPUTED_VALUE"""),0.0)</f>
        <v>0</v>
      </c>
      <c r="G11" s="270">
        <f>IFERROR(__xludf.DUMMYFUNCTION("""COMPUTED_VALUE"""),0.0)</f>
        <v>0</v>
      </c>
      <c r="H11" s="271">
        <f>IFERROR(__xludf.DUMMYFUNCTION("""COMPUTED_VALUE"""),0.0)</f>
        <v>0</v>
      </c>
      <c r="I11" s="272" t="str">
        <f>IFERROR(__xludf.DUMMYFUNCTION("""COMPUTED_VALUE"""),"")</f>
        <v/>
      </c>
      <c r="J11" s="273">
        <f>IFERROR(__xludf.DUMMYFUNCTION("""COMPUTED_VALUE"""),0.0)</f>
        <v>0</v>
      </c>
      <c r="K11" s="269">
        <f>IFERROR(__xludf.DUMMYFUNCTION("""COMPUTED_VALUE"""),0.0)</f>
        <v>0</v>
      </c>
      <c r="L11" s="269">
        <f>IFERROR(__xludf.DUMMYFUNCTION("""COMPUTED_VALUE"""),0.0)</f>
        <v>0</v>
      </c>
      <c r="M11" s="269">
        <f>IFERROR(__xludf.DUMMYFUNCTION("""COMPUTED_VALUE"""),0.0)</f>
        <v>0</v>
      </c>
      <c r="N11" s="271">
        <f>IFERROR(__xludf.DUMMYFUNCTION("""COMPUTED_VALUE"""),0.0)</f>
        <v>0</v>
      </c>
      <c r="O11" s="274" t="str">
        <f>IFERROR(__xludf.DUMMYFUNCTION("""COMPUTED_VALUE"""),"")</f>
        <v/>
      </c>
      <c r="P11" s="273">
        <f>IFERROR(__xludf.DUMMYFUNCTION("""COMPUTED_VALUE"""),30.0)</f>
        <v>30</v>
      </c>
      <c r="Q11" s="269">
        <f>IFERROR(__xludf.DUMMYFUNCTION("""COMPUTED_VALUE"""),453.0)</f>
        <v>453</v>
      </c>
      <c r="R11" s="269">
        <f>IFERROR(__xludf.DUMMYFUNCTION("""COMPUTED_VALUE"""),3.0)</f>
        <v>3</v>
      </c>
      <c r="S11" s="271">
        <f>IFERROR(__xludf.DUMMYFUNCTION("""COMPUTED_VALUE"""),41.18181818181818)</f>
        <v>41.18181818</v>
      </c>
      <c r="T11" s="274">
        <f>IFERROR(__xludf.DUMMYFUNCTION("""COMPUTED_VALUE"""),15.1)</f>
        <v>15.1</v>
      </c>
      <c r="U11" s="275">
        <f>IFERROR(__xludf.DUMMYFUNCTION("""COMPUTED_VALUE"""),0.0)</f>
        <v>0</v>
      </c>
      <c r="V11" s="50"/>
      <c r="W11" s="266">
        <f>IFERROR(__xludf.DUMMYFUNCTION("""COMPUTED_VALUE"""),2.0)</f>
        <v>2</v>
      </c>
      <c r="X11" s="267" t="str">
        <f>IFERROR(__xludf.DUMMYFUNCTION("""COMPUTED_VALUE"""),"Andy Strecker")</f>
        <v>Andy Strecker</v>
      </c>
      <c r="Y11" s="2"/>
      <c r="Z11" s="2"/>
      <c r="AA11" s="2"/>
      <c r="AB11" s="160"/>
      <c r="AC11" s="276">
        <f>IFERROR(__xludf.DUMMYFUNCTION("""COMPUTED_VALUE"""),42.0)</f>
        <v>42</v>
      </c>
      <c r="AD11" s="277">
        <f>IFERROR(__xludf.DUMMYFUNCTION("""COMPUTED_VALUE"""),0.0)</f>
        <v>0</v>
      </c>
      <c r="AE11" s="277">
        <f>IFERROR(__xludf.DUMMYFUNCTION("""COMPUTED_VALUE"""),2.0)</f>
        <v>2</v>
      </c>
      <c r="AF11" s="277">
        <f>IFERROR(__xludf.DUMMYFUNCTION("""COMPUTED_VALUE"""),0.0)</f>
        <v>0</v>
      </c>
      <c r="AG11" s="277">
        <f>IFERROR(__xludf.DUMMYFUNCTION("""COMPUTED_VALUE"""),1.0)</f>
        <v>1</v>
      </c>
      <c r="AH11" s="277">
        <f>IFERROR(__xludf.DUMMYFUNCTION("""COMPUTED_VALUE"""),0.0)</f>
        <v>0</v>
      </c>
      <c r="AI11" s="278">
        <f>IFERROR(__xludf.DUMMYFUNCTION("""COMPUTED_VALUE"""),0.0)</f>
        <v>0</v>
      </c>
    </row>
    <row r="12">
      <c r="A12" s="266">
        <f>IFERROR(__xludf.DUMMYFUNCTION("""COMPUTED_VALUE"""),11.0)</f>
        <v>11</v>
      </c>
      <c r="B12" s="267" t="str">
        <f>IFERROR(__xludf.DUMMYFUNCTION("""COMPUTED_VALUE"""),"Brody McFadden")</f>
        <v>Brody McFadden</v>
      </c>
      <c r="C12" s="268">
        <f>IFERROR(__xludf.DUMMYFUNCTION("""COMPUTED_VALUE"""),0.0)</f>
        <v>0</v>
      </c>
      <c r="D12" s="269">
        <f>IFERROR(__xludf.DUMMYFUNCTION("""COMPUTED_VALUE"""),0.0)</f>
        <v>0</v>
      </c>
      <c r="E12" s="269">
        <f>IFERROR(__xludf.DUMMYFUNCTION("""COMPUTED_VALUE"""),0.0)</f>
        <v>0</v>
      </c>
      <c r="F12" s="269">
        <f>IFERROR(__xludf.DUMMYFUNCTION("""COMPUTED_VALUE"""),0.0)</f>
        <v>0</v>
      </c>
      <c r="G12" s="270">
        <f>IFERROR(__xludf.DUMMYFUNCTION("""COMPUTED_VALUE"""),0.0)</f>
        <v>0</v>
      </c>
      <c r="H12" s="271">
        <f>IFERROR(__xludf.DUMMYFUNCTION("""COMPUTED_VALUE"""),0.0)</f>
        <v>0</v>
      </c>
      <c r="I12" s="272" t="str">
        <f>IFERROR(__xludf.DUMMYFUNCTION("""COMPUTED_VALUE"""),"")</f>
        <v/>
      </c>
      <c r="J12" s="273">
        <f>IFERROR(__xludf.DUMMYFUNCTION("""COMPUTED_VALUE"""),0.0)</f>
        <v>0</v>
      </c>
      <c r="K12" s="269">
        <f>IFERROR(__xludf.DUMMYFUNCTION("""COMPUTED_VALUE"""),0.0)</f>
        <v>0</v>
      </c>
      <c r="L12" s="269">
        <f>IFERROR(__xludf.DUMMYFUNCTION("""COMPUTED_VALUE"""),0.0)</f>
        <v>0</v>
      </c>
      <c r="M12" s="269">
        <f>IFERROR(__xludf.DUMMYFUNCTION("""COMPUTED_VALUE"""),0.0)</f>
        <v>0</v>
      </c>
      <c r="N12" s="271">
        <f>IFERROR(__xludf.DUMMYFUNCTION("""COMPUTED_VALUE"""),0.0)</f>
        <v>0</v>
      </c>
      <c r="O12" s="274" t="str">
        <f>IFERROR(__xludf.DUMMYFUNCTION("""COMPUTED_VALUE"""),"")</f>
        <v/>
      </c>
      <c r="P12" s="273">
        <f>IFERROR(__xludf.DUMMYFUNCTION("""COMPUTED_VALUE"""),9.0)</f>
        <v>9</v>
      </c>
      <c r="Q12" s="269">
        <f>IFERROR(__xludf.DUMMYFUNCTION("""COMPUTED_VALUE"""),181.0)</f>
        <v>181</v>
      </c>
      <c r="R12" s="269">
        <f>IFERROR(__xludf.DUMMYFUNCTION("""COMPUTED_VALUE"""),2.0)</f>
        <v>2</v>
      </c>
      <c r="S12" s="271">
        <f>IFERROR(__xludf.DUMMYFUNCTION("""COMPUTED_VALUE"""),16.454545454545453)</f>
        <v>16.45454545</v>
      </c>
      <c r="T12" s="274">
        <f>IFERROR(__xludf.DUMMYFUNCTION("""COMPUTED_VALUE"""),20.11111111111111)</f>
        <v>20.11111111</v>
      </c>
      <c r="U12" s="275">
        <f>IFERROR(__xludf.DUMMYFUNCTION("""COMPUTED_VALUE"""),1.0)</f>
        <v>1</v>
      </c>
      <c r="V12" s="50"/>
      <c r="W12" s="266">
        <f>IFERROR(__xludf.DUMMYFUNCTION("""COMPUTED_VALUE"""),5.0)</f>
        <v>5</v>
      </c>
      <c r="X12" s="267" t="str">
        <f>IFERROR(__xludf.DUMMYFUNCTION("""COMPUTED_VALUE"""),"Blaise Garn")</f>
        <v>Blaise Garn</v>
      </c>
      <c r="Y12" s="2"/>
      <c r="Z12" s="2"/>
      <c r="AA12" s="2"/>
      <c r="AB12" s="160"/>
      <c r="AC12" s="276">
        <f>IFERROR(__xludf.DUMMYFUNCTION("""COMPUTED_VALUE"""),30.0)</f>
        <v>30</v>
      </c>
      <c r="AD12" s="277">
        <f>IFERROR(__xludf.DUMMYFUNCTION("""COMPUTED_VALUE"""),0.0)</f>
        <v>0</v>
      </c>
      <c r="AE12" s="277">
        <f>IFERROR(__xludf.DUMMYFUNCTION("""COMPUTED_VALUE"""),1.0)</f>
        <v>1</v>
      </c>
      <c r="AF12" s="277">
        <f>IFERROR(__xludf.DUMMYFUNCTION("""COMPUTED_VALUE"""),0.0)</f>
        <v>0</v>
      </c>
      <c r="AG12" s="277">
        <f>IFERROR(__xludf.DUMMYFUNCTION("""COMPUTED_VALUE"""),0.0)</f>
        <v>0</v>
      </c>
      <c r="AH12" s="277">
        <f>IFERROR(__xludf.DUMMYFUNCTION("""COMPUTED_VALUE"""),0.0)</f>
        <v>0</v>
      </c>
      <c r="AI12" s="278">
        <f>IFERROR(__xludf.DUMMYFUNCTION("""COMPUTED_VALUE"""),0.0)</f>
        <v>0</v>
      </c>
    </row>
    <row r="13">
      <c r="A13" s="279">
        <f>IFERROR(__xludf.DUMMYFUNCTION("""COMPUTED_VALUE"""),6.0)</f>
        <v>6</v>
      </c>
      <c r="B13" s="267" t="str">
        <f>IFERROR(__xludf.DUMMYFUNCTION("""COMPUTED_VALUE"""),"Cohen Dawson")</f>
        <v>Cohen Dawson</v>
      </c>
      <c r="C13" s="268">
        <f>IFERROR(__xludf.DUMMYFUNCTION("""COMPUTED_VALUE"""),0.0)</f>
        <v>0</v>
      </c>
      <c r="D13" s="269">
        <f>IFERROR(__xludf.DUMMYFUNCTION("""COMPUTED_VALUE"""),0.0)</f>
        <v>0</v>
      </c>
      <c r="E13" s="269">
        <f>IFERROR(__xludf.DUMMYFUNCTION("""COMPUTED_VALUE"""),0.0)</f>
        <v>0</v>
      </c>
      <c r="F13" s="269">
        <f>IFERROR(__xludf.DUMMYFUNCTION("""COMPUTED_VALUE"""),0.0)</f>
        <v>0</v>
      </c>
      <c r="G13" s="270">
        <f>IFERROR(__xludf.DUMMYFUNCTION("""COMPUTED_VALUE"""),0.0)</f>
        <v>0</v>
      </c>
      <c r="H13" s="271">
        <f>IFERROR(__xludf.DUMMYFUNCTION("""COMPUTED_VALUE"""),0.0)</f>
        <v>0</v>
      </c>
      <c r="I13" s="272" t="str">
        <f>IFERROR(__xludf.DUMMYFUNCTION("""COMPUTED_VALUE"""),"")</f>
        <v/>
      </c>
      <c r="J13" s="273">
        <f>IFERROR(__xludf.DUMMYFUNCTION("""COMPUTED_VALUE"""),5.0)</f>
        <v>5</v>
      </c>
      <c r="K13" s="269">
        <f>IFERROR(__xludf.DUMMYFUNCTION("""COMPUTED_VALUE"""),40.0)</f>
        <v>40</v>
      </c>
      <c r="L13" s="269">
        <f>IFERROR(__xludf.DUMMYFUNCTION("""COMPUTED_VALUE"""),0.0)</f>
        <v>0</v>
      </c>
      <c r="M13" s="269">
        <f>IFERROR(__xludf.DUMMYFUNCTION("""COMPUTED_VALUE"""),1.0)</f>
        <v>1</v>
      </c>
      <c r="N13" s="271">
        <f>IFERROR(__xludf.DUMMYFUNCTION("""COMPUTED_VALUE"""),3.6363636363636362)</f>
        <v>3.636363636</v>
      </c>
      <c r="O13" s="274">
        <f>IFERROR(__xludf.DUMMYFUNCTION("""COMPUTED_VALUE"""),8.0)</f>
        <v>8</v>
      </c>
      <c r="P13" s="273">
        <f>IFERROR(__xludf.DUMMYFUNCTION("""COMPUTED_VALUE"""),0.0)</f>
        <v>0</v>
      </c>
      <c r="Q13" s="269">
        <f>IFERROR(__xludf.DUMMYFUNCTION("""COMPUTED_VALUE"""),0.0)</f>
        <v>0</v>
      </c>
      <c r="R13" s="269">
        <f>IFERROR(__xludf.DUMMYFUNCTION("""COMPUTED_VALUE"""),0.0)</f>
        <v>0</v>
      </c>
      <c r="S13" s="271">
        <f>IFERROR(__xludf.DUMMYFUNCTION("""COMPUTED_VALUE"""),0.0)</f>
        <v>0</v>
      </c>
      <c r="T13" s="274" t="str">
        <f>IFERROR(__xludf.DUMMYFUNCTION("""COMPUTED_VALUE"""),"")</f>
        <v/>
      </c>
      <c r="U13" s="275">
        <f>IFERROR(__xludf.DUMMYFUNCTION("""COMPUTED_VALUE"""),0.0)</f>
        <v>0</v>
      </c>
      <c r="V13" s="50"/>
      <c r="W13" s="266">
        <f>IFERROR(__xludf.DUMMYFUNCTION("""COMPUTED_VALUE"""),10.0)</f>
        <v>10</v>
      </c>
      <c r="X13" s="267" t="str">
        <f>IFERROR(__xludf.DUMMYFUNCTION("""COMPUTED_VALUE"""),"Coltyn Meagrow")</f>
        <v>Coltyn Meagrow</v>
      </c>
      <c r="Y13" s="2"/>
      <c r="Z13" s="2"/>
      <c r="AA13" s="2"/>
      <c r="AB13" s="160"/>
      <c r="AC13" s="276">
        <f>IFERROR(__xludf.DUMMYFUNCTION("""COMPUTED_VALUE"""),84.0)</f>
        <v>84</v>
      </c>
      <c r="AD13" s="277">
        <f>IFERROR(__xludf.DUMMYFUNCTION("""COMPUTED_VALUE"""),0.0)</f>
        <v>0</v>
      </c>
      <c r="AE13" s="277">
        <f>IFERROR(__xludf.DUMMYFUNCTION("""COMPUTED_VALUE"""),0.0)</f>
        <v>0</v>
      </c>
      <c r="AF13" s="277">
        <f>IFERROR(__xludf.DUMMYFUNCTION("""COMPUTED_VALUE"""),0.0)</f>
        <v>0</v>
      </c>
      <c r="AG13" s="277">
        <f>IFERROR(__xludf.DUMMYFUNCTION("""COMPUTED_VALUE"""),0.0)</f>
        <v>0</v>
      </c>
      <c r="AH13" s="277">
        <f>IFERROR(__xludf.DUMMYFUNCTION("""COMPUTED_VALUE"""),0.0)</f>
        <v>0</v>
      </c>
      <c r="AI13" s="278">
        <f>IFERROR(__xludf.DUMMYFUNCTION("""COMPUTED_VALUE"""),0.0)</f>
        <v>0</v>
      </c>
    </row>
    <row r="14">
      <c r="A14" s="266">
        <f>IFERROR(__xludf.DUMMYFUNCTION("""COMPUTED_VALUE"""),5.0)</f>
        <v>5</v>
      </c>
      <c r="B14" s="267" t="str">
        <f>IFERROR(__xludf.DUMMYFUNCTION("""COMPUTED_VALUE"""),"Blaise Garn")</f>
        <v>Blaise Garn</v>
      </c>
      <c r="C14" s="268">
        <f>IFERROR(__xludf.DUMMYFUNCTION("""COMPUTED_VALUE"""),0.0)</f>
        <v>0</v>
      </c>
      <c r="D14" s="269">
        <f>IFERROR(__xludf.DUMMYFUNCTION("""COMPUTED_VALUE"""),0.0)</f>
        <v>0</v>
      </c>
      <c r="E14" s="269">
        <f>IFERROR(__xludf.DUMMYFUNCTION("""COMPUTED_VALUE"""),0.0)</f>
        <v>0</v>
      </c>
      <c r="F14" s="269">
        <f>IFERROR(__xludf.DUMMYFUNCTION("""COMPUTED_VALUE"""),0.0)</f>
        <v>0</v>
      </c>
      <c r="G14" s="270">
        <f>IFERROR(__xludf.DUMMYFUNCTION("""COMPUTED_VALUE"""),0.0)</f>
        <v>0</v>
      </c>
      <c r="H14" s="271">
        <f>IFERROR(__xludf.DUMMYFUNCTION("""COMPUTED_VALUE"""),0.0)</f>
        <v>0</v>
      </c>
      <c r="I14" s="272" t="str">
        <f>IFERROR(__xludf.DUMMYFUNCTION("""COMPUTED_VALUE"""),"")</f>
        <v/>
      </c>
      <c r="J14" s="273">
        <f>IFERROR(__xludf.DUMMYFUNCTION("""COMPUTED_VALUE"""),2.0)</f>
        <v>2</v>
      </c>
      <c r="K14" s="269">
        <f>IFERROR(__xludf.DUMMYFUNCTION("""COMPUTED_VALUE"""),0.0)</f>
        <v>0</v>
      </c>
      <c r="L14" s="269">
        <f>IFERROR(__xludf.DUMMYFUNCTION("""COMPUTED_VALUE"""),0.0)</f>
        <v>0</v>
      </c>
      <c r="M14" s="269">
        <f>IFERROR(__xludf.DUMMYFUNCTION("""COMPUTED_VALUE"""),0.0)</f>
        <v>0</v>
      </c>
      <c r="N14" s="271">
        <f>IFERROR(__xludf.DUMMYFUNCTION("""COMPUTED_VALUE"""),0.0)</f>
        <v>0</v>
      </c>
      <c r="O14" s="274">
        <f>IFERROR(__xludf.DUMMYFUNCTION("""COMPUTED_VALUE"""),0.0)</f>
        <v>0</v>
      </c>
      <c r="P14" s="273">
        <f>IFERROR(__xludf.DUMMYFUNCTION("""COMPUTED_VALUE"""),13.0)</f>
        <v>13</v>
      </c>
      <c r="Q14" s="269">
        <f>IFERROR(__xludf.DUMMYFUNCTION("""COMPUTED_VALUE"""),138.0)</f>
        <v>138</v>
      </c>
      <c r="R14" s="269">
        <f>IFERROR(__xludf.DUMMYFUNCTION("""COMPUTED_VALUE"""),1.0)</f>
        <v>1</v>
      </c>
      <c r="S14" s="271">
        <f>IFERROR(__xludf.DUMMYFUNCTION("""COMPUTED_VALUE"""),12.545454545454545)</f>
        <v>12.54545455</v>
      </c>
      <c r="T14" s="274">
        <f>IFERROR(__xludf.DUMMYFUNCTION("""COMPUTED_VALUE"""),10.615384615384615)</f>
        <v>10.61538462</v>
      </c>
      <c r="U14" s="275">
        <f>IFERROR(__xludf.DUMMYFUNCTION("""COMPUTED_VALUE"""),0.0)</f>
        <v>0</v>
      </c>
      <c r="V14" s="50"/>
      <c r="W14" s="266">
        <f>IFERROR(__xludf.DUMMYFUNCTION("""COMPUTED_VALUE"""),53.0)</f>
        <v>53</v>
      </c>
      <c r="X14" s="267" t="str">
        <f>IFERROR(__xludf.DUMMYFUNCTION("""COMPUTED_VALUE"""),"Colten Collins")</f>
        <v>Colten Collins</v>
      </c>
      <c r="Y14" s="2"/>
      <c r="Z14" s="2"/>
      <c r="AA14" s="2"/>
      <c r="AB14" s="160"/>
      <c r="AC14" s="276">
        <f>IFERROR(__xludf.DUMMYFUNCTION("""COMPUTED_VALUE"""),58.0)</f>
        <v>58</v>
      </c>
      <c r="AD14" s="277">
        <f>IFERROR(__xludf.DUMMYFUNCTION("""COMPUTED_VALUE"""),0.0)</f>
        <v>0</v>
      </c>
      <c r="AE14" s="277">
        <f>IFERROR(__xludf.DUMMYFUNCTION("""COMPUTED_VALUE"""),0.0)</f>
        <v>0</v>
      </c>
      <c r="AF14" s="277">
        <f>IFERROR(__xludf.DUMMYFUNCTION("""COMPUTED_VALUE"""),0.0)</f>
        <v>0</v>
      </c>
      <c r="AG14" s="277">
        <f>IFERROR(__xludf.DUMMYFUNCTION("""COMPUTED_VALUE"""),0.0)</f>
        <v>0</v>
      </c>
      <c r="AH14" s="277">
        <f>IFERROR(__xludf.DUMMYFUNCTION("""COMPUTED_VALUE"""),0.0)</f>
        <v>0</v>
      </c>
      <c r="AI14" s="278">
        <f>IFERROR(__xludf.DUMMYFUNCTION("""COMPUTED_VALUE"""),0.0)</f>
        <v>0</v>
      </c>
    </row>
    <row r="15">
      <c r="A15" s="266"/>
      <c r="B15" s="267"/>
      <c r="C15" s="268">
        <f>IFERROR(__xludf.DUMMYFUNCTION("""COMPUTED_VALUE"""),0.0)</f>
        <v>0</v>
      </c>
      <c r="D15" s="269">
        <f>IFERROR(__xludf.DUMMYFUNCTION("""COMPUTED_VALUE"""),0.0)</f>
        <v>0</v>
      </c>
      <c r="E15" s="269">
        <f>IFERROR(__xludf.DUMMYFUNCTION("""COMPUTED_VALUE"""),0.0)</f>
        <v>0</v>
      </c>
      <c r="F15" s="269">
        <f>IFERROR(__xludf.DUMMYFUNCTION("""COMPUTED_VALUE"""),0.0)</f>
        <v>0</v>
      </c>
      <c r="G15" s="270">
        <f>IFERROR(__xludf.DUMMYFUNCTION("""COMPUTED_VALUE"""),0.0)</f>
        <v>0</v>
      </c>
      <c r="H15" s="271">
        <f>IFERROR(__xludf.DUMMYFUNCTION("""COMPUTED_VALUE"""),0.0)</f>
        <v>0</v>
      </c>
      <c r="I15" s="272" t="str">
        <f>IFERROR(__xludf.DUMMYFUNCTION("""COMPUTED_VALUE"""),"")</f>
        <v/>
      </c>
      <c r="J15" s="273">
        <f>IFERROR(__xludf.DUMMYFUNCTION("""COMPUTED_VALUE"""),0.0)</f>
        <v>0</v>
      </c>
      <c r="K15" s="269">
        <f>IFERROR(__xludf.DUMMYFUNCTION("""COMPUTED_VALUE"""),0.0)</f>
        <v>0</v>
      </c>
      <c r="L15" s="269">
        <f>IFERROR(__xludf.DUMMYFUNCTION("""COMPUTED_VALUE"""),0.0)</f>
        <v>0</v>
      </c>
      <c r="M15" s="269">
        <f>IFERROR(__xludf.DUMMYFUNCTION("""COMPUTED_VALUE"""),0.0)</f>
        <v>0</v>
      </c>
      <c r="N15" s="271">
        <f>IFERROR(__xludf.DUMMYFUNCTION("""COMPUTED_VALUE"""),0.0)</f>
        <v>0</v>
      </c>
      <c r="O15" s="274" t="str">
        <f>IFERROR(__xludf.DUMMYFUNCTION("""COMPUTED_VALUE"""),"")</f>
        <v/>
      </c>
      <c r="P15" s="273">
        <f>IFERROR(__xludf.DUMMYFUNCTION("""COMPUTED_VALUE"""),0.0)</f>
        <v>0</v>
      </c>
      <c r="Q15" s="269">
        <f>IFERROR(__xludf.DUMMYFUNCTION("""COMPUTED_VALUE"""),0.0)</f>
        <v>0</v>
      </c>
      <c r="R15" s="269">
        <f>IFERROR(__xludf.DUMMYFUNCTION("""COMPUTED_VALUE"""),0.0)</f>
        <v>0</v>
      </c>
      <c r="S15" s="271">
        <f>IFERROR(__xludf.DUMMYFUNCTION("""COMPUTED_VALUE"""),0.0)</f>
        <v>0</v>
      </c>
      <c r="T15" s="274" t="str">
        <f>IFERROR(__xludf.DUMMYFUNCTION("""COMPUTED_VALUE"""),"")</f>
        <v/>
      </c>
      <c r="U15" s="275">
        <f>IFERROR(__xludf.DUMMYFUNCTION("""COMPUTED_VALUE"""),0.0)</f>
        <v>0</v>
      </c>
      <c r="V15" s="50"/>
      <c r="W15" s="266">
        <f>IFERROR(__xludf.DUMMYFUNCTION("""COMPUTED_VALUE"""),17.0)</f>
        <v>17</v>
      </c>
      <c r="X15" s="267" t="str">
        <f>IFERROR(__xludf.DUMMYFUNCTION("""COMPUTED_VALUE"""),"Bentley Illuzi")</f>
        <v>Bentley Illuzi</v>
      </c>
      <c r="Y15" s="2"/>
      <c r="Z15" s="2"/>
      <c r="AA15" s="2"/>
      <c r="AB15" s="160"/>
      <c r="AC15" s="276">
        <f>IFERROR(__xludf.DUMMYFUNCTION("""COMPUTED_VALUE"""),5.0)</f>
        <v>5</v>
      </c>
      <c r="AD15" s="277">
        <f>IFERROR(__xludf.DUMMYFUNCTION("""COMPUTED_VALUE"""),0.0)</f>
        <v>0</v>
      </c>
      <c r="AE15" s="277">
        <f>IFERROR(__xludf.DUMMYFUNCTION("""COMPUTED_VALUE"""),0.0)</f>
        <v>0</v>
      </c>
      <c r="AF15" s="277">
        <f>IFERROR(__xludf.DUMMYFUNCTION("""COMPUTED_VALUE"""),0.0)</f>
        <v>0</v>
      </c>
      <c r="AG15" s="277">
        <f>IFERROR(__xludf.DUMMYFUNCTION("""COMPUTED_VALUE"""),0.0)</f>
        <v>0</v>
      </c>
      <c r="AH15" s="277">
        <f>IFERROR(__xludf.DUMMYFUNCTION("""COMPUTED_VALUE"""),0.0)</f>
        <v>0</v>
      </c>
      <c r="AI15" s="278">
        <f>IFERROR(__xludf.DUMMYFUNCTION("""COMPUTED_VALUE"""),0.0)</f>
        <v>0</v>
      </c>
    </row>
    <row r="16">
      <c r="A16" s="266"/>
      <c r="B16" s="267"/>
      <c r="C16" s="268">
        <f>IFERROR(__xludf.DUMMYFUNCTION("""COMPUTED_VALUE"""),0.0)</f>
        <v>0</v>
      </c>
      <c r="D16" s="269">
        <f>IFERROR(__xludf.DUMMYFUNCTION("""COMPUTED_VALUE"""),0.0)</f>
        <v>0</v>
      </c>
      <c r="E16" s="269">
        <f>IFERROR(__xludf.DUMMYFUNCTION("""COMPUTED_VALUE"""),0.0)</f>
        <v>0</v>
      </c>
      <c r="F16" s="269">
        <f>IFERROR(__xludf.DUMMYFUNCTION("""COMPUTED_VALUE"""),0.0)</f>
        <v>0</v>
      </c>
      <c r="G16" s="270">
        <f>IFERROR(__xludf.DUMMYFUNCTION("""COMPUTED_VALUE"""),0.0)</f>
        <v>0</v>
      </c>
      <c r="H16" s="271">
        <f>IFERROR(__xludf.DUMMYFUNCTION("""COMPUTED_VALUE"""),0.0)</f>
        <v>0</v>
      </c>
      <c r="I16" s="272" t="str">
        <f>IFERROR(__xludf.DUMMYFUNCTION("""COMPUTED_VALUE"""),"")</f>
        <v/>
      </c>
      <c r="J16" s="273">
        <f>IFERROR(__xludf.DUMMYFUNCTION("""COMPUTED_VALUE"""),0.0)</f>
        <v>0</v>
      </c>
      <c r="K16" s="269">
        <f>IFERROR(__xludf.DUMMYFUNCTION("""COMPUTED_VALUE"""),0.0)</f>
        <v>0</v>
      </c>
      <c r="L16" s="269">
        <f>IFERROR(__xludf.DUMMYFUNCTION("""COMPUTED_VALUE"""),0.0)</f>
        <v>0</v>
      </c>
      <c r="M16" s="269">
        <f>IFERROR(__xludf.DUMMYFUNCTION("""COMPUTED_VALUE"""),0.0)</f>
        <v>0</v>
      </c>
      <c r="N16" s="271">
        <f>IFERROR(__xludf.DUMMYFUNCTION("""COMPUTED_VALUE"""),0.0)</f>
        <v>0</v>
      </c>
      <c r="O16" s="274" t="str">
        <f>IFERROR(__xludf.DUMMYFUNCTION("""COMPUTED_VALUE"""),"")</f>
        <v/>
      </c>
      <c r="P16" s="273">
        <f>IFERROR(__xludf.DUMMYFUNCTION("""COMPUTED_VALUE"""),0.0)</f>
        <v>0</v>
      </c>
      <c r="Q16" s="269">
        <f>IFERROR(__xludf.DUMMYFUNCTION("""COMPUTED_VALUE"""),0.0)</f>
        <v>0</v>
      </c>
      <c r="R16" s="269">
        <f>IFERROR(__xludf.DUMMYFUNCTION("""COMPUTED_VALUE"""),0.0)</f>
        <v>0</v>
      </c>
      <c r="S16" s="271">
        <f>IFERROR(__xludf.DUMMYFUNCTION("""COMPUTED_VALUE"""),0.0)</f>
        <v>0</v>
      </c>
      <c r="T16" s="274" t="str">
        <f>IFERROR(__xludf.DUMMYFUNCTION("""COMPUTED_VALUE"""),"")</f>
        <v/>
      </c>
      <c r="U16" s="275">
        <f>IFERROR(__xludf.DUMMYFUNCTION("""COMPUTED_VALUE"""),0.0)</f>
        <v>0</v>
      </c>
      <c r="V16" s="50"/>
      <c r="W16" s="266">
        <f>IFERROR(__xludf.DUMMYFUNCTION("""COMPUTED_VALUE"""),57.0)</f>
        <v>57</v>
      </c>
      <c r="X16" s="267" t="str">
        <f>IFERROR(__xludf.DUMMYFUNCTION("""COMPUTED_VALUE"""),"Tristen Wetherill")</f>
        <v>Tristen Wetherill</v>
      </c>
      <c r="Y16" s="2"/>
      <c r="Z16" s="2"/>
      <c r="AA16" s="2"/>
      <c r="AB16" s="160"/>
      <c r="AC16" s="276">
        <f>IFERROR(__xludf.DUMMYFUNCTION("""COMPUTED_VALUE"""),37.0)</f>
        <v>37</v>
      </c>
      <c r="AD16" s="277">
        <f>IFERROR(__xludf.DUMMYFUNCTION("""COMPUTED_VALUE"""),0.0)</f>
        <v>0</v>
      </c>
      <c r="AE16" s="277">
        <f>IFERROR(__xludf.DUMMYFUNCTION("""COMPUTED_VALUE"""),0.0)</f>
        <v>0</v>
      </c>
      <c r="AF16" s="277">
        <f>IFERROR(__xludf.DUMMYFUNCTION("""COMPUTED_VALUE"""),0.0)</f>
        <v>0</v>
      </c>
      <c r="AG16" s="277">
        <f>IFERROR(__xludf.DUMMYFUNCTION("""COMPUTED_VALUE"""),0.0)</f>
        <v>0</v>
      </c>
      <c r="AH16" s="277">
        <f>IFERROR(__xludf.DUMMYFUNCTION("""COMPUTED_VALUE"""),0.0)</f>
        <v>0</v>
      </c>
      <c r="AI16" s="278">
        <f>IFERROR(__xludf.DUMMYFUNCTION("""COMPUTED_VALUE"""),0.0)</f>
        <v>0</v>
      </c>
    </row>
    <row r="17">
      <c r="A17" s="266"/>
      <c r="B17" s="267"/>
      <c r="C17" s="268">
        <f>IFERROR(__xludf.DUMMYFUNCTION("""COMPUTED_VALUE"""),0.0)</f>
        <v>0</v>
      </c>
      <c r="D17" s="269">
        <f>IFERROR(__xludf.DUMMYFUNCTION("""COMPUTED_VALUE"""),0.0)</f>
        <v>0</v>
      </c>
      <c r="E17" s="269">
        <f>IFERROR(__xludf.DUMMYFUNCTION("""COMPUTED_VALUE"""),0.0)</f>
        <v>0</v>
      </c>
      <c r="F17" s="269">
        <f>IFERROR(__xludf.DUMMYFUNCTION("""COMPUTED_VALUE"""),0.0)</f>
        <v>0</v>
      </c>
      <c r="G17" s="270">
        <f>IFERROR(__xludf.DUMMYFUNCTION("""COMPUTED_VALUE"""),0.0)</f>
        <v>0</v>
      </c>
      <c r="H17" s="271">
        <f>IFERROR(__xludf.DUMMYFUNCTION("""COMPUTED_VALUE"""),0.0)</f>
        <v>0</v>
      </c>
      <c r="I17" s="272" t="str">
        <f>IFERROR(__xludf.DUMMYFUNCTION("""COMPUTED_VALUE"""),"")</f>
        <v/>
      </c>
      <c r="J17" s="273">
        <f>IFERROR(__xludf.DUMMYFUNCTION("""COMPUTED_VALUE"""),0.0)</f>
        <v>0</v>
      </c>
      <c r="K17" s="269">
        <f>IFERROR(__xludf.DUMMYFUNCTION("""COMPUTED_VALUE"""),0.0)</f>
        <v>0</v>
      </c>
      <c r="L17" s="269">
        <f>IFERROR(__xludf.DUMMYFUNCTION("""COMPUTED_VALUE"""),0.0)</f>
        <v>0</v>
      </c>
      <c r="M17" s="269">
        <f>IFERROR(__xludf.DUMMYFUNCTION("""COMPUTED_VALUE"""),0.0)</f>
        <v>0</v>
      </c>
      <c r="N17" s="271">
        <f>IFERROR(__xludf.DUMMYFUNCTION("""COMPUTED_VALUE"""),0.0)</f>
        <v>0</v>
      </c>
      <c r="O17" s="274" t="str">
        <f>IFERROR(__xludf.DUMMYFUNCTION("""COMPUTED_VALUE"""),"")</f>
        <v/>
      </c>
      <c r="P17" s="273">
        <f>IFERROR(__xludf.DUMMYFUNCTION("""COMPUTED_VALUE"""),0.0)</f>
        <v>0</v>
      </c>
      <c r="Q17" s="269">
        <f>IFERROR(__xludf.DUMMYFUNCTION("""COMPUTED_VALUE"""),0.0)</f>
        <v>0</v>
      </c>
      <c r="R17" s="269">
        <f>IFERROR(__xludf.DUMMYFUNCTION("""COMPUTED_VALUE"""),0.0)</f>
        <v>0</v>
      </c>
      <c r="S17" s="271">
        <f>IFERROR(__xludf.DUMMYFUNCTION("""COMPUTED_VALUE"""),0.0)</f>
        <v>0</v>
      </c>
      <c r="T17" s="274" t="str">
        <f>IFERROR(__xludf.DUMMYFUNCTION("""COMPUTED_VALUE"""),"")</f>
        <v/>
      </c>
      <c r="U17" s="275">
        <f>IFERROR(__xludf.DUMMYFUNCTION("""COMPUTED_VALUE"""),0.0)</f>
        <v>0</v>
      </c>
      <c r="V17" s="50"/>
      <c r="W17" s="266">
        <f>IFERROR(__xludf.DUMMYFUNCTION("""COMPUTED_VALUE"""),6.0)</f>
        <v>6</v>
      </c>
      <c r="X17" s="267" t="str">
        <f>IFERROR(__xludf.DUMMYFUNCTION("""COMPUTED_VALUE"""),"Cohen Dawson")</f>
        <v>Cohen Dawson</v>
      </c>
      <c r="Y17" s="2"/>
      <c r="Z17" s="2"/>
      <c r="AA17" s="2"/>
      <c r="AB17" s="160"/>
      <c r="AC17" s="276">
        <f>IFERROR(__xludf.DUMMYFUNCTION("""COMPUTED_VALUE"""),3.0)</f>
        <v>3</v>
      </c>
      <c r="AD17" s="277">
        <f>IFERROR(__xludf.DUMMYFUNCTION("""COMPUTED_VALUE"""),0.0)</f>
        <v>0</v>
      </c>
      <c r="AE17" s="277">
        <f>IFERROR(__xludf.DUMMYFUNCTION("""COMPUTED_VALUE"""),0.0)</f>
        <v>0</v>
      </c>
      <c r="AF17" s="277">
        <f>IFERROR(__xludf.DUMMYFUNCTION("""COMPUTED_VALUE"""),0.0)</f>
        <v>0</v>
      </c>
      <c r="AG17" s="277">
        <f>IFERROR(__xludf.DUMMYFUNCTION("""COMPUTED_VALUE"""),0.0)</f>
        <v>0</v>
      </c>
      <c r="AH17" s="277">
        <f>IFERROR(__xludf.DUMMYFUNCTION("""COMPUTED_VALUE"""),0.0)</f>
        <v>0</v>
      </c>
      <c r="AI17" s="278">
        <f>IFERROR(__xludf.DUMMYFUNCTION("""COMPUTED_VALUE"""),0.0)</f>
        <v>0</v>
      </c>
    </row>
    <row r="18">
      <c r="A18" s="266"/>
      <c r="B18" s="267"/>
      <c r="C18" s="268">
        <f>IFERROR(__xludf.DUMMYFUNCTION("""COMPUTED_VALUE"""),0.0)</f>
        <v>0</v>
      </c>
      <c r="D18" s="269">
        <f>IFERROR(__xludf.DUMMYFUNCTION("""COMPUTED_VALUE"""),0.0)</f>
        <v>0</v>
      </c>
      <c r="E18" s="269">
        <f>IFERROR(__xludf.DUMMYFUNCTION("""COMPUTED_VALUE"""),0.0)</f>
        <v>0</v>
      </c>
      <c r="F18" s="269">
        <f>IFERROR(__xludf.DUMMYFUNCTION("""COMPUTED_VALUE"""),0.0)</f>
        <v>0</v>
      </c>
      <c r="G18" s="270">
        <f>IFERROR(__xludf.DUMMYFUNCTION("""COMPUTED_VALUE"""),0.0)</f>
        <v>0</v>
      </c>
      <c r="H18" s="271">
        <f>IFERROR(__xludf.DUMMYFUNCTION("""COMPUTED_VALUE"""),0.0)</f>
        <v>0</v>
      </c>
      <c r="I18" s="272" t="str">
        <f>IFERROR(__xludf.DUMMYFUNCTION("""COMPUTED_VALUE"""),"")</f>
        <v/>
      </c>
      <c r="J18" s="273">
        <f>IFERROR(__xludf.DUMMYFUNCTION("""COMPUTED_VALUE"""),0.0)</f>
        <v>0</v>
      </c>
      <c r="K18" s="269">
        <f>IFERROR(__xludf.DUMMYFUNCTION("""COMPUTED_VALUE"""),0.0)</f>
        <v>0</v>
      </c>
      <c r="L18" s="269">
        <f>IFERROR(__xludf.DUMMYFUNCTION("""COMPUTED_VALUE"""),0.0)</f>
        <v>0</v>
      </c>
      <c r="M18" s="269">
        <f>IFERROR(__xludf.DUMMYFUNCTION("""COMPUTED_VALUE"""),0.0)</f>
        <v>0</v>
      </c>
      <c r="N18" s="271">
        <f>IFERROR(__xludf.DUMMYFUNCTION("""COMPUTED_VALUE"""),0.0)</f>
        <v>0</v>
      </c>
      <c r="O18" s="274" t="str">
        <f>IFERROR(__xludf.DUMMYFUNCTION("""COMPUTED_VALUE"""),"")</f>
        <v/>
      </c>
      <c r="P18" s="273">
        <f>IFERROR(__xludf.DUMMYFUNCTION("""COMPUTED_VALUE"""),0.0)</f>
        <v>0</v>
      </c>
      <c r="Q18" s="269">
        <f>IFERROR(__xludf.DUMMYFUNCTION("""COMPUTED_VALUE"""),0.0)</f>
        <v>0</v>
      </c>
      <c r="R18" s="269">
        <f>IFERROR(__xludf.DUMMYFUNCTION("""COMPUTED_VALUE"""),0.0)</f>
        <v>0</v>
      </c>
      <c r="S18" s="271">
        <f>IFERROR(__xludf.DUMMYFUNCTION("""COMPUTED_VALUE"""),0.0)</f>
        <v>0</v>
      </c>
      <c r="T18" s="274" t="str">
        <f>IFERROR(__xludf.DUMMYFUNCTION("""COMPUTED_VALUE"""),"")</f>
        <v/>
      </c>
      <c r="U18" s="275">
        <f>IFERROR(__xludf.DUMMYFUNCTION("""COMPUTED_VALUE"""),0.0)</f>
        <v>0</v>
      </c>
      <c r="V18" s="50"/>
      <c r="W18" s="266">
        <f>IFERROR(__xludf.DUMMYFUNCTION("""COMPUTED_VALUE"""),55.0)</f>
        <v>55</v>
      </c>
      <c r="X18" s="267" t="str">
        <f>IFERROR(__xludf.DUMMYFUNCTION("""COMPUTED_VALUE"""),"Jacob Kuhl")</f>
        <v>Jacob Kuhl</v>
      </c>
      <c r="Y18" s="2"/>
      <c r="Z18" s="2"/>
      <c r="AA18" s="2"/>
      <c r="AB18" s="160"/>
      <c r="AC18" s="276">
        <f>IFERROR(__xludf.DUMMYFUNCTION("""COMPUTED_VALUE"""),58.0)</f>
        <v>58</v>
      </c>
      <c r="AD18" s="277">
        <f>IFERROR(__xludf.DUMMYFUNCTION("""COMPUTED_VALUE"""),2.0)</f>
        <v>2</v>
      </c>
      <c r="AE18" s="277">
        <f>IFERROR(__xludf.DUMMYFUNCTION("""COMPUTED_VALUE"""),0.0)</f>
        <v>0</v>
      </c>
      <c r="AF18" s="277">
        <f>IFERROR(__xludf.DUMMYFUNCTION("""COMPUTED_VALUE"""),3.0)</f>
        <v>3</v>
      </c>
      <c r="AG18" s="277">
        <f>IFERROR(__xludf.DUMMYFUNCTION("""COMPUTED_VALUE"""),0.0)</f>
        <v>0</v>
      </c>
      <c r="AH18" s="277">
        <f>IFERROR(__xludf.DUMMYFUNCTION("""COMPUTED_VALUE"""),0.0)</f>
        <v>0</v>
      </c>
      <c r="AI18" s="278">
        <f>IFERROR(__xludf.DUMMYFUNCTION("""COMPUTED_VALUE"""),0.0)</f>
        <v>0</v>
      </c>
    </row>
    <row r="19">
      <c r="A19" s="266"/>
      <c r="B19" s="267"/>
      <c r="C19" s="268">
        <f>IFERROR(__xludf.DUMMYFUNCTION("""COMPUTED_VALUE"""),0.0)</f>
        <v>0</v>
      </c>
      <c r="D19" s="269">
        <f>IFERROR(__xludf.DUMMYFUNCTION("""COMPUTED_VALUE"""),0.0)</f>
        <v>0</v>
      </c>
      <c r="E19" s="269">
        <f>IFERROR(__xludf.DUMMYFUNCTION("""COMPUTED_VALUE"""),0.0)</f>
        <v>0</v>
      </c>
      <c r="F19" s="269">
        <f>IFERROR(__xludf.DUMMYFUNCTION("""COMPUTED_VALUE"""),0.0)</f>
        <v>0</v>
      </c>
      <c r="G19" s="270">
        <f>IFERROR(__xludf.DUMMYFUNCTION("""COMPUTED_VALUE"""),0.0)</f>
        <v>0</v>
      </c>
      <c r="H19" s="271">
        <f>IFERROR(__xludf.DUMMYFUNCTION("""COMPUTED_VALUE"""),0.0)</f>
        <v>0</v>
      </c>
      <c r="I19" s="272" t="str">
        <f>IFERROR(__xludf.DUMMYFUNCTION("""COMPUTED_VALUE"""),"")</f>
        <v/>
      </c>
      <c r="J19" s="273">
        <f>IFERROR(__xludf.DUMMYFUNCTION("""COMPUTED_VALUE"""),0.0)</f>
        <v>0</v>
      </c>
      <c r="K19" s="269">
        <f>IFERROR(__xludf.DUMMYFUNCTION("""COMPUTED_VALUE"""),0.0)</f>
        <v>0</v>
      </c>
      <c r="L19" s="269">
        <f>IFERROR(__xludf.DUMMYFUNCTION("""COMPUTED_VALUE"""),0.0)</f>
        <v>0</v>
      </c>
      <c r="M19" s="269">
        <f>IFERROR(__xludf.DUMMYFUNCTION("""COMPUTED_VALUE"""),0.0)</f>
        <v>0</v>
      </c>
      <c r="N19" s="271">
        <f>IFERROR(__xludf.DUMMYFUNCTION("""COMPUTED_VALUE"""),0.0)</f>
        <v>0</v>
      </c>
      <c r="O19" s="274" t="str">
        <f>IFERROR(__xludf.DUMMYFUNCTION("""COMPUTED_VALUE"""),"")</f>
        <v/>
      </c>
      <c r="P19" s="273">
        <f>IFERROR(__xludf.DUMMYFUNCTION("""COMPUTED_VALUE"""),0.0)</f>
        <v>0</v>
      </c>
      <c r="Q19" s="269">
        <f>IFERROR(__xludf.DUMMYFUNCTION("""COMPUTED_VALUE"""),0.0)</f>
        <v>0</v>
      </c>
      <c r="R19" s="269">
        <f>IFERROR(__xludf.DUMMYFUNCTION("""COMPUTED_VALUE"""),0.0)</f>
        <v>0</v>
      </c>
      <c r="S19" s="271">
        <f>IFERROR(__xludf.DUMMYFUNCTION("""COMPUTED_VALUE"""),0.0)</f>
        <v>0</v>
      </c>
      <c r="T19" s="274" t="str">
        <f>IFERROR(__xludf.DUMMYFUNCTION("""COMPUTED_VALUE"""),"")</f>
        <v/>
      </c>
      <c r="U19" s="275">
        <f>IFERROR(__xludf.DUMMYFUNCTION("""COMPUTED_VALUE"""),0.0)</f>
        <v>0</v>
      </c>
      <c r="V19" s="50"/>
      <c r="W19" s="266">
        <f>IFERROR(__xludf.DUMMYFUNCTION("""COMPUTED_VALUE"""),52.0)</f>
        <v>52</v>
      </c>
      <c r="X19" s="267" t="str">
        <f>IFERROR(__xludf.DUMMYFUNCTION("""COMPUTED_VALUE"""),"Chaz Smith")</f>
        <v>Chaz Smith</v>
      </c>
      <c r="Y19" s="2"/>
      <c r="Z19" s="2"/>
      <c r="AA19" s="2"/>
      <c r="AB19" s="160"/>
      <c r="AC19" s="276">
        <f>IFERROR(__xludf.DUMMYFUNCTION("""COMPUTED_VALUE"""),17.0)</f>
        <v>17</v>
      </c>
      <c r="AD19" s="277">
        <f>IFERROR(__xludf.DUMMYFUNCTION("""COMPUTED_VALUE"""),0.0)</f>
        <v>0</v>
      </c>
      <c r="AE19" s="277">
        <f>IFERROR(__xludf.DUMMYFUNCTION("""COMPUTED_VALUE"""),1.0)</f>
        <v>1</v>
      </c>
      <c r="AF19" s="277">
        <f>IFERROR(__xludf.DUMMYFUNCTION("""COMPUTED_VALUE"""),0.0)</f>
        <v>0</v>
      </c>
      <c r="AG19" s="277">
        <f>IFERROR(__xludf.DUMMYFUNCTION("""COMPUTED_VALUE"""),0.0)</f>
        <v>0</v>
      </c>
      <c r="AH19" s="277">
        <f>IFERROR(__xludf.DUMMYFUNCTION("""COMPUTED_VALUE"""),0.0)</f>
        <v>0</v>
      </c>
      <c r="AI19" s="278">
        <f>IFERROR(__xludf.DUMMYFUNCTION("""COMPUTED_VALUE"""),0.0)</f>
        <v>0</v>
      </c>
    </row>
    <row r="20">
      <c r="A20" s="266"/>
      <c r="B20" s="267"/>
      <c r="C20" s="268">
        <f>IFERROR(__xludf.DUMMYFUNCTION("""COMPUTED_VALUE"""),0.0)</f>
        <v>0</v>
      </c>
      <c r="D20" s="269">
        <f>IFERROR(__xludf.DUMMYFUNCTION("""COMPUTED_VALUE"""),0.0)</f>
        <v>0</v>
      </c>
      <c r="E20" s="269">
        <f>IFERROR(__xludf.DUMMYFUNCTION("""COMPUTED_VALUE"""),0.0)</f>
        <v>0</v>
      </c>
      <c r="F20" s="269">
        <f>IFERROR(__xludf.DUMMYFUNCTION("""COMPUTED_VALUE"""),0.0)</f>
        <v>0</v>
      </c>
      <c r="G20" s="270">
        <f>IFERROR(__xludf.DUMMYFUNCTION("""COMPUTED_VALUE"""),0.0)</f>
        <v>0</v>
      </c>
      <c r="H20" s="271">
        <f>IFERROR(__xludf.DUMMYFUNCTION("""COMPUTED_VALUE"""),0.0)</f>
        <v>0</v>
      </c>
      <c r="I20" s="272" t="str">
        <f>IFERROR(__xludf.DUMMYFUNCTION("""COMPUTED_VALUE"""),"")</f>
        <v/>
      </c>
      <c r="J20" s="273">
        <f>IFERROR(__xludf.DUMMYFUNCTION("""COMPUTED_VALUE"""),0.0)</f>
        <v>0</v>
      </c>
      <c r="K20" s="269">
        <f>IFERROR(__xludf.DUMMYFUNCTION("""COMPUTED_VALUE"""),0.0)</f>
        <v>0</v>
      </c>
      <c r="L20" s="269">
        <f>IFERROR(__xludf.DUMMYFUNCTION("""COMPUTED_VALUE"""),0.0)</f>
        <v>0</v>
      </c>
      <c r="M20" s="269">
        <f>IFERROR(__xludf.DUMMYFUNCTION("""COMPUTED_VALUE"""),0.0)</f>
        <v>0</v>
      </c>
      <c r="N20" s="271">
        <f>IFERROR(__xludf.DUMMYFUNCTION("""COMPUTED_VALUE"""),0.0)</f>
        <v>0</v>
      </c>
      <c r="O20" s="274" t="str">
        <f>IFERROR(__xludf.DUMMYFUNCTION("""COMPUTED_VALUE"""),"")</f>
        <v/>
      </c>
      <c r="P20" s="273">
        <f>IFERROR(__xludf.DUMMYFUNCTION("""COMPUTED_VALUE"""),0.0)</f>
        <v>0</v>
      </c>
      <c r="Q20" s="269">
        <f>IFERROR(__xludf.DUMMYFUNCTION("""COMPUTED_VALUE"""),0.0)</f>
        <v>0</v>
      </c>
      <c r="R20" s="269">
        <f>IFERROR(__xludf.DUMMYFUNCTION("""COMPUTED_VALUE"""),0.0)</f>
        <v>0</v>
      </c>
      <c r="S20" s="271">
        <f>IFERROR(__xludf.DUMMYFUNCTION("""COMPUTED_VALUE"""),0.0)</f>
        <v>0</v>
      </c>
      <c r="T20" s="274" t="str">
        <f>IFERROR(__xludf.DUMMYFUNCTION("""COMPUTED_VALUE"""),"")</f>
        <v/>
      </c>
      <c r="U20" s="275">
        <f>IFERROR(__xludf.DUMMYFUNCTION("""COMPUTED_VALUE"""),0.0)</f>
        <v>0</v>
      </c>
      <c r="V20" s="50"/>
      <c r="W20" s="266">
        <f>IFERROR(__xludf.DUMMYFUNCTION("""COMPUTED_VALUE"""),1.0)</f>
        <v>1</v>
      </c>
      <c r="X20" s="267" t="str">
        <f>IFERROR(__xludf.DUMMYFUNCTION("""COMPUTED_VALUE"""),"Talon Wechter")</f>
        <v>Talon Wechter</v>
      </c>
      <c r="Y20" s="2"/>
      <c r="Z20" s="2"/>
      <c r="AA20" s="2"/>
      <c r="AB20" s="160"/>
      <c r="AC20" s="276">
        <f>IFERROR(__xludf.DUMMYFUNCTION("""COMPUTED_VALUE"""),6.0)</f>
        <v>6</v>
      </c>
      <c r="AD20" s="277">
        <f>IFERROR(__xludf.DUMMYFUNCTION("""COMPUTED_VALUE"""),0.0)</f>
        <v>0</v>
      </c>
      <c r="AE20" s="277">
        <f>IFERROR(__xludf.DUMMYFUNCTION("""COMPUTED_VALUE"""),0.0)</f>
        <v>0</v>
      </c>
      <c r="AF20" s="277">
        <f>IFERROR(__xludf.DUMMYFUNCTION("""COMPUTED_VALUE"""),0.0)</f>
        <v>0</v>
      </c>
      <c r="AG20" s="277">
        <f>IFERROR(__xludf.DUMMYFUNCTION("""COMPUTED_VALUE"""),1.0)</f>
        <v>1</v>
      </c>
      <c r="AH20" s="277">
        <f>IFERROR(__xludf.DUMMYFUNCTION("""COMPUTED_VALUE"""),0.0)</f>
        <v>0</v>
      </c>
      <c r="AI20" s="278">
        <f>IFERROR(__xludf.DUMMYFUNCTION("""COMPUTED_VALUE"""),0.0)</f>
        <v>0</v>
      </c>
    </row>
    <row r="21">
      <c r="A21" s="266"/>
      <c r="B21" s="267"/>
      <c r="C21" s="268">
        <f>IFERROR(__xludf.DUMMYFUNCTION("""COMPUTED_VALUE"""),0.0)</f>
        <v>0</v>
      </c>
      <c r="D21" s="269">
        <f>IFERROR(__xludf.DUMMYFUNCTION("""COMPUTED_VALUE"""),0.0)</f>
        <v>0</v>
      </c>
      <c r="E21" s="269">
        <f>IFERROR(__xludf.DUMMYFUNCTION("""COMPUTED_VALUE"""),0.0)</f>
        <v>0</v>
      </c>
      <c r="F21" s="269">
        <f>IFERROR(__xludf.DUMMYFUNCTION("""COMPUTED_VALUE"""),0.0)</f>
        <v>0</v>
      </c>
      <c r="G21" s="270">
        <f>IFERROR(__xludf.DUMMYFUNCTION("""COMPUTED_VALUE"""),0.0)</f>
        <v>0</v>
      </c>
      <c r="H21" s="271">
        <f>IFERROR(__xludf.DUMMYFUNCTION("""COMPUTED_VALUE"""),0.0)</f>
        <v>0</v>
      </c>
      <c r="I21" s="272" t="str">
        <f>IFERROR(__xludf.DUMMYFUNCTION("""COMPUTED_VALUE"""),"")</f>
        <v/>
      </c>
      <c r="J21" s="273">
        <f>IFERROR(__xludf.DUMMYFUNCTION("""COMPUTED_VALUE"""),0.0)</f>
        <v>0</v>
      </c>
      <c r="K21" s="269">
        <f>IFERROR(__xludf.DUMMYFUNCTION("""COMPUTED_VALUE"""),0.0)</f>
        <v>0</v>
      </c>
      <c r="L21" s="269">
        <f>IFERROR(__xludf.DUMMYFUNCTION("""COMPUTED_VALUE"""),0.0)</f>
        <v>0</v>
      </c>
      <c r="M21" s="269">
        <f>IFERROR(__xludf.DUMMYFUNCTION("""COMPUTED_VALUE"""),0.0)</f>
        <v>0</v>
      </c>
      <c r="N21" s="271">
        <f>IFERROR(__xludf.DUMMYFUNCTION("""COMPUTED_VALUE"""),0.0)</f>
        <v>0</v>
      </c>
      <c r="O21" s="274" t="str">
        <f>IFERROR(__xludf.DUMMYFUNCTION("""COMPUTED_VALUE"""),"")</f>
        <v/>
      </c>
      <c r="P21" s="273">
        <f>IFERROR(__xludf.DUMMYFUNCTION("""COMPUTED_VALUE"""),0.0)</f>
        <v>0</v>
      </c>
      <c r="Q21" s="269">
        <f>IFERROR(__xludf.DUMMYFUNCTION("""COMPUTED_VALUE"""),0.0)</f>
        <v>0</v>
      </c>
      <c r="R21" s="269">
        <f>IFERROR(__xludf.DUMMYFUNCTION("""COMPUTED_VALUE"""),0.0)</f>
        <v>0</v>
      </c>
      <c r="S21" s="271">
        <f>IFERROR(__xludf.DUMMYFUNCTION("""COMPUTED_VALUE"""),0.0)</f>
        <v>0</v>
      </c>
      <c r="T21" s="274" t="str">
        <f>IFERROR(__xludf.DUMMYFUNCTION("""COMPUTED_VALUE"""),"")</f>
        <v/>
      </c>
      <c r="U21" s="275">
        <f>IFERROR(__xludf.DUMMYFUNCTION("""COMPUTED_VALUE"""),0.0)</f>
        <v>0</v>
      </c>
      <c r="V21" s="50"/>
      <c r="W21" s="266">
        <f>IFERROR(__xludf.DUMMYFUNCTION("""COMPUTED_VALUE"""),23.0)</f>
        <v>23</v>
      </c>
      <c r="X21" s="267" t="str">
        <f>IFERROR(__xludf.DUMMYFUNCTION("""COMPUTED_VALUE"""),"Alex Davidson")</f>
        <v>Alex Davidson</v>
      </c>
      <c r="Y21" s="2"/>
      <c r="Z21" s="2"/>
      <c r="AA21" s="2"/>
      <c r="AB21" s="160"/>
      <c r="AC21" s="276">
        <f>IFERROR(__xludf.DUMMYFUNCTION("""COMPUTED_VALUE"""),3.0)</f>
        <v>3</v>
      </c>
      <c r="AD21" s="277">
        <f>IFERROR(__xludf.DUMMYFUNCTION("""COMPUTED_VALUE"""),0.0)</f>
        <v>0</v>
      </c>
      <c r="AE21" s="277">
        <f>IFERROR(__xludf.DUMMYFUNCTION("""COMPUTED_VALUE"""),0.0)</f>
        <v>0</v>
      </c>
      <c r="AF21" s="277">
        <f>IFERROR(__xludf.DUMMYFUNCTION("""COMPUTED_VALUE"""),0.0)</f>
        <v>0</v>
      </c>
      <c r="AG21" s="277">
        <f>IFERROR(__xludf.DUMMYFUNCTION("""COMPUTED_VALUE"""),0.0)</f>
        <v>0</v>
      </c>
      <c r="AH21" s="277">
        <f>IFERROR(__xludf.DUMMYFUNCTION("""COMPUTED_VALUE"""),0.0)</f>
        <v>0</v>
      </c>
      <c r="AI21" s="278">
        <f>IFERROR(__xludf.DUMMYFUNCTION("""COMPUTED_VALUE"""),0.0)</f>
        <v>0</v>
      </c>
    </row>
    <row r="22">
      <c r="A22" s="266"/>
      <c r="B22" s="267"/>
      <c r="C22" s="268">
        <f>IFERROR(__xludf.DUMMYFUNCTION("""COMPUTED_VALUE"""),0.0)</f>
        <v>0</v>
      </c>
      <c r="D22" s="269">
        <f>IFERROR(__xludf.DUMMYFUNCTION("""COMPUTED_VALUE"""),0.0)</f>
        <v>0</v>
      </c>
      <c r="E22" s="269">
        <f>IFERROR(__xludf.DUMMYFUNCTION("""COMPUTED_VALUE"""),0.0)</f>
        <v>0</v>
      </c>
      <c r="F22" s="269">
        <f>IFERROR(__xludf.DUMMYFUNCTION("""COMPUTED_VALUE"""),0.0)</f>
        <v>0</v>
      </c>
      <c r="G22" s="270">
        <f>IFERROR(__xludf.DUMMYFUNCTION("""COMPUTED_VALUE"""),0.0)</f>
        <v>0</v>
      </c>
      <c r="H22" s="271">
        <f>IFERROR(__xludf.DUMMYFUNCTION("""COMPUTED_VALUE"""),0.0)</f>
        <v>0</v>
      </c>
      <c r="I22" s="272" t="str">
        <f>IFERROR(__xludf.DUMMYFUNCTION("""COMPUTED_VALUE"""),"")</f>
        <v/>
      </c>
      <c r="J22" s="273">
        <f>IFERROR(__xludf.DUMMYFUNCTION("""COMPUTED_VALUE"""),0.0)</f>
        <v>0</v>
      </c>
      <c r="K22" s="269">
        <f>IFERROR(__xludf.DUMMYFUNCTION("""COMPUTED_VALUE"""),0.0)</f>
        <v>0</v>
      </c>
      <c r="L22" s="269">
        <f>IFERROR(__xludf.DUMMYFUNCTION("""COMPUTED_VALUE"""),0.0)</f>
        <v>0</v>
      </c>
      <c r="M22" s="269">
        <f>IFERROR(__xludf.DUMMYFUNCTION("""COMPUTED_VALUE"""),0.0)</f>
        <v>0</v>
      </c>
      <c r="N22" s="271">
        <f>IFERROR(__xludf.DUMMYFUNCTION("""COMPUTED_VALUE"""),0.0)</f>
        <v>0</v>
      </c>
      <c r="O22" s="274" t="str">
        <f>IFERROR(__xludf.DUMMYFUNCTION("""COMPUTED_VALUE"""),"")</f>
        <v/>
      </c>
      <c r="P22" s="273">
        <f>IFERROR(__xludf.DUMMYFUNCTION("""COMPUTED_VALUE"""),0.0)</f>
        <v>0</v>
      </c>
      <c r="Q22" s="269">
        <f>IFERROR(__xludf.DUMMYFUNCTION("""COMPUTED_VALUE"""),0.0)</f>
        <v>0</v>
      </c>
      <c r="R22" s="269">
        <f>IFERROR(__xludf.DUMMYFUNCTION("""COMPUTED_VALUE"""),0.0)</f>
        <v>0</v>
      </c>
      <c r="S22" s="271">
        <f>IFERROR(__xludf.DUMMYFUNCTION("""COMPUTED_VALUE"""),0.0)</f>
        <v>0</v>
      </c>
      <c r="T22" s="274" t="str">
        <f>IFERROR(__xludf.DUMMYFUNCTION("""COMPUTED_VALUE"""),"")</f>
        <v/>
      </c>
      <c r="U22" s="275">
        <f>IFERROR(__xludf.DUMMYFUNCTION("""COMPUTED_VALUE"""),0.0)</f>
        <v>0</v>
      </c>
      <c r="V22" s="50"/>
      <c r="W22" s="266">
        <f>IFERROR(__xludf.DUMMYFUNCTION("""COMPUTED_VALUE"""),13.0)</f>
        <v>13</v>
      </c>
      <c r="X22" s="267" t="str">
        <f>IFERROR(__xludf.DUMMYFUNCTION("""COMPUTED_VALUE"""),"Wesley Seel")</f>
        <v>Wesley Seel</v>
      </c>
      <c r="Y22" s="2"/>
      <c r="Z22" s="2"/>
      <c r="AA22" s="2"/>
      <c r="AB22" s="160"/>
      <c r="AC22" s="276">
        <f>IFERROR(__xludf.DUMMYFUNCTION("""COMPUTED_VALUE"""),3.0)</f>
        <v>3</v>
      </c>
      <c r="AD22" s="277">
        <f>IFERROR(__xludf.DUMMYFUNCTION("""COMPUTED_VALUE"""),0.0)</f>
        <v>0</v>
      </c>
      <c r="AE22" s="277">
        <f>IFERROR(__xludf.DUMMYFUNCTION("""COMPUTED_VALUE"""),0.0)</f>
        <v>0</v>
      </c>
      <c r="AF22" s="277">
        <f>IFERROR(__xludf.DUMMYFUNCTION("""COMPUTED_VALUE"""),0.0)</f>
        <v>0</v>
      </c>
      <c r="AG22" s="277">
        <f>IFERROR(__xludf.DUMMYFUNCTION("""COMPUTED_VALUE"""),0.0)</f>
        <v>0</v>
      </c>
      <c r="AH22" s="277">
        <f>IFERROR(__xludf.DUMMYFUNCTION("""COMPUTED_VALUE"""),0.0)</f>
        <v>0</v>
      </c>
      <c r="AI22" s="278">
        <f>IFERROR(__xludf.DUMMYFUNCTION("""COMPUTED_VALUE"""),0.0)</f>
        <v>0</v>
      </c>
    </row>
    <row r="23">
      <c r="A23" s="266"/>
      <c r="B23" s="267"/>
      <c r="C23" s="268">
        <f>IFERROR(__xludf.DUMMYFUNCTION("""COMPUTED_VALUE"""),0.0)</f>
        <v>0</v>
      </c>
      <c r="D23" s="269">
        <f>IFERROR(__xludf.DUMMYFUNCTION("""COMPUTED_VALUE"""),0.0)</f>
        <v>0</v>
      </c>
      <c r="E23" s="269">
        <f>IFERROR(__xludf.DUMMYFUNCTION("""COMPUTED_VALUE"""),0.0)</f>
        <v>0</v>
      </c>
      <c r="F23" s="269">
        <f>IFERROR(__xludf.DUMMYFUNCTION("""COMPUTED_VALUE"""),0.0)</f>
        <v>0</v>
      </c>
      <c r="G23" s="270">
        <f>IFERROR(__xludf.DUMMYFUNCTION("""COMPUTED_VALUE"""),0.0)</f>
        <v>0</v>
      </c>
      <c r="H23" s="271">
        <f>IFERROR(__xludf.DUMMYFUNCTION("""COMPUTED_VALUE"""),0.0)</f>
        <v>0</v>
      </c>
      <c r="I23" s="272" t="str">
        <f>IFERROR(__xludf.DUMMYFUNCTION("""COMPUTED_VALUE"""),"")</f>
        <v/>
      </c>
      <c r="J23" s="273">
        <f>IFERROR(__xludf.DUMMYFUNCTION("""COMPUTED_VALUE"""),0.0)</f>
        <v>0</v>
      </c>
      <c r="K23" s="269">
        <f>IFERROR(__xludf.DUMMYFUNCTION("""COMPUTED_VALUE"""),0.0)</f>
        <v>0</v>
      </c>
      <c r="L23" s="269">
        <f>IFERROR(__xludf.DUMMYFUNCTION("""COMPUTED_VALUE"""),0.0)</f>
        <v>0</v>
      </c>
      <c r="M23" s="269">
        <f>IFERROR(__xludf.DUMMYFUNCTION("""COMPUTED_VALUE"""),0.0)</f>
        <v>0</v>
      </c>
      <c r="N23" s="271">
        <f>IFERROR(__xludf.DUMMYFUNCTION("""COMPUTED_VALUE"""),0.0)</f>
        <v>0</v>
      </c>
      <c r="O23" s="274" t="str">
        <f>IFERROR(__xludf.DUMMYFUNCTION("""COMPUTED_VALUE"""),"")</f>
        <v/>
      </c>
      <c r="P23" s="273">
        <f>IFERROR(__xludf.DUMMYFUNCTION("""COMPUTED_VALUE"""),0.0)</f>
        <v>0</v>
      </c>
      <c r="Q23" s="269">
        <f>IFERROR(__xludf.DUMMYFUNCTION("""COMPUTED_VALUE"""),0.0)</f>
        <v>0</v>
      </c>
      <c r="R23" s="269">
        <f>IFERROR(__xludf.DUMMYFUNCTION("""COMPUTED_VALUE"""),0.0)</f>
        <v>0</v>
      </c>
      <c r="S23" s="271">
        <f>IFERROR(__xludf.DUMMYFUNCTION("""COMPUTED_VALUE"""),0.0)</f>
        <v>0</v>
      </c>
      <c r="T23" s="274" t="str">
        <f>IFERROR(__xludf.DUMMYFUNCTION("""COMPUTED_VALUE"""),"")</f>
        <v/>
      </c>
      <c r="U23" s="275">
        <f>IFERROR(__xludf.DUMMYFUNCTION("""COMPUTED_VALUE"""),0.0)</f>
        <v>0</v>
      </c>
      <c r="V23" s="50"/>
      <c r="W23" s="266">
        <f>IFERROR(__xludf.DUMMYFUNCTION("""COMPUTED_VALUE"""),3.0)</f>
        <v>3</v>
      </c>
      <c r="X23" s="267" t="str">
        <f>IFERROR(__xludf.DUMMYFUNCTION("""COMPUTED_VALUE"""),"Evan Schnittker")</f>
        <v>Evan Schnittker</v>
      </c>
      <c r="Y23" s="2"/>
      <c r="Z23" s="2"/>
      <c r="AA23" s="2"/>
      <c r="AB23" s="160"/>
      <c r="AC23" s="276">
        <f>IFERROR(__xludf.DUMMYFUNCTION("""COMPUTED_VALUE"""),0.0)</f>
        <v>0</v>
      </c>
      <c r="AD23" s="277">
        <f>IFERROR(__xludf.DUMMYFUNCTION("""COMPUTED_VALUE"""),0.0)</f>
        <v>0</v>
      </c>
      <c r="AE23" s="277">
        <f>IFERROR(__xludf.DUMMYFUNCTION("""COMPUTED_VALUE"""),1.0)</f>
        <v>1</v>
      </c>
      <c r="AF23" s="277">
        <f>IFERROR(__xludf.DUMMYFUNCTION("""COMPUTED_VALUE"""),0.0)</f>
        <v>0</v>
      </c>
      <c r="AG23" s="277">
        <f>IFERROR(__xludf.DUMMYFUNCTION("""COMPUTED_VALUE"""),0.0)</f>
        <v>0</v>
      </c>
      <c r="AH23" s="277">
        <f>IFERROR(__xludf.DUMMYFUNCTION("""COMPUTED_VALUE"""),0.0)</f>
        <v>0</v>
      </c>
      <c r="AI23" s="278">
        <f>IFERROR(__xludf.DUMMYFUNCTION("""COMPUTED_VALUE"""),0.0)</f>
        <v>0</v>
      </c>
    </row>
    <row r="24">
      <c r="A24" s="266"/>
      <c r="B24" s="267"/>
      <c r="C24" s="268">
        <f>IFERROR(__xludf.DUMMYFUNCTION("""COMPUTED_VALUE"""),0.0)</f>
        <v>0</v>
      </c>
      <c r="D24" s="269">
        <f>IFERROR(__xludf.DUMMYFUNCTION("""COMPUTED_VALUE"""),0.0)</f>
        <v>0</v>
      </c>
      <c r="E24" s="269">
        <f>IFERROR(__xludf.DUMMYFUNCTION("""COMPUTED_VALUE"""),0.0)</f>
        <v>0</v>
      </c>
      <c r="F24" s="269">
        <f>IFERROR(__xludf.DUMMYFUNCTION("""COMPUTED_VALUE"""),0.0)</f>
        <v>0</v>
      </c>
      <c r="G24" s="270">
        <f>IFERROR(__xludf.DUMMYFUNCTION("""COMPUTED_VALUE"""),0.0)</f>
        <v>0</v>
      </c>
      <c r="H24" s="271">
        <f>IFERROR(__xludf.DUMMYFUNCTION("""COMPUTED_VALUE"""),0.0)</f>
        <v>0</v>
      </c>
      <c r="I24" s="272" t="str">
        <f>IFERROR(__xludf.DUMMYFUNCTION("""COMPUTED_VALUE"""),"")</f>
        <v/>
      </c>
      <c r="J24" s="273">
        <f>IFERROR(__xludf.DUMMYFUNCTION("""COMPUTED_VALUE"""),0.0)</f>
        <v>0</v>
      </c>
      <c r="K24" s="269">
        <f>IFERROR(__xludf.DUMMYFUNCTION("""COMPUTED_VALUE"""),0.0)</f>
        <v>0</v>
      </c>
      <c r="L24" s="269">
        <f>IFERROR(__xludf.DUMMYFUNCTION("""COMPUTED_VALUE"""),0.0)</f>
        <v>0</v>
      </c>
      <c r="M24" s="269">
        <f>IFERROR(__xludf.DUMMYFUNCTION("""COMPUTED_VALUE"""),0.0)</f>
        <v>0</v>
      </c>
      <c r="N24" s="271">
        <f>IFERROR(__xludf.DUMMYFUNCTION("""COMPUTED_VALUE"""),0.0)</f>
        <v>0</v>
      </c>
      <c r="O24" s="274" t="str">
        <f>IFERROR(__xludf.DUMMYFUNCTION("""COMPUTED_VALUE"""),"")</f>
        <v/>
      </c>
      <c r="P24" s="273">
        <f>IFERROR(__xludf.DUMMYFUNCTION("""COMPUTED_VALUE"""),0.0)</f>
        <v>0</v>
      </c>
      <c r="Q24" s="269">
        <f>IFERROR(__xludf.DUMMYFUNCTION("""COMPUTED_VALUE"""),0.0)</f>
        <v>0</v>
      </c>
      <c r="R24" s="269">
        <f>IFERROR(__xludf.DUMMYFUNCTION("""COMPUTED_VALUE"""),0.0)</f>
        <v>0</v>
      </c>
      <c r="S24" s="271">
        <f>IFERROR(__xludf.DUMMYFUNCTION("""COMPUTED_VALUE"""),0.0)</f>
        <v>0</v>
      </c>
      <c r="T24" s="274" t="str">
        <f>IFERROR(__xludf.DUMMYFUNCTION("""COMPUTED_VALUE"""),"")</f>
        <v/>
      </c>
      <c r="U24" s="275">
        <f>IFERROR(__xludf.DUMMYFUNCTION("""COMPUTED_VALUE"""),0.0)</f>
        <v>0</v>
      </c>
      <c r="V24" s="50"/>
      <c r="W24" s="266">
        <f>IFERROR(__xludf.DUMMYFUNCTION("""COMPUTED_VALUE"""),21.0)</f>
        <v>21</v>
      </c>
      <c r="X24" s="267" t="str">
        <f>IFERROR(__xludf.DUMMYFUNCTION("""COMPUTED_VALUE"""),"Kyle Robinson")</f>
        <v>Kyle Robinson</v>
      </c>
      <c r="Y24" s="2"/>
      <c r="Z24" s="2"/>
      <c r="AA24" s="2"/>
      <c r="AB24" s="160"/>
      <c r="AC24" s="276">
        <f>IFERROR(__xludf.DUMMYFUNCTION("""COMPUTED_VALUE"""),9.0)</f>
        <v>9</v>
      </c>
      <c r="AD24" s="277">
        <f>IFERROR(__xludf.DUMMYFUNCTION("""COMPUTED_VALUE"""),0.0)</f>
        <v>0</v>
      </c>
      <c r="AE24" s="277">
        <f>IFERROR(__xludf.DUMMYFUNCTION("""COMPUTED_VALUE"""),0.0)</f>
        <v>0</v>
      </c>
      <c r="AF24" s="277">
        <f>IFERROR(__xludf.DUMMYFUNCTION("""COMPUTED_VALUE"""),0.0)</f>
        <v>0</v>
      </c>
      <c r="AG24" s="277">
        <f>IFERROR(__xludf.DUMMYFUNCTION("""COMPUTED_VALUE"""),0.0)</f>
        <v>0</v>
      </c>
      <c r="AH24" s="277">
        <f>IFERROR(__xludf.DUMMYFUNCTION("""COMPUTED_VALUE"""),0.0)</f>
        <v>0</v>
      </c>
      <c r="AI24" s="278">
        <f>IFERROR(__xludf.DUMMYFUNCTION("""COMPUTED_VALUE"""),0.0)</f>
        <v>0</v>
      </c>
    </row>
    <row r="25">
      <c r="A25" s="266"/>
      <c r="B25" s="267"/>
      <c r="C25" s="268">
        <f>IFERROR(__xludf.DUMMYFUNCTION("""COMPUTED_VALUE"""),0.0)</f>
        <v>0</v>
      </c>
      <c r="D25" s="269">
        <f>IFERROR(__xludf.DUMMYFUNCTION("""COMPUTED_VALUE"""),0.0)</f>
        <v>0</v>
      </c>
      <c r="E25" s="269">
        <f>IFERROR(__xludf.DUMMYFUNCTION("""COMPUTED_VALUE"""),0.0)</f>
        <v>0</v>
      </c>
      <c r="F25" s="269">
        <f>IFERROR(__xludf.DUMMYFUNCTION("""COMPUTED_VALUE"""),0.0)</f>
        <v>0</v>
      </c>
      <c r="G25" s="270">
        <f>IFERROR(__xludf.DUMMYFUNCTION("""COMPUTED_VALUE"""),0.0)</f>
        <v>0</v>
      </c>
      <c r="H25" s="271">
        <f>IFERROR(__xludf.DUMMYFUNCTION("""COMPUTED_VALUE"""),0.0)</f>
        <v>0</v>
      </c>
      <c r="I25" s="272" t="str">
        <f>IFERROR(__xludf.DUMMYFUNCTION("""COMPUTED_VALUE"""),"")</f>
        <v/>
      </c>
      <c r="J25" s="273">
        <f>IFERROR(__xludf.DUMMYFUNCTION("""COMPUTED_VALUE"""),0.0)</f>
        <v>0</v>
      </c>
      <c r="K25" s="269">
        <f>IFERROR(__xludf.DUMMYFUNCTION("""COMPUTED_VALUE"""),0.0)</f>
        <v>0</v>
      </c>
      <c r="L25" s="269">
        <f>IFERROR(__xludf.DUMMYFUNCTION("""COMPUTED_VALUE"""),0.0)</f>
        <v>0</v>
      </c>
      <c r="M25" s="269">
        <f>IFERROR(__xludf.DUMMYFUNCTION("""COMPUTED_VALUE"""),0.0)</f>
        <v>0</v>
      </c>
      <c r="N25" s="271">
        <f>IFERROR(__xludf.DUMMYFUNCTION("""COMPUTED_VALUE"""),0.0)</f>
        <v>0</v>
      </c>
      <c r="O25" s="274" t="str">
        <f>IFERROR(__xludf.DUMMYFUNCTION("""COMPUTED_VALUE"""),"")</f>
        <v/>
      </c>
      <c r="P25" s="273">
        <f>IFERROR(__xludf.DUMMYFUNCTION("""COMPUTED_VALUE"""),0.0)</f>
        <v>0</v>
      </c>
      <c r="Q25" s="269">
        <f>IFERROR(__xludf.DUMMYFUNCTION("""COMPUTED_VALUE"""),0.0)</f>
        <v>0</v>
      </c>
      <c r="R25" s="269">
        <f>IFERROR(__xludf.DUMMYFUNCTION("""COMPUTED_VALUE"""),0.0)</f>
        <v>0</v>
      </c>
      <c r="S25" s="271">
        <f>IFERROR(__xludf.DUMMYFUNCTION("""COMPUTED_VALUE"""),0.0)</f>
        <v>0</v>
      </c>
      <c r="T25" s="274" t="str">
        <f>IFERROR(__xludf.DUMMYFUNCTION("""COMPUTED_VALUE"""),"")</f>
        <v/>
      </c>
      <c r="U25" s="275">
        <f>IFERROR(__xludf.DUMMYFUNCTION("""COMPUTED_VALUE"""),0.0)</f>
        <v>0</v>
      </c>
      <c r="V25" s="50"/>
      <c r="W25" s="266">
        <f>IFERROR(__xludf.DUMMYFUNCTION("""COMPUTED_VALUE"""),72.0)</f>
        <v>72</v>
      </c>
      <c r="X25" s="267" t="str">
        <f>IFERROR(__xludf.DUMMYFUNCTION("""COMPUTED_VALUE"""),"Joel Smith")</f>
        <v>Joel Smith</v>
      </c>
      <c r="Y25" s="2"/>
      <c r="Z25" s="2"/>
      <c r="AA25" s="2"/>
      <c r="AB25" s="160"/>
      <c r="AC25" s="276">
        <f>IFERROR(__xludf.DUMMYFUNCTION("""COMPUTED_VALUE"""),15.0)</f>
        <v>15</v>
      </c>
      <c r="AD25" s="277">
        <f>IFERROR(__xludf.DUMMYFUNCTION("""COMPUTED_VALUE"""),0.0)</f>
        <v>0</v>
      </c>
      <c r="AE25" s="277">
        <f>IFERROR(__xludf.DUMMYFUNCTION("""COMPUTED_VALUE"""),0.0)</f>
        <v>0</v>
      </c>
      <c r="AF25" s="277">
        <f>IFERROR(__xludf.DUMMYFUNCTION("""COMPUTED_VALUE"""),0.0)</f>
        <v>0</v>
      </c>
      <c r="AG25" s="277">
        <f>IFERROR(__xludf.DUMMYFUNCTION("""COMPUTED_VALUE"""),1.0)</f>
        <v>1</v>
      </c>
      <c r="AH25" s="277">
        <f>IFERROR(__xludf.DUMMYFUNCTION("""COMPUTED_VALUE"""),0.0)</f>
        <v>0</v>
      </c>
      <c r="AI25" s="278">
        <f>IFERROR(__xludf.DUMMYFUNCTION("""COMPUTED_VALUE"""),0.0)</f>
        <v>0</v>
      </c>
    </row>
    <row r="26">
      <c r="A26" s="266"/>
      <c r="B26" s="267"/>
      <c r="C26" s="268">
        <f>IFERROR(__xludf.DUMMYFUNCTION("""COMPUTED_VALUE"""),0.0)</f>
        <v>0</v>
      </c>
      <c r="D26" s="269">
        <f>IFERROR(__xludf.DUMMYFUNCTION("""COMPUTED_VALUE"""),0.0)</f>
        <v>0</v>
      </c>
      <c r="E26" s="269">
        <f>IFERROR(__xludf.DUMMYFUNCTION("""COMPUTED_VALUE"""),0.0)</f>
        <v>0</v>
      </c>
      <c r="F26" s="269">
        <f>IFERROR(__xludf.DUMMYFUNCTION("""COMPUTED_VALUE"""),0.0)</f>
        <v>0</v>
      </c>
      <c r="G26" s="270">
        <f>IFERROR(__xludf.DUMMYFUNCTION("""COMPUTED_VALUE"""),0.0)</f>
        <v>0</v>
      </c>
      <c r="H26" s="271">
        <f>IFERROR(__xludf.DUMMYFUNCTION("""COMPUTED_VALUE"""),0.0)</f>
        <v>0</v>
      </c>
      <c r="I26" s="272" t="str">
        <f>IFERROR(__xludf.DUMMYFUNCTION("""COMPUTED_VALUE"""),"")</f>
        <v/>
      </c>
      <c r="J26" s="273">
        <f>IFERROR(__xludf.DUMMYFUNCTION("""COMPUTED_VALUE"""),0.0)</f>
        <v>0</v>
      </c>
      <c r="K26" s="269">
        <f>IFERROR(__xludf.DUMMYFUNCTION("""COMPUTED_VALUE"""),0.0)</f>
        <v>0</v>
      </c>
      <c r="L26" s="269">
        <f>IFERROR(__xludf.DUMMYFUNCTION("""COMPUTED_VALUE"""),0.0)</f>
        <v>0</v>
      </c>
      <c r="M26" s="269">
        <f>IFERROR(__xludf.DUMMYFUNCTION("""COMPUTED_VALUE"""),0.0)</f>
        <v>0</v>
      </c>
      <c r="N26" s="271">
        <f>IFERROR(__xludf.DUMMYFUNCTION("""COMPUTED_VALUE"""),0.0)</f>
        <v>0</v>
      </c>
      <c r="O26" s="274" t="str">
        <f>IFERROR(__xludf.DUMMYFUNCTION("""COMPUTED_VALUE"""),"")</f>
        <v/>
      </c>
      <c r="P26" s="273">
        <f>IFERROR(__xludf.DUMMYFUNCTION("""COMPUTED_VALUE"""),0.0)</f>
        <v>0</v>
      </c>
      <c r="Q26" s="269">
        <f>IFERROR(__xludf.DUMMYFUNCTION("""COMPUTED_VALUE"""),0.0)</f>
        <v>0</v>
      </c>
      <c r="R26" s="269">
        <f>IFERROR(__xludf.DUMMYFUNCTION("""COMPUTED_VALUE"""),0.0)</f>
        <v>0</v>
      </c>
      <c r="S26" s="271">
        <f>IFERROR(__xludf.DUMMYFUNCTION("""COMPUTED_VALUE"""),0.0)</f>
        <v>0</v>
      </c>
      <c r="T26" s="274" t="str">
        <f>IFERROR(__xludf.DUMMYFUNCTION("""COMPUTED_VALUE"""),"")</f>
        <v/>
      </c>
      <c r="U26" s="275">
        <f>IFERROR(__xludf.DUMMYFUNCTION("""COMPUTED_VALUE"""),0.0)</f>
        <v>0</v>
      </c>
      <c r="V26" s="50"/>
      <c r="W26" s="266">
        <f>IFERROR(__xludf.DUMMYFUNCTION("""COMPUTED_VALUE"""),80.0)</f>
        <v>80</v>
      </c>
      <c r="X26" s="267" t="str">
        <f>IFERROR(__xludf.DUMMYFUNCTION("""COMPUTED_VALUE"""),"Ben Rosekelly")</f>
        <v>Ben Rosekelly</v>
      </c>
      <c r="Y26" s="2"/>
      <c r="Z26" s="2"/>
      <c r="AA26" s="2"/>
      <c r="AB26" s="160"/>
      <c r="AC26" s="276">
        <f>IFERROR(__xludf.DUMMYFUNCTION("""COMPUTED_VALUE"""),3.0)</f>
        <v>3</v>
      </c>
      <c r="AD26" s="277">
        <f>IFERROR(__xludf.DUMMYFUNCTION("""COMPUTED_VALUE"""),0.0)</f>
        <v>0</v>
      </c>
      <c r="AE26" s="277">
        <f>IFERROR(__xludf.DUMMYFUNCTION("""COMPUTED_VALUE"""),0.0)</f>
        <v>0</v>
      </c>
      <c r="AF26" s="277">
        <f>IFERROR(__xludf.DUMMYFUNCTION("""COMPUTED_VALUE"""),0.0)</f>
        <v>0</v>
      </c>
      <c r="AG26" s="277">
        <f>IFERROR(__xludf.DUMMYFUNCTION("""COMPUTED_VALUE"""),0.0)</f>
        <v>0</v>
      </c>
      <c r="AH26" s="277">
        <f>IFERROR(__xludf.DUMMYFUNCTION("""COMPUTED_VALUE"""),0.0)</f>
        <v>0</v>
      </c>
      <c r="AI26" s="278">
        <f>IFERROR(__xludf.DUMMYFUNCTION("""COMPUTED_VALUE"""),0.0)</f>
        <v>0</v>
      </c>
    </row>
    <row r="27">
      <c r="A27" s="266"/>
      <c r="B27" s="267"/>
      <c r="C27" s="268">
        <f>IFERROR(__xludf.DUMMYFUNCTION("""COMPUTED_VALUE"""),0.0)</f>
        <v>0</v>
      </c>
      <c r="D27" s="269">
        <f>IFERROR(__xludf.DUMMYFUNCTION("""COMPUTED_VALUE"""),0.0)</f>
        <v>0</v>
      </c>
      <c r="E27" s="269">
        <f>IFERROR(__xludf.DUMMYFUNCTION("""COMPUTED_VALUE"""),0.0)</f>
        <v>0</v>
      </c>
      <c r="F27" s="269">
        <f>IFERROR(__xludf.DUMMYFUNCTION("""COMPUTED_VALUE"""),0.0)</f>
        <v>0</v>
      </c>
      <c r="G27" s="270">
        <f>IFERROR(__xludf.DUMMYFUNCTION("""COMPUTED_VALUE"""),0.0)</f>
        <v>0</v>
      </c>
      <c r="H27" s="271">
        <f>IFERROR(__xludf.DUMMYFUNCTION("""COMPUTED_VALUE"""),0.0)</f>
        <v>0</v>
      </c>
      <c r="I27" s="272" t="str">
        <f>IFERROR(__xludf.DUMMYFUNCTION("""COMPUTED_VALUE"""),"")</f>
        <v/>
      </c>
      <c r="J27" s="273">
        <f>IFERROR(__xludf.DUMMYFUNCTION("""COMPUTED_VALUE"""),0.0)</f>
        <v>0</v>
      </c>
      <c r="K27" s="269">
        <f>IFERROR(__xludf.DUMMYFUNCTION("""COMPUTED_VALUE"""),0.0)</f>
        <v>0</v>
      </c>
      <c r="L27" s="269">
        <f>IFERROR(__xludf.DUMMYFUNCTION("""COMPUTED_VALUE"""),0.0)</f>
        <v>0</v>
      </c>
      <c r="M27" s="269">
        <f>IFERROR(__xludf.DUMMYFUNCTION("""COMPUTED_VALUE"""),0.0)</f>
        <v>0</v>
      </c>
      <c r="N27" s="271">
        <f>IFERROR(__xludf.DUMMYFUNCTION("""COMPUTED_VALUE"""),0.0)</f>
        <v>0</v>
      </c>
      <c r="O27" s="274" t="str">
        <f>IFERROR(__xludf.DUMMYFUNCTION("""COMPUTED_VALUE"""),"")</f>
        <v/>
      </c>
      <c r="P27" s="273">
        <f>IFERROR(__xludf.DUMMYFUNCTION("""COMPUTED_VALUE"""),0.0)</f>
        <v>0</v>
      </c>
      <c r="Q27" s="269">
        <f>IFERROR(__xludf.DUMMYFUNCTION("""COMPUTED_VALUE"""),0.0)</f>
        <v>0</v>
      </c>
      <c r="R27" s="269">
        <f>IFERROR(__xludf.DUMMYFUNCTION("""COMPUTED_VALUE"""),0.0)</f>
        <v>0</v>
      </c>
      <c r="S27" s="271">
        <f>IFERROR(__xludf.DUMMYFUNCTION("""COMPUTED_VALUE"""),0.0)</f>
        <v>0</v>
      </c>
      <c r="T27" s="274" t="str">
        <f>IFERROR(__xludf.DUMMYFUNCTION("""COMPUTED_VALUE"""),"")</f>
        <v/>
      </c>
      <c r="U27" s="275">
        <f>IFERROR(__xludf.DUMMYFUNCTION("""COMPUTED_VALUE"""),0.0)</f>
        <v>0</v>
      </c>
      <c r="V27" s="50"/>
      <c r="W27" s="266">
        <f>IFERROR(__xludf.DUMMYFUNCTION("""COMPUTED_VALUE"""),34.0)</f>
        <v>34</v>
      </c>
      <c r="X27" s="267" t="str">
        <f>IFERROR(__xludf.DUMMYFUNCTION("""COMPUTED_VALUE"""),"Granstyn Yamanouchi")</f>
        <v>Granstyn Yamanouchi</v>
      </c>
      <c r="Y27" s="2"/>
      <c r="Z27" s="2"/>
      <c r="AA27" s="2"/>
      <c r="AB27" s="160"/>
      <c r="AC27" s="276">
        <f>IFERROR(__xludf.DUMMYFUNCTION("""COMPUTED_VALUE"""),1.0)</f>
        <v>1</v>
      </c>
      <c r="AD27" s="277">
        <f>IFERROR(__xludf.DUMMYFUNCTION("""COMPUTED_VALUE"""),0.0)</f>
        <v>0</v>
      </c>
      <c r="AE27" s="277">
        <f>IFERROR(__xludf.DUMMYFUNCTION("""COMPUTED_VALUE"""),0.0)</f>
        <v>0</v>
      </c>
      <c r="AF27" s="277">
        <f>IFERROR(__xludf.DUMMYFUNCTION("""COMPUTED_VALUE"""),0.0)</f>
        <v>0</v>
      </c>
      <c r="AG27" s="277">
        <f>IFERROR(__xludf.DUMMYFUNCTION("""COMPUTED_VALUE"""),0.0)</f>
        <v>0</v>
      </c>
      <c r="AH27" s="277">
        <f>IFERROR(__xludf.DUMMYFUNCTION("""COMPUTED_VALUE"""),0.0)</f>
        <v>0</v>
      </c>
      <c r="AI27" s="278">
        <f>IFERROR(__xludf.DUMMYFUNCTION("""COMPUTED_VALUE"""),0.0)</f>
        <v>0</v>
      </c>
    </row>
    <row r="28">
      <c r="A28" s="266"/>
      <c r="B28" s="267"/>
      <c r="C28" s="268">
        <f>IFERROR(__xludf.DUMMYFUNCTION("""COMPUTED_VALUE"""),0.0)</f>
        <v>0</v>
      </c>
      <c r="D28" s="269">
        <f>IFERROR(__xludf.DUMMYFUNCTION("""COMPUTED_VALUE"""),0.0)</f>
        <v>0</v>
      </c>
      <c r="E28" s="269">
        <f>IFERROR(__xludf.DUMMYFUNCTION("""COMPUTED_VALUE"""),0.0)</f>
        <v>0</v>
      </c>
      <c r="F28" s="269">
        <f>IFERROR(__xludf.DUMMYFUNCTION("""COMPUTED_VALUE"""),0.0)</f>
        <v>0</v>
      </c>
      <c r="G28" s="270">
        <f>IFERROR(__xludf.DUMMYFUNCTION("""COMPUTED_VALUE"""),0.0)</f>
        <v>0</v>
      </c>
      <c r="H28" s="271">
        <f>IFERROR(__xludf.DUMMYFUNCTION("""COMPUTED_VALUE"""),0.0)</f>
        <v>0</v>
      </c>
      <c r="I28" s="272" t="str">
        <f>IFERROR(__xludf.DUMMYFUNCTION("""COMPUTED_VALUE"""),"")</f>
        <v/>
      </c>
      <c r="J28" s="273">
        <f>IFERROR(__xludf.DUMMYFUNCTION("""COMPUTED_VALUE"""),0.0)</f>
        <v>0</v>
      </c>
      <c r="K28" s="269">
        <f>IFERROR(__xludf.DUMMYFUNCTION("""COMPUTED_VALUE"""),0.0)</f>
        <v>0</v>
      </c>
      <c r="L28" s="269">
        <f>IFERROR(__xludf.DUMMYFUNCTION("""COMPUTED_VALUE"""),0.0)</f>
        <v>0</v>
      </c>
      <c r="M28" s="269">
        <f>IFERROR(__xludf.DUMMYFUNCTION("""COMPUTED_VALUE"""),0.0)</f>
        <v>0</v>
      </c>
      <c r="N28" s="271">
        <f>IFERROR(__xludf.DUMMYFUNCTION("""COMPUTED_VALUE"""),0.0)</f>
        <v>0</v>
      </c>
      <c r="O28" s="274" t="str">
        <f>IFERROR(__xludf.DUMMYFUNCTION("""COMPUTED_VALUE"""),"")</f>
        <v/>
      </c>
      <c r="P28" s="273">
        <f>IFERROR(__xludf.DUMMYFUNCTION("""COMPUTED_VALUE"""),0.0)</f>
        <v>0</v>
      </c>
      <c r="Q28" s="269">
        <f>IFERROR(__xludf.DUMMYFUNCTION("""COMPUTED_VALUE"""),0.0)</f>
        <v>0</v>
      </c>
      <c r="R28" s="269">
        <f>IFERROR(__xludf.DUMMYFUNCTION("""COMPUTED_VALUE"""),0.0)</f>
        <v>0</v>
      </c>
      <c r="S28" s="271">
        <f>IFERROR(__xludf.DUMMYFUNCTION("""COMPUTED_VALUE"""),0.0)</f>
        <v>0</v>
      </c>
      <c r="T28" s="274" t="str">
        <f>IFERROR(__xludf.DUMMYFUNCTION("""COMPUTED_VALUE"""),"")</f>
        <v/>
      </c>
      <c r="U28" s="275">
        <f>IFERROR(__xludf.DUMMYFUNCTION("""COMPUTED_VALUE"""),0.0)</f>
        <v>0</v>
      </c>
      <c r="V28" s="50"/>
      <c r="W28" s="266">
        <f>IFERROR(__xludf.DUMMYFUNCTION("""COMPUTED_VALUE"""),61.0)</f>
        <v>61</v>
      </c>
      <c r="X28" s="267" t="str">
        <f>IFERROR(__xludf.DUMMYFUNCTION("""COMPUTED_VALUE"""),"Connor Goodwin")</f>
        <v>Connor Goodwin</v>
      </c>
      <c r="Y28" s="2"/>
      <c r="Z28" s="2"/>
      <c r="AA28" s="2"/>
      <c r="AB28" s="160"/>
      <c r="AC28" s="276">
        <f>IFERROR(__xludf.DUMMYFUNCTION("""COMPUTED_VALUE"""),1.0)</f>
        <v>1</v>
      </c>
      <c r="AD28" s="277">
        <f>IFERROR(__xludf.DUMMYFUNCTION("""COMPUTED_VALUE"""),0.0)</f>
        <v>0</v>
      </c>
      <c r="AE28" s="277">
        <f>IFERROR(__xludf.DUMMYFUNCTION("""COMPUTED_VALUE"""),0.0)</f>
        <v>0</v>
      </c>
      <c r="AF28" s="277">
        <f>IFERROR(__xludf.DUMMYFUNCTION("""COMPUTED_VALUE"""),0.0)</f>
        <v>0</v>
      </c>
      <c r="AG28" s="277">
        <f>IFERROR(__xludf.DUMMYFUNCTION("""COMPUTED_VALUE"""),0.0)</f>
        <v>0</v>
      </c>
      <c r="AH28" s="277">
        <f>IFERROR(__xludf.DUMMYFUNCTION("""COMPUTED_VALUE"""),0.0)</f>
        <v>0</v>
      </c>
      <c r="AI28" s="278">
        <f>IFERROR(__xludf.DUMMYFUNCTION("""COMPUTED_VALUE"""),0.0)</f>
        <v>0</v>
      </c>
    </row>
    <row r="29">
      <c r="A29" s="266"/>
      <c r="B29" s="267"/>
      <c r="C29" s="268">
        <f>IFERROR(__xludf.DUMMYFUNCTION("""COMPUTED_VALUE"""),0.0)</f>
        <v>0</v>
      </c>
      <c r="D29" s="269">
        <f>IFERROR(__xludf.DUMMYFUNCTION("""COMPUTED_VALUE"""),0.0)</f>
        <v>0</v>
      </c>
      <c r="E29" s="269">
        <f>IFERROR(__xludf.DUMMYFUNCTION("""COMPUTED_VALUE"""),0.0)</f>
        <v>0</v>
      </c>
      <c r="F29" s="269">
        <f>IFERROR(__xludf.DUMMYFUNCTION("""COMPUTED_VALUE"""),0.0)</f>
        <v>0</v>
      </c>
      <c r="G29" s="270">
        <f>IFERROR(__xludf.DUMMYFUNCTION("""COMPUTED_VALUE"""),0.0)</f>
        <v>0</v>
      </c>
      <c r="H29" s="271">
        <f>IFERROR(__xludf.DUMMYFUNCTION("""COMPUTED_VALUE"""),0.0)</f>
        <v>0</v>
      </c>
      <c r="I29" s="272" t="str">
        <f>IFERROR(__xludf.DUMMYFUNCTION("""COMPUTED_VALUE"""),"")</f>
        <v/>
      </c>
      <c r="J29" s="273">
        <f>IFERROR(__xludf.DUMMYFUNCTION("""COMPUTED_VALUE"""),0.0)</f>
        <v>0</v>
      </c>
      <c r="K29" s="269">
        <f>IFERROR(__xludf.DUMMYFUNCTION("""COMPUTED_VALUE"""),0.0)</f>
        <v>0</v>
      </c>
      <c r="L29" s="269">
        <f>IFERROR(__xludf.DUMMYFUNCTION("""COMPUTED_VALUE"""),0.0)</f>
        <v>0</v>
      </c>
      <c r="M29" s="269">
        <f>IFERROR(__xludf.DUMMYFUNCTION("""COMPUTED_VALUE"""),0.0)</f>
        <v>0</v>
      </c>
      <c r="N29" s="271">
        <f>IFERROR(__xludf.DUMMYFUNCTION("""COMPUTED_VALUE"""),0.0)</f>
        <v>0</v>
      </c>
      <c r="O29" s="274" t="str">
        <f>IFERROR(__xludf.DUMMYFUNCTION("""COMPUTED_VALUE"""),"")</f>
        <v/>
      </c>
      <c r="P29" s="273">
        <f>IFERROR(__xludf.DUMMYFUNCTION("""COMPUTED_VALUE"""),0.0)</f>
        <v>0</v>
      </c>
      <c r="Q29" s="269">
        <f>IFERROR(__xludf.DUMMYFUNCTION("""COMPUTED_VALUE"""),0.0)</f>
        <v>0</v>
      </c>
      <c r="R29" s="269">
        <f>IFERROR(__xludf.DUMMYFUNCTION("""COMPUTED_VALUE"""),0.0)</f>
        <v>0</v>
      </c>
      <c r="S29" s="271">
        <f>IFERROR(__xludf.DUMMYFUNCTION("""COMPUTED_VALUE"""),0.0)</f>
        <v>0</v>
      </c>
      <c r="T29" s="274" t="str">
        <f>IFERROR(__xludf.DUMMYFUNCTION("""COMPUTED_VALUE"""),"")</f>
        <v/>
      </c>
      <c r="U29" s="275">
        <f>IFERROR(__xludf.DUMMYFUNCTION("""COMPUTED_VALUE"""),0.0)</f>
        <v>0</v>
      </c>
      <c r="V29" s="50"/>
      <c r="W29" s="266"/>
      <c r="X29" s="267"/>
      <c r="Y29" s="2"/>
      <c r="Z29" s="2"/>
      <c r="AA29" s="2"/>
      <c r="AB29" s="160"/>
      <c r="AC29" s="276">
        <f>IFERROR(__xludf.DUMMYFUNCTION("""COMPUTED_VALUE"""),0.0)</f>
        <v>0</v>
      </c>
      <c r="AD29" s="277">
        <f>IFERROR(__xludf.DUMMYFUNCTION("""COMPUTED_VALUE"""),0.0)</f>
        <v>0</v>
      </c>
      <c r="AE29" s="277">
        <f>IFERROR(__xludf.DUMMYFUNCTION("""COMPUTED_VALUE"""),0.0)</f>
        <v>0</v>
      </c>
      <c r="AF29" s="277">
        <f>IFERROR(__xludf.DUMMYFUNCTION("""COMPUTED_VALUE"""),0.0)</f>
        <v>0</v>
      </c>
      <c r="AG29" s="277">
        <f>IFERROR(__xludf.DUMMYFUNCTION("""COMPUTED_VALUE"""),0.0)</f>
        <v>0</v>
      </c>
      <c r="AH29" s="277">
        <f>IFERROR(__xludf.DUMMYFUNCTION("""COMPUTED_VALUE"""),0.0)</f>
        <v>0</v>
      </c>
      <c r="AI29" s="278">
        <f>IFERROR(__xludf.DUMMYFUNCTION("""COMPUTED_VALUE"""),0.0)</f>
        <v>0</v>
      </c>
    </row>
    <row r="30">
      <c r="A30" s="266"/>
      <c r="B30" s="267"/>
      <c r="C30" s="268">
        <f>IFERROR(__xludf.DUMMYFUNCTION("""COMPUTED_VALUE"""),0.0)</f>
        <v>0</v>
      </c>
      <c r="D30" s="269">
        <f>IFERROR(__xludf.DUMMYFUNCTION("""COMPUTED_VALUE"""),0.0)</f>
        <v>0</v>
      </c>
      <c r="E30" s="269">
        <f>IFERROR(__xludf.DUMMYFUNCTION("""COMPUTED_VALUE"""),0.0)</f>
        <v>0</v>
      </c>
      <c r="F30" s="269">
        <f>IFERROR(__xludf.DUMMYFUNCTION("""COMPUTED_VALUE"""),0.0)</f>
        <v>0</v>
      </c>
      <c r="G30" s="270">
        <f>IFERROR(__xludf.DUMMYFUNCTION("""COMPUTED_VALUE"""),0.0)</f>
        <v>0</v>
      </c>
      <c r="H30" s="271">
        <f>IFERROR(__xludf.DUMMYFUNCTION("""COMPUTED_VALUE"""),0.0)</f>
        <v>0</v>
      </c>
      <c r="I30" s="272" t="str">
        <f>IFERROR(__xludf.DUMMYFUNCTION("""COMPUTED_VALUE"""),"")</f>
        <v/>
      </c>
      <c r="J30" s="273">
        <f>IFERROR(__xludf.DUMMYFUNCTION("""COMPUTED_VALUE"""),0.0)</f>
        <v>0</v>
      </c>
      <c r="K30" s="269">
        <f>IFERROR(__xludf.DUMMYFUNCTION("""COMPUTED_VALUE"""),0.0)</f>
        <v>0</v>
      </c>
      <c r="L30" s="269">
        <f>IFERROR(__xludf.DUMMYFUNCTION("""COMPUTED_VALUE"""),0.0)</f>
        <v>0</v>
      </c>
      <c r="M30" s="269">
        <f>IFERROR(__xludf.DUMMYFUNCTION("""COMPUTED_VALUE"""),0.0)</f>
        <v>0</v>
      </c>
      <c r="N30" s="271">
        <f>IFERROR(__xludf.DUMMYFUNCTION("""COMPUTED_VALUE"""),0.0)</f>
        <v>0</v>
      </c>
      <c r="O30" s="274" t="str">
        <f>IFERROR(__xludf.DUMMYFUNCTION("""COMPUTED_VALUE"""),"")</f>
        <v/>
      </c>
      <c r="P30" s="273">
        <f>IFERROR(__xludf.DUMMYFUNCTION("""COMPUTED_VALUE"""),0.0)</f>
        <v>0</v>
      </c>
      <c r="Q30" s="269">
        <f>IFERROR(__xludf.DUMMYFUNCTION("""COMPUTED_VALUE"""),0.0)</f>
        <v>0</v>
      </c>
      <c r="R30" s="269">
        <f>IFERROR(__xludf.DUMMYFUNCTION("""COMPUTED_VALUE"""),0.0)</f>
        <v>0</v>
      </c>
      <c r="S30" s="271">
        <f>IFERROR(__xludf.DUMMYFUNCTION("""COMPUTED_VALUE"""),0.0)</f>
        <v>0</v>
      </c>
      <c r="T30" s="274" t="str">
        <f>IFERROR(__xludf.DUMMYFUNCTION("""COMPUTED_VALUE"""),"")</f>
        <v/>
      </c>
      <c r="U30" s="275">
        <f>IFERROR(__xludf.DUMMYFUNCTION("""COMPUTED_VALUE"""),0.0)</f>
        <v>0</v>
      </c>
      <c r="V30" s="50"/>
      <c r="W30" s="266"/>
      <c r="X30" s="267"/>
      <c r="Y30" s="2"/>
      <c r="Z30" s="2"/>
      <c r="AA30" s="2"/>
      <c r="AB30" s="160"/>
      <c r="AC30" s="276">
        <f>IFERROR(__xludf.DUMMYFUNCTION("""COMPUTED_VALUE"""),0.0)</f>
        <v>0</v>
      </c>
      <c r="AD30" s="277">
        <f>IFERROR(__xludf.DUMMYFUNCTION("""COMPUTED_VALUE"""),0.0)</f>
        <v>0</v>
      </c>
      <c r="AE30" s="277">
        <f>IFERROR(__xludf.DUMMYFUNCTION("""COMPUTED_VALUE"""),0.0)</f>
        <v>0</v>
      </c>
      <c r="AF30" s="277">
        <f>IFERROR(__xludf.DUMMYFUNCTION("""COMPUTED_VALUE"""),0.0)</f>
        <v>0</v>
      </c>
      <c r="AG30" s="277">
        <f>IFERROR(__xludf.DUMMYFUNCTION("""COMPUTED_VALUE"""),0.0)</f>
        <v>0</v>
      </c>
      <c r="AH30" s="277">
        <f>IFERROR(__xludf.DUMMYFUNCTION("""COMPUTED_VALUE"""),0.0)</f>
        <v>0</v>
      </c>
      <c r="AI30" s="278">
        <f>IFERROR(__xludf.DUMMYFUNCTION("""COMPUTED_VALUE"""),0.0)</f>
        <v>0</v>
      </c>
    </row>
    <row r="31">
      <c r="A31" s="266"/>
      <c r="B31" s="267"/>
      <c r="C31" s="268">
        <f>IFERROR(__xludf.DUMMYFUNCTION("""COMPUTED_VALUE"""),0.0)</f>
        <v>0</v>
      </c>
      <c r="D31" s="269">
        <f>IFERROR(__xludf.DUMMYFUNCTION("""COMPUTED_VALUE"""),0.0)</f>
        <v>0</v>
      </c>
      <c r="E31" s="269">
        <f>IFERROR(__xludf.DUMMYFUNCTION("""COMPUTED_VALUE"""),0.0)</f>
        <v>0</v>
      </c>
      <c r="F31" s="269">
        <f>IFERROR(__xludf.DUMMYFUNCTION("""COMPUTED_VALUE"""),0.0)</f>
        <v>0</v>
      </c>
      <c r="G31" s="270">
        <f>IFERROR(__xludf.DUMMYFUNCTION("""COMPUTED_VALUE"""),0.0)</f>
        <v>0</v>
      </c>
      <c r="H31" s="271">
        <f>IFERROR(__xludf.DUMMYFUNCTION("""COMPUTED_VALUE"""),0.0)</f>
        <v>0</v>
      </c>
      <c r="I31" s="272" t="str">
        <f>IFERROR(__xludf.DUMMYFUNCTION("""COMPUTED_VALUE"""),"")</f>
        <v/>
      </c>
      <c r="J31" s="273">
        <f>IFERROR(__xludf.DUMMYFUNCTION("""COMPUTED_VALUE"""),0.0)</f>
        <v>0</v>
      </c>
      <c r="K31" s="269">
        <f>IFERROR(__xludf.DUMMYFUNCTION("""COMPUTED_VALUE"""),0.0)</f>
        <v>0</v>
      </c>
      <c r="L31" s="269">
        <f>IFERROR(__xludf.DUMMYFUNCTION("""COMPUTED_VALUE"""),0.0)</f>
        <v>0</v>
      </c>
      <c r="M31" s="269">
        <f>IFERROR(__xludf.DUMMYFUNCTION("""COMPUTED_VALUE"""),0.0)</f>
        <v>0</v>
      </c>
      <c r="N31" s="271">
        <f>IFERROR(__xludf.DUMMYFUNCTION("""COMPUTED_VALUE"""),0.0)</f>
        <v>0</v>
      </c>
      <c r="O31" s="274" t="str">
        <f>IFERROR(__xludf.DUMMYFUNCTION("""COMPUTED_VALUE"""),"")</f>
        <v/>
      </c>
      <c r="P31" s="273">
        <f>IFERROR(__xludf.DUMMYFUNCTION("""COMPUTED_VALUE"""),0.0)</f>
        <v>0</v>
      </c>
      <c r="Q31" s="269">
        <f>IFERROR(__xludf.DUMMYFUNCTION("""COMPUTED_VALUE"""),0.0)</f>
        <v>0</v>
      </c>
      <c r="R31" s="269">
        <f>IFERROR(__xludf.DUMMYFUNCTION("""COMPUTED_VALUE"""),0.0)</f>
        <v>0</v>
      </c>
      <c r="S31" s="271">
        <f>IFERROR(__xludf.DUMMYFUNCTION("""COMPUTED_VALUE"""),0.0)</f>
        <v>0</v>
      </c>
      <c r="T31" s="274" t="str">
        <f>IFERROR(__xludf.DUMMYFUNCTION("""COMPUTED_VALUE"""),"")</f>
        <v/>
      </c>
      <c r="U31" s="275">
        <f>IFERROR(__xludf.DUMMYFUNCTION("""COMPUTED_VALUE"""),0.0)</f>
        <v>0</v>
      </c>
      <c r="V31" s="50"/>
      <c r="W31" s="266"/>
      <c r="X31" s="267"/>
      <c r="Y31" s="2"/>
      <c r="Z31" s="2"/>
      <c r="AA31" s="2"/>
      <c r="AB31" s="160"/>
      <c r="AC31" s="276">
        <f>IFERROR(__xludf.DUMMYFUNCTION("""COMPUTED_VALUE"""),0.0)</f>
        <v>0</v>
      </c>
      <c r="AD31" s="277">
        <f>IFERROR(__xludf.DUMMYFUNCTION("""COMPUTED_VALUE"""),0.0)</f>
        <v>0</v>
      </c>
      <c r="AE31" s="277">
        <f>IFERROR(__xludf.DUMMYFUNCTION("""COMPUTED_VALUE"""),0.0)</f>
        <v>0</v>
      </c>
      <c r="AF31" s="277">
        <f>IFERROR(__xludf.DUMMYFUNCTION("""COMPUTED_VALUE"""),0.0)</f>
        <v>0</v>
      </c>
      <c r="AG31" s="277">
        <f>IFERROR(__xludf.DUMMYFUNCTION("""COMPUTED_VALUE"""),0.0)</f>
        <v>0</v>
      </c>
      <c r="AH31" s="277">
        <f>IFERROR(__xludf.DUMMYFUNCTION("""COMPUTED_VALUE"""),0.0)</f>
        <v>0</v>
      </c>
      <c r="AI31" s="278">
        <f>IFERROR(__xludf.DUMMYFUNCTION("""COMPUTED_VALUE"""),0.0)</f>
        <v>0</v>
      </c>
    </row>
    <row r="32">
      <c r="A32" s="266"/>
      <c r="B32" s="267"/>
      <c r="C32" s="268">
        <f>IFERROR(__xludf.DUMMYFUNCTION("""COMPUTED_VALUE"""),0.0)</f>
        <v>0</v>
      </c>
      <c r="D32" s="269">
        <f>IFERROR(__xludf.DUMMYFUNCTION("""COMPUTED_VALUE"""),0.0)</f>
        <v>0</v>
      </c>
      <c r="E32" s="269">
        <f>IFERROR(__xludf.DUMMYFUNCTION("""COMPUTED_VALUE"""),0.0)</f>
        <v>0</v>
      </c>
      <c r="F32" s="269">
        <f>IFERROR(__xludf.DUMMYFUNCTION("""COMPUTED_VALUE"""),0.0)</f>
        <v>0</v>
      </c>
      <c r="G32" s="270">
        <f>IFERROR(__xludf.DUMMYFUNCTION("""COMPUTED_VALUE"""),0.0)</f>
        <v>0</v>
      </c>
      <c r="H32" s="271">
        <f>IFERROR(__xludf.DUMMYFUNCTION("""COMPUTED_VALUE"""),0.0)</f>
        <v>0</v>
      </c>
      <c r="I32" s="272" t="str">
        <f>IFERROR(__xludf.DUMMYFUNCTION("""COMPUTED_VALUE"""),"")</f>
        <v/>
      </c>
      <c r="J32" s="273">
        <f>IFERROR(__xludf.DUMMYFUNCTION("""COMPUTED_VALUE"""),0.0)</f>
        <v>0</v>
      </c>
      <c r="K32" s="269">
        <f>IFERROR(__xludf.DUMMYFUNCTION("""COMPUTED_VALUE"""),0.0)</f>
        <v>0</v>
      </c>
      <c r="L32" s="269">
        <f>IFERROR(__xludf.DUMMYFUNCTION("""COMPUTED_VALUE"""),0.0)</f>
        <v>0</v>
      </c>
      <c r="M32" s="269">
        <f>IFERROR(__xludf.DUMMYFUNCTION("""COMPUTED_VALUE"""),0.0)</f>
        <v>0</v>
      </c>
      <c r="N32" s="271">
        <f>IFERROR(__xludf.DUMMYFUNCTION("""COMPUTED_VALUE"""),0.0)</f>
        <v>0</v>
      </c>
      <c r="O32" s="274" t="str">
        <f>IFERROR(__xludf.DUMMYFUNCTION("""COMPUTED_VALUE"""),"")</f>
        <v/>
      </c>
      <c r="P32" s="273">
        <f>IFERROR(__xludf.DUMMYFUNCTION("""COMPUTED_VALUE"""),0.0)</f>
        <v>0</v>
      </c>
      <c r="Q32" s="269">
        <f>IFERROR(__xludf.DUMMYFUNCTION("""COMPUTED_VALUE"""),0.0)</f>
        <v>0</v>
      </c>
      <c r="R32" s="269">
        <f>IFERROR(__xludf.DUMMYFUNCTION("""COMPUTED_VALUE"""),0.0)</f>
        <v>0</v>
      </c>
      <c r="S32" s="271">
        <f>IFERROR(__xludf.DUMMYFUNCTION("""COMPUTED_VALUE"""),0.0)</f>
        <v>0</v>
      </c>
      <c r="T32" s="274" t="str">
        <f>IFERROR(__xludf.DUMMYFUNCTION("""COMPUTED_VALUE"""),"")</f>
        <v/>
      </c>
      <c r="U32" s="275">
        <f>IFERROR(__xludf.DUMMYFUNCTION("""COMPUTED_VALUE"""),0.0)</f>
        <v>0</v>
      </c>
      <c r="V32" s="50"/>
      <c r="W32" s="266"/>
      <c r="X32" s="267"/>
      <c r="Y32" s="2"/>
      <c r="Z32" s="2"/>
      <c r="AA32" s="2"/>
      <c r="AB32" s="160"/>
      <c r="AC32" s="276">
        <f>IFERROR(__xludf.DUMMYFUNCTION("""COMPUTED_VALUE"""),0.0)</f>
        <v>0</v>
      </c>
      <c r="AD32" s="277">
        <f>IFERROR(__xludf.DUMMYFUNCTION("""COMPUTED_VALUE"""),0.0)</f>
        <v>0</v>
      </c>
      <c r="AE32" s="277">
        <f>IFERROR(__xludf.DUMMYFUNCTION("""COMPUTED_VALUE"""),0.0)</f>
        <v>0</v>
      </c>
      <c r="AF32" s="277">
        <f>IFERROR(__xludf.DUMMYFUNCTION("""COMPUTED_VALUE"""),0.0)</f>
        <v>0</v>
      </c>
      <c r="AG32" s="277">
        <f>IFERROR(__xludf.DUMMYFUNCTION("""COMPUTED_VALUE"""),0.0)</f>
        <v>0</v>
      </c>
      <c r="AH32" s="277">
        <f>IFERROR(__xludf.DUMMYFUNCTION("""COMPUTED_VALUE"""),0.0)</f>
        <v>0</v>
      </c>
      <c r="AI32" s="278">
        <f>IFERROR(__xludf.DUMMYFUNCTION("""COMPUTED_VALUE"""),0.0)</f>
        <v>0</v>
      </c>
    </row>
    <row r="33">
      <c r="A33" s="280"/>
      <c r="B33" s="281"/>
      <c r="C33" s="282">
        <f>IFERROR(__xludf.DUMMYFUNCTION("""COMPUTED_VALUE"""),0.0)</f>
        <v>0</v>
      </c>
      <c r="D33" s="283">
        <f>IFERROR(__xludf.DUMMYFUNCTION("""COMPUTED_VALUE"""),0.0)</f>
        <v>0</v>
      </c>
      <c r="E33" s="283">
        <f>IFERROR(__xludf.DUMMYFUNCTION("""COMPUTED_VALUE"""),0.0)</f>
        <v>0</v>
      </c>
      <c r="F33" s="283">
        <f>IFERROR(__xludf.DUMMYFUNCTION("""COMPUTED_VALUE"""),0.0)</f>
        <v>0</v>
      </c>
      <c r="G33" s="284">
        <f>IFERROR(__xludf.DUMMYFUNCTION("""COMPUTED_VALUE"""),0.0)</f>
        <v>0</v>
      </c>
      <c r="H33" s="285">
        <f>IFERROR(__xludf.DUMMYFUNCTION("""COMPUTED_VALUE"""),0.0)</f>
        <v>0</v>
      </c>
      <c r="I33" s="286" t="str">
        <f>IFERROR(__xludf.DUMMYFUNCTION("""COMPUTED_VALUE"""),"")</f>
        <v/>
      </c>
      <c r="J33" s="287">
        <f>IFERROR(__xludf.DUMMYFUNCTION("""COMPUTED_VALUE"""),0.0)</f>
        <v>0</v>
      </c>
      <c r="K33" s="283">
        <f>IFERROR(__xludf.DUMMYFUNCTION("""COMPUTED_VALUE"""),0.0)</f>
        <v>0</v>
      </c>
      <c r="L33" s="283">
        <f>IFERROR(__xludf.DUMMYFUNCTION("""COMPUTED_VALUE"""),0.0)</f>
        <v>0</v>
      </c>
      <c r="M33" s="283">
        <f>IFERROR(__xludf.DUMMYFUNCTION("""COMPUTED_VALUE"""),0.0)</f>
        <v>0</v>
      </c>
      <c r="N33" s="285">
        <f>IFERROR(__xludf.DUMMYFUNCTION("""COMPUTED_VALUE"""),0.0)</f>
        <v>0</v>
      </c>
      <c r="O33" s="288" t="str">
        <f>IFERROR(__xludf.DUMMYFUNCTION("""COMPUTED_VALUE"""),"")</f>
        <v/>
      </c>
      <c r="P33" s="287">
        <f>IFERROR(__xludf.DUMMYFUNCTION("""COMPUTED_VALUE"""),0.0)</f>
        <v>0</v>
      </c>
      <c r="Q33" s="283">
        <f>IFERROR(__xludf.DUMMYFUNCTION("""COMPUTED_VALUE"""),0.0)</f>
        <v>0</v>
      </c>
      <c r="R33" s="283">
        <f>IFERROR(__xludf.DUMMYFUNCTION("""COMPUTED_VALUE"""),0.0)</f>
        <v>0</v>
      </c>
      <c r="S33" s="285">
        <f>IFERROR(__xludf.DUMMYFUNCTION("""COMPUTED_VALUE"""),0.0)</f>
        <v>0</v>
      </c>
      <c r="T33" s="288" t="str">
        <f>IFERROR(__xludf.DUMMYFUNCTION("""COMPUTED_VALUE"""),"")</f>
        <v/>
      </c>
      <c r="U33" s="289">
        <f>IFERROR(__xludf.DUMMYFUNCTION("""COMPUTED_VALUE"""),0.0)</f>
        <v>0</v>
      </c>
      <c r="V33" s="50"/>
      <c r="W33" s="266"/>
      <c r="X33" s="267"/>
      <c r="Y33" s="2"/>
      <c r="Z33" s="2"/>
      <c r="AA33" s="2"/>
      <c r="AB33" s="160"/>
      <c r="AC33" s="276">
        <f>IFERROR(__xludf.DUMMYFUNCTION("""COMPUTED_VALUE"""),0.0)</f>
        <v>0</v>
      </c>
      <c r="AD33" s="277">
        <f>IFERROR(__xludf.DUMMYFUNCTION("""COMPUTED_VALUE"""),0.0)</f>
        <v>0</v>
      </c>
      <c r="AE33" s="277">
        <f>IFERROR(__xludf.DUMMYFUNCTION("""COMPUTED_VALUE"""),0.0)</f>
        <v>0</v>
      </c>
      <c r="AF33" s="277">
        <f>IFERROR(__xludf.DUMMYFUNCTION("""COMPUTED_VALUE"""),0.0)</f>
        <v>0</v>
      </c>
      <c r="AG33" s="277">
        <f>IFERROR(__xludf.DUMMYFUNCTION("""COMPUTED_VALUE"""),0.0)</f>
        <v>0</v>
      </c>
      <c r="AH33" s="277">
        <f>IFERROR(__xludf.DUMMYFUNCTION("""COMPUTED_VALUE"""),0.0)</f>
        <v>0</v>
      </c>
      <c r="AI33" s="278">
        <f>IFERROR(__xludf.DUMMYFUNCTION("""COMPUTED_VALUE"""),0.0)</f>
        <v>0</v>
      </c>
    </row>
    <row r="34">
      <c r="A34" s="290"/>
      <c r="B34" s="290" t="str">
        <f>IFERROR(__xludf.DUMMYFUNCTION("""COMPUTED_VALUE"""),"Totals")</f>
        <v>Totals</v>
      </c>
      <c r="C34" s="291">
        <f>IFERROR(__xludf.DUMMYFUNCTION("""COMPUTED_VALUE"""),150.0)</f>
        <v>150</v>
      </c>
      <c r="D34" s="291">
        <f>IFERROR(__xludf.DUMMYFUNCTION("""COMPUTED_VALUE"""),88.0)</f>
        <v>88</v>
      </c>
      <c r="E34" s="291">
        <f>IFERROR(__xludf.DUMMYFUNCTION("""COMPUTED_VALUE"""),1118.0)</f>
        <v>1118</v>
      </c>
      <c r="F34" s="291">
        <f>IFERROR(__xludf.DUMMYFUNCTION("""COMPUTED_VALUE"""),11.0)</f>
        <v>11</v>
      </c>
      <c r="G34" s="291">
        <f>IFERROR(__xludf.DUMMYFUNCTION("""COMPUTED_VALUE"""),10.0)</f>
        <v>10</v>
      </c>
      <c r="H34" s="292">
        <f>IFERROR(__xludf.DUMMYFUNCTION("""COMPUTED_VALUE"""),13.636363636363637)</f>
        <v>13.63636364</v>
      </c>
      <c r="I34" s="293">
        <f>IFERROR(__xludf.DUMMYFUNCTION("""COMPUTED_VALUE"""),0.5866666666666667)</f>
        <v>0.5866666667</v>
      </c>
      <c r="J34" s="291">
        <f>IFERROR(__xludf.DUMMYFUNCTION("""COMPUTED_VALUE"""),400.0)</f>
        <v>400</v>
      </c>
      <c r="K34" s="291">
        <f>IFERROR(__xludf.DUMMYFUNCTION("""COMPUTED_VALUE"""),2120.0)</f>
        <v>2120</v>
      </c>
      <c r="L34" s="291">
        <f>IFERROR(__xludf.DUMMYFUNCTION("""COMPUTED_VALUE"""),23.0)</f>
        <v>23</v>
      </c>
      <c r="M34" s="291">
        <f>IFERROR(__xludf.DUMMYFUNCTION("""COMPUTED_VALUE"""),3.0)</f>
        <v>3</v>
      </c>
      <c r="N34" s="292">
        <f>IFERROR(__xludf.DUMMYFUNCTION("""COMPUTED_VALUE"""),192.72727272727272)</f>
        <v>192.7272727</v>
      </c>
      <c r="O34" s="292">
        <f>IFERROR(__xludf.DUMMYFUNCTION("""COMPUTED_VALUE"""),5.3)</f>
        <v>5.3</v>
      </c>
      <c r="P34" s="291">
        <f>IFERROR(__xludf.DUMMYFUNCTION("""COMPUTED_VALUE"""),85.0)</f>
        <v>85</v>
      </c>
      <c r="Q34" s="291">
        <f>IFERROR(__xludf.DUMMYFUNCTION("""COMPUTED_VALUE"""),1118.0)</f>
        <v>1118</v>
      </c>
      <c r="R34" s="291">
        <f>IFERROR(__xludf.DUMMYFUNCTION("""COMPUTED_VALUE"""),11.0)</f>
        <v>11</v>
      </c>
      <c r="S34" s="292">
        <f>IFERROR(__xludf.DUMMYFUNCTION("""COMPUTED_VALUE"""),101.63636363636364)</f>
        <v>101.6363636</v>
      </c>
      <c r="T34" s="292">
        <f>IFERROR(__xludf.DUMMYFUNCTION("""COMPUTED_VALUE"""),13.152941176470588)</f>
        <v>13.15294118</v>
      </c>
      <c r="U34" s="291">
        <f>IFERROR(__xludf.DUMMYFUNCTION("""COMPUTED_VALUE"""),1.0)</f>
        <v>1</v>
      </c>
      <c r="V34" s="50"/>
      <c r="W34" s="266"/>
      <c r="X34" s="267"/>
      <c r="Y34" s="2"/>
      <c r="Z34" s="2"/>
      <c r="AA34" s="2"/>
      <c r="AB34" s="160"/>
      <c r="AC34" s="276">
        <f>IFERROR(__xludf.DUMMYFUNCTION("""COMPUTED_VALUE"""),0.0)</f>
        <v>0</v>
      </c>
      <c r="AD34" s="277">
        <f>IFERROR(__xludf.DUMMYFUNCTION("""COMPUTED_VALUE"""),0.0)</f>
        <v>0</v>
      </c>
      <c r="AE34" s="277">
        <f>IFERROR(__xludf.DUMMYFUNCTION("""COMPUTED_VALUE"""),0.0)</f>
        <v>0</v>
      </c>
      <c r="AF34" s="277">
        <f>IFERROR(__xludf.DUMMYFUNCTION("""COMPUTED_VALUE"""),0.0)</f>
        <v>0</v>
      </c>
      <c r="AG34" s="277">
        <f>IFERROR(__xludf.DUMMYFUNCTION("""COMPUTED_VALUE"""),0.0)</f>
        <v>0</v>
      </c>
      <c r="AH34" s="277">
        <f>IFERROR(__xludf.DUMMYFUNCTION("""COMPUTED_VALUE"""),0.0)</f>
        <v>0</v>
      </c>
      <c r="AI34" s="278">
        <f>IFERROR(__xludf.DUMMYFUNCTION("""COMPUTED_VALUE"""),0.0)</f>
        <v>0</v>
      </c>
    </row>
    <row r="35">
      <c r="A35" s="28"/>
      <c r="B35" s="233"/>
      <c r="C35" s="294" t="str">
        <f>IFERROR(__xludf.DUMMYFUNCTION("""COMPUTED_VALUE"""),"Field Goal")</f>
        <v>Field Goal</v>
      </c>
      <c r="E35" s="294" t="str">
        <f>IFERROR(__xludf.DUMMYFUNCTION("""COMPUTED_VALUE"""),"Extra Pt")</f>
        <v>Extra Pt</v>
      </c>
      <c r="G35" s="23"/>
      <c r="H35" s="294" t="str">
        <f>IFERROR(__xludf.DUMMYFUNCTION("""COMPUTED_VALUE"""),"Punts")</f>
        <v>Punts</v>
      </c>
      <c r="J35" s="23"/>
      <c r="K35" s="31" t="str">
        <f>IFERROR(__xludf.DUMMYFUNCTION("""COMPUTED_VALUE"""),"Kickoff Returns")</f>
        <v>Kickoff Returns</v>
      </c>
      <c r="L35" s="32"/>
      <c r="M35" s="33"/>
      <c r="N35" s="23"/>
      <c r="O35" s="31" t="str">
        <f>IFERROR(__xludf.DUMMYFUNCTION("""COMPUTED_VALUE"""),"Punt Returns")</f>
        <v>Punt Returns</v>
      </c>
      <c r="P35" s="32"/>
      <c r="Q35" s="33"/>
      <c r="R35" s="23"/>
      <c r="S35" s="31" t="str">
        <f>IFERROR(__xludf.DUMMYFUNCTION("""COMPUTED_VALUE"""),"Kicks Blocked")</f>
        <v>Kicks Blocked</v>
      </c>
      <c r="T35" s="32"/>
      <c r="U35" s="33"/>
      <c r="V35" s="50"/>
      <c r="W35" s="266"/>
      <c r="X35" s="267"/>
      <c r="Y35" s="2"/>
      <c r="Z35" s="2"/>
      <c r="AA35" s="2"/>
      <c r="AB35" s="160"/>
      <c r="AC35" s="276">
        <f>IFERROR(__xludf.DUMMYFUNCTION("""COMPUTED_VALUE"""),0.0)</f>
        <v>0</v>
      </c>
      <c r="AD35" s="277">
        <f>IFERROR(__xludf.DUMMYFUNCTION("""COMPUTED_VALUE"""),0.0)</f>
        <v>0</v>
      </c>
      <c r="AE35" s="277">
        <f>IFERROR(__xludf.DUMMYFUNCTION("""COMPUTED_VALUE"""),0.0)</f>
        <v>0</v>
      </c>
      <c r="AF35" s="277">
        <f>IFERROR(__xludf.DUMMYFUNCTION("""COMPUTED_VALUE"""),0.0)</f>
        <v>0</v>
      </c>
      <c r="AG35" s="277">
        <f>IFERROR(__xludf.DUMMYFUNCTION("""COMPUTED_VALUE"""),0.0)</f>
        <v>0</v>
      </c>
      <c r="AH35" s="277">
        <f>IFERROR(__xludf.DUMMYFUNCTION("""COMPUTED_VALUE"""),0.0)</f>
        <v>0</v>
      </c>
      <c r="AI35" s="278">
        <f>IFERROR(__xludf.DUMMYFUNCTION("""COMPUTED_VALUE"""),0.0)</f>
        <v>0</v>
      </c>
    </row>
    <row r="36">
      <c r="A36" s="294" t="str">
        <f>IFERROR(__xludf.DUMMYFUNCTION("""COMPUTED_VALUE"""),"#")</f>
        <v>#</v>
      </c>
      <c r="B36" s="294" t="str">
        <f>IFERROR(__xludf.DUMMYFUNCTION("""COMPUTED_VALUE"""),"SPECIAL TEAMS")</f>
        <v>SPECIAL TEAMS</v>
      </c>
      <c r="C36" s="38" t="str">
        <f>IFERROR(__xludf.DUMMYFUNCTION("""COMPUTED_VALUE"""),"ATT")</f>
        <v>ATT</v>
      </c>
      <c r="D36" s="295" t="str">
        <f>IFERROR(__xludf.DUMMYFUNCTION("""COMPUTED_VALUE"""),"Made")</f>
        <v>Made</v>
      </c>
      <c r="E36" s="296" t="str">
        <f>IFERROR(__xludf.DUMMYFUNCTION("""COMPUTED_VALUE"""),"ATT")</f>
        <v>ATT</v>
      </c>
      <c r="F36" s="295" t="str">
        <f>IFERROR(__xludf.DUMMYFUNCTION("""COMPUTED_VALUE"""),"Made")</f>
        <v>Made</v>
      </c>
      <c r="G36" s="297" t="str">
        <f>IFERROR(__xludf.DUMMYFUNCTION("""COMPUTED_VALUE"""),"%")</f>
        <v>%</v>
      </c>
      <c r="H36" s="296" t="str">
        <f>IFERROR(__xludf.DUMMYFUNCTION("""COMPUTED_VALUE"""),"ATT")</f>
        <v>ATT</v>
      </c>
      <c r="I36" s="44" t="str">
        <f>IFERROR(__xludf.DUMMYFUNCTION("""COMPUTED_VALUE"""),"YDS")</f>
        <v>YDS</v>
      </c>
      <c r="J36" s="298" t="str">
        <f>IFERROR(__xludf.DUMMYFUNCTION("""COMPUTED_VALUE"""),"Y/Att")</f>
        <v>Y/Att</v>
      </c>
      <c r="K36" s="38" t="str">
        <f>IFERROR(__xludf.DUMMYFUNCTION("""COMPUTED_VALUE"""),"ATT")</f>
        <v>ATT</v>
      </c>
      <c r="L36" s="44" t="str">
        <f>IFERROR(__xludf.DUMMYFUNCTION("""COMPUTED_VALUE"""),"YDS")</f>
        <v>YDS</v>
      </c>
      <c r="M36" s="44" t="str">
        <f>IFERROR(__xludf.DUMMYFUNCTION("""COMPUTED_VALUE"""),"TD")</f>
        <v>TD</v>
      </c>
      <c r="N36" s="298" t="str">
        <f>IFERROR(__xludf.DUMMYFUNCTION("""COMPUTED_VALUE"""),"Y/Att")</f>
        <v>Y/Att</v>
      </c>
      <c r="O36" s="296" t="str">
        <f>IFERROR(__xludf.DUMMYFUNCTION("""COMPUTED_VALUE"""),"ATT")</f>
        <v>ATT</v>
      </c>
      <c r="P36" s="44" t="str">
        <f>IFERROR(__xludf.DUMMYFUNCTION("""COMPUTED_VALUE"""),"YDS")</f>
        <v>YDS</v>
      </c>
      <c r="Q36" s="44" t="str">
        <f>IFERROR(__xludf.DUMMYFUNCTION("""COMPUTED_VALUE"""),"TD")</f>
        <v>TD</v>
      </c>
      <c r="R36" s="298" t="str">
        <f>IFERROR(__xludf.DUMMYFUNCTION("""COMPUTED_VALUE"""),"Y/Att")</f>
        <v>Y/Att</v>
      </c>
      <c r="S36" s="44" t="str">
        <f>IFERROR(__xludf.DUMMYFUNCTION("""COMPUTED_VALUE"""),"Punt")</f>
        <v>Punt</v>
      </c>
      <c r="T36" s="44" t="str">
        <f>IFERROR(__xludf.DUMMYFUNCTION("""COMPUTED_VALUE"""),"FG")</f>
        <v>FG</v>
      </c>
      <c r="U36" s="47" t="str">
        <f>IFERROR(__xludf.DUMMYFUNCTION("""COMPUTED_VALUE"""),"XPt")</f>
        <v>XPt</v>
      </c>
      <c r="V36" s="50"/>
      <c r="W36" s="266"/>
      <c r="X36" s="267"/>
      <c r="Y36" s="2"/>
      <c r="Z36" s="2"/>
      <c r="AA36" s="2"/>
      <c r="AB36" s="160"/>
      <c r="AC36" s="276">
        <f>IFERROR(__xludf.DUMMYFUNCTION("""COMPUTED_VALUE"""),0.0)</f>
        <v>0</v>
      </c>
      <c r="AD36" s="277">
        <f>IFERROR(__xludf.DUMMYFUNCTION("""COMPUTED_VALUE"""),0.0)</f>
        <v>0</v>
      </c>
      <c r="AE36" s="277">
        <f>IFERROR(__xludf.DUMMYFUNCTION("""COMPUTED_VALUE"""),0.0)</f>
        <v>0</v>
      </c>
      <c r="AF36" s="277">
        <f>IFERROR(__xludf.DUMMYFUNCTION("""COMPUTED_VALUE"""),0.0)</f>
        <v>0</v>
      </c>
      <c r="AG36" s="277">
        <f>IFERROR(__xludf.DUMMYFUNCTION("""COMPUTED_VALUE"""),0.0)</f>
        <v>0</v>
      </c>
      <c r="AH36" s="277">
        <f>IFERROR(__xludf.DUMMYFUNCTION("""COMPUTED_VALUE"""),0.0)</f>
        <v>0</v>
      </c>
      <c r="AI36" s="278">
        <f>IFERROR(__xludf.DUMMYFUNCTION("""COMPUTED_VALUE"""),0.0)</f>
        <v>0</v>
      </c>
    </row>
    <row r="37">
      <c r="A37" s="250"/>
      <c r="B37" s="299" t="str">
        <f>IFERROR(__xludf.DUMMYFUNCTION("""COMPUTED_VALUE"""),"Alex Davidson")</f>
        <v>Alex Davidson</v>
      </c>
      <c r="C37" s="252">
        <f>IFERROR(__xludf.DUMMYFUNCTION("""COMPUTED_VALUE"""),7.0)</f>
        <v>7</v>
      </c>
      <c r="D37" s="254">
        <f>IFERROR(__xludf.DUMMYFUNCTION("""COMPUTED_VALUE"""),6.0)</f>
        <v>6</v>
      </c>
      <c r="E37" s="254">
        <f>IFERROR(__xludf.DUMMYFUNCTION("""COMPUTED_VALUE"""),31.0)</f>
        <v>31</v>
      </c>
      <c r="F37" s="254">
        <f>IFERROR(__xludf.DUMMYFUNCTION("""COMPUTED_VALUE"""),31.0)</f>
        <v>31</v>
      </c>
      <c r="G37" s="257">
        <f>IFERROR(__xludf.DUMMYFUNCTION("""COMPUTED_VALUE"""),0.9736842105263158)</f>
        <v>0.9736842105</v>
      </c>
      <c r="H37" s="252">
        <f>IFERROR(__xludf.DUMMYFUNCTION("""COMPUTED_VALUE"""),0.0)</f>
        <v>0</v>
      </c>
      <c r="I37" s="254">
        <f>IFERROR(__xludf.DUMMYFUNCTION("""COMPUTED_VALUE"""),0.0)</f>
        <v>0</v>
      </c>
      <c r="J37" s="259" t="str">
        <f>IFERROR(__xludf.DUMMYFUNCTION("""COMPUTED_VALUE"""),"")</f>
        <v/>
      </c>
      <c r="K37" s="252">
        <f>IFERROR(__xludf.DUMMYFUNCTION("""COMPUTED_VALUE"""),0.0)</f>
        <v>0</v>
      </c>
      <c r="L37" s="254">
        <f>IFERROR(__xludf.DUMMYFUNCTION("""COMPUTED_VALUE"""),0.0)</f>
        <v>0</v>
      </c>
      <c r="M37" s="254">
        <f>IFERROR(__xludf.DUMMYFUNCTION("""COMPUTED_VALUE"""),0.0)</f>
        <v>0</v>
      </c>
      <c r="N37" s="259" t="str">
        <f>IFERROR(__xludf.DUMMYFUNCTION("""COMPUTED_VALUE"""),"")</f>
        <v/>
      </c>
      <c r="O37" s="252">
        <f>IFERROR(__xludf.DUMMYFUNCTION("""COMPUTED_VALUE"""),0.0)</f>
        <v>0</v>
      </c>
      <c r="P37" s="254">
        <f>IFERROR(__xludf.DUMMYFUNCTION("""COMPUTED_VALUE"""),0.0)</f>
        <v>0</v>
      </c>
      <c r="Q37" s="254">
        <f>IFERROR(__xludf.DUMMYFUNCTION("""COMPUTED_VALUE"""),0.0)</f>
        <v>0</v>
      </c>
      <c r="R37" s="259" t="str">
        <f>IFERROR(__xludf.DUMMYFUNCTION("""COMPUTED_VALUE"""),"")</f>
        <v/>
      </c>
      <c r="S37" s="258">
        <f>IFERROR(__xludf.DUMMYFUNCTION("""COMPUTED_VALUE"""),0.0)</f>
        <v>0</v>
      </c>
      <c r="T37" s="254">
        <f>IFERROR(__xludf.DUMMYFUNCTION("""COMPUTED_VALUE"""),0.0)</f>
        <v>0</v>
      </c>
      <c r="U37" s="300">
        <f>IFERROR(__xludf.DUMMYFUNCTION("""COMPUTED_VALUE"""),0.0)</f>
        <v>0</v>
      </c>
      <c r="V37" s="50"/>
      <c r="W37" s="266"/>
      <c r="X37" s="267"/>
      <c r="Y37" s="2"/>
      <c r="Z37" s="2"/>
      <c r="AA37" s="2"/>
      <c r="AB37" s="160"/>
      <c r="AC37" s="276">
        <f>IFERROR(__xludf.DUMMYFUNCTION("""COMPUTED_VALUE"""),0.0)</f>
        <v>0</v>
      </c>
      <c r="AD37" s="277">
        <f>IFERROR(__xludf.DUMMYFUNCTION("""COMPUTED_VALUE"""),0.0)</f>
        <v>0</v>
      </c>
      <c r="AE37" s="277">
        <f>IFERROR(__xludf.DUMMYFUNCTION("""COMPUTED_VALUE"""),0.0)</f>
        <v>0</v>
      </c>
      <c r="AF37" s="277">
        <f>IFERROR(__xludf.DUMMYFUNCTION("""COMPUTED_VALUE"""),0.0)</f>
        <v>0</v>
      </c>
      <c r="AG37" s="277">
        <f>IFERROR(__xludf.DUMMYFUNCTION("""COMPUTED_VALUE"""),0.0)</f>
        <v>0</v>
      </c>
      <c r="AH37" s="277">
        <f>IFERROR(__xludf.DUMMYFUNCTION("""COMPUTED_VALUE"""),0.0)</f>
        <v>0</v>
      </c>
      <c r="AI37" s="278">
        <f>IFERROR(__xludf.DUMMYFUNCTION("""COMPUTED_VALUE"""),0.0)</f>
        <v>0</v>
      </c>
    </row>
    <row r="38">
      <c r="A38" s="266"/>
      <c r="B38" s="301" t="str">
        <f>IFERROR(__xludf.DUMMYFUNCTION("""COMPUTED_VALUE"""),"Bryson Wittmer")</f>
        <v>Bryson Wittmer</v>
      </c>
      <c r="C38" s="268">
        <f>IFERROR(__xludf.DUMMYFUNCTION("""COMPUTED_VALUE"""),0.0)</f>
        <v>0</v>
      </c>
      <c r="D38" s="269">
        <f>IFERROR(__xludf.DUMMYFUNCTION("""COMPUTED_VALUE"""),0.0)</f>
        <v>0</v>
      </c>
      <c r="E38" s="269">
        <f>IFERROR(__xludf.DUMMYFUNCTION("""COMPUTED_VALUE"""),0.0)</f>
        <v>0</v>
      </c>
      <c r="F38" s="269">
        <f>IFERROR(__xludf.DUMMYFUNCTION("""COMPUTED_VALUE"""),0.0)</f>
        <v>0</v>
      </c>
      <c r="G38" s="272" t="str">
        <f>IFERROR(__xludf.DUMMYFUNCTION("""COMPUTED_VALUE"""),"")</f>
        <v/>
      </c>
      <c r="H38" s="268">
        <f>IFERROR(__xludf.DUMMYFUNCTION("""COMPUTED_VALUE"""),0.0)</f>
        <v>0</v>
      </c>
      <c r="I38" s="269">
        <f>IFERROR(__xludf.DUMMYFUNCTION("""COMPUTED_VALUE"""),0.0)</f>
        <v>0</v>
      </c>
      <c r="J38" s="274" t="str">
        <f>IFERROR(__xludf.DUMMYFUNCTION("""COMPUTED_VALUE"""),"")</f>
        <v/>
      </c>
      <c r="K38" s="268">
        <f>IFERROR(__xludf.DUMMYFUNCTION("""COMPUTED_VALUE"""),0.0)</f>
        <v>0</v>
      </c>
      <c r="L38" s="269">
        <f>IFERROR(__xludf.DUMMYFUNCTION("""COMPUTED_VALUE"""),0.0)</f>
        <v>0</v>
      </c>
      <c r="M38" s="269">
        <f>IFERROR(__xludf.DUMMYFUNCTION("""COMPUTED_VALUE"""),0.0)</f>
        <v>0</v>
      </c>
      <c r="N38" s="274" t="str">
        <f>IFERROR(__xludf.DUMMYFUNCTION("""COMPUTED_VALUE"""),"")</f>
        <v/>
      </c>
      <c r="O38" s="268">
        <f>IFERROR(__xludf.DUMMYFUNCTION("""COMPUTED_VALUE"""),0.0)</f>
        <v>0</v>
      </c>
      <c r="P38" s="269">
        <f>IFERROR(__xludf.DUMMYFUNCTION("""COMPUTED_VALUE"""),0.0)</f>
        <v>0</v>
      </c>
      <c r="Q38" s="269">
        <f>IFERROR(__xludf.DUMMYFUNCTION("""COMPUTED_VALUE"""),0.0)</f>
        <v>0</v>
      </c>
      <c r="R38" s="274" t="str">
        <f>IFERROR(__xludf.DUMMYFUNCTION("""COMPUTED_VALUE"""),"")</f>
        <v/>
      </c>
      <c r="S38" s="273">
        <f>IFERROR(__xludf.DUMMYFUNCTION("""COMPUTED_VALUE"""),0.0)</f>
        <v>0</v>
      </c>
      <c r="T38" s="269">
        <f>IFERROR(__xludf.DUMMYFUNCTION("""COMPUTED_VALUE"""),0.0)</f>
        <v>0</v>
      </c>
      <c r="U38" s="302">
        <f>IFERROR(__xludf.DUMMYFUNCTION("""COMPUTED_VALUE"""),0.0)</f>
        <v>0</v>
      </c>
      <c r="V38" s="50"/>
      <c r="W38" s="266"/>
      <c r="X38" s="267"/>
      <c r="Y38" s="2"/>
      <c r="Z38" s="2"/>
      <c r="AA38" s="2"/>
      <c r="AB38" s="160"/>
      <c r="AC38" s="276">
        <f>IFERROR(__xludf.DUMMYFUNCTION("""COMPUTED_VALUE"""),0.0)</f>
        <v>0</v>
      </c>
      <c r="AD38" s="277">
        <f>IFERROR(__xludf.DUMMYFUNCTION("""COMPUTED_VALUE"""),0.0)</f>
        <v>0</v>
      </c>
      <c r="AE38" s="277">
        <f>IFERROR(__xludf.DUMMYFUNCTION("""COMPUTED_VALUE"""),0.0)</f>
        <v>0</v>
      </c>
      <c r="AF38" s="277">
        <f>IFERROR(__xludf.DUMMYFUNCTION("""COMPUTED_VALUE"""),0.0)</f>
        <v>0</v>
      </c>
      <c r="AG38" s="277">
        <f>IFERROR(__xludf.DUMMYFUNCTION("""COMPUTED_VALUE"""),0.0)</f>
        <v>0</v>
      </c>
      <c r="AH38" s="277">
        <f>IFERROR(__xludf.DUMMYFUNCTION("""COMPUTED_VALUE"""),0.0)</f>
        <v>0</v>
      </c>
      <c r="AI38" s="278">
        <f>IFERROR(__xludf.DUMMYFUNCTION("""COMPUTED_VALUE"""),0.0)</f>
        <v>0</v>
      </c>
    </row>
    <row r="39">
      <c r="A39" s="266"/>
      <c r="B39" s="301" t="str">
        <f>IFERROR(__xludf.DUMMYFUNCTION("""COMPUTED_VALUE"""),"Cole Leimeister")</f>
        <v>Cole Leimeister</v>
      </c>
      <c r="C39" s="268">
        <f>IFERROR(__xludf.DUMMYFUNCTION("""COMPUTED_VALUE"""),0.0)</f>
        <v>0</v>
      </c>
      <c r="D39" s="269">
        <f>IFERROR(__xludf.DUMMYFUNCTION("""COMPUTED_VALUE"""),0.0)</f>
        <v>0</v>
      </c>
      <c r="E39" s="269">
        <f>IFERROR(__xludf.DUMMYFUNCTION("""COMPUTED_VALUE"""),0.0)</f>
        <v>0</v>
      </c>
      <c r="F39" s="269">
        <f>IFERROR(__xludf.DUMMYFUNCTION("""COMPUTED_VALUE"""),0.0)</f>
        <v>0</v>
      </c>
      <c r="G39" s="272" t="str">
        <f>IFERROR(__xludf.DUMMYFUNCTION("""COMPUTED_VALUE"""),"")</f>
        <v/>
      </c>
      <c r="H39" s="268">
        <f>IFERROR(__xludf.DUMMYFUNCTION("""COMPUTED_VALUE"""),0.0)</f>
        <v>0</v>
      </c>
      <c r="I39" s="269">
        <f>IFERROR(__xludf.DUMMYFUNCTION("""COMPUTED_VALUE"""),0.0)</f>
        <v>0</v>
      </c>
      <c r="J39" s="274" t="str">
        <f>IFERROR(__xludf.DUMMYFUNCTION("""COMPUTED_VALUE"""),"")</f>
        <v/>
      </c>
      <c r="K39" s="268">
        <f>IFERROR(__xludf.DUMMYFUNCTION("""COMPUTED_VALUE"""),0.0)</f>
        <v>0</v>
      </c>
      <c r="L39" s="269">
        <f>IFERROR(__xludf.DUMMYFUNCTION("""COMPUTED_VALUE"""),0.0)</f>
        <v>0</v>
      </c>
      <c r="M39" s="269">
        <f>IFERROR(__xludf.DUMMYFUNCTION("""COMPUTED_VALUE"""),0.0)</f>
        <v>0</v>
      </c>
      <c r="N39" s="274" t="str">
        <f>IFERROR(__xludf.DUMMYFUNCTION("""COMPUTED_VALUE"""),"")</f>
        <v/>
      </c>
      <c r="O39" s="268">
        <f>IFERROR(__xludf.DUMMYFUNCTION("""COMPUTED_VALUE"""),0.0)</f>
        <v>0</v>
      </c>
      <c r="P39" s="269">
        <f>IFERROR(__xludf.DUMMYFUNCTION("""COMPUTED_VALUE"""),0.0)</f>
        <v>0</v>
      </c>
      <c r="Q39" s="269">
        <f>IFERROR(__xludf.DUMMYFUNCTION("""COMPUTED_VALUE"""),0.0)</f>
        <v>0</v>
      </c>
      <c r="R39" s="274" t="str">
        <f>IFERROR(__xludf.DUMMYFUNCTION("""COMPUTED_VALUE"""),"")</f>
        <v/>
      </c>
      <c r="S39" s="273">
        <f>IFERROR(__xludf.DUMMYFUNCTION("""COMPUTED_VALUE"""),0.0)</f>
        <v>0</v>
      </c>
      <c r="T39" s="269">
        <f>IFERROR(__xludf.DUMMYFUNCTION("""COMPUTED_VALUE"""),0.0)</f>
        <v>0</v>
      </c>
      <c r="U39" s="302">
        <f>IFERROR(__xludf.DUMMYFUNCTION("""COMPUTED_VALUE"""),0.0)</f>
        <v>0</v>
      </c>
      <c r="V39" s="50"/>
      <c r="W39" s="266"/>
      <c r="X39" s="267"/>
      <c r="Y39" s="2"/>
      <c r="Z39" s="2"/>
      <c r="AA39" s="2"/>
      <c r="AB39" s="160"/>
      <c r="AC39" s="276">
        <f>IFERROR(__xludf.DUMMYFUNCTION("""COMPUTED_VALUE"""),0.0)</f>
        <v>0</v>
      </c>
      <c r="AD39" s="277">
        <f>IFERROR(__xludf.DUMMYFUNCTION("""COMPUTED_VALUE"""),0.0)</f>
        <v>0</v>
      </c>
      <c r="AE39" s="277">
        <f>IFERROR(__xludf.DUMMYFUNCTION("""COMPUTED_VALUE"""),0.0)</f>
        <v>0</v>
      </c>
      <c r="AF39" s="277">
        <f>IFERROR(__xludf.DUMMYFUNCTION("""COMPUTED_VALUE"""),0.0)</f>
        <v>0</v>
      </c>
      <c r="AG39" s="277">
        <f>IFERROR(__xludf.DUMMYFUNCTION("""COMPUTED_VALUE"""),0.0)</f>
        <v>0</v>
      </c>
      <c r="AH39" s="277">
        <f>IFERROR(__xludf.DUMMYFUNCTION("""COMPUTED_VALUE"""),0.0)</f>
        <v>0</v>
      </c>
      <c r="AI39" s="278">
        <f>IFERROR(__xludf.DUMMYFUNCTION("""COMPUTED_VALUE"""),0.0)</f>
        <v>0</v>
      </c>
    </row>
    <row r="40">
      <c r="A40" s="266"/>
      <c r="B40" s="301"/>
      <c r="C40" s="268">
        <f>IFERROR(__xludf.DUMMYFUNCTION("""COMPUTED_VALUE"""),0.0)</f>
        <v>0</v>
      </c>
      <c r="D40" s="269">
        <f>IFERROR(__xludf.DUMMYFUNCTION("""COMPUTED_VALUE"""),0.0)</f>
        <v>0</v>
      </c>
      <c r="E40" s="269">
        <f>IFERROR(__xludf.DUMMYFUNCTION("""COMPUTED_VALUE"""),0.0)</f>
        <v>0</v>
      </c>
      <c r="F40" s="269">
        <f>IFERROR(__xludf.DUMMYFUNCTION("""COMPUTED_VALUE"""),0.0)</f>
        <v>0</v>
      </c>
      <c r="G40" s="272" t="str">
        <f>IFERROR(__xludf.DUMMYFUNCTION("""COMPUTED_VALUE"""),"")</f>
        <v/>
      </c>
      <c r="H40" s="268">
        <f>IFERROR(__xludf.DUMMYFUNCTION("""COMPUTED_VALUE"""),0.0)</f>
        <v>0</v>
      </c>
      <c r="I40" s="269">
        <f>IFERROR(__xludf.DUMMYFUNCTION("""COMPUTED_VALUE"""),0.0)</f>
        <v>0</v>
      </c>
      <c r="J40" s="274" t="str">
        <f>IFERROR(__xludf.DUMMYFUNCTION("""COMPUTED_VALUE"""),"")</f>
        <v/>
      </c>
      <c r="K40" s="268">
        <f>IFERROR(__xludf.DUMMYFUNCTION("""COMPUTED_VALUE"""),0.0)</f>
        <v>0</v>
      </c>
      <c r="L40" s="269">
        <f>IFERROR(__xludf.DUMMYFUNCTION("""COMPUTED_VALUE"""),0.0)</f>
        <v>0</v>
      </c>
      <c r="M40" s="269">
        <f>IFERROR(__xludf.DUMMYFUNCTION("""COMPUTED_VALUE"""),0.0)</f>
        <v>0</v>
      </c>
      <c r="N40" s="274" t="str">
        <f>IFERROR(__xludf.DUMMYFUNCTION("""COMPUTED_VALUE"""),"")</f>
        <v/>
      </c>
      <c r="O40" s="268">
        <f>IFERROR(__xludf.DUMMYFUNCTION("""COMPUTED_VALUE"""),0.0)</f>
        <v>0</v>
      </c>
      <c r="P40" s="269">
        <f>IFERROR(__xludf.DUMMYFUNCTION("""COMPUTED_VALUE"""),0.0)</f>
        <v>0</v>
      </c>
      <c r="Q40" s="269">
        <f>IFERROR(__xludf.DUMMYFUNCTION("""COMPUTED_VALUE"""),0.0)</f>
        <v>0</v>
      </c>
      <c r="R40" s="274" t="str">
        <f>IFERROR(__xludf.DUMMYFUNCTION("""COMPUTED_VALUE"""),"")</f>
        <v/>
      </c>
      <c r="S40" s="273">
        <f>IFERROR(__xludf.DUMMYFUNCTION("""COMPUTED_VALUE"""),0.0)</f>
        <v>0</v>
      </c>
      <c r="T40" s="269">
        <f>IFERROR(__xludf.DUMMYFUNCTION("""COMPUTED_VALUE"""),0.0)</f>
        <v>0</v>
      </c>
      <c r="U40" s="302">
        <f>IFERROR(__xludf.DUMMYFUNCTION("""COMPUTED_VALUE"""),0.0)</f>
        <v>0</v>
      </c>
      <c r="V40" s="50"/>
      <c r="W40" s="266"/>
      <c r="X40" s="267"/>
      <c r="Y40" s="2"/>
      <c r="Z40" s="2"/>
      <c r="AA40" s="2"/>
      <c r="AB40" s="160"/>
      <c r="AC40" s="276">
        <f>IFERROR(__xludf.DUMMYFUNCTION("""COMPUTED_VALUE"""),0.0)</f>
        <v>0</v>
      </c>
      <c r="AD40" s="277">
        <f>IFERROR(__xludf.DUMMYFUNCTION("""COMPUTED_VALUE"""),0.0)</f>
        <v>0</v>
      </c>
      <c r="AE40" s="277">
        <f>IFERROR(__xludf.DUMMYFUNCTION("""COMPUTED_VALUE"""),0.0)</f>
        <v>0</v>
      </c>
      <c r="AF40" s="277">
        <f>IFERROR(__xludf.DUMMYFUNCTION("""COMPUTED_VALUE"""),0.0)</f>
        <v>0</v>
      </c>
      <c r="AG40" s="277">
        <f>IFERROR(__xludf.DUMMYFUNCTION("""COMPUTED_VALUE"""),0.0)</f>
        <v>0</v>
      </c>
      <c r="AH40" s="277">
        <f>IFERROR(__xludf.DUMMYFUNCTION("""COMPUTED_VALUE"""),0.0)</f>
        <v>0</v>
      </c>
      <c r="AI40" s="278">
        <f>IFERROR(__xludf.DUMMYFUNCTION("""COMPUTED_VALUE"""),0.0)</f>
        <v>0</v>
      </c>
    </row>
    <row r="41">
      <c r="A41" s="266"/>
      <c r="B41" s="301"/>
      <c r="C41" s="268">
        <f>IFERROR(__xludf.DUMMYFUNCTION("""COMPUTED_VALUE"""),0.0)</f>
        <v>0</v>
      </c>
      <c r="D41" s="269">
        <f>IFERROR(__xludf.DUMMYFUNCTION("""COMPUTED_VALUE"""),0.0)</f>
        <v>0</v>
      </c>
      <c r="E41" s="269">
        <f>IFERROR(__xludf.DUMMYFUNCTION("""COMPUTED_VALUE"""),0.0)</f>
        <v>0</v>
      </c>
      <c r="F41" s="269">
        <f>IFERROR(__xludf.DUMMYFUNCTION("""COMPUTED_VALUE"""),0.0)</f>
        <v>0</v>
      </c>
      <c r="G41" s="272" t="str">
        <f>IFERROR(__xludf.DUMMYFUNCTION("""COMPUTED_VALUE"""),"")</f>
        <v/>
      </c>
      <c r="H41" s="268">
        <f>IFERROR(__xludf.DUMMYFUNCTION("""COMPUTED_VALUE"""),0.0)</f>
        <v>0</v>
      </c>
      <c r="I41" s="269">
        <f>IFERROR(__xludf.DUMMYFUNCTION("""COMPUTED_VALUE"""),0.0)</f>
        <v>0</v>
      </c>
      <c r="J41" s="274" t="str">
        <f>IFERROR(__xludf.DUMMYFUNCTION("""COMPUTED_VALUE"""),"")</f>
        <v/>
      </c>
      <c r="K41" s="268">
        <f>IFERROR(__xludf.DUMMYFUNCTION("""COMPUTED_VALUE"""),0.0)</f>
        <v>0</v>
      </c>
      <c r="L41" s="269">
        <f>IFERROR(__xludf.DUMMYFUNCTION("""COMPUTED_VALUE"""),0.0)</f>
        <v>0</v>
      </c>
      <c r="M41" s="269">
        <f>IFERROR(__xludf.DUMMYFUNCTION("""COMPUTED_VALUE"""),0.0)</f>
        <v>0</v>
      </c>
      <c r="N41" s="274" t="str">
        <f>IFERROR(__xludf.DUMMYFUNCTION("""COMPUTED_VALUE"""),"")</f>
        <v/>
      </c>
      <c r="O41" s="268">
        <f>IFERROR(__xludf.DUMMYFUNCTION("""COMPUTED_VALUE"""),0.0)</f>
        <v>0</v>
      </c>
      <c r="P41" s="269">
        <f>IFERROR(__xludf.DUMMYFUNCTION("""COMPUTED_VALUE"""),0.0)</f>
        <v>0</v>
      </c>
      <c r="Q41" s="269">
        <f>IFERROR(__xludf.DUMMYFUNCTION("""COMPUTED_VALUE"""),0.0)</f>
        <v>0</v>
      </c>
      <c r="R41" s="274" t="str">
        <f>IFERROR(__xludf.DUMMYFUNCTION("""COMPUTED_VALUE"""),"")</f>
        <v/>
      </c>
      <c r="S41" s="273">
        <f>IFERROR(__xludf.DUMMYFUNCTION("""COMPUTED_VALUE"""),0.0)</f>
        <v>0</v>
      </c>
      <c r="T41" s="269">
        <f>IFERROR(__xludf.DUMMYFUNCTION("""COMPUTED_VALUE"""),0.0)</f>
        <v>0</v>
      </c>
      <c r="U41" s="302">
        <f>IFERROR(__xludf.DUMMYFUNCTION("""COMPUTED_VALUE"""),0.0)</f>
        <v>0</v>
      </c>
      <c r="V41" s="50"/>
      <c r="W41" s="266"/>
      <c r="X41" s="267"/>
      <c r="Y41" s="2"/>
      <c r="Z41" s="2"/>
      <c r="AA41" s="2"/>
      <c r="AB41" s="160"/>
      <c r="AC41" s="276">
        <f>IFERROR(__xludf.DUMMYFUNCTION("""COMPUTED_VALUE"""),0.0)</f>
        <v>0</v>
      </c>
      <c r="AD41" s="277">
        <f>IFERROR(__xludf.DUMMYFUNCTION("""COMPUTED_VALUE"""),0.0)</f>
        <v>0</v>
      </c>
      <c r="AE41" s="277">
        <f>IFERROR(__xludf.DUMMYFUNCTION("""COMPUTED_VALUE"""),0.0)</f>
        <v>0</v>
      </c>
      <c r="AF41" s="277">
        <f>IFERROR(__xludf.DUMMYFUNCTION("""COMPUTED_VALUE"""),0.0)</f>
        <v>0</v>
      </c>
      <c r="AG41" s="277">
        <f>IFERROR(__xludf.DUMMYFUNCTION("""COMPUTED_VALUE"""),0.0)</f>
        <v>0</v>
      </c>
      <c r="AH41" s="277">
        <f>IFERROR(__xludf.DUMMYFUNCTION("""COMPUTED_VALUE"""),0.0)</f>
        <v>0</v>
      </c>
      <c r="AI41" s="278">
        <f>IFERROR(__xludf.DUMMYFUNCTION("""COMPUTED_VALUE"""),0.0)</f>
        <v>0</v>
      </c>
    </row>
    <row r="42">
      <c r="A42" s="266"/>
      <c r="B42" s="301"/>
      <c r="C42" s="268">
        <f>IFERROR(__xludf.DUMMYFUNCTION("""COMPUTED_VALUE"""),0.0)</f>
        <v>0</v>
      </c>
      <c r="D42" s="269">
        <f>IFERROR(__xludf.DUMMYFUNCTION("""COMPUTED_VALUE"""),0.0)</f>
        <v>0</v>
      </c>
      <c r="E42" s="269">
        <f>IFERROR(__xludf.DUMMYFUNCTION("""COMPUTED_VALUE"""),0.0)</f>
        <v>0</v>
      </c>
      <c r="F42" s="269">
        <f>IFERROR(__xludf.DUMMYFUNCTION("""COMPUTED_VALUE"""),0.0)</f>
        <v>0</v>
      </c>
      <c r="G42" s="272" t="str">
        <f>IFERROR(__xludf.DUMMYFUNCTION("""COMPUTED_VALUE"""),"")</f>
        <v/>
      </c>
      <c r="H42" s="268">
        <f>IFERROR(__xludf.DUMMYFUNCTION("""COMPUTED_VALUE"""),0.0)</f>
        <v>0</v>
      </c>
      <c r="I42" s="269">
        <f>IFERROR(__xludf.DUMMYFUNCTION("""COMPUTED_VALUE"""),0.0)</f>
        <v>0</v>
      </c>
      <c r="J42" s="274" t="str">
        <f>IFERROR(__xludf.DUMMYFUNCTION("""COMPUTED_VALUE"""),"")</f>
        <v/>
      </c>
      <c r="K42" s="268">
        <f>IFERROR(__xludf.DUMMYFUNCTION("""COMPUTED_VALUE"""),0.0)</f>
        <v>0</v>
      </c>
      <c r="L42" s="269">
        <f>IFERROR(__xludf.DUMMYFUNCTION("""COMPUTED_VALUE"""),0.0)</f>
        <v>0</v>
      </c>
      <c r="M42" s="269">
        <f>IFERROR(__xludf.DUMMYFUNCTION("""COMPUTED_VALUE"""),0.0)</f>
        <v>0</v>
      </c>
      <c r="N42" s="274" t="str">
        <f>IFERROR(__xludf.DUMMYFUNCTION("""COMPUTED_VALUE"""),"")</f>
        <v/>
      </c>
      <c r="O42" s="268">
        <f>IFERROR(__xludf.DUMMYFUNCTION("""COMPUTED_VALUE"""),0.0)</f>
        <v>0</v>
      </c>
      <c r="P42" s="269">
        <f>IFERROR(__xludf.DUMMYFUNCTION("""COMPUTED_VALUE"""),0.0)</f>
        <v>0</v>
      </c>
      <c r="Q42" s="269">
        <f>IFERROR(__xludf.DUMMYFUNCTION("""COMPUTED_VALUE"""),0.0)</f>
        <v>0</v>
      </c>
      <c r="R42" s="274" t="str">
        <f>IFERROR(__xludf.DUMMYFUNCTION("""COMPUTED_VALUE"""),"")</f>
        <v/>
      </c>
      <c r="S42" s="273">
        <f>IFERROR(__xludf.DUMMYFUNCTION("""COMPUTED_VALUE"""),0.0)</f>
        <v>0</v>
      </c>
      <c r="T42" s="269">
        <f>IFERROR(__xludf.DUMMYFUNCTION("""COMPUTED_VALUE"""),0.0)</f>
        <v>0</v>
      </c>
      <c r="U42" s="302">
        <f>IFERROR(__xludf.DUMMYFUNCTION("""COMPUTED_VALUE"""),0.0)</f>
        <v>0</v>
      </c>
      <c r="V42" s="50"/>
      <c r="W42" s="266"/>
      <c r="X42" s="267"/>
      <c r="Y42" s="2"/>
      <c r="Z42" s="2"/>
      <c r="AA42" s="2"/>
      <c r="AB42" s="160"/>
      <c r="AC42" s="276">
        <f>IFERROR(__xludf.DUMMYFUNCTION("""COMPUTED_VALUE"""),0.0)</f>
        <v>0</v>
      </c>
      <c r="AD42" s="277">
        <f>IFERROR(__xludf.DUMMYFUNCTION("""COMPUTED_VALUE"""),0.0)</f>
        <v>0</v>
      </c>
      <c r="AE42" s="277">
        <f>IFERROR(__xludf.DUMMYFUNCTION("""COMPUTED_VALUE"""),0.0)</f>
        <v>0</v>
      </c>
      <c r="AF42" s="277">
        <f>IFERROR(__xludf.DUMMYFUNCTION("""COMPUTED_VALUE"""),0.0)</f>
        <v>0</v>
      </c>
      <c r="AG42" s="277">
        <f>IFERROR(__xludf.DUMMYFUNCTION("""COMPUTED_VALUE"""),0.0)</f>
        <v>0</v>
      </c>
      <c r="AH42" s="277">
        <f>IFERROR(__xludf.DUMMYFUNCTION("""COMPUTED_VALUE"""),0.0)</f>
        <v>0</v>
      </c>
      <c r="AI42" s="278">
        <f>IFERROR(__xludf.DUMMYFUNCTION("""COMPUTED_VALUE"""),0.0)</f>
        <v>0</v>
      </c>
    </row>
    <row r="43">
      <c r="A43" s="266"/>
      <c r="B43" s="301"/>
      <c r="C43" s="268">
        <f>IFERROR(__xludf.DUMMYFUNCTION("""COMPUTED_VALUE"""),0.0)</f>
        <v>0</v>
      </c>
      <c r="D43" s="269">
        <f>IFERROR(__xludf.DUMMYFUNCTION("""COMPUTED_VALUE"""),0.0)</f>
        <v>0</v>
      </c>
      <c r="E43" s="269">
        <f>IFERROR(__xludf.DUMMYFUNCTION("""COMPUTED_VALUE"""),0.0)</f>
        <v>0</v>
      </c>
      <c r="F43" s="269">
        <f>IFERROR(__xludf.DUMMYFUNCTION("""COMPUTED_VALUE"""),0.0)</f>
        <v>0</v>
      </c>
      <c r="G43" s="272" t="str">
        <f>IFERROR(__xludf.DUMMYFUNCTION("""COMPUTED_VALUE"""),"")</f>
        <v/>
      </c>
      <c r="H43" s="268">
        <f>IFERROR(__xludf.DUMMYFUNCTION("""COMPUTED_VALUE"""),0.0)</f>
        <v>0</v>
      </c>
      <c r="I43" s="269">
        <f>IFERROR(__xludf.DUMMYFUNCTION("""COMPUTED_VALUE"""),0.0)</f>
        <v>0</v>
      </c>
      <c r="J43" s="274" t="str">
        <f>IFERROR(__xludf.DUMMYFUNCTION("""COMPUTED_VALUE"""),"")</f>
        <v/>
      </c>
      <c r="K43" s="268">
        <f>IFERROR(__xludf.DUMMYFUNCTION("""COMPUTED_VALUE"""),0.0)</f>
        <v>0</v>
      </c>
      <c r="L43" s="269">
        <f>IFERROR(__xludf.DUMMYFUNCTION("""COMPUTED_VALUE"""),0.0)</f>
        <v>0</v>
      </c>
      <c r="M43" s="269">
        <f>IFERROR(__xludf.DUMMYFUNCTION("""COMPUTED_VALUE"""),0.0)</f>
        <v>0</v>
      </c>
      <c r="N43" s="274" t="str">
        <f>IFERROR(__xludf.DUMMYFUNCTION("""COMPUTED_VALUE"""),"")</f>
        <v/>
      </c>
      <c r="O43" s="268">
        <f>IFERROR(__xludf.DUMMYFUNCTION("""COMPUTED_VALUE"""),0.0)</f>
        <v>0</v>
      </c>
      <c r="P43" s="269">
        <f>IFERROR(__xludf.DUMMYFUNCTION("""COMPUTED_VALUE"""),0.0)</f>
        <v>0</v>
      </c>
      <c r="Q43" s="269">
        <f>IFERROR(__xludf.DUMMYFUNCTION("""COMPUTED_VALUE"""),0.0)</f>
        <v>0</v>
      </c>
      <c r="R43" s="274" t="str">
        <f>IFERROR(__xludf.DUMMYFUNCTION("""COMPUTED_VALUE"""),"")</f>
        <v/>
      </c>
      <c r="S43" s="273">
        <f>IFERROR(__xludf.DUMMYFUNCTION("""COMPUTED_VALUE"""),0.0)</f>
        <v>0</v>
      </c>
      <c r="T43" s="269">
        <f>IFERROR(__xludf.DUMMYFUNCTION("""COMPUTED_VALUE"""),0.0)</f>
        <v>0</v>
      </c>
      <c r="U43" s="302">
        <f>IFERROR(__xludf.DUMMYFUNCTION("""COMPUTED_VALUE"""),0.0)</f>
        <v>0</v>
      </c>
      <c r="V43" s="50"/>
      <c r="W43" s="266"/>
      <c r="X43" s="267"/>
      <c r="Y43" s="2"/>
      <c r="Z43" s="2"/>
      <c r="AA43" s="2"/>
      <c r="AB43" s="160"/>
      <c r="AC43" s="276">
        <f>IFERROR(__xludf.DUMMYFUNCTION("""COMPUTED_VALUE"""),0.0)</f>
        <v>0</v>
      </c>
      <c r="AD43" s="277">
        <f>IFERROR(__xludf.DUMMYFUNCTION("""COMPUTED_VALUE"""),0.0)</f>
        <v>0</v>
      </c>
      <c r="AE43" s="277">
        <f>IFERROR(__xludf.DUMMYFUNCTION("""COMPUTED_VALUE"""),0.0)</f>
        <v>0</v>
      </c>
      <c r="AF43" s="277">
        <f>IFERROR(__xludf.DUMMYFUNCTION("""COMPUTED_VALUE"""),0.0)</f>
        <v>0</v>
      </c>
      <c r="AG43" s="277">
        <f>IFERROR(__xludf.DUMMYFUNCTION("""COMPUTED_VALUE"""),0.0)</f>
        <v>0</v>
      </c>
      <c r="AH43" s="277">
        <f>IFERROR(__xludf.DUMMYFUNCTION("""COMPUTED_VALUE"""),0.0)</f>
        <v>0</v>
      </c>
      <c r="AI43" s="278">
        <f>IFERROR(__xludf.DUMMYFUNCTION("""COMPUTED_VALUE"""),0.0)</f>
        <v>0</v>
      </c>
    </row>
    <row r="44">
      <c r="A44" s="266"/>
      <c r="B44" s="301"/>
      <c r="C44" s="268">
        <f>IFERROR(__xludf.DUMMYFUNCTION("""COMPUTED_VALUE"""),0.0)</f>
        <v>0</v>
      </c>
      <c r="D44" s="269">
        <f>IFERROR(__xludf.DUMMYFUNCTION("""COMPUTED_VALUE"""),0.0)</f>
        <v>0</v>
      </c>
      <c r="E44" s="269">
        <f>IFERROR(__xludf.DUMMYFUNCTION("""COMPUTED_VALUE"""),0.0)</f>
        <v>0</v>
      </c>
      <c r="F44" s="269">
        <f>IFERROR(__xludf.DUMMYFUNCTION("""COMPUTED_VALUE"""),0.0)</f>
        <v>0</v>
      </c>
      <c r="G44" s="272" t="str">
        <f>IFERROR(__xludf.DUMMYFUNCTION("""COMPUTED_VALUE"""),"")</f>
        <v/>
      </c>
      <c r="H44" s="268">
        <f>IFERROR(__xludf.DUMMYFUNCTION("""COMPUTED_VALUE"""),0.0)</f>
        <v>0</v>
      </c>
      <c r="I44" s="269">
        <f>IFERROR(__xludf.DUMMYFUNCTION("""COMPUTED_VALUE"""),0.0)</f>
        <v>0</v>
      </c>
      <c r="J44" s="274" t="str">
        <f>IFERROR(__xludf.DUMMYFUNCTION("""COMPUTED_VALUE"""),"")</f>
        <v/>
      </c>
      <c r="K44" s="268">
        <f>IFERROR(__xludf.DUMMYFUNCTION("""COMPUTED_VALUE"""),0.0)</f>
        <v>0</v>
      </c>
      <c r="L44" s="269">
        <f>IFERROR(__xludf.DUMMYFUNCTION("""COMPUTED_VALUE"""),0.0)</f>
        <v>0</v>
      </c>
      <c r="M44" s="269">
        <f>IFERROR(__xludf.DUMMYFUNCTION("""COMPUTED_VALUE"""),0.0)</f>
        <v>0</v>
      </c>
      <c r="N44" s="274" t="str">
        <f>IFERROR(__xludf.DUMMYFUNCTION("""COMPUTED_VALUE"""),"")</f>
        <v/>
      </c>
      <c r="O44" s="266">
        <f>IFERROR(__xludf.DUMMYFUNCTION("""COMPUTED_VALUE"""),0.0)</f>
        <v>0</v>
      </c>
      <c r="P44" s="303">
        <f>IFERROR(__xludf.DUMMYFUNCTION("""COMPUTED_VALUE"""),0.0)</f>
        <v>0</v>
      </c>
      <c r="Q44" s="303">
        <f>IFERROR(__xludf.DUMMYFUNCTION("""COMPUTED_VALUE"""),0.0)</f>
        <v>0</v>
      </c>
      <c r="R44" s="304" t="str">
        <f>IFERROR(__xludf.DUMMYFUNCTION("""COMPUTED_VALUE"""),"")</f>
        <v/>
      </c>
      <c r="S44" s="305">
        <f>IFERROR(__xludf.DUMMYFUNCTION("""COMPUTED_VALUE"""),0.0)</f>
        <v>0</v>
      </c>
      <c r="T44" s="303">
        <f>IFERROR(__xludf.DUMMYFUNCTION("""COMPUTED_VALUE"""),0.0)</f>
        <v>0</v>
      </c>
      <c r="U44" s="301">
        <f>IFERROR(__xludf.DUMMYFUNCTION("""COMPUTED_VALUE"""),0.0)</f>
        <v>0</v>
      </c>
      <c r="V44" s="50"/>
      <c r="W44" s="266"/>
      <c r="X44" s="267"/>
      <c r="Y44" s="2"/>
      <c r="Z44" s="2"/>
      <c r="AA44" s="2"/>
      <c r="AB44" s="160"/>
      <c r="AC44" s="276">
        <f>IFERROR(__xludf.DUMMYFUNCTION("""COMPUTED_VALUE"""),0.0)</f>
        <v>0</v>
      </c>
      <c r="AD44" s="277">
        <f>IFERROR(__xludf.DUMMYFUNCTION("""COMPUTED_VALUE"""),0.0)</f>
        <v>0</v>
      </c>
      <c r="AE44" s="277">
        <f>IFERROR(__xludf.DUMMYFUNCTION("""COMPUTED_VALUE"""),0.0)</f>
        <v>0</v>
      </c>
      <c r="AF44" s="277">
        <f>IFERROR(__xludf.DUMMYFUNCTION("""COMPUTED_VALUE"""),0.0)</f>
        <v>0</v>
      </c>
      <c r="AG44" s="277">
        <f>IFERROR(__xludf.DUMMYFUNCTION("""COMPUTED_VALUE"""),0.0)</f>
        <v>0</v>
      </c>
      <c r="AH44" s="277">
        <f>IFERROR(__xludf.DUMMYFUNCTION("""COMPUTED_VALUE"""),0.0)</f>
        <v>0</v>
      </c>
      <c r="AI44" s="278">
        <f>IFERROR(__xludf.DUMMYFUNCTION("""COMPUTED_VALUE"""),0.0)</f>
        <v>0</v>
      </c>
    </row>
    <row r="45">
      <c r="A45" s="266"/>
      <c r="B45" s="301"/>
      <c r="C45" s="268">
        <f>IFERROR(__xludf.DUMMYFUNCTION("""COMPUTED_VALUE"""),0.0)</f>
        <v>0</v>
      </c>
      <c r="D45" s="269">
        <f>IFERROR(__xludf.DUMMYFUNCTION("""COMPUTED_VALUE"""),0.0)</f>
        <v>0</v>
      </c>
      <c r="E45" s="269">
        <f>IFERROR(__xludf.DUMMYFUNCTION("""COMPUTED_VALUE"""),0.0)</f>
        <v>0</v>
      </c>
      <c r="F45" s="269">
        <f>IFERROR(__xludf.DUMMYFUNCTION("""COMPUTED_VALUE"""),0.0)</f>
        <v>0</v>
      </c>
      <c r="G45" s="272" t="str">
        <f>IFERROR(__xludf.DUMMYFUNCTION("""COMPUTED_VALUE"""),"")</f>
        <v/>
      </c>
      <c r="H45" s="268">
        <f>IFERROR(__xludf.DUMMYFUNCTION("""COMPUTED_VALUE"""),0.0)</f>
        <v>0</v>
      </c>
      <c r="I45" s="269">
        <f>IFERROR(__xludf.DUMMYFUNCTION("""COMPUTED_VALUE"""),0.0)</f>
        <v>0</v>
      </c>
      <c r="J45" s="274" t="str">
        <f>IFERROR(__xludf.DUMMYFUNCTION("""COMPUTED_VALUE"""),"")</f>
        <v/>
      </c>
      <c r="K45" s="268">
        <f>IFERROR(__xludf.DUMMYFUNCTION("""COMPUTED_VALUE"""),0.0)</f>
        <v>0</v>
      </c>
      <c r="L45" s="269">
        <f>IFERROR(__xludf.DUMMYFUNCTION("""COMPUTED_VALUE"""),0.0)</f>
        <v>0</v>
      </c>
      <c r="M45" s="269">
        <f>IFERROR(__xludf.DUMMYFUNCTION("""COMPUTED_VALUE"""),0.0)</f>
        <v>0</v>
      </c>
      <c r="N45" s="274" t="str">
        <f>IFERROR(__xludf.DUMMYFUNCTION("""COMPUTED_VALUE"""),"")</f>
        <v/>
      </c>
      <c r="O45" s="266">
        <f>IFERROR(__xludf.DUMMYFUNCTION("""COMPUTED_VALUE"""),0.0)</f>
        <v>0</v>
      </c>
      <c r="P45" s="303">
        <f>IFERROR(__xludf.DUMMYFUNCTION("""COMPUTED_VALUE"""),0.0)</f>
        <v>0</v>
      </c>
      <c r="Q45" s="303">
        <f>IFERROR(__xludf.DUMMYFUNCTION("""COMPUTED_VALUE"""),0.0)</f>
        <v>0</v>
      </c>
      <c r="R45" s="304" t="str">
        <f>IFERROR(__xludf.DUMMYFUNCTION("""COMPUTED_VALUE"""),"")</f>
        <v/>
      </c>
      <c r="S45" s="305">
        <f>IFERROR(__xludf.DUMMYFUNCTION("""COMPUTED_VALUE"""),0.0)</f>
        <v>0</v>
      </c>
      <c r="T45" s="303">
        <f>IFERROR(__xludf.DUMMYFUNCTION("""COMPUTED_VALUE"""),0.0)</f>
        <v>0</v>
      </c>
      <c r="U45" s="301">
        <f>IFERROR(__xludf.DUMMYFUNCTION("""COMPUTED_VALUE"""),0.0)</f>
        <v>0</v>
      </c>
      <c r="V45" s="50"/>
      <c r="W45" s="266"/>
      <c r="X45" s="267"/>
      <c r="Y45" s="2"/>
      <c r="Z45" s="2"/>
      <c r="AA45" s="2"/>
      <c r="AB45" s="160"/>
      <c r="AC45" s="276">
        <f>IFERROR(__xludf.DUMMYFUNCTION("""COMPUTED_VALUE"""),0.0)</f>
        <v>0</v>
      </c>
      <c r="AD45" s="277">
        <f>IFERROR(__xludf.DUMMYFUNCTION("""COMPUTED_VALUE"""),0.0)</f>
        <v>0</v>
      </c>
      <c r="AE45" s="277">
        <f>IFERROR(__xludf.DUMMYFUNCTION("""COMPUTED_VALUE"""),0.0)</f>
        <v>0</v>
      </c>
      <c r="AF45" s="277">
        <f>IFERROR(__xludf.DUMMYFUNCTION("""COMPUTED_VALUE"""),0.0)</f>
        <v>0</v>
      </c>
      <c r="AG45" s="277">
        <f>IFERROR(__xludf.DUMMYFUNCTION("""COMPUTED_VALUE"""),0.0)</f>
        <v>0</v>
      </c>
      <c r="AH45" s="277">
        <f>IFERROR(__xludf.DUMMYFUNCTION("""COMPUTED_VALUE"""),0.0)</f>
        <v>0</v>
      </c>
      <c r="AI45" s="278">
        <f>IFERROR(__xludf.DUMMYFUNCTION("""COMPUTED_VALUE"""),0.0)</f>
        <v>0</v>
      </c>
    </row>
    <row r="46">
      <c r="A46" s="266"/>
      <c r="B46" s="301"/>
      <c r="C46" s="268">
        <f>IFERROR(__xludf.DUMMYFUNCTION("""COMPUTED_VALUE"""),0.0)</f>
        <v>0</v>
      </c>
      <c r="D46" s="269">
        <f>IFERROR(__xludf.DUMMYFUNCTION("""COMPUTED_VALUE"""),0.0)</f>
        <v>0</v>
      </c>
      <c r="E46" s="269">
        <f>IFERROR(__xludf.DUMMYFUNCTION("""COMPUTED_VALUE"""),0.0)</f>
        <v>0</v>
      </c>
      <c r="F46" s="269">
        <f>IFERROR(__xludf.DUMMYFUNCTION("""COMPUTED_VALUE"""),0.0)</f>
        <v>0</v>
      </c>
      <c r="G46" s="272" t="str">
        <f>IFERROR(__xludf.DUMMYFUNCTION("""COMPUTED_VALUE"""),"")</f>
        <v/>
      </c>
      <c r="H46" s="268">
        <f>IFERROR(__xludf.DUMMYFUNCTION("""COMPUTED_VALUE"""),0.0)</f>
        <v>0</v>
      </c>
      <c r="I46" s="269">
        <f>IFERROR(__xludf.DUMMYFUNCTION("""COMPUTED_VALUE"""),0.0)</f>
        <v>0</v>
      </c>
      <c r="J46" s="274" t="str">
        <f>IFERROR(__xludf.DUMMYFUNCTION("""COMPUTED_VALUE"""),"")</f>
        <v/>
      </c>
      <c r="K46" s="268">
        <f>IFERROR(__xludf.DUMMYFUNCTION("""COMPUTED_VALUE"""),0.0)</f>
        <v>0</v>
      </c>
      <c r="L46" s="269">
        <f>IFERROR(__xludf.DUMMYFUNCTION("""COMPUTED_VALUE"""),0.0)</f>
        <v>0</v>
      </c>
      <c r="M46" s="269">
        <f>IFERROR(__xludf.DUMMYFUNCTION("""COMPUTED_VALUE"""),0.0)</f>
        <v>0</v>
      </c>
      <c r="N46" s="274" t="str">
        <f>IFERROR(__xludf.DUMMYFUNCTION("""COMPUTED_VALUE"""),"")</f>
        <v/>
      </c>
      <c r="O46" s="266">
        <f>IFERROR(__xludf.DUMMYFUNCTION("""COMPUTED_VALUE"""),0.0)</f>
        <v>0</v>
      </c>
      <c r="P46" s="303">
        <f>IFERROR(__xludf.DUMMYFUNCTION("""COMPUTED_VALUE"""),0.0)</f>
        <v>0</v>
      </c>
      <c r="Q46" s="303">
        <f>IFERROR(__xludf.DUMMYFUNCTION("""COMPUTED_VALUE"""),0.0)</f>
        <v>0</v>
      </c>
      <c r="R46" s="304" t="str">
        <f>IFERROR(__xludf.DUMMYFUNCTION("""COMPUTED_VALUE"""),"")</f>
        <v/>
      </c>
      <c r="S46" s="305">
        <f>IFERROR(__xludf.DUMMYFUNCTION("""COMPUTED_VALUE"""),0.0)</f>
        <v>0</v>
      </c>
      <c r="T46" s="303">
        <f>IFERROR(__xludf.DUMMYFUNCTION("""COMPUTED_VALUE"""),0.0)</f>
        <v>0</v>
      </c>
      <c r="U46" s="301">
        <f>IFERROR(__xludf.DUMMYFUNCTION("""COMPUTED_VALUE"""),0.0)</f>
        <v>0</v>
      </c>
      <c r="V46" s="50"/>
      <c r="W46" s="266"/>
      <c r="X46" s="267"/>
      <c r="Y46" s="2"/>
      <c r="Z46" s="2"/>
      <c r="AA46" s="2"/>
      <c r="AB46" s="160"/>
      <c r="AC46" s="276">
        <f>IFERROR(__xludf.DUMMYFUNCTION("""COMPUTED_VALUE"""),0.0)</f>
        <v>0</v>
      </c>
      <c r="AD46" s="277">
        <f>IFERROR(__xludf.DUMMYFUNCTION("""COMPUTED_VALUE"""),0.0)</f>
        <v>0</v>
      </c>
      <c r="AE46" s="277">
        <f>IFERROR(__xludf.DUMMYFUNCTION("""COMPUTED_VALUE"""),0.0)</f>
        <v>0</v>
      </c>
      <c r="AF46" s="277">
        <f>IFERROR(__xludf.DUMMYFUNCTION("""COMPUTED_VALUE"""),0.0)</f>
        <v>0</v>
      </c>
      <c r="AG46" s="277">
        <f>IFERROR(__xludf.DUMMYFUNCTION("""COMPUTED_VALUE"""),0.0)</f>
        <v>0</v>
      </c>
      <c r="AH46" s="277">
        <f>IFERROR(__xludf.DUMMYFUNCTION("""COMPUTED_VALUE"""),0.0)</f>
        <v>0</v>
      </c>
      <c r="AI46" s="278">
        <f>IFERROR(__xludf.DUMMYFUNCTION("""COMPUTED_VALUE"""),0.0)</f>
        <v>0</v>
      </c>
    </row>
    <row r="47">
      <c r="A47" s="266"/>
      <c r="B47" s="301"/>
      <c r="C47" s="268">
        <f>IFERROR(__xludf.DUMMYFUNCTION("""COMPUTED_VALUE"""),0.0)</f>
        <v>0</v>
      </c>
      <c r="D47" s="269">
        <f>IFERROR(__xludf.DUMMYFUNCTION("""COMPUTED_VALUE"""),0.0)</f>
        <v>0</v>
      </c>
      <c r="E47" s="269">
        <f>IFERROR(__xludf.DUMMYFUNCTION("""COMPUTED_VALUE"""),0.0)</f>
        <v>0</v>
      </c>
      <c r="F47" s="269">
        <f>IFERROR(__xludf.DUMMYFUNCTION("""COMPUTED_VALUE"""),0.0)</f>
        <v>0</v>
      </c>
      <c r="G47" s="272" t="str">
        <f>IFERROR(__xludf.DUMMYFUNCTION("""COMPUTED_VALUE"""),"")</f>
        <v/>
      </c>
      <c r="H47" s="268">
        <f>IFERROR(__xludf.DUMMYFUNCTION("""COMPUTED_VALUE"""),0.0)</f>
        <v>0</v>
      </c>
      <c r="I47" s="269">
        <f>IFERROR(__xludf.DUMMYFUNCTION("""COMPUTED_VALUE"""),0.0)</f>
        <v>0</v>
      </c>
      <c r="J47" s="274" t="str">
        <f>IFERROR(__xludf.DUMMYFUNCTION("""COMPUTED_VALUE"""),"")</f>
        <v/>
      </c>
      <c r="K47" s="268">
        <f>IFERROR(__xludf.DUMMYFUNCTION("""COMPUTED_VALUE"""),0.0)</f>
        <v>0</v>
      </c>
      <c r="L47" s="269">
        <f>IFERROR(__xludf.DUMMYFUNCTION("""COMPUTED_VALUE"""),0.0)</f>
        <v>0</v>
      </c>
      <c r="M47" s="269">
        <f>IFERROR(__xludf.DUMMYFUNCTION("""COMPUTED_VALUE"""),0.0)</f>
        <v>0</v>
      </c>
      <c r="N47" s="274" t="str">
        <f>IFERROR(__xludf.DUMMYFUNCTION("""COMPUTED_VALUE"""),"")</f>
        <v/>
      </c>
      <c r="O47" s="266">
        <f>IFERROR(__xludf.DUMMYFUNCTION("""COMPUTED_VALUE"""),0.0)</f>
        <v>0</v>
      </c>
      <c r="P47" s="303">
        <f>IFERROR(__xludf.DUMMYFUNCTION("""COMPUTED_VALUE"""),0.0)</f>
        <v>0</v>
      </c>
      <c r="Q47" s="303">
        <f>IFERROR(__xludf.DUMMYFUNCTION("""COMPUTED_VALUE"""),0.0)</f>
        <v>0</v>
      </c>
      <c r="R47" s="304" t="str">
        <f>IFERROR(__xludf.DUMMYFUNCTION("""COMPUTED_VALUE"""),"")</f>
        <v/>
      </c>
      <c r="S47" s="305">
        <f>IFERROR(__xludf.DUMMYFUNCTION("""COMPUTED_VALUE"""),0.0)</f>
        <v>0</v>
      </c>
      <c r="T47" s="303">
        <f>IFERROR(__xludf.DUMMYFUNCTION("""COMPUTED_VALUE"""),0.0)</f>
        <v>0</v>
      </c>
      <c r="U47" s="301">
        <f>IFERROR(__xludf.DUMMYFUNCTION("""COMPUTED_VALUE"""),0.0)</f>
        <v>0</v>
      </c>
      <c r="V47" s="50"/>
      <c r="W47" s="266"/>
      <c r="X47" s="267"/>
      <c r="Y47" s="2"/>
      <c r="Z47" s="2"/>
      <c r="AA47" s="2"/>
      <c r="AB47" s="160"/>
      <c r="AC47" s="276">
        <f>IFERROR(__xludf.DUMMYFUNCTION("""COMPUTED_VALUE"""),0.0)</f>
        <v>0</v>
      </c>
      <c r="AD47" s="277">
        <f>IFERROR(__xludf.DUMMYFUNCTION("""COMPUTED_VALUE"""),0.0)</f>
        <v>0</v>
      </c>
      <c r="AE47" s="277">
        <f>IFERROR(__xludf.DUMMYFUNCTION("""COMPUTED_VALUE"""),0.0)</f>
        <v>0</v>
      </c>
      <c r="AF47" s="277">
        <f>IFERROR(__xludf.DUMMYFUNCTION("""COMPUTED_VALUE"""),0.0)</f>
        <v>0</v>
      </c>
      <c r="AG47" s="277">
        <f>IFERROR(__xludf.DUMMYFUNCTION("""COMPUTED_VALUE"""),0.0)</f>
        <v>0</v>
      </c>
      <c r="AH47" s="277">
        <f>IFERROR(__xludf.DUMMYFUNCTION("""COMPUTED_VALUE"""),0.0)</f>
        <v>0</v>
      </c>
      <c r="AI47" s="278">
        <f>IFERROR(__xludf.DUMMYFUNCTION("""COMPUTED_VALUE"""),0.0)</f>
        <v>0</v>
      </c>
    </row>
    <row r="48">
      <c r="A48" s="266"/>
      <c r="B48" s="301"/>
      <c r="C48" s="268">
        <f>IFERROR(__xludf.DUMMYFUNCTION("""COMPUTED_VALUE"""),0.0)</f>
        <v>0</v>
      </c>
      <c r="D48" s="269">
        <f>IFERROR(__xludf.DUMMYFUNCTION("""COMPUTED_VALUE"""),0.0)</f>
        <v>0</v>
      </c>
      <c r="E48" s="269">
        <f>IFERROR(__xludf.DUMMYFUNCTION("""COMPUTED_VALUE"""),0.0)</f>
        <v>0</v>
      </c>
      <c r="F48" s="269">
        <f>IFERROR(__xludf.DUMMYFUNCTION("""COMPUTED_VALUE"""),0.0)</f>
        <v>0</v>
      </c>
      <c r="G48" s="272" t="str">
        <f>IFERROR(__xludf.DUMMYFUNCTION("""COMPUTED_VALUE"""),"")</f>
        <v/>
      </c>
      <c r="H48" s="268">
        <f>IFERROR(__xludf.DUMMYFUNCTION("""COMPUTED_VALUE"""),0.0)</f>
        <v>0</v>
      </c>
      <c r="I48" s="269">
        <f>IFERROR(__xludf.DUMMYFUNCTION("""COMPUTED_VALUE"""),0.0)</f>
        <v>0</v>
      </c>
      <c r="J48" s="274" t="str">
        <f>IFERROR(__xludf.DUMMYFUNCTION("""COMPUTED_VALUE"""),"")</f>
        <v/>
      </c>
      <c r="K48" s="268">
        <f>IFERROR(__xludf.DUMMYFUNCTION("""COMPUTED_VALUE"""),0.0)</f>
        <v>0</v>
      </c>
      <c r="L48" s="269">
        <f>IFERROR(__xludf.DUMMYFUNCTION("""COMPUTED_VALUE"""),0.0)</f>
        <v>0</v>
      </c>
      <c r="M48" s="269">
        <f>IFERROR(__xludf.DUMMYFUNCTION("""COMPUTED_VALUE"""),0.0)</f>
        <v>0</v>
      </c>
      <c r="N48" s="274" t="str">
        <f>IFERROR(__xludf.DUMMYFUNCTION("""COMPUTED_VALUE"""),"")</f>
        <v/>
      </c>
      <c r="O48" s="266">
        <f>IFERROR(__xludf.DUMMYFUNCTION("""COMPUTED_VALUE"""),0.0)</f>
        <v>0</v>
      </c>
      <c r="P48" s="303">
        <f>IFERROR(__xludf.DUMMYFUNCTION("""COMPUTED_VALUE"""),0.0)</f>
        <v>0</v>
      </c>
      <c r="Q48" s="303">
        <f>IFERROR(__xludf.DUMMYFUNCTION("""COMPUTED_VALUE"""),0.0)</f>
        <v>0</v>
      </c>
      <c r="R48" s="304" t="str">
        <f>IFERROR(__xludf.DUMMYFUNCTION("""COMPUTED_VALUE"""),"")</f>
        <v/>
      </c>
      <c r="S48" s="305">
        <f>IFERROR(__xludf.DUMMYFUNCTION("""COMPUTED_VALUE"""),0.0)</f>
        <v>0</v>
      </c>
      <c r="T48" s="303">
        <f>IFERROR(__xludf.DUMMYFUNCTION("""COMPUTED_VALUE"""),0.0)</f>
        <v>0</v>
      </c>
      <c r="U48" s="301">
        <f>IFERROR(__xludf.DUMMYFUNCTION("""COMPUTED_VALUE"""),0.0)</f>
        <v>0</v>
      </c>
      <c r="V48" s="50"/>
      <c r="W48" s="266"/>
      <c r="X48" s="267"/>
      <c r="Y48" s="2"/>
      <c r="Z48" s="2"/>
      <c r="AA48" s="2"/>
      <c r="AB48" s="160"/>
      <c r="AC48" s="276">
        <f>IFERROR(__xludf.DUMMYFUNCTION("""COMPUTED_VALUE"""),0.0)</f>
        <v>0</v>
      </c>
      <c r="AD48" s="277">
        <f>IFERROR(__xludf.DUMMYFUNCTION("""COMPUTED_VALUE"""),0.0)</f>
        <v>0</v>
      </c>
      <c r="AE48" s="277">
        <f>IFERROR(__xludf.DUMMYFUNCTION("""COMPUTED_VALUE"""),0.0)</f>
        <v>0</v>
      </c>
      <c r="AF48" s="277">
        <f>IFERROR(__xludf.DUMMYFUNCTION("""COMPUTED_VALUE"""),0.0)</f>
        <v>0</v>
      </c>
      <c r="AG48" s="277">
        <f>IFERROR(__xludf.DUMMYFUNCTION("""COMPUTED_VALUE"""),0.0)</f>
        <v>0</v>
      </c>
      <c r="AH48" s="277">
        <f>IFERROR(__xludf.DUMMYFUNCTION("""COMPUTED_VALUE"""),0.0)</f>
        <v>0</v>
      </c>
      <c r="AI48" s="278">
        <f>IFERROR(__xludf.DUMMYFUNCTION("""COMPUTED_VALUE"""),0.0)</f>
        <v>0</v>
      </c>
    </row>
    <row r="49">
      <c r="A49" s="266"/>
      <c r="B49" s="301"/>
      <c r="C49" s="268">
        <f>IFERROR(__xludf.DUMMYFUNCTION("""COMPUTED_VALUE"""),0.0)</f>
        <v>0</v>
      </c>
      <c r="D49" s="269">
        <f>IFERROR(__xludf.DUMMYFUNCTION("""COMPUTED_VALUE"""),0.0)</f>
        <v>0</v>
      </c>
      <c r="E49" s="269">
        <f>IFERROR(__xludf.DUMMYFUNCTION("""COMPUTED_VALUE"""),0.0)</f>
        <v>0</v>
      </c>
      <c r="F49" s="269">
        <f>IFERROR(__xludf.DUMMYFUNCTION("""COMPUTED_VALUE"""),0.0)</f>
        <v>0</v>
      </c>
      <c r="G49" s="272" t="str">
        <f>IFERROR(__xludf.DUMMYFUNCTION("""COMPUTED_VALUE"""),"")</f>
        <v/>
      </c>
      <c r="H49" s="268">
        <f>IFERROR(__xludf.DUMMYFUNCTION("""COMPUTED_VALUE"""),0.0)</f>
        <v>0</v>
      </c>
      <c r="I49" s="269">
        <f>IFERROR(__xludf.DUMMYFUNCTION("""COMPUTED_VALUE"""),0.0)</f>
        <v>0</v>
      </c>
      <c r="J49" s="274" t="str">
        <f>IFERROR(__xludf.DUMMYFUNCTION("""COMPUTED_VALUE"""),"")</f>
        <v/>
      </c>
      <c r="K49" s="268">
        <f>IFERROR(__xludf.DUMMYFUNCTION("""COMPUTED_VALUE"""),0.0)</f>
        <v>0</v>
      </c>
      <c r="L49" s="269">
        <f>IFERROR(__xludf.DUMMYFUNCTION("""COMPUTED_VALUE"""),0.0)</f>
        <v>0</v>
      </c>
      <c r="M49" s="269">
        <f>IFERROR(__xludf.DUMMYFUNCTION("""COMPUTED_VALUE"""),0.0)</f>
        <v>0</v>
      </c>
      <c r="N49" s="274" t="str">
        <f>IFERROR(__xludf.DUMMYFUNCTION("""COMPUTED_VALUE"""),"")</f>
        <v/>
      </c>
      <c r="O49" s="266">
        <f>IFERROR(__xludf.DUMMYFUNCTION("""COMPUTED_VALUE"""),0.0)</f>
        <v>0</v>
      </c>
      <c r="P49" s="303">
        <f>IFERROR(__xludf.DUMMYFUNCTION("""COMPUTED_VALUE"""),0.0)</f>
        <v>0</v>
      </c>
      <c r="Q49" s="303">
        <f>IFERROR(__xludf.DUMMYFUNCTION("""COMPUTED_VALUE"""),0.0)</f>
        <v>0</v>
      </c>
      <c r="R49" s="304" t="str">
        <f>IFERROR(__xludf.DUMMYFUNCTION("""COMPUTED_VALUE"""),"")</f>
        <v/>
      </c>
      <c r="S49" s="305">
        <f>IFERROR(__xludf.DUMMYFUNCTION("""COMPUTED_VALUE"""),0.0)</f>
        <v>0</v>
      </c>
      <c r="T49" s="303">
        <f>IFERROR(__xludf.DUMMYFUNCTION("""COMPUTED_VALUE"""),0.0)</f>
        <v>0</v>
      </c>
      <c r="U49" s="301">
        <f>IFERROR(__xludf.DUMMYFUNCTION("""COMPUTED_VALUE"""),0.0)</f>
        <v>0</v>
      </c>
      <c r="V49" s="50"/>
      <c r="W49" s="266"/>
      <c r="X49" s="267"/>
      <c r="Y49" s="2"/>
      <c r="Z49" s="2"/>
      <c r="AA49" s="2"/>
      <c r="AB49" s="160"/>
      <c r="AC49" s="276">
        <f>IFERROR(__xludf.DUMMYFUNCTION("""COMPUTED_VALUE"""),0.0)</f>
        <v>0</v>
      </c>
      <c r="AD49" s="277">
        <f>IFERROR(__xludf.DUMMYFUNCTION("""COMPUTED_VALUE"""),0.0)</f>
        <v>0</v>
      </c>
      <c r="AE49" s="277">
        <f>IFERROR(__xludf.DUMMYFUNCTION("""COMPUTED_VALUE"""),0.0)</f>
        <v>0</v>
      </c>
      <c r="AF49" s="277">
        <f>IFERROR(__xludf.DUMMYFUNCTION("""COMPUTED_VALUE"""),0.0)</f>
        <v>0</v>
      </c>
      <c r="AG49" s="277">
        <f>IFERROR(__xludf.DUMMYFUNCTION("""COMPUTED_VALUE"""),0.0)</f>
        <v>0</v>
      </c>
      <c r="AH49" s="277">
        <f>IFERROR(__xludf.DUMMYFUNCTION("""COMPUTED_VALUE"""),0.0)</f>
        <v>0</v>
      </c>
      <c r="AI49" s="278">
        <f>IFERROR(__xludf.DUMMYFUNCTION("""COMPUTED_VALUE"""),0.0)</f>
        <v>0</v>
      </c>
    </row>
    <row r="50">
      <c r="A50" s="266"/>
      <c r="B50" s="301"/>
      <c r="C50" s="268">
        <f>IFERROR(__xludf.DUMMYFUNCTION("""COMPUTED_VALUE"""),0.0)</f>
        <v>0</v>
      </c>
      <c r="D50" s="269">
        <f>IFERROR(__xludf.DUMMYFUNCTION("""COMPUTED_VALUE"""),0.0)</f>
        <v>0</v>
      </c>
      <c r="E50" s="269">
        <f>IFERROR(__xludf.DUMMYFUNCTION("""COMPUTED_VALUE"""),0.0)</f>
        <v>0</v>
      </c>
      <c r="F50" s="269">
        <f>IFERROR(__xludf.DUMMYFUNCTION("""COMPUTED_VALUE"""),0.0)</f>
        <v>0</v>
      </c>
      <c r="G50" s="272" t="str">
        <f>IFERROR(__xludf.DUMMYFUNCTION("""COMPUTED_VALUE"""),"")</f>
        <v/>
      </c>
      <c r="H50" s="268">
        <f>IFERROR(__xludf.DUMMYFUNCTION("""COMPUTED_VALUE"""),0.0)</f>
        <v>0</v>
      </c>
      <c r="I50" s="269">
        <f>IFERROR(__xludf.DUMMYFUNCTION("""COMPUTED_VALUE"""),0.0)</f>
        <v>0</v>
      </c>
      <c r="J50" s="274" t="str">
        <f>IFERROR(__xludf.DUMMYFUNCTION("""COMPUTED_VALUE"""),"")</f>
        <v/>
      </c>
      <c r="K50" s="268">
        <f>IFERROR(__xludf.DUMMYFUNCTION("""COMPUTED_VALUE"""),0.0)</f>
        <v>0</v>
      </c>
      <c r="L50" s="269">
        <f>IFERROR(__xludf.DUMMYFUNCTION("""COMPUTED_VALUE"""),0.0)</f>
        <v>0</v>
      </c>
      <c r="M50" s="269">
        <f>IFERROR(__xludf.DUMMYFUNCTION("""COMPUTED_VALUE"""),0.0)</f>
        <v>0</v>
      </c>
      <c r="N50" s="274" t="str">
        <f>IFERROR(__xludf.DUMMYFUNCTION("""COMPUTED_VALUE"""),"")</f>
        <v/>
      </c>
      <c r="O50" s="266">
        <f>IFERROR(__xludf.DUMMYFUNCTION("""COMPUTED_VALUE"""),0.0)</f>
        <v>0</v>
      </c>
      <c r="P50" s="303">
        <f>IFERROR(__xludf.DUMMYFUNCTION("""COMPUTED_VALUE"""),0.0)</f>
        <v>0</v>
      </c>
      <c r="Q50" s="303">
        <f>IFERROR(__xludf.DUMMYFUNCTION("""COMPUTED_VALUE"""),0.0)</f>
        <v>0</v>
      </c>
      <c r="R50" s="304" t="str">
        <f>IFERROR(__xludf.DUMMYFUNCTION("""COMPUTED_VALUE"""),"")</f>
        <v/>
      </c>
      <c r="S50" s="305">
        <f>IFERROR(__xludf.DUMMYFUNCTION("""COMPUTED_VALUE"""),0.0)</f>
        <v>0</v>
      </c>
      <c r="T50" s="303">
        <f>IFERROR(__xludf.DUMMYFUNCTION("""COMPUTED_VALUE"""),0.0)</f>
        <v>0</v>
      </c>
      <c r="U50" s="301">
        <f>IFERROR(__xludf.DUMMYFUNCTION("""COMPUTED_VALUE"""),0.0)</f>
        <v>0</v>
      </c>
      <c r="V50" s="50"/>
      <c r="W50" s="266"/>
      <c r="X50" s="267"/>
      <c r="Y50" s="2"/>
      <c r="Z50" s="2"/>
      <c r="AA50" s="2"/>
      <c r="AB50" s="160"/>
      <c r="AC50" s="276">
        <f>IFERROR(__xludf.DUMMYFUNCTION("""COMPUTED_VALUE"""),0.0)</f>
        <v>0</v>
      </c>
      <c r="AD50" s="277">
        <f>IFERROR(__xludf.DUMMYFUNCTION("""COMPUTED_VALUE"""),0.0)</f>
        <v>0</v>
      </c>
      <c r="AE50" s="277">
        <f>IFERROR(__xludf.DUMMYFUNCTION("""COMPUTED_VALUE"""),0.0)</f>
        <v>0</v>
      </c>
      <c r="AF50" s="277">
        <f>IFERROR(__xludf.DUMMYFUNCTION("""COMPUTED_VALUE"""),0.0)</f>
        <v>0</v>
      </c>
      <c r="AG50" s="277">
        <f>IFERROR(__xludf.DUMMYFUNCTION("""COMPUTED_VALUE"""),0.0)</f>
        <v>0</v>
      </c>
      <c r="AH50" s="277">
        <f>IFERROR(__xludf.DUMMYFUNCTION("""COMPUTED_VALUE"""),0.0)</f>
        <v>0</v>
      </c>
      <c r="AI50" s="278">
        <f>IFERROR(__xludf.DUMMYFUNCTION("""COMPUTED_VALUE"""),0.0)</f>
        <v>0</v>
      </c>
    </row>
    <row r="51">
      <c r="A51" s="266"/>
      <c r="B51" s="301"/>
      <c r="C51" s="268">
        <f>IFERROR(__xludf.DUMMYFUNCTION("""COMPUTED_VALUE"""),0.0)</f>
        <v>0</v>
      </c>
      <c r="D51" s="269">
        <f>IFERROR(__xludf.DUMMYFUNCTION("""COMPUTED_VALUE"""),0.0)</f>
        <v>0</v>
      </c>
      <c r="E51" s="269">
        <f>IFERROR(__xludf.DUMMYFUNCTION("""COMPUTED_VALUE"""),0.0)</f>
        <v>0</v>
      </c>
      <c r="F51" s="269">
        <f>IFERROR(__xludf.DUMMYFUNCTION("""COMPUTED_VALUE"""),0.0)</f>
        <v>0</v>
      </c>
      <c r="G51" s="272" t="str">
        <f>IFERROR(__xludf.DUMMYFUNCTION("""COMPUTED_VALUE"""),"")</f>
        <v/>
      </c>
      <c r="H51" s="268">
        <f>IFERROR(__xludf.DUMMYFUNCTION("""COMPUTED_VALUE"""),0.0)</f>
        <v>0</v>
      </c>
      <c r="I51" s="269">
        <f>IFERROR(__xludf.DUMMYFUNCTION("""COMPUTED_VALUE"""),0.0)</f>
        <v>0</v>
      </c>
      <c r="J51" s="274" t="str">
        <f>IFERROR(__xludf.DUMMYFUNCTION("""COMPUTED_VALUE"""),"")</f>
        <v/>
      </c>
      <c r="K51" s="268">
        <f>IFERROR(__xludf.DUMMYFUNCTION("""COMPUTED_VALUE"""),0.0)</f>
        <v>0</v>
      </c>
      <c r="L51" s="269">
        <f>IFERROR(__xludf.DUMMYFUNCTION("""COMPUTED_VALUE"""),0.0)</f>
        <v>0</v>
      </c>
      <c r="M51" s="269">
        <f>IFERROR(__xludf.DUMMYFUNCTION("""COMPUTED_VALUE"""),0.0)</f>
        <v>0</v>
      </c>
      <c r="N51" s="274" t="str">
        <f>IFERROR(__xludf.DUMMYFUNCTION("""COMPUTED_VALUE"""),"")</f>
        <v/>
      </c>
      <c r="O51" s="266">
        <f>IFERROR(__xludf.DUMMYFUNCTION("""COMPUTED_VALUE"""),0.0)</f>
        <v>0</v>
      </c>
      <c r="P51" s="303">
        <f>IFERROR(__xludf.DUMMYFUNCTION("""COMPUTED_VALUE"""),0.0)</f>
        <v>0</v>
      </c>
      <c r="Q51" s="303">
        <f>IFERROR(__xludf.DUMMYFUNCTION("""COMPUTED_VALUE"""),0.0)</f>
        <v>0</v>
      </c>
      <c r="R51" s="304" t="str">
        <f>IFERROR(__xludf.DUMMYFUNCTION("""COMPUTED_VALUE"""),"")</f>
        <v/>
      </c>
      <c r="S51" s="305">
        <f>IFERROR(__xludf.DUMMYFUNCTION("""COMPUTED_VALUE"""),0.0)</f>
        <v>0</v>
      </c>
      <c r="T51" s="303">
        <f>IFERROR(__xludf.DUMMYFUNCTION("""COMPUTED_VALUE"""),0.0)</f>
        <v>0</v>
      </c>
      <c r="U51" s="301">
        <f>IFERROR(__xludf.DUMMYFUNCTION("""COMPUTED_VALUE"""),0.0)</f>
        <v>0</v>
      </c>
      <c r="V51" s="50"/>
      <c r="W51" s="266"/>
      <c r="X51" s="267"/>
      <c r="Y51" s="2"/>
      <c r="Z51" s="2"/>
      <c r="AA51" s="2"/>
      <c r="AB51" s="160"/>
      <c r="AC51" s="276">
        <f>IFERROR(__xludf.DUMMYFUNCTION("""COMPUTED_VALUE"""),0.0)</f>
        <v>0</v>
      </c>
      <c r="AD51" s="277">
        <f>IFERROR(__xludf.DUMMYFUNCTION("""COMPUTED_VALUE"""),0.0)</f>
        <v>0</v>
      </c>
      <c r="AE51" s="277">
        <f>IFERROR(__xludf.DUMMYFUNCTION("""COMPUTED_VALUE"""),0.0)</f>
        <v>0</v>
      </c>
      <c r="AF51" s="277">
        <f>IFERROR(__xludf.DUMMYFUNCTION("""COMPUTED_VALUE"""),0.0)</f>
        <v>0</v>
      </c>
      <c r="AG51" s="277">
        <f>IFERROR(__xludf.DUMMYFUNCTION("""COMPUTED_VALUE"""),0.0)</f>
        <v>0</v>
      </c>
      <c r="AH51" s="277">
        <f>IFERROR(__xludf.DUMMYFUNCTION("""COMPUTED_VALUE"""),0.0)</f>
        <v>0</v>
      </c>
      <c r="AI51" s="278">
        <f>IFERROR(__xludf.DUMMYFUNCTION("""COMPUTED_VALUE"""),0.0)</f>
        <v>0</v>
      </c>
    </row>
    <row r="52">
      <c r="A52" s="266"/>
      <c r="B52" s="301"/>
      <c r="C52" s="268">
        <f>IFERROR(__xludf.DUMMYFUNCTION("""COMPUTED_VALUE"""),0.0)</f>
        <v>0</v>
      </c>
      <c r="D52" s="269">
        <f>IFERROR(__xludf.DUMMYFUNCTION("""COMPUTED_VALUE"""),0.0)</f>
        <v>0</v>
      </c>
      <c r="E52" s="269">
        <f>IFERROR(__xludf.DUMMYFUNCTION("""COMPUTED_VALUE"""),0.0)</f>
        <v>0</v>
      </c>
      <c r="F52" s="269">
        <f>IFERROR(__xludf.DUMMYFUNCTION("""COMPUTED_VALUE"""),0.0)</f>
        <v>0</v>
      </c>
      <c r="G52" s="272" t="str">
        <f>IFERROR(__xludf.DUMMYFUNCTION("""COMPUTED_VALUE"""),"")</f>
        <v/>
      </c>
      <c r="H52" s="268">
        <f>IFERROR(__xludf.DUMMYFUNCTION("""COMPUTED_VALUE"""),0.0)</f>
        <v>0</v>
      </c>
      <c r="I52" s="269">
        <f>IFERROR(__xludf.DUMMYFUNCTION("""COMPUTED_VALUE"""),0.0)</f>
        <v>0</v>
      </c>
      <c r="J52" s="274" t="str">
        <f>IFERROR(__xludf.DUMMYFUNCTION("""COMPUTED_VALUE"""),"")</f>
        <v/>
      </c>
      <c r="K52" s="268">
        <f>IFERROR(__xludf.DUMMYFUNCTION("""COMPUTED_VALUE"""),0.0)</f>
        <v>0</v>
      </c>
      <c r="L52" s="269">
        <f>IFERROR(__xludf.DUMMYFUNCTION("""COMPUTED_VALUE"""),0.0)</f>
        <v>0</v>
      </c>
      <c r="M52" s="269">
        <f>IFERROR(__xludf.DUMMYFUNCTION("""COMPUTED_VALUE"""),0.0)</f>
        <v>0</v>
      </c>
      <c r="N52" s="274" t="str">
        <f>IFERROR(__xludf.DUMMYFUNCTION("""COMPUTED_VALUE"""),"")</f>
        <v/>
      </c>
      <c r="O52" s="266">
        <f>IFERROR(__xludf.DUMMYFUNCTION("""COMPUTED_VALUE"""),0.0)</f>
        <v>0</v>
      </c>
      <c r="P52" s="303">
        <f>IFERROR(__xludf.DUMMYFUNCTION("""COMPUTED_VALUE"""),0.0)</f>
        <v>0</v>
      </c>
      <c r="Q52" s="303">
        <f>IFERROR(__xludf.DUMMYFUNCTION("""COMPUTED_VALUE"""),0.0)</f>
        <v>0</v>
      </c>
      <c r="R52" s="304" t="str">
        <f>IFERROR(__xludf.DUMMYFUNCTION("""COMPUTED_VALUE"""),"")</f>
        <v/>
      </c>
      <c r="S52" s="305">
        <f>IFERROR(__xludf.DUMMYFUNCTION("""COMPUTED_VALUE"""),0.0)</f>
        <v>0</v>
      </c>
      <c r="T52" s="303">
        <f>IFERROR(__xludf.DUMMYFUNCTION("""COMPUTED_VALUE"""),0.0)</f>
        <v>0</v>
      </c>
      <c r="U52" s="301">
        <f>IFERROR(__xludf.DUMMYFUNCTION("""COMPUTED_VALUE"""),0.0)</f>
        <v>0</v>
      </c>
      <c r="V52" s="50"/>
      <c r="W52" s="266"/>
      <c r="X52" s="267"/>
      <c r="Y52" s="2"/>
      <c r="Z52" s="2"/>
      <c r="AA52" s="2"/>
      <c r="AB52" s="160"/>
      <c r="AC52" s="276">
        <f>IFERROR(__xludf.DUMMYFUNCTION("""COMPUTED_VALUE"""),0.0)</f>
        <v>0</v>
      </c>
      <c r="AD52" s="277">
        <f>IFERROR(__xludf.DUMMYFUNCTION("""COMPUTED_VALUE"""),0.0)</f>
        <v>0</v>
      </c>
      <c r="AE52" s="277">
        <f>IFERROR(__xludf.DUMMYFUNCTION("""COMPUTED_VALUE"""),0.0)</f>
        <v>0</v>
      </c>
      <c r="AF52" s="277">
        <f>IFERROR(__xludf.DUMMYFUNCTION("""COMPUTED_VALUE"""),0.0)</f>
        <v>0</v>
      </c>
      <c r="AG52" s="277">
        <f>IFERROR(__xludf.DUMMYFUNCTION("""COMPUTED_VALUE"""),0.0)</f>
        <v>0</v>
      </c>
      <c r="AH52" s="277">
        <f>IFERROR(__xludf.DUMMYFUNCTION("""COMPUTED_VALUE"""),0.0)</f>
        <v>0</v>
      </c>
      <c r="AI52" s="278">
        <f>IFERROR(__xludf.DUMMYFUNCTION("""COMPUTED_VALUE"""),0.0)</f>
        <v>0</v>
      </c>
    </row>
    <row r="53">
      <c r="A53" s="266"/>
      <c r="B53" s="301"/>
      <c r="C53" s="268">
        <f>IFERROR(__xludf.DUMMYFUNCTION("""COMPUTED_VALUE"""),0.0)</f>
        <v>0</v>
      </c>
      <c r="D53" s="269">
        <f>IFERROR(__xludf.DUMMYFUNCTION("""COMPUTED_VALUE"""),0.0)</f>
        <v>0</v>
      </c>
      <c r="E53" s="269">
        <f>IFERROR(__xludf.DUMMYFUNCTION("""COMPUTED_VALUE"""),0.0)</f>
        <v>0</v>
      </c>
      <c r="F53" s="269">
        <f>IFERROR(__xludf.DUMMYFUNCTION("""COMPUTED_VALUE"""),0.0)</f>
        <v>0</v>
      </c>
      <c r="G53" s="272" t="str">
        <f>IFERROR(__xludf.DUMMYFUNCTION("""COMPUTED_VALUE"""),"")</f>
        <v/>
      </c>
      <c r="H53" s="268">
        <f>IFERROR(__xludf.DUMMYFUNCTION("""COMPUTED_VALUE"""),0.0)</f>
        <v>0</v>
      </c>
      <c r="I53" s="269">
        <f>IFERROR(__xludf.DUMMYFUNCTION("""COMPUTED_VALUE"""),0.0)</f>
        <v>0</v>
      </c>
      <c r="J53" s="274" t="str">
        <f>IFERROR(__xludf.DUMMYFUNCTION("""COMPUTED_VALUE"""),"")</f>
        <v/>
      </c>
      <c r="K53" s="268">
        <f>IFERROR(__xludf.DUMMYFUNCTION("""COMPUTED_VALUE"""),0.0)</f>
        <v>0</v>
      </c>
      <c r="L53" s="269">
        <f>IFERROR(__xludf.DUMMYFUNCTION("""COMPUTED_VALUE"""),0.0)</f>
        <v>0</v>
      </c>
      <c r="M53" s="269">
        <f>IFERROR(__xludf.DUMMYFUNCTION("""COMPUTED_VALUE"""),0.0)</f>
        <v>0</v>
      </c>
      <c r="N53" s="274" t="str">
        <f>IFERROR(__xludf.DUMMYFUNCTION("""COMPUTED_VALUE"""),"")</f>
        <v/>
      </c>
      <c r="O53" s="266">
        <f>IFERROR(__xludf.DUMMYFUNCTION("""COMPUTED_VALUE"""),0.0)</f>
        <v>0</v>
      </c>
      <c r="P53" s="303">
        <f>IFERROR(__xludf.DUMMYFUNCTION("""COMPUTED_VALUE"""),0.0)</f>
        <v>0</v>
      </c>
      <c r="Q53" s="303">
        <f>IFERROR(__xludf.DUMMYFUNCTION("""COMPUTED_VALUE"""),0.0)</f>
        <v>0</v>
      </c>
      <c r="R53" s="304" t="str">
        <f>IFERROR(__xludf.DUMMYFUNCTION("""COMPUTED_VALUE"""),"")</f>
        <v/>
      </c>
      <c r="S53" s="305">
        <f>IFERROR(__xludf.DUMMYFUNCTION("""COMPUTED_VALUE"""),0.0)</f>
        <v>0</v>
      </c>
      <c r="T53" s="303">
        <f>IFERROR(__xludf.DUMMYFUNCTION("""COMPUTED_VALUE"""),0.0)</f>
        <v>0</v>
      </c>
      <c r="U53" s="301">
        <f>IFERROR(__xludf.DUMMYFUNCTION("""COMPUTED_VALUE"""),0.0)</f>
        <v>0</v>
      </c>
      <c r="V53" s="50"/>
      <c r="W53" s="266"/>
      <c r="X53" s="267"/>
      <c r="Y53" s="2"/>
      <c r="Z53" s="2"/>
      <c r="AA53" s="2"/>
      <c r="AB53" s="160"/>
      <c r="AC53" s="276">
        <f>IFERROR(__xludf.DUMMYFUNCTION("""COMPUTED_VALUE"""),0.0)</f>
        <v>0</v>
      </c>
      <c r="AD53" s="277">
        <f>IFERROR(__xludf.DUMMYFUNCTION("""COMPUTED_VALUE"""),0.0)</f>
        <v>0</v>
      </c>
      <c r="AE53" s="277">
        <f>IFERROR(__xludf.DUMMYFUNCTION("""COMPUTED_VALUE"""),0.0)</f>
        <v>0</v>
      </c>
      <c r="AF53" s="277">
        <f>IFERROR(__xludf.DUMMYFUNCTION("""COMPUTED_VALUE"""),0.0)</f>
        <v>0</v>
      </c>
      <c r="AG53" s="277">
        <f>IFERROR(__xludf.DUMMYFUNCTION("""COMPUTED_VALUE"""),0.0)</f>
        <v>0</v>
      </c>
      <c r="AH53" s="277">
        <f>IFERROR(__xludf.DUMMYFUNCTION("""COMPUTED_VALUE"""),0.0)</f>
        <v>0</v>
      </c>
      <c r="AI53" s="278">
        <f>IFERROR(__xludf.DUMMYFUNCTION("""COMPUTED_VALUE"""),0.0)</f>
        <v>0</v>
      </c>
    </row>
    <row r="54">
      <c r="A54" s="266"/>
      <c r="B54" s="301"/>
      <c r="C54" s="268">
        <f>IFERROR(__xludf.DUMMYFUNCTION("""COMPUTED_VALUE"""),0.0)</f>
        <v>0</v>
      </c>
      <c r="D54" s="269">
        <f>IFERROR(__xludf.DUMMYFUNCTION("""COMPUTED_VALUE"""),0.0)</f>
        <v>0</v>
      </c>
      <c r="E54" s="269">
        <f>IFERROR(__xludf.DUMMYFUNCTION("""COMPUTED_VALUE"""),0.0)</f>
        <v>0</v>
      </c>
      <c r="F54" s="269">
        <f>IFERROR(__xludf.DUMMYFUNCTION("""COMPUTED_VALUE"""),0.0)</f>
        <v>0</v>
      </c>
      <c r="G54" s="272" t="str">
        <f>IFERROR(__xludf.DUMMYFUNCTION("""COMPUTED_VALUE"""),"")</f>
        <v/>
      </c>
      <c r="H54" s="268">
        <f>IFERROR(__xludf.DUMMYFUNCTION("""COMPUTED_VALUE"""),0.0)</f>
        <v>0</v>
      </c>
      <c r="I54" s="269">
        <f>IFERROR(__xludf.DUMMYFUNCTION("""COMPUTED_VALUE"""),0.0)</f>
        <v>0</v>
      </c>
      <c r="J54" s="274" t="str">
        <f>IFERROR(__xludf.DUMMYFUNCTION("""COMPUTED_VALUE"""),"")</f>
        <v/>
      </c>
      <c r="K54" s="268">
        <f>IFERROR(__xludf.DUMMYFUNCTION("""COMPUTED_VALUE"""),0.0)</f>
        <v>0</v>
      </c>
      <c r="L54" s="269">
        <f>IFERROR(__xludf.DUMMYFUNCTION("""COMPUTED_VALUE"""),0.0)</f>
        <v>0</v>
      </c>
      <c r="M54" s="269">
        <f>IFERROR(__xludf.DUMMYFUNCTION("""COMPUTED_VALUE"""),0.0)</f>
        <v>0</v>
      </c>
      <c r="N54" s="274" t="str">
        <f>IFERROR(__xludf.DUMMYFUNCTION("""COMPUTED_VALUE"""),"")</f>
        <v/>
      </c>
      <c r="O54" s="266">
        <f>IFERROR(__xludf.DUMMYFUNCTION("""COMPUTED_VALUE"""),0.0)</f>
        <v>0</v>
      </c>
      <c r="P54" s="303">
        <f>IFERROR(__xludf.DUMMYFUNCTION("""COMPUTED_VALUE"""),0.0)</f>
        <v>0</v>
      </c>
      <c r="Q54" s="303">
        <f>IFERROR(__xludf.DUMMYFUNCTION("""COMPUTED_VALUE"""),0.0)</f>
        <v>0</v>
      </c>
      <c r="R54" s="304" t="str">
        <f>IFERROR(__xludf.DUMMYFUNCTION("""COMPUTED_VALUE"""),"")</f>
        <v/>
      </c>
      <c r="S54" s="305">
        <f>IFERROR(__xludf.DUMMYFUNCTION("""COMPUTED_VALUE"""),0.0)</f>
        <v>0</v>
      </c>
      <c r="T54" s="303">
        <f>IFERROR(__xludf.DUMMYFUNCTION("""COMPUTED_VALUE"""),0.0)</f>
        <v>0</v>
      </c>
      <c r="U54" s="301">
        <f>IFERROR(__xludf.DUMMYFUNCTION("""COMPUTED_VALUE"""),0.0)</f>
        <v>0</v>
      </c>
      <c r="V54" s="50"/>
      <c r="W54" s="266"/>
      <c r="X54" s="267"/>
      <c r="Y54" s="2"/>
      <c r="Z54" s="2"/>
      <c r="AA54" s="2"/>
      <c r="AB54" s="160"/>
      <c r="AC54" s="276">
        <f>IFERROR(__xludf.DUMMYFUNCTION("""COMPUTED_VALUE"""),0.0)</f>
        <v>0</v>
      </c>
      <c r="AD54" s="277">
        <f>IFERROR(__xludf.DUMMYFUNCTION("""COMPUTED_VALUE"""),0.0)</f>
        <v>0</v>
      </c>
      <c r="AE54" s="277">
        <f>IFERROR(__xludf.DUMMYFUNCTION("""COMPUTED_VALUE"""),0.0)</f>
        <v>0</v>
      </c>
      <c r="AF54" s="277">
        <f>IFERROR(__xludf.DUMMYFUNCTION("""COMPUTED_VALUE"""),0.0)</f>
        <v>0</v>
      </c>
      <c r="AG54" s="277">
        <f>IFERROR(__xludf.DUMMYFUNCTION("""COMPUTED_VALUE"""),0.0)</f>
        <v>0</v>
      </c>
      <c r="AH54" s="277">
        <f>IFERROR(__xludf.DUMMYFUNCTION("""COMPUTED_VALUE"""),0.0)</f>
        <v>0</v>
      </c>
      <c r="AI54" s="278">
        <f>IFERROR(__xludf.DUMMYFUNCTION("""COMPUTED_VALUE"""),0.0)</f>
        <v>0</v>
      </c>
    </row>
    <row r="55">
      <c r="A55" s="266"/>
      <c r="B55" s="301"/>
      <c r="C55" s="268">
        <f>IFERROR(__xludf.DUMMYFUNCTION("""COMPUTED_VALUE"""),0.0)</f>
        <v>0</v>
      </c>
      <c r="D55" s="269">
        <f>IFERROR(__xludf.DUMMYFUNCTION("""COMPUTED_VALUE"""),0.0)</f>
        <v>0</v>
      </c>
      <c r="E55" s="269">
        <f>IFERROR(__xludf.DUMMYFUNCTION("""COMPUTED_VALUE"""),0.0)</f>
        <v>0</v>
      </c>
      <c r="F55" s="269">
        <f>IFERROR(__xludf.DUMMYFUNCTION("""COMPUTED_VALUE"""),0.0)</f>
        <v>0</v>
      </c>
      <c r="G55" s="272" t="str">
        <f>IFERROR(__xludf.DUMMYFUNCTION("""COMPUTED_VALUE"""),"")</f>
        <v/>
      </c>
      <c r="H55" s="268">
        <f>IFERROR(__xludf.DUMMYFUNCTION("""COMPUTED_VALUE"""),0.0)</f>
        <v>0</v>
      </c>
      <c r="I55" s="269">
        <f>IFERROR(__xludf.DUMMYFUNCTION("""COMPUTED_VALUE"""),0.0)</f>
        <v>0</v>
      </c>
      <c r="J55" s="274" t="str">
        <f>IFERROR(__xludf.DUMMYFUNCTION("""COMPUTED_VALUE"""),"")</f>
        <v/>
      </c>
      <c r="K55" s="268">
        <f>IFERROR(__xludf.DUMMYFUNCTION("""COMPUTED_VALUE"""),0.0)</f>
        <v>0</v>
      </c>
      <c r="L55" s="269">
        <f>IFERROR(__xludf.DUMMYFUNCTION("""COMPUTED_VALUE"""),0.0)</f>
        <v>0</v>
      </c>
      <c r="M55" s="269">
        <f>IFERROR(__xludf.DUMMYFUNCTION("""COMPUTED_VALUE"""),0.0)</f>
        <v>0</v>
      </c>
      <c r="N55" s="274" t="str">
        <f>IFERROR(__xludf.DUMMYFUNCTION("""COMPUTED_VALUE"""),"")</f>
        <v/>
      </c>
      <c r="O55" s="266">
        <f>IFERROR(__xludf.DUMMYFUNCTION("""COMPUTED_VALUE"""),0.0)</f>
        <v>0</v>
      </c>
      <c r="P55" s="303">
        <f>IFERROR(__xludf.DUMMYFUNCTION("""COMPUTED_VALUE"""),0.0)</f>
        <v>0</v>
      </c>
      <c r="Q55" s="303">
        <f>IFERROR(__xludf.DUMMYFUNCTION("""COMPUTED_VALUE"""),0.0)</f>
        <v>0</v>
      </c>
      <c r="R55" s="304" t="str">
        <f>IFERROR(__xludf.DUMMYFUNCTION("""COMPUTED_VALUE"""),"")</f>
        <v/>
      </c>
      <c r="S55" s="305">
        <f>IFERROR(__xludf.DUMMYFUNCTION("""COMPUTED_VALUE"""),0.0)</f>
        <v>0</v>
      </c>
      <c r="T55" s="303">
        <f>IFERROR(__xludf.DUMMYFUNCTION("""COMPUTED_VALUE"""),0.0)</f>
        <v>0</v>
      </c>
      <c r="U55" s="301">
        <f>IFERROR(__xludf.DUMMYFUNCTION("""COMPUTED_VALUE"""),0.0)</f>
        <v>0</v>
      </c>
      <c r="V55" s="50"/>
      <c r="W55" s="266"/>
      <c r="X55" s="267"/>
      <c r="Y55" s="2"/>
      <c r="Z55" s="2"/>
      <c r="AA55" s="2"/>
      <c r="AB55" s="160"/>
      <c r="AC55" s="276">
        <f>IFERROR(__xludf.DUMMYFUNCTION("""COMPUTED_VALUE"""),0.0)</f>
        <v>0</v>
      </c>
      <c r="AD55" s="277">
        <f>IFERROR(__xludf.DUMMYFUNCTION("""COMPUTED_VALUE"""),0.0)</f>
        <v>0</v>
      </c>
      <c r="AE55" s="277">
        <f>IFERROR(__xludf.DUMMYFUNCTION("""COMPUTED_VALUE"""),0.0)</f>
        <v>0</v>
      </c>
      <c r="AF55" s="277">
        <f>IFERROR(__xludf.DUMMYFUNCTION("""COMPUTED_VALUE"""),0.0)</f>
        <v>0</v>
      </c>
      <c r="AG55" s="277">
        <f>IFERROR(__xludf.DUMMYFUNCTION("""COMPUTED_VALUE"""),0.0)</f>
        <v>0</v>
      </c>
      <c r="AH55" s="277">
        <f>IFERROR(__xludf.DUMMYFUNCTION("""COMPUTED_VALUE"""),0.0)</f>
        <v>0</v>
      </c>
      <c r="AI55" s="278">
        <f>IFERROR(__xludf.DUMMYFUNCTION("""COMPUTED_VALUE"""),0.0)</f>
        <v>0</v>
      </c>
    </row>
    <row r="56">
      <c r="A56" s="280"/>
      <c r="B56" s="306"/>
      <c r="C56" s="282">
        <f>IFERROR(__xludf.DUMMYFUNCTION("""COMPUTED_VALUE"""),0.0)</f>
        <v>0</v>
      </c>
      <c r="D56" s="283">
        <f>IFERROR(__xludf.DUMMYFUNCTION("""COMPUTED_VALUE"""),0.0)</f>
        <v>0</v>
      </c>
      <c r="E56" s="283">
        <f>IFERROR(__xludf.DUMMYFUNCTION("""COMPUTED_VALUE"""),0.0)</f>
        <v>0</v>
      </c>
      <c r="F56" s="283">
        <f>IFERROR(__xludf.DUMMYFUNCTION("""COMPUTED_VALUE"""),0.0)</f>
        <v>0</v>
      </c>
      <c r="G56" s="286" t="str">
        <f>IFERROR(__xludf.DUMMYFUNCTION("""COMPUTED_VALUE"""),"")</f>
        <v/>
      </c>
      <c r="H56" s="282">
        <f>IFERROR(__xludf.DUMMYFUNCTION("""COMPUTED_VALUE"""),0.0)</f>
        <v>0</v>
      </c>
      <c r="I56" s="283">
        <f>IFERROR(__xludf.DUMMYFUNCTION("""COMPUTED_VALUE"""),0.0)</f>
        <v>0</v>
      </c>
      <c r="J56" s="288" t="str">
        <f>IFERROR(__xludf.DUMMYFUNCTION("""COMPUTED_VALUE"""),"")</f>
        <v/>
      </c>
      <c r="K56" s="282">
        <f>IFERROR(__xludf.DUMMYFUNCTION("""COMPUTED_VALUE"""),0.0)</f>
        <v>0</v>
      </c>
      <c r="L56" s="283">
        <f>IFERROR(__xludf.DUMMYFUNCTION("""COMPUTED_VALUE"""),0.0)</f>
        <v>0</v>
      </c>
      <c r="M56" s="283">
        <f>IFERROR(__xludf.DUMMYFUNCTION("""COMPUTED_VALUE"""),0.0)</f>
        <v>0</v>
      </c>
      <c r="N56" s="288" t="str">
        <f>IFERROR(__xludf.DUMMYFUNCTION("""COMPUTED_VALUE"""),"")</f>
        <v/>
      </c>
      <c r="O56" s="280">
        <f>IFERROR(__xludf.DUMMYFUNCTION("""COMPUTED_VALUE"""),0.0)</f>
        <v>0</v>
      </c>
      <c r="P56" s="307">
        <f>IFERROR(__xludf.DUMMYFUNCTION("""COMPUTED_VALUE"""),0.0)</f>
        <v>0</v>
      </c>
      <c r="Q56" s="307">
        <f>IFERROR(__xludf.DUMMYFUNCTION("""COMPUTED_VALUE"""),0.0)</f>
        <v>0</v>
      </c>
      <c r="R56" s="308" t="str">
        <f>IFERROR(__xludf.DUMMYFUNCTION("""COMPUTED_VALUE"""),"")</f>
        <v/>
      </c>
      <c r="S56" s="309">
        <f>IFERROR(__xludf.DUMMYFUNCTION("""COMPUTED_VALUE"""),0.0)</f>
        <v>0</v>
      </c>
      <c r="T56" s="307">
        <f>IFERROR(__xludf.DUMMYFUNCTION("""COMPUTED_VALUE"""),0.0)</f>
        <v>0</v>
      </c>
      <c r="U56" s="306">
        <f>IFERROR(__xludf.DUMMYFUNCTION("""COMPUTED_VALUE"""),0.0)</f>
        <v>0</v>
      </c>
      <c r="V56" s="50"/>
      <c r="W56" s="280"/>
      <c r="X56" s="281"/>
      <c r="Y56" s="117"/>
      <c r="Z56" s="117"/>
      <c r="AA56" s="117"/>
      <c r="AB56" s="168"/>
      <c r="AC56" s="310">
        <f>IFERROR(__xludf.DUMMYFUNCTION("""COMPUTED_VALUE"""),0.0)</f>
        <v>0</v>
      </c>
      <c r="AD56" s="311">
        <f>IFERROR(__xludf.DUMMYFUNCTION("""COMPUTED_VALUE"""),0.0)</f>
        <v>0</v>
      </c>
      <c r="AE56" s="311">
        <f>IFERROR(__xludf.DUMMYFUNCTION("""COMPUTED_VALUE"""),0.0)</f>
        <v>0</v>
      </c>
      <c r="AF56" s="311">
        <f>IFERROR(__xludf.DUMMYFUNCTION("""COMPUTED_VALUE"""),0.0)</f>
        <v>0</v>
      </c>
      <c r="AG56" s="311">
        <f>IFERROR(__xludf.DUMMYFUNCTION("""COMPUTED_VALUE"""),0.0)</f>
        <v>0</v>
      </c>
      <c r="AH56" s="311">
        <f>IFERROR(__xludf.DUMMYFUNCTION("""COMPUTED_VALUE"""),0.0)</f>
        <v>0</v>
      </c>
      <c r="AI56" s="312">
        <f>IFERROR(__xludf.DUMMYFUNCTION("""COMPUTED_VALUE"""),0.0)</f>
        <v>0</v>
      </c>
    </row>
    <row r="57">
      <c r="A57" s="23"/>
      <c r="B57" s="290" t="str">
        <f>IFERROR(__xludf.DUMMYFUNCTION("""COMPUTED_VALUE"""),"Totals")</f>
        <v>Totals</v>
      </c>
      <c r="C57" s="291">
        <f>IFERROR(__xludf.DUMMYFUNCTION("""COMPUTED_VALUE"""),7.0)</f>
        <v>7</v>
      </c>
      <c r="D57" s="291">
        <f>IFERROR(__xludf.DUMMYFUNCTION("""COMPUTED_VALUE"""),6.0)</f>
        <v>6</v>
      </c>
      <c r="E57" s="291">
        <f>IFERROR(__xludf.DUMMYFUNCTION("""COMPUTED_VALUE"""),31.0)</f>
        <v>31</v>
      </c>
      <c r="F57" s="291">
        <f>IFERROR(__xludf.DUMMYFUNCTION("""COMPUTED_VALUE"""),31.0)</f>
        <v>31</v>
      </c>
      <c r="G57" s="293">
        <f>IFERROR(__xludf.DUMMYFUNCTION("""COMPUTED_VALUE"""),0.9736842105263158)</f>
        <v>0.9736842105</v>
      </c>
      <c r="H57" s="291">
        <f>IFERROR(__xludf.DUMMYFUNCTION("""COMPUTED_VALUE"""),0.0)</f>
        <v>0</v>
      </c>
      <c r="I57" s="291">
        <f>IFERROR(__xludf.DUMMYFUNCTION("""COMPUTED_VALUE"""),0.0)</f>
        <v>0</v>
      </c>
      <c r="J57" s="292" t="str">
        <f>IFERROR(__xludf.DUMMYFUNCTION("""COMPUTED_VALUE"""),"")</f>
        <v/>
      </c>
      <c r="K57" s="313">
        <f>IFERROR(__xludf.DUMMYFUNCTION("""COMPUTED_VALUE"""),0.0)</f>
        <v>0</v>
      </c>
      <c r="L57" s="313">
        <f>IFERROR(__xludf.DUMMYFUNCTION("""COMPUTED_VALUE"""),0.0)</f>
        <v>0</v>
      </c>
      <c r="M57" s="313">
        <f>IFERROR(__xludf.DUMMYFUNCTION("""COMPUTED_VALUE"""),0.0)</f>
        <v>0</v>
      </c>
      <c r="N57" s="292" t="str">
        <f>IFERROR(__xludf.DUMMYFUNCTION("""COMPUTED_VALUE"""),"")</f>
        <v/>
      </c>
      <c r="O57" s="291">
        <f>IFERROR(__xludf.DUMMYFUNCTION("""COMPUTED_VALUE"""),0.0)</f>
        <v>0</v>
      </c>
      <c r="P57" s="291">
        <f>IFERROR(__xludf.DUMMYFUNCTION("""COMPUTED_VALUE"""),0.0)</f>
        <v>0</v>
      </c>
      <c r="Q57" s="291">
        <f>IFERROR(__xludf.DUMMYFUNCTION("""COMPUTED_VALUE"""),0.0)</f>
        <v>0</v>
      </c>
      <c r="R57" s="292" t="str">
        <f>IFERROR(__xludf.DUMMYFUNCTION("""COMPUTED_VALUE"""),"")</f>
        <v/>
      </c>
      <c r="S57" s="291">
        <f>IFERROR(__xludf.DUMMYFUNCTION("""COMPUTED_VALUE"""),0.0)</f>
        <v>0</v>
      </c>
      <c r="T57" s="291">
        <f>IFERROR(__xludf.DUMMYFUNCTION("""COMPUTED_VALUE"""),0.0)</f>
        <v>0</v>
      </c>
      <c r="U57" s="291">
        <f>IFERROR(__xludf.DUMMYFUNCTION("""COMPUTED_VALUE"""),0.0)</f>
        <v>0</v>
      </c>
      <c r="V57" s="23"/>
      <c r="W57" s="314" t="str">
        <f>IFERROR(__xludf.DUMMYFUNCTION("""COMPUTED_VALUE"""),"Totals")</f>
        <v>Totals</v>
      </c>
      <c r="AC57" s="315">
        <f>IFERROR(__xludf.DUMMYFUNCTION("""COMPUTED_VALUE"""),757.0)</f>
        <v>757</v>
      </c>
      <c r="AD57" s="315">
        <f>IFERROR(__xludf.DUMMYFUNCTION("""COMPUTED_VALUE"""),13.0)</f>
        <v>13</v>
      </c>
      <c r="AE57" s="315">
        <f>IFERROR(__xludf.DUMMYFUNCTION("""COMPUTED_VALUE"""),9.0)</f>
        <v>9</v>
      </c>
      <c r="AF57" s="315">
        <f>IFERROR(__xludf.DUMMYFUNCTION("""COMPUTED_VALUE"""),5.0)</f>
        <v>5</v>
      </c>
      <c r="AG57" s="315">
        <f>IFERROR(__xludf.DUMMYFUNCTION("""COMPUTED_VALUE"""),6.0)</f>
        <v>6</v>
      </c>
      <c r="AH57" s="316">
        <f>IFERROR(__xludf.DUMMYFUNCTION("""COMPUTED_VALUE"""),0.0)</f>
        <v>0</v>
      </c>
      <c r="AI57" s="316">
        <f>IFERROR(__xludf.DUMMYFUNCTION("""COMPUTED_VALUE"""),0.0)</f>
        <v>0</v>
      </c>
    </row>
    <row r="58">
      <c r="A58" s="23"/>
      <c r="B58" s="23"/>
      <c r="C58" s="317"/>
      <c r="D58" s="317"/>
      <c r="E58" s="317"/>
      <c r="F58" s="317"/>
      <c r="G58" s="317"/>
      <c r="H58" s="317"/>
      <c r="I58" s="23"/>
      <c r="J58" s="27"/>
      <c r="K58" s="27"/>
      <c r="L58" s="27"/>
      <c r="M58" s="27"/>
      <c r="N58" s="28"/>
      <c r="O58" s="23"/>
      <c r="P58" s="27"/>
      <c r="Q58" s="27"/>
      <c r="R58" s="27"/>
      <c r="S58" s="27"/>
      <c r="T58" s="23"/>
      <c r="U58" s="23"/>
      <c r="V58" s="318"/>
      <c r="W58" s="318"/>
      <c r="X58" s="27"/>
      <c r="Y58" s="27"/>
      <c r="Z58" s="30"/>
      <c r="AA58" s="31" t="str">
        <f>IFERROR(__xludf.DUMMYFUNCTION("""COMPUTED_VALUE"""),"Opponent Data")</f>
        <v>Opponent Data</v>
      </c>
      <c r="AB58" s="32"/>
      <c r="AC58" s="32"/>
      <c r="AD58" s="32"/>
      <c r="AE58" s="32"/>
      <c r="AF58" s="32"/>
      <c r="AG58" s="32"/>
      <c r="AH58" s="32"/>
      <c r="AI58" s="33"/>
    </row>
    <row r="59">
      <c r="A59" s="23"/>
      <c r="B59" s="23"/>
      <c r="C59" s="319" t="str">
        <f>IFERROR(__xludf.DUMMYFUNCTION("""COMPUTED_VALUE"""),"Mark Column with ""X"" (no quotes)")</f>
        <v>Mark Column with "X" (no quotes)</v>
      </c>
      <c r="D59" s="32"/>
      <c r="E59" s="32"/>
      <c r="F59" s="32"/>
      <c r="G59" s="32"/>
      <c r="H59" s="33"/>
      <c r="I59" s="23"/>
      <c r="J59" s="31" t="str">
        <f>IFERROR(__xludf.DUMMYFUNCTION("""COMPUTED_VALUE"""),"Your Team")</f>
        <v>Your Team</v>
      </c>
      <c r="K59" s="32"/>
      <c r="L59" s="32"/>
      <c r="M59" s="33"/>
      <c r="N59" s="28"/>
      <c r="O59" s="23"/>
      <c r="P59" s="31" t="str">
        <f>IFERROR(__xludf.DUMMYFUNCTION("""COMPUTED_VALUE"""),"Other Team")</f>
        <v>Other Team</v>
      </c>
      <c r="Q59" s="32"/>
      <c r="R59" s="32"/>
      <c r="S59" s="33"/>
      <c r="T59" s="23"/>
      <c r="U59" s="23"/>
      <c r="V59" s="320" t="str">
        <f>IFERROR(__xludf.DUMMYFUNCTION("""COMPUTED_VALUE"""),"GIVEaway")</f>
        <v>GIVEaway</v>
      </c>
      <c r="W59" s="32"/>
      <c r="X59" s="84" t="str">
        <f>IFERROR(__xludf.DUMMYFUNCTION("""COMPUTED_VALUE"""),"TAKEaway")</f>
        <v>TAKEaway</v>
      </c>
      <c r="Y59" s="33"/>
      <c r="Z59" s="30"/>
      <c r="AA59" s="38" t="str">
        <f>IFERROR(__xludf.DUMMYFUNCTION("""COMPUTED_VALUE"""),"Passing")</f>
        <v>Passing</v>
      </c>
      <c r="AB59" s="25"/>
      <c r="AC59" s="26"/>
      <c r="AD59" s="38" t="str">
        <f>IFERROR(__xludf.DUMMYFUNCTION("""COMPUTED_VALUE"""),"Rushing")</f>
        <v>Rushing</v>
      </c>
      <c r="AE59" s="25"/>
      <c r="AF59" s="26"/>
      <c r="AG59" s="38" t="str">
        <f>IFERROR(__xludf.DUMMYFUNCTION("""COMPUTED_VALUE"""),"Receiving")</f>
        <v>Receiving</v>
      </c>
      <c r="AH59" s="25"/>
      <c r="AI59" s="26"/>
    </row>
    <row r="60">
      <c r="A60" s="31" t="str">
        <f>IFERROR(__xludf.DUMMYFUNCTION("""COMPUTED_VALUE"""),"Wk")</f>
        <v>Wk</v>
      </c>
      <c r="B60" s="321" t="str">
        <f>IFERROR(__xludf.DUMMYFUNCTION("""COMPUTED_VALUE"""),"OPPONENT")</f>
        <v>OPPONENT</v>
      </c>
      <c r="C60" s="322" t="str">
        <f>IFERROR(__xludf.DUMMYFUNCTION("""COMPUTED_VALUE"""),"League")</f>
        <v>League</v>
      </c>
      <c r="D60" s="32"/>
      <c r="E60" s="323" t="str">
        <f>IFERROR(__xludf.DUMMYFUNCTION("""COMPUTED_VALUE"""),"Non-Leag")</f>
        <v>Non-Leag</v>
      </c>
      <c r="F60" s="32"/>
      <c r="G60" s="323" t="str">
        <f>IFERROR(__xludf.DUMMYFUNCTION("""COMPUTED_VALUE"""),"Playofffs")</f>
        <v>Playofffs</v>
      </c>
      <c r="H60" s="33"/>
      <c r="I60" s="324" t="str">
        <f>IFERROR(__xludf.DUMMYFUNCTION("""COMPUTED_VALUE"""),"Q1")</f>
        <v>Q1</v>
      </c>
      <c r="J60" s="247" t="str">
        <f>IFERROR(__xludf.DUMMYFUNCTION("""COMPUTED_VALUE"""),"Q2")</f>
        <v>Q2</v>
      </c>
      <c r="K60" s="247" t="str">
        <f>IFERROR(__xludf.DUMMYFUNCTION("""COMPUTED_VALUE"""),"Q3")</f>
        <v>Q3</v>
      </c>
      <c r="L60" s="247" t="str">
        <f>IFERROR(__xludf.DUMMYFUNCTION("""COMPUTED_VALUE"""),"Q4")</f>
        <v>Q4</v>
      </c>
      <c r="M60" s="247" t="str">
        <f>IFERROR(__xludf.DUMMYFUNCTION("""COMPUTED_VALUE"""),"OT")</f>
        <v>OT</v>
      </c>
      <c r="N60" s="325" t="str">
        <f>IFERROR(__xludf.DUMMYFUNCTION("""COMPUTED_VALUE"""),"Score")</f>
        <v>Score</v>
      </c>
      <c r="O60" s="324" t="str">
        <f>IFERROR(__xludf.DUMMYFUNCTION("""COMPUTED_VALUE"""),"Q1")</f>
        <v>Q1</v>
      </c>
      <c r="P60" s="247" t="str">
        <f>IFERROR(__xludf.DUMMYFUNCTION("""COMPUTED_VALUE"""),"Q2")</f>
        <v>Q2</v>
      </c>
      <c r="Q60" s="247" t="str">
        <f>IFERROR(__xludf.DUMMYFUNCTION("""COMPUTED_VALUE"""),"Q3")</f>
        <v>Q3</v>
      </c>
      <c r="R60" s="247" t="str">
        <f>IFERROR(__xludf.DUMMYFUNCTION("""COMPUTED_VALUE"""),"Q4")</f>
        <v>Q4</v>
      </c>
      <c r="S60" s="247" t="str">
        <f>IFERROR(__xludf.DUMMYFUNCTION("""COMPUTED_VALUE"""),"OT")</f>
        <v>OT</v>
      </c>
      <c r="T60" s="326" t="str">
        <f>IFERROR(__xludf.DUMMYFUNCTION("""COMPUTED_VALUE"""),"Score")</f>
        <v>Score</v>
      </c>
      <c r="U60" s="327" t="str">
        <f>IFERROR(__xludf.DUMMYFUNCTION("""COMPUTED_VALUE"""),"W/L")</f>
        <v>W/L</v>
      </c>
      <c r="V60" s="38" t="str">
        <f>IFERROR(__xludf.DUMMYFUNCTION("""COMPUTED_VALUE"""),"FUM")</f>
        <v>FUM</v>
      </c>
      <c r="W60" s="47" t="str">
        <f>IFERROR(__xludf.DUMMYFUNCTION("""COMPUTED_VALUE"""),"INT")</f>
        <v>INT</v>
      </c>
      <c r="X60" s="38" t="str">
        <f>IFERROR(__xludf.DUMMYFUNCTION("""COMPUTED_VALUE"""),"FUM")</f>
        <v>FUM</v>
      </c>
      <c r="Y60" s="47" t="str">
        <f>IFERROR(__xludf.DUMMYFUNCTION("""COMPUTED_VALUE"""),"INT")</f>
        <v>INT</v>
      </c>
      <c r="Z60" s="328" t="str">
        <f>IFERROR(__xludf.DUMMYFUNCTION("""COMPUTED_VALUE"""),"+/-")</f>
        <v>+/-</v>
      </c>
      <c r="AA60" s="329" t="str">
        <f>IFERROR(__xludf.DUMMYFUNCTION("""COMPUTED_VALUE"""),"ATT")</f>
        <v>ATT</v>
      </c>
      <c r="AB60" s="330" t="str">
        <f>IFERROR(__xludf.DUMMYFUNCTION("""COMPUTED_VALUE"""),"YDS")</f>
        <v>YDS</v>
      </c>
      <c r="AC60" s="331" t="str">
        <f>IFERROR(__xludf.DUMMYFUNCTION("""COMPUTED_VALUE"""),"TD")</f>
        <v>TD</v>
      </c>
      <c r="AD60" s="329" t="str">
        <f>IFERROR(__xludf.DUMMYFUNCTION("""COMPUTED_VALUE"""),"ATT")</f>
        <v>ATT</v>
      </c>
      <c r="AE60" s="330" t="str">
        <f>IFERROR(__xludf.DUMMYFUNCTION("""COMPUTED_VALUE"""),"YDS")</f>
        <v>YDS</v>
      </c>
      <c r="AF60" s="331" t="str">
        <f>IFERROR(__xludf.DUMMYFUNCTION("""COMPUTED_VALUE"""),"TD")</f>
        <v>TD</v>
      </c>
      <c r="AG60" s="329" t="str">
        <f>IFERROR(__xludf.DUMMYFUNCTION("""COMPUTED_VALUE"""),"REC")</f>
        <v>REC</v>
      </c>
      <c r="AH60" s="330" t="str">
        <f>IFERROR(__xludf.DUMMYFUNCTION("""COMPUTED_VALUE"""),"YDS")</f>
        <v>YDS</v>
      </c>
      <c r="AI60" s="331" t="str">
        <f>IFERROR(__xludf.DUMMYFUNCTION("""COMPUTED_VALUE"""),"TD")</f>
        <v>TD</v>
      </c>
    </row>
    <row r="61">
      <c r="A61" s="332" t="str">
        <f>IFERROR(__xludf.DUMMYFUNCTION("""COMPUTED_VALUE"""),"1")</f>
        <v>1</v>
      </c>
      <c r="B61" s="333" t="str">
        <f>IFERROR(__xludf.DUMMYFUNCTION("""COMPUTED_VALUE"""),"Firelands")</f>
        <v>Firelands</v>
      </c>
      <c r="C61" s="334"/>
      <c r="D61" s="335"/>
      <c r="E61" s="336" t="str">
        <f>IFERROR(__xludf.DUMMYFUNCTION("""COMPUTED_VALUE"""),"x")</f>
        <v>x</v>
      </c>
      <c r="F61" s="335"/>
      <c r="G61" s="336"/>
      <c r="H61" s="156"/>
      <c r="I61" s="250">
        <f>IFERROR(__xludf.DUMMYFUNCTION("""COMPUTED_VALUE"""),7.0)</f>
        <v>7</v>
      </c>
      <c r="J61" s="253">
        <f>IFERROR(__xludf.DUMMYFUNCTION("""COMPUTED_VALUE"""),28.0)</f>
        <v>28</v>
      </c>
      <c r="K61" s="253">
        <f>IFERROR(__xludf.DUMMYFUNCTION("""COMPUTED_VALUE"""),7.0)</f>
        <v>7</v>
      </c>
      <c r="L61" s="253"/>
      <c r="M61" s="337"/>
      <c r="N61" s="338">
        <f>IFERROR(__xludf.DUMMYFUNCTION("""COMPUTED_VALUE"""),42.0)</f>
        <v>42</v>
      </c>
      <c r="O61" s="250"/>
      <c r="P61" s="253"/>
      <c r="Q61" s="253"/>
      <c r="R61" s="253">
        <f>IFERROR(__xludf.DUMMYFUNCTION("""COMPUTED_VALUE"""),6.0)</f>
        <v>6</v>
      </c>
      <c r="S61" s="337"/>
      <c r="T61" s="339">
        <f>IFERROR(__xludf.DUMMYFUNCTION("""COMPUTED_VALUE"""),6.0)</f>
        <v>6</v>
      </c>
      <c r="U61" s="340" t="str">
        <f>IFERROR(__xludf.DUMMYFUNCTION("""COMPUTED_VALUE"""),"W")</f>
        <v>W</v>
      </c>
      <c r="V61" s="250"/>
      <c r="W61" s="299"/>
      <c r="X61" s="250">
        <f>IFERROR(__xludf.DUMMYFUNCTION("""COMPUTED_VALUE"""),1.0)</f>
        <v>1</v>
      </c>
      <c r="Y61" s="299">
        <f>IFERROR(__xludf.DUMMYFUNCTION("""COMPUTED_VALUE"""),2.0)</f>
        <v>2</v>
      </c>
      <c r="Z61" s="341">
        <f>IFERROR(__xludf.DUMMYFUNCTION("""COMPUTED_VALUE"""),3.0)</f>
        <v>3</v>
      </c>
      <c r="AA61" s="250">
        <f>IFERROR(__xludf.DUMMYFUNCTION("""COMPUTED_VALUE"""),12.0)</f>
        <v>12</v>
      </c>
      <c r="AB61" s="253">
        <f>IFERROR(__xludf.DUMMYFUNCTION("""COMPUTED_VALUE"""),46.0)</f>
        <v>46</v>
      </c>
      <c r="AC61" s="299"/>
      <c r="AD61" s="250">
        <f>IFERROR(__xludf.DUMMYFUNCTION("""COMPUTED_VALUE"""),34.0)</f>
        <v>34</v>
      </c>
      <c r="AE61" s="253">
        <f>IFERROR(__xludf.DUMMYFUNCTION("""COMPUTED_VALUE"""),119.0)</f>
        <v>119</v>
      </c>
      <c r="AF61" s="299">
        <f>IFERROR(__xludf.DUMMYFUNCTION("""COMPUTED_VALUE"""),1.0)</f>
        <v>1</v>
      </c>
      <c r="AG61" s="342">
        <f>IFERROR(__xludf.DUMMYFUNCTION("""COMPUTED_VALUE"""),6.0)</f>
        <v>6</v>
      </c>
      <c r="AH61" s="253">
        <f>IFERROR(__xludf.DUMMYFUNCTION("""COMPUTED_VALUE"""),46.0)</f>
        <v>46</v>
      </c>
      <c r="AI61" s="299"/>
    </row>
    <row r="62">
      <c r="A62" s="343" t="str">
        <f>IFERROR(__xludf.DUMMYFUNCTION("""COMPUTED_VALUE"""),"2")</f>
        <v>2</v>
      </c>
      <c r="B62" s="344" t="str">
        <f>IFERROR(__xludf.DUMMYFUNCTION("""COMPUTED_VALUE"""),"St. Paul")</f>
        <v>St. Paul</v>
      </c>
      <c r="C62" s="345"/>
      <c r="D62" s="109"/>
      <c r="E62" s="346" t="str">
        <f>IFERROR(__xludf.DUMMYFUNCTION("""COMPUTED_VALUE"""),"x")</f>
        <v>x</v>
      </c>
      <c r="F62" s="109"/>
      <c r="G62" s="347"/>
      <c r="H62" s="160"/>
      <c r="I62" s="266">
        <f>IFERROR(__xludf.DUMMYFUNCTION("""COMPUTED_VALUE"""),7.0)</f>
        <v>7</v>
      </c>
      <c r="J62" s="303">
        <f>IFERROR(__xludf.DUMMYFUNCTION("""COMPUTED_VALUE"""),7.0)</f>
        <v>7</v>
      </c>
      <c r="K62" s="303">
        <f>IFERROR(__xludf.DUMMYFUNCTION("""COMPUTED_VALUE"""),7.0)</f>
        <v>7</v>
      </c>
      <c r="L62" s="303">
        <f>IFERROR(__xludf.DUMMYFUNCTION("""COMPUTED_VALUE"""),14.0)</f>
        <v>14</v>
      </c>
      <c r="M62" s="277"/>
      <c r="N62" s="348">
        <f>IFERROR(__xludf.DUMMYFUNCTION("""COMPUTED_VALUE"""),35.0)</f>
        <v>35</v>
      </c>
      <c r="O62" s="266"/>
      <c r="P62" s="303">
        <f>IFERROR(__xludf.DUMMYFUNCTION("""COMPUTED_VALUE"""),10.0)</f>
        <v>10</v>
      </c>
      <c r="Q62" s="303"/>
      <c r="R62" s="303"/>
      <c r="S62" s="277"/>
      <c r="T62" s="349">
        <f>IFERROR(__xludf.DUMMYFUNCTION("""COMPUTED_VALUE"""),10.0)</f>
        <v>10</v>
      </c>
      <c r="U62" s="350" t="str">
        <f>IFERROR(__xludf.DUMMYFUNCTION("""COMPUTED_VALUE"""),"W")</f>
        <v>W</v>
      </c>
      <c r="V62" s="266"/>
      <c r="W62" s="301">
        <f>IFERROR(__xludf.DUMMYFUNCTION("""COMPUTED_VALUE"""),1.0)</f>
        <v>1</v>
      </c>
      <c r="X62" s="266">
        <f>IFERROR(__xludf.DUMMYFUNCTION("""COMPUTED_VALUE"""),1.0)</f>
        <v>1</v>
      </c>
      <c r="Y62" s="301"/>
      <c r="Z62" s="351">
        <f>IFERROR(__xludf.DUMMYFUNCTION("""COMPUTED_VALUE"""),0.0)</f>
        <v>0</v>
      </c>
      <c r="AA62" s="266">
        <f>IFERROR(__xludf.DUMMYFUNCTION("""COMPUTED_VALUE"""),23.0)</f>
        <v>23</v>
      </c>
      <c r="AB62" s="303">
        <f>IFERROR(__xludf.DUMMYFUNCTION("""COMPUTED_VALUE"""),192.0)</f>
        <v>192</v>
      </c>
      <c r="AC62" s="301"/>
      <c r="AD62" s="266">
        <f>IFERROR(__xludf.DUMMYFUNCTION("""COMPUTED_VALUE"""),29.0)</f>
        <v>29</v>
      </c>
      <c r="AE62" s="303">
        <f>IFERROR(__xludf.DUMMYFUNCTION("""COMPUTED_VALUE"""),90.0)</f>
        <v>90</v>
      </c>
      <c r="AF62" s="301">
        <f>IFERROR(__xludf.DUMMYFUNCTION("""COMPUTED_VALUE"""),1.0)</f>
        <v>1</v>
      </c>
      <c r="AG62" s="305">
        <f>IFERROR(__xludf.DUMMYFUNCTION("""COMPUTED_VALUE"""),12.0)</f>
        <v>12</v>
      </c>
      <c r="AH62" s="303">
        <f>IFERROR(__xludf.DUMMYFUNCTION("""COMPUTED_VALUE"""),192.0)</f>
        <v>192</v>
      </c>
      <c r="AI62" s="301"/>
    </row>
    <row r="63">
      <c r="A63" s="343" t="str">
        <f>IFERROR(__xludf.DUMMYFUNCTION("""COMPUTED_VALUE"""),"3")</f>
        <v>3</v>
      </c>
      <c r="B63" s="344" t="str">
        <f>IFERROR(__xludf.DUMMYFUNCTION("""COMPUTED_VALUE"""),"Hopewell Loudon")</f>
        <v>Hopewell Loudon</v>
      </c>
      <c r="C63" s="345"/>
      <c r="D63" s="109"/>
      <c r="E63" s="347" t="str">
        <f>IFERROR(__xludf.DUMMYFUNCTION("""COMPUTED_VALUE"""),"x")</f>
        <v>x</v>
      </c>
      <c r="F63" s="109"/>
      <c r="G63" s="346"/>
      <c r="H63" s="160"/>
      <c r="I63" s="266">
        <f>IFERROR(__xludf.DUMMYFUNCTION("""COMPUTED_VALUE"""),0.0)</f>
        <v>0</v>
      </c>
      <c r="J63" s="303">
        <f>IFERROR(__xludf.DUMMYFUNCTION("""COMPUTED_VALUE"""),0.0)</f>
        <v>0</v>
      </c>
      <c r="K63" s="303">
        <f>IFERROR(__xludf.DUMMYFUNCTION("""COMPUTED_VALUE"""),14.0)</f>
        <v>14</v>
      </c>
      <c r="L63" s="303">
        <f>IFERROR(__xludf.DUMMYFUNCTION("""COMPUTED_VALUE"""),0.0)</f>
        <v>0</v>
      </c>
      <c r="M63" s="277"/>
      <c r="N63" s="348">
        <f>IFERROR(__xludf.DUMMYFUNCTION("""COMPUTED_VALUE"""),14.0)</f>
        <v>14</v>
      </c>
      <c r="O63" s="266">
        <f>IFERROR(__xludf.DUMMYFUNCTION("""COMPUTED_VALUE"""),0.0)</f>
        <v>0</v>
      </c>
      <c r="P63" s="303">
        <f>IFERROR(__xludf.DUMMYFUNCTION("""COMPUTED_VALUE"""),14.0)</f>
        <v>14</v>
      </c>
      <c r="Q63" s="303">
        <f>IFERROR(__xludf.DUMMYFUNCTION("""COMPUTED_VALUE"""),0.0)</f>
        <v>0</v>
      </c>
      <c r="R63" s="303">
        <f>IFERROR(__xludf.DUMMYFUNCTION("""COMPUTED_VALUE"""),8.0)</f>
        <v>8</v>
      </c>
      <c r="S63" s="277"/>
      <c r="T63" s="349">
        <f>IFERROR(__xludf.DUMMYFUNCTION("""COMPUTED_VALUE"""),22.0)</f>
        <v>22</v>
      </c>
      <c r="U63" s="350" t="str">
        <f>IFERROR(__xludf.DUMMYFUNCTION("""COMPUTED_VALUE"""),"L")</f>
        <v>L</v>
      </c>
      <c r="V63" s="266">
        <f>IFERROR(__xludf.DUMMYFUNCTION("""COMPUTED_VALUE"""),1.0)</f>
        <v>1</v>
      </c>
      <c r="W63" s="301">
        <f>IFERROR(__xludf.DUMMYFUNCTION("""COMPUTED_VALUE"""),1.0)</f>
        <v>1</v>
      </c>
      <c r="X63" s="266">
        <f>IFERROR(__xludf.DUMMYFUNCTION("""COMPUTED_VALUE"""),1.0)</f>
        <v>1</v>
      </c>
      <c r="Y63" s="301">
        <f>IFERROR(__xludf.DUMMYFUNCTION("""COMPUTED_VALUE"""),1.0)</f>
        <v>1</v>
      </c>
      <c r="Z63" s="351">
        <f>IFERROR(__xludf.DUMMYFUNCTION("""COMPUTED_VALUE"""),0.0)</f>
        <v>0</v>
      </c>
      <c r="AA63" s="266">
        <f>IFERROR(__xludf.DUMMYFUNCTION("""COMPUTED_VALUE"""),19.0)</f>
        <v>19</v>
      </c>
      <c r="AB63" s="303">
        <f>IFERROR(__xludf.DUMMYFUNCTION("""COMPUTED_VALUE"""),119.0)</f>
        <v>119</v>
      </c>
      <c r="AC63" s="301">
        <f>IFERROR(__xludf.DUMMYFUNCTION("""COMPUTED_VALUE"""),1.0)</f>
        <v>1</v>
      </c>
      <c r="AD63" s="266">
        <f>IFERROR(__xludf.DUMMYFUNCTION("""COMPUTED_VALUE"""),35.0)</f>
        <v>35</v>
      </c>
      <c r="AE63" s="303">
        <f>IFERROR(__xludf.DUMMYFUNCTION("""COMPUTED_VALUE"""),105.0)</f>
        <v>105</v>
      </c>
      <c r="AF63" s="301">
        <f>IFERROR(__xludf.DUMMYFUNCTION("""COMPUTED_VALUE"""),2.0)</f>
        <v>2</v>
      </c>
      <c r="AG63" s="305">
        <f>IFERROR(__xludf.DUMMYFUNCTION("""COMPUTED_VALUE"""),12.0)</f>
        <v>12</v>
      </c>
      <c r="AH63" s="303">
        <f>IFERROR(__xludf.DUMMYFUNCTION("""COMPUTED_VALUE"""),119.0)</f>
        <v>119</v>
      </c>
      <c r="AI63" s="301">
        <f>IFERROR(__xludf.DUMMYFUNCTION("""COMPUTED_VALUE"""),1.0)</f>
        <v>1</v>
      </c>
    </row>
    <row r="64">
      <c r="A64" s="343" t="str">
        <f>IFERROR(__xludf.DUMMYFUNCTION("""COMPUTED_VALUE"""),"4")</f>
        <v>4</v>
      </c>
      <c r="B64" s="344" t="str">
        <f>IFERROR(__xludf.DUMMYFUNCTION("""COMPUTED_VALUE"""),"Northridge")</f>
        <v>Northridge</v>
      </c>
      <c r="C64" s="345"/>
      <c r="D64" s="109"/>
      <c r="E64" s="346" t="str">
        <f>IFERROR(__xludf.DUMMYFUNCTION("""COMPUTED_VALUE"""),"x")</f>
        <v>x</v>
      </c>
      <c r="F64" s="109"/>
      <c r="G64" s="347"/>
      <c r="H64" s="160"/>
      <c r="I64" s="266">
        <f>IFERROR(__xludf.DUMMYFUNCTION("""COMPUTED_VALUE"""),3.0)</f>
        <v>3</v>
      </c>
      <c r="J64" s="303">
        <f>IFERROR(__xludf.DUMMYFUNCTION("""COMPUTED_VALUE"""),14.0)</f>
        <v>14</v>
      </c>
      <c r="K64" s="303">
        <f>IFERROR(__xludf.DUMMYFUNCTION("""COMPUTED_VALUE"""),0.0)</f>
        <v>0</v>
      </c>
      <c r="L64" s="303">
        <f>IFERROR(__xludf.DUMMYFUNCTION("""COMPUTED_VALUE"""),3.0)</f>
        <v>3</v>
      </c>
      <c r="M64" s="277"/>
      <c r="N64" s="348">
        <f>IFERROR(__xludf.DUMMYFUNCTION("""COMPUTED_VALUE"""),20.0)</f>
        <v>20</v>
      </c>
      <c r="O64" s="266">
        <f>IFERROR(__xludf.DUMMYFUNCTION("""COMPUTED_VALUE"""),0.0)</f>
        <v>0</v>
      </c>
      <c r="P64" s="303">
        <f>IFERROR(__xludf.DUMMYFUNCTION("""COMPUTED_VALUE"""),0.0)</f>
        <v>0</v>
      </c>
      <c r="Q64" s="303">
        <f>IFERROR(__xludf.DUMMYFUNCTION("""COMPUTED_VALUE"""),0.0)</f>
        <v>0</v>
      </c>
      <c r="R64" s="303">
        <f>IFERROR(__xludf.DUMMYFUNCTION("""COMPUTED_VALUE"""),0.0)</f>
        <v>0</v>
      </c>
      <c r="S64" s="277"/>
      <c r="T64" s="349" t="str">
        <f>IFERROR(__xludf.DUMMYFUNCTION("""COMPUTED_VALUE"""),"")</f>
        <v/>
      </c>
      <c r="U64" s="350" t="str">
        <f>IFERROR(__xludf.DUMMYFUNCTION("""COMPUTED_VALUE"""),"W")</f>
        <v>W</v>
      </c>
      <c r="V64" s="266"/>
      <c r="W64" s="301"/>
      <c r="X64" s="266"/>
      <c r="Y64" s="301">
        <f>IFERROR(__xludf.DUMMYFUNCTION("""COMPUTED_VALUE"""),1.0)</f>
        <v>1</v>
      </c>
      <c r="Z64" s="351">
        <f>IFERROR(__xludf.DUMMYFUNCTION("""COMPUTED_VALUE"""),1.0)</f>
        <v>1</v>
      </c>
      <c r="AA64" s="266">
        <f>IFERROR(__xludf.DUMMYFUNCTION("""COMPUTED_VALUE"""),17.0)</f>
        <v>17</v>
      </c>
      <c r="AB64" s="303">
        <f>IFERROR(__xludf.DUMMYFUNCTION("""COMPUTED_VALUE"""),69.0)</f>
        <v>69</v>
      </c>
      <c r="AC64" s="301"/>
      <c r="AD64" s="266">
        <f>IFERROR(__xludf.DUMMYFUNCTION("""COMPUTED_VALUE"""),29.0)</f>
        <v>29</v>
      </c>
      <c r="AE64" s="303">
        <f>IFERROR(__xludf.DUMMYFUNCTION("""COMPUTED_VALUE"""),0.0)</f>
        <v>0</v>
      </c>
      <c r="AF64" s="301"/>
      <c r="AG64" s="305">
        <f>IFERROR(__xludf.DUMMYFUNCTION("""COMPUTED_VALUE"""),8.0)</f>
        <v>8</v>
      </c>
      <c r="AH64" s="303">
        <f>IFERROR(__xludf.DUMMYFUNCTION("""COMPUTED_VALUE"""),69.0)</f>
        <v>69</v>
      </c>
      <c r="AI64" s="301"/>
    </row>
    <row r="65">
      <c r="A65" s="343" t="str">
        <f>IFERROR(__xludf.DUMMYFUNCTION("""COMPUTED_VALUE"""),"5")</f>
        <v>5</v>
      </c>
      <c r="B65" s="344" t="str">
        <f>IFERROR(__xludf.DUMMYFUNCTION("""COMPUTED_VALUE"""),"Norwalk")</f>
        <v>Norwalk</v>
      </c>
      <c r="C65" s="352"/>
      <c r="D65" s="109"/>
      <c r="E65" s="347" t="str">
        <f>IFERROR(__xludf.DUMMYFUNCTION("""COMPUTED_VALUE"""),"x")</f>
        <v>x</v>
      </c>
      <c r="F65" s="109"/>
      <c r="G65" s="347"/>
      <c r="H65" s="160"/>
      <c r="I65" s="266">
        <f>IFERROR(__xludf.DUMMYFUNCTION("""COMPUTED_VALUE"""),7.0)</f>
        <v>7</v>
      </c>
      <c r="J65" s="303">
        <f>IFERROR(__xludf.DUMMYFUNCTION("""COMPUTED_VALUE"""),21.0)</f>
        <v>21</v>
      </c>
      <c r="K65" s="303">
        <f>IFERROR(__xludf.DUMMYFUNCTION("""COMPUTED_VALUE"""),10.0)</f>
        <v>10</v>
      </c>
      <c r="L65" s="303">
        <f>IFERROR(__xludf.DUMMYFUNCTION("""COMPUTED_VALUE"""),7.0)</f>
        <v>7</v>
      </c>
      <c r="M65" s="277"/>
      <c r="N65" s="348">
        <f>IFERROR(__xludf.DUMMYFUNCTION("""COMPUTED_VALUE"""),45.0)</f>
        <v>45</v>
      </c>
      <c r="O65" s="266">
        <f>IFERROR(__xludf.DUMMYFUNCTION("""COMPUTED_VALUE"""),0.0)</f>
        <v>0</v>
      </c>
      <c r="P65" s="303">
        <f>IFERROR(__xludf.DUMMYFUNCTION("""COMPUTED_VALUE"""),14.0)</f>
        <v>14</v>
      </c>
      <c r="Q65" s="303">
        <f>IFERROR(__xludf.DUMMYFUNCTION("""COMPUTED_VALUE"""),0.0)</f>
        <v>0</v>
      </c>
      <c r="R65" s="303">
        <f>IFERROR(__xludf.DUMMYFUNCTION("""COMPUTED_VALUE"""),0.0)</f>
        <v>0</v>
      </c>
      <c r="S65" s="277"/>
      <c r="T65" s="349">
        <f>IFERROR(__xludf.DUMMYFUNCTION("""COMPUTED_VALUE"""),14.0)</f>
        <v>14</v>
      </c>
      <c r="U65" s="350" t="str">
        <f>IFERROR(__xludf.DUMMYFUNCTION("""COMPUTED_VALUE"""),"W")</f>
        <v>W</v>
      </c>
      <c r="V65" s="266"/>
      <c r="W65" s="301">
        <f>IFERROR(__xludf.DUMMYFUNCTION("""COMPUTED_VALUE"""),1.0)</f>
        <v>1</v>
      </c>
      <c r="X65" s="266"/>
      <c r="Y65" s="301"/>
      <c r="Z65" s="351">
        <f>IFERROR(__xludf.DUMMYFUNCTION("""COMPUTED_VALUE"""),-1.0)</f>
        <v>-1</v>
      </c>
      <c r="AA65" s="266">
        <f>IFERROR(__xludf.DUMMYFUNCTION("""COMPUTED_VALUE"""),9.0)</f>
        <v>9</v>
      </c>
      <c r="AB65" s="303">
        <f>IFERROR(__xludf.DUMMYFUNCTION("""COMPUTED_VALUE"""),44.0)</f>
        <v>44</v>
      </c>
      <c r="AC65" s="301"/>
      <c r="AD65" s="266">
        <f>IFERROR(__xludf.DUMMYFUNCTION("""COMPUTED_VALUE"""),37.0)</f>
        <v>37</v>
      </c>
      <c r="AE65" s="303">
        <f>IFERROR(__xludf.DUMMYFUNCTION("""COMPUTED_VALUE"""),149.0)</f>
        <v>149</v>
      </c>
      <c r="AF65" s="301">
        <f>IFERROR(__xludf.DUMMYFUNCTION("""COMPUTED_VALUE"""),1.0)</f>
        <v>1</v>
      </c>
      <c r="AG65" s="305">
        <f>IFERROR(__xludf.DUMMYFUNCTION("""COMPUTED_VALUE"""),5.0)</f>
        <v>5</v>
      </c>
      <c r="AH65" s="303">
        <f>IFERROR(__xludf.DUMMYFUNCTION("""COMPUTED_VALUE"""),44.0)</f>
        <v>44</v>
      </c>
      <c r="AI65" s="301"/>
    </row>
    <row r="66">
      <c r="A66" s="343" t="str">
        <f>IFERROR(__xludf.DUMMYFUNCTION("""COMPUTED_VALUE"""),"6")</f>
        <v>6</v>
      </c>
      <c r="B66" s="344" t="str">
        <f>IFERROR(__xludf.DUMMYFUNCTION("""COMPUTED_VALUE"""),"Bellevue")</f>
        <v>Bellevue</v>
      </c>
      <c r="C66" s="345" t="str">
        <f>IFERROR(__xludf.DUMMYFUNCTION("""COMPUTED_VALUE"""),"x")</f>
        <v>x</v>
      </c>
      <c r="D66" s="109"/>
      <c r="E66" s="346"/>
      <c r="F66" s="109"/>
      <c r="G66" s="347"/>
      <c r="H66" s="160"/>
      <c r="I66" s="266">
        <f>IFERROR(__xludf.DUMMYFUNCTION("""COMPUTED_VALUE"""),0.0)</f>
        <v>0</v>
      </c>
      <c r="J66" s="277">
        <f>IFERROR(__xludf.DUMMYFUNCTION("""COMPUTED_VALUE"""),7.0)</f>
        <v>7</v>
      </c>
      <c r="K66" s="277">
        <f>IFERROR(__xludf.DUMMYFUNCTION("""COMPUTED_VALUE"""),7.0)</f>
        <v>7</v>
      </c>
      <c r="L66" s="277">
        <f>IFERROR(__xludf.DUMMYFUNCTION("""COMPUTED_VALUE"""),7.0)</f>
        <v>7</v>
      </c>
      <c r="M66" s="277"/>
      <c r="N66" s="348">
        <f>IFERROR(__xludf.DUMMYFUNCTION("""COMPUTED_VALUE"""),21.0)</f>
        <v>21</v>
      </c>
      <c r="O66" s="266">
        <f>IFERROR(__xludf.DUMMYFUNCTION("""COMPUTED_VALUE"""),0.0)</f>
        <v>0</v>
      </c>
      <c r="P66" s="303">
        <f>IFERROR(__xludf.DUMMYFUNCTION("""COMPUTED_VALUE"""),0.0)</f>
        <v>0</v>
      </c>
      <c r="Q66" s="303">
        <f>IFERROR(__xludf.DUMMYFUNCTION("""COMPUTED_VALUE"""),7.0)</f>
        <v>7</v>
      </c>
      <c r="R66" s="303">
        <f>IFERROR(__xludf.DUMMYFUNCTION("""COMPUTED_VALUE"""),7.0)</f>
        <v>7</v>
      </c>
      <c r="S66" s="277"/>
      <c r="T66" s="349">
        <f>IFERROR(__xludf.DUMMYFUNCTION("""COMPUTED_VALUE"""),14.0)</f>
        <v>14</v>
      </c>
      <c r="U66" s="350" t="str">
        <f>IFERROR(__xludf.DUMMYFUNCTION("""COMPUTED_VALUE"""),"W")</f>
        <v>W</v>
      </c>
      <c r="V66" s="266">
        <f>IFERROR(__xludf.DUMMYFUNCTION("""COMPUTED_VALUE"""),1.0)</f>
        <v>1</v>
      </c>
      <c r="W66" s="278">
        <f>IFERROR(__xludf.DUMMYFUNCTION("""COMPUTED_VALUE"""),1.0)</f>
        <v>1</v>
      </c>
      <c r="X66" s="353">
        <f>IFERROR(__xludf.DUMMYFUNCTION("""COMPUTED_VALUE"""),1.0)</f>
        <v>1</v>
      </c>
      <c r="Y66" s="278"/>
      <c r="Z66" s="354">
        <f>IFERROR(__xludf.DUMMYFUNCTION("""COMPUTED_VALUE"""),-1.0)</f>
        <v>-1</v>
      </c>
      <c r="AA66" s="353">
        <f>IFERROR(__xludf.DUMMYFUNCTION("""COMPUTED_VALUE"""),36.0)</f>
        <v>36</v>
      </c>
      <c r="AB66" s="277">
        <f>IFERROR(__xludf.DUMMYFUNCTION("""COMPUTED_VALUE"""),158.0)</f>
        <v>158</v>
      </c>
      <c r="AC66" s="278"/>
      <c r="AD66" s="353">
        <f>IFERROR(__xludf.DUMMYFUNCTION("""COMPUTED_VALUE"""),16.0)</f>
        <v>16</v>
      </c>
      <c r="AE66" s="277">
        <f>IFERROR(__xludf.DUMMYFUNCTION("""COMPUTED_VALUE"""),74.0)</f>
        <v>74</v>
      </c>
      <c r="AF66" s="278">
        <f>IFERROR(__xludf.DUMMYFUNCTION("""COMPUTED_VALUE"""),2.0)</f>
        <v>2</v>
      </c>
      <c r="AG66" s="276">
        <f>IFERROR(__xludf.DUMMYFUNCTION("""COMPUTED_VALUE"""),19.0)</f>
        <v>19</v>
      </c>
      <c r="AH66" s="277">
        <f>IFERROR(__xludf.DUMMYFUNCTION("""COMPUTED_VALUE"""),158.0)</f>
        <v>158</v>
      </c>
      <c r="AI66" s="278"/>
    </row>
    <row r="67">
      <c r="A67" s="343" t="str">
        <f>IFERROR(__xludf.DUMMYFUNCTION("""COMPUTED_VALUE"""),"7")</f>
        <v>7</v>
      </c>
      <c r="B67" s="344" t="str">
        <f>IFERROR(__xludf.DUMMYFUNCTION("""COMPUTED_VALUE"""),"Clyde")</f>
        <v>Clyde</v>
      </c>
      <c r="C67" s="345"/>
      <c r="D67" s="109"/>
      <c r="E67" s="347" t="str">
        <f>IFERROR(__xludf.DUMMYFUNCTION("""COMPUTED_VALUE"""),"x")</f>
        <v>x</v>
      </c>
      <c r="F67" s="109"/>
      <c r="G67" s="346"/>
      <c r="H67" s="160"/>
      <c r="I67" s="266">
        <f>IFERROR(__xludf.DUMMYFUNCTION("""COMPUTED_VALUE"""),7.0)</f>
        <v>7</v>
      </c>
      <c r="J67" s="277">
        <f>IFERROR(__xludf.DUMMYFUNCTION("""COMPUTED_VALUE"""),3.0)</f>
        <v>3</v>
      </c>
      <c r="K67" s="277">
        <f>IFERROR(__xludf.DUMMYFUNCTION("""COMPUTED_VALUE"""),0.0)</f>
        <v>0</v>
      </c>
      <c r="L67" s="277">
        <f>IFERROR(__xludf.DUMMYFUNCTION("""COMPUTED_VALUE"""),0.0)</f>
        <v>0</v>
      </c>
      <c r="M67" s="277"/>
      <c r="N67" s="348">
        <f>IFERROR(__xludf.DUMMYFUNCTION("""COMPUTED_VALUE"""),10.0)</f>
        <v>10</v>
      </c>
      <c r="O67" s="353">
        <f>IFERROR(__xludf.DUMMYFUNCTION("""COMPUTED_VALUE"""),6.0)</f>
        <v>6</v>
      </c>
      <c r="P67" s="277">
        <f>IFERROR(__xludf.DUMMYFUNCTION("""COMPUTED_VALUE"""),14.0)</f>
        <v>14</v>
      </c>
      <c r="Q67" s="277">
        <f>IFERROR(__xludf.DUMMYFUNCTION("""COMPUTED_VALUE"""),7.0)</f>
        <v>7</v>
      </c>
      <c r="R67" s="277">
        <f>IFERROR(__xludf.DUMMYFUNCTION("""COMPUTED_VALUE"""),0.0)</f>
        <v>0</v>
      </c>
      <c r="S67" s="277"/>
      <c r="T67" s="349">
        <f>IFERROR(__xludf.DUMMYFUNCTION("""COMPUTED_VALUE"""),27.0)</f>
        <v>27</v>
      </c>
      <c r="U67" s="350" t="str">
        <f>IFERROR(__xludf.DUMMYFUNCTION("""COMPUTED_VALUE"""),"L")</f>
        <v>L</v>
      </c>
      <c r="V67" s="266"/>
      <c r="W67" s="278">
        <f>IFERROR(__xludf.DUMMYFUNCTION("""COMPUTED_VALUE"""),1.0)</f>
        <v>1</v>
      </c>
      <c r="X67" s="353"/>
      <c r="Y67" s="278"/>
      <c r="Z67" s="354">
        <f>IFERROR(__xludf.DUMMYFUNCTION("""COMPUTED_VALUE"""),-1.0)</f>
        <v>-1</v>
      </c>
      <c r="AA67" s="353">
        <f>IFERROR(__xludf.DUMMYFUNCTION("""COMPUTED_VALUE"""),18.0)</f>
        <v>18</v>
      </c>
      <c r="AB67" s="277">
        <f>IFERROR(__xludf.DUMMYFUNCTION("""COMPUTED_VALUE"""),185.0)</f>
        <v>185</v>
      </c>
      <c r="AC67" s="278">
        <f>IFERROR(__xludf.DUMMYFUNCTION("""COMPUTED_VALUE"""),3.0)</f>
        <v>3</v>
      </c>
      <c r="AD67" s="353">
        <f>IFERROR(__xludf.DUMMYFUNCTION("""COMPUTED_VALUE"""),37.0)</f>
        <v>37</v>
      </c>
      <c r="AE67" s="277">
        <f>IFERROR(__xludf.DUMMYFUNCTION("""COMPUTED_VALUE"""),94.0)</f>
        <v>94</v>
      </c>
      <c r="AF67" s="278">
        <f>IFERROR(__xludf.DUMMYFUNCTION("""COMPUTED_VALUE"""),1.0)</f>
        <v>1</v>
      </c>
      <c r="AG67" s="276">
        <f>IFERROR(__xludf.DUMMYFUNCTION("""COMPUTED_VALUE"""),14.0)</f>
        <v>14</v>
      </c>
      <c r="AH67" s="277">
        <f>IFERROR(__xludf.DUMMYFUNCTION("""COMPUTED_VALUE"""),185.0)</f>
        <v>185</v>
      </c>
      <c r="AI67" s="278">
        <f>IFERROR(__xludf.DUMMYFUNCTION("""COMPUTED_VALUE"""),3.0)</f>
        <v>3</v>
      </c>
    </row>
    <row r="68">
      <c r="A68" s="343" t="str">
        <f>IFERROR(__xludf.DUMMYFUNCTION("""COMPUTED_VALUE"""),"8")</f>
        <v>8</v>
      </c>
      <c r="B68" s="344" t="str">
        <f>IFERROR(__xludf.DUMMYFUNCTION("""COMPUTED_VALUE"""),"Port Clinton")</f>
        <v>Port Clinton</v>
      </c>
      <c r="C68" s="345" t="str">
        <f>IFERROR(__xludf.DUMMYFUNCTION("""COMPUTED_VALUE"""),"x")</f>
        <v>x</v>
      </c>
      <c r="D68" s="109"/>
      <c r="E68" s="346"/>
      <c r="F68" s="109"/>
      <c r="G68" s="347"/>
      <c r="H68" s="160"/>
      <c r="I68" s="266">
        <f>IFERROR(__xludf.DUMMYFUNCTION("""COMPUTED_VALUE"""),14.0)</f>
        <v>14</v>
      </c>
      <c r="J68" s="277">
        <f>IFERROR(__xludf.DUMMYFUNCTION("""COMPUTED_VALUE"""),3.0)</f>
        <v>3</v>
      </c>
      <c r="K68" s="277">
        <f>IFERROR(__xludf.DUMMYFUNCTION("""COMPUTED_VALUE"""),0.0)</f>
        <v>0</v>
      </c>
      <c r="L68" s="277">
        <f>IFERROR(__xludf.DUMMYFUNCTION("""COMPUTED_VALUE"""),0.0)</f>
        <v>0</v>
      </c>
      <c r="M68" s="277"/>
      <c r="N68" s="348">
        <f>IFERROR(__xludf.DUMMYFUNCTION("""COMPUTED_VALUE"""),17.0)</f>
        <v>17</v>
      </c>
      <c r="O68" s="353">
        <f>IFERROR(__xludf.DUMMYFUNCTION("""COMPUTED_VALUE"""),0.0)</f>
        <v>0</v>
      </c>
      <c r="P68" s="277">
        <f>IFERROR(__xludf.DUMMYFUNCTION("""COMPUTED_VALUE"""),7.0)</f>
        <v>7</v>
      </c>
      <c r="Q68" s="277">
        <f>IFERROR(__xludf.DUMMYFUNCTION("""COMPUTED_VALUE"""),7.0)</f>
        <v>7</v>
      </c>
      <c r="R68" s="277">
        <f>IFERROR(__xludf.DUMMYFUNCTION("""COMPUTED_VALUE"""),7.0)</f>
        <v>7</v>
      </c>
      <c r="S68" s="277"/>
      <c r="T68" s="349">
        <f>IFERROR(__xludf.DUMMYFUNCTION("""COMPUTED_VALUE"""),21.0)</f>
        <v>21</v>
      </c>
      <c r="U68" s="350" t="str">
        <f>IFERROR(__xludf.DUMMYFUNCTION("""COMPUTED_VALUE"""),"L")</f>
        <v>L</v>
      </c>
      <c r="V68" s="266"/>
      <c r="W68" s="278"/>
      <c r="X68" s="353">
        <f>IFERROR(__xludf.DUMMYFUNCTION("""COMPUTED_VALUE"""),1.0)</f>
        <v>1</v>
      </c>
      <c r="Y68" s="278">
        <f>IFERROR(__xludf.DUMMYFUNCTION("""COMPUTED_VALUE"""),1.0)</f>
        <v>1</v>
      </c>
      <c r="Z68" s="354">
        <f>IFERROR(__xludf.DUMMYFUNCTION("""COMPUTED_VALUE"""),2.0)</f>
        <v>2</v>
      </c>
      <c r="AA68" s="353">
        <f>IFERROR(__xludf.DUMMYFUNCTION("""COMPUTED_VALUE"""),14.0)</f>
        <v>14</v>
      </c>
      <c r="AB68" s="277">
        <f>IFERROR(__xludf.DUMMYFUNCTION("""COMPUTED_VALUE"""),31.0)</f>
        <v>31</v>
      </c>
      <c r="AC68" s="278"/>
      <c r="AD68" s="353">
        <f>IFERROR(__xludf.DUMMYFUNCTION("""COMPUTED_VALUE"""),46.0)</f>
        <v>46</v>
      </c>
      <c r="AE68" s="277">
        <f>IFERROR(__xludf.DUMMYFUNCTION("""COMPUTED_VALUE"""),227.0)</f>
        <v>227</v>
      </c>
      <c r="AF68" s="278">
        <f>IFERROR(__xludf.DUMMYFUNCTION("""COMPUTED_VALUE"""),2.0)</f>
        <v>2</v>
      </c>
      <c r="AG68" s="276">
        <f>IFERROR(__xludf.DUMMYFUNCTION("""COMPUTED_VALUE"""),5.0)</f>
        <v>5</v>
      </c>
      <c r="AH68" s="277">
        <f>IFERROR(__xludf.DUMMYFUNCTION("""COMPUTED_VALUE"""),31.0)</f>
        <v>31</v>
      </c>
      <c r="AI68" s="278">
        <f>IFERROR(__xludf.DUMMYFUNCTION("""COMPUTED_VALUE"""),1.0)</f>
        <v>1</v>
      </c>
    </row>
    <row r="69">
      <c r="A69" s="343" t="str">
        <f>IFERROR(__xludf.DUMMYFUNCTION("""COMPUTED_VALUE"""),"9")</f>
        <v>9</v>
      </c>
      <c r="B69" s="344" t="str">
        <f>IFERROR(__xludf.DUMMYFUNCTION("""COMPUTED_VALUE"""),"Vermilion")</f>
        <v>Vermilion</v>
      </c>
      <c r="C69" s="352" t="str">
        <f>IFERROR(__xludf.DUMMYFUNCTION("""COMPUTED_VALUE"""),"x")</f>
        <v>x</v>
      </c>
      <c r="D69" s="109"/>
      <c r="E69" s="347"/>
      <c r="F69" s="109"/>
      <c r="G69" s="347"/>
      <c r="H69" s="160"/>
      <c r="I69" s="266">
        <f>IFERROR(__xludf.DUMMYFUNCTION("""COMPUTED_VALUE"""),0.0)</f>
        <v>0</v>
      </c>
      <c r="J69" s="277">
        <f>IFERROR(__xludf.DUMMYFUNCTION("""COMPUTED_VALUE"""),6.0)</f>
        <v>6</v>
      </c>
      <c r="K69" s="277">
        <f>IFERROR(__xludf.DUMMYFUNCTION("""COMPUTED_VALUE"""),8.0)</f>
        <v>8</v>
      </c>
      <c r="L69" s="277">
        <f>IFERROR(__xludf.DUMMYFUNCTION("""COMPUTED_VALUE"""),13.0)</f>
        <v>13</v>
      </c>
      <c r="M69" s="277"/>
      <c r="N69" s="348">
        <f>IFERROR(__xludf.DUMMYFUNCTION("""COMPUTED_VALUE"""),27.0)</f>
        <v>27</v>
      </c>
      <c r="O69" s="353">
        <f>IFERROR(__xludf.DUMMYFUNCTION("""COMPUTED_VALUE"""),7.0)</f>
        <v>7</v>
      </c>
      <c r="P69" s="277">
        <f>IFERROR(__xludf.DUMMYFUNCTION("""COMPUTED_VALUE"""),9.0)</f>
        <v>9</v>
      </c>
      <c r="Q69" s="277">
        <f>IFERROR(__xludf.DUMMYFUNCTION("""COMPUTED_VALUE"""),6.0)</f>
        <v>6</v>
      </c>
      <c r="R69" s="277">
        <f>IFERROR(__xludf.DUMMYFUNCTION("""COMPUTED_VALUE"""),2.0)</f>
        <v>2</v>
      </c>
      <c r="S69" s="277"/>
      <c r="T69" s="349">
        <f>IFERROR(__xludf.DUMMYFUNCTION("""COMPUTED_VALUE"""),24.0)</f>
        <v>24</v>
      </c>
      <c r="U69" s="350" t="str">
        <f>IFERROR(__xludf.DUMMYFUNCTION("""COMPUTED_VALUE"""),"W")</f>
        <v>W</v>
      </c>
      <c r="V69" s="266"/>
      <c r="W69" s="278"/>
      <c r="X69" s="353">
        <f>IFERROR(__xludf.DUMMYFUNCTION("""COMPUTED_VALUE"""),3.0)</f>
        <v>3</v>
      </c>
      <c r="Y69" s="278">
        <f>IFERROR(__xludf.DUMMYFUNCTION("""COMPUTED_VALUE"""),2.0)</f>
        <v>2</v>
      </c>
      <c r="Z69" s="354">
        <f>IFERROR(__xludf.DUMMYFUNCTION("""COMPUTED_VALUE"""),5.0)</f>
        <v>5</v>
      </c>
      <c r="AA69" s="353">
        <f>IFERROR(__xludf.DUMMYFUNCTION("""COMPUTED_VALUE"""),18.0)</f>
        <v>18</v>
      </c>
      <c r="AB69" s="277">
        <f>IFERROR(__xludf.DUMMYFUNCTION("""COMPUTED_VALUE"""),168.0)</f>
        <v>168</v>
      </c>
      <c r="AC69" s="278">
        <f>IFERROR(__xludf.DUMMYFUNCTION("""COMPUTED_VALUE"""),1.0)</f>
        <v>1</v>
      </c>
      <c r="AD69" s="353">
        <f>IFERROR(__xludf.DUMMYFUNCTION("""COMPUTED_VALUE"""),34.0)</f>
        <v>34</v>
      </c>
      <c r="AE69" s="277">
        <f>IFERROR(__xludf.DUMMYFUNCTION("""COMPUTED_VALUE"""),123.0)</f>
        <v>123</v>
      </c>
      <c r="AF69" s="278">
        <f>IFERROR(__xludf.DUMMYFUNCTION("""COMPUTED_VALUE"""),2.0)</f>
        <v>2</v>
      </c>
      <c r="AG69" s="276">
        <f>IFERROR(__xludf.DUMMYFUNCTION("""COMPUTED_VALUE"""),11.0)</f>
        <v>11</v>
      </c>
      <c r="AH69" s="277">
        <f>IFERROR(__xludf.DUMMYFUNCTION("""COMPUTED_VALUE"""),168.0)</f>
        <v>168</v>
      </c>
      <c r="AI69" s="278">
        <f>IFERROR(__xludf.DUMMYFUNCTION("""COMPUTED_VALUE"""),1.0)</f>
        <v>1</v>
      </c>
    </row>
    <row r="70">
      <c r="A70" s="343" t="str">
        <f>IFERROR(__xludf.DUMMYFUNCTION("""COMPUTED_VALUE"""),"10")</f>
        <v>10</v>
      </c>
      <c r="B70" s="344" t="str">
        <f>IFERROR(__xludf.DUMMYFUNCTION("""COMPUTED_VALUE"""),"Huron")</f>
        <v>Huron</v>
      </c>
      <c r="C70" s="345" t="str">
        <f>IFERROR(__xludf.DUMMYFUNCTION("""COMPUTED_VALUE"""),"x")</f>
        <v>x</v>
      </c>
      <c r="D70" s="109"/>
      <c r="E70" s="347"/>
      <c r="F70" s="109"/>
      <c r="G70" s="346"/>
      <c r="H70" s="160"/>
      <c r="I70" s="266">
        <f>IFERROR(__xludf.DUMMYFUNCTION("""COMPUTED_VALUE"""),0.0)</f>
        <v>0</v>
      </c>
      <c r="J70" s="277">
        <f>IFERROR(__xludf.DUMMYFUNCTION("""COMPUTED_VALUE"""),3.0)</f>
        <v>3</v>
      </c>
      <c r="K70" s="277">
        <f>IFERROR(__xludf.DUMMYFUNCTION("""COMPUTED_VALUE"""),7.0)</f>
        <v>7</v>
      </c>
      <c r="L70" s="277">
        <f>IFERROR(__xludf.DUMMYFUNCTION("""COMPUTED_VALUE"""),14.0)</f>
        <v>14</v>
      </c>
      <c r="M70" s="277"/>
      <c r="N70" s="348">
        <f>IFERROR(__xludf.DUMMYFUNCTION("""COMPUTED_VALUE"""),24.0)</f>
        <v>24</v>
      </c>
      <c r="O70" s="353">
        <f>IFERROR(__xludf.DUMMYFUNCTION("""COMPUTED_VALUE"""),7.0)</f>
        <v>7</v>
      </c>
      <c r="P70" s="277">
        <f>IFERROR(__xludf.DUMMYFUNCTION("""COMPUTED_VALUE"""),0.0)</f>
        <v>0</v>
      </c>
      <c r="Q70" s="277">
        <f>IFERROR(__xludf.DUMMYFUNCTION("""COMPUTED_VALUE"""),0.0)</f>
        <v>0</v>
      </c>
      <c r="R70" s="277">
        <f>IFERROR(__xludf.DUMMYFUNCTION("""COMPUTED_VALUE"""),14.0)</f>
        <v>14</v>
      </c>
      <c r="S70" s="277"/>
      <c r="T70" s="349">
        <f>IFERROR(__xludf.DUMMYFUNCTION("""COMPUTED_VALUE"""),21.0)</f>
        <v>21</v>
      </c>
      <c r="U70" s="350" t="str">
        <f>IFERROR(__xludf.DUMMYFUNCTION("""COMPUTED_VALUE"""),"W")</f>
        <v>W</v>
      </c>
      <c r="V70" s="266"/>
      <c r="W70" s="278">
        <f>IFERROR(__xludf.DUMMYFUNCTION("""COMPUTED_VALUE"""),1.0)</f>
        <v>1</v>
      </c>
      <c r="X70" s="353"/>
      <c r="Y70" s="278">
        <f>IFERROR(__xludf.DUMMYFUNCTION("""COMPUTED_VALUE"""),1.0)</f>
        <v>1</v>
      </c>
      <c r="Z70" s="354">
        <f>IFERROR(__xludf.DUMMYFUNCTION("""COMPUTED_VALUE"""),0.0)</f>
        <v>0</v>
      </c>
      <c r="AA70" s="353">
        <f>IFERROR(__xludf.DUMMYFUNCTION("""COMPUTED_VALUE"""),27.0)</f>
        <v>27</v>
      </c>
      <c r="AB70" s="277">
        <f>IFERROR(__xludf.DUMMYFUNCTION("""COMPUTED_VALUE"""),200.0)</f>
        <v>200</v>
      </c>
      <c r="AC70" s="278"/>
      <c r="AD70" s="353">
        <f>IFERROR(__xludf.DUMMYFUNCTION("""COMPUTED_VALUE"""),18.0)</f>
        <v>18</v>
      </c>
      <c r="AE70" s="277">
        <f>IFERROR(__xludf.DUMMYFUNCTION("""COMPUTED_VALUE"""),36.0)</f>
        <v>36</v>
      </c>
      <c r="AF70" s="278">
        <f>IFERROR(__xludf.DUMMYFUNCTION("""COMPUTED_VALUE"""),3.0)</f>
        <v>3</v>
      </c>
      <c r="AG70" s="276">
        <f>IFERROR(__xludf.DUMMYFUNCTION("""COMPUTED_VALUE"""),19.0)</f>
        <v>19</v>
      </c>
      <c r="AH70" s="277">
        <f>IFERROR(__xludf.DUMMYFUNCTION("""COMPUTED_VALUE"""),200.0)</f>
        <v>200</v>
      </c>
      <c r="AI70" s="278"/>
    </row>
    <row r="71">
      <c r="A71" s="343" t="str">
        <f>IFERROR(__xludf.DUMMYFUNCTION("""COMPUTED_VALUE"""),"11")</f>
        <v>11</v>
      </c>
      <c r="B71" s="344" t="str">
        <f>IFERROR(__xludf.DUMMYFUNCTION("""COMPUTED_VALUE"""),"Port Clinton")</f>
        <v>Port Clinton</v>
      </c>
      <c r="C71" s="345"/>
      <c r="D71" s="109"/>
      <c r="E71" s="347"/>
      <c r="F71" s="109"/>
      <c r="G71" s="346" t="str">
        <f>IFERROR(__xludf.DUMMYFUNCTION("""COMPUTED_VALUE"""),"x")</f>
        <v>x</v>
      </c>
      <c r="H71" s="160"/>
      <c r="I71" s="266">
        <f>IFERROR(__xludf.DUMMYFUNCTION("""COMPUTED_VALUE"""),0.0)</f>
        <v>0</v>
      </c>
      <c r="J71" s="277">
        <f>IFERROR(__xludf.DUMMYFUNCTION("""COMPUTED_VALUE"""),0.0)</f>
        <v>0</v>
      </c>
      <c r="K71" s="277">
        <f>IFERROR(__xludf.DUMMYFUNCTION("""COMPUTED_VALUE"""),0.0)</f>
        <v>0</v>
      </c>
      <c r="L71" s="277">
        <f>IFERROR(__xludf.DUMMYFUNCTION("""COMPUTED_VALUE"""),0.0)</f>
        <v>0</v>
      </c>
      <c r="M71" s="277"/>
      <c r="N71" s="348" t="str">
        <f>IFERROR(__xludf.DUMMYFUNCTION("""COMPUTED_VALUE"""),"")</f>
        <v/>
      </c>
      <c r="O71" s="353">
        <f>IFERROR(__xludf.DUMMYFUNCTION("""COMPUTED_VALUE"""),7.0)</f>
        <v>7</v>
      </c>
      <c r="P71" s="277">
        <f>IFERROR(__xludf.DUMMYFUNCTION("""COMPUTED_VALUE"""),7.0)</f>
        <v>7</v>
      </c>
      <c r="Q71" s="277">
        <f>IFERROR(__xludf.DUMMYFUNCTION("""COMPUTED_VALUE"""),7.0)</f>
        <v>7</v>
      </c>
      <c r="R71" s="277">
        <f>IFERROR(__xludf.DUMMYFUNCTION("""COMPUTED_VALUE"""),14.0)</f>
        <v>14</v>
      </c>
      <c r="S71" s="277"/>
      <c r="T71" s="349">
        <f>IFERROR(__xludf.DUMMYFUNCTION("""COMPUTED_VALUE"""),35.0)</f>
        <v>35</v>
      </c>
      <c r="U71" s="350" t="str">
        <f>IFERROR(__xludf.DUMMYFUNCTION("""COMPUTED_VALUE"""),"L")</f>
        <v>L</v>
      </c>
      <c r="V71" s="266">
        <f>IFERROR(__xludf.DUMMYFUNCTION("""COMPUTED_VALUE"""),1.0)</f>
        <v>1</v>
      </c>
      <c r="W71" s="278">
        <f>IFERROR(__xludf.DUMMYFUNCTION("""COMPUTED_VALUE"""),4.0)</f>
        <v>4</v>
      </c>
      <c r="X71" s="353">
        <f>IFERROR(__xludf.DUMMYFUNCTION("""COMPUTED_VALUE"""),1.0)</f>
        <v>1</v>
      </c>
      <c r="Y71" s="278">
        <f>IFERROR(__xludf.DUMMYFUNCTION("""COMPUTED_VALUE"""),1.0)</f>
        <v>1</v>
      </c>
      <c r="Z71" s="354">
        <f>IFERROR(__xludf.DUMMYFUNCTION("""COMPUTED_VALUE"""),-3.0)</f>
        <v>-3</v>
      </c>
      <c r="AA71" s="353">
        <f>IFERROR(__xludf.DUMMYFUNCTION("""COMPUTED_VALUE"""),21.0)</f>
        <v>21</v>
      </c>
      <c r="AB71" s="277">
        <f>IFERROR(__xludf.DUMMYFUNCTION("""COMPUTED_VALUE"""),103.0)</f>
        <v>103</v>
      </c>
      <c r="AC71" s="278">
        <f>IFERROR(__xludf.DUMMYFUNCTION("""COMPUTED_VALUE"""),1.0)</f>
        <v>1</v>
      </c>
      <c r="AD71" s="353">
        <f>IFERROR(__xludf.DUMMYFUNCTION("""COMPUTED_VALUE"""),34.0)</f>
        <v>34</v>
      </c>
      <c r="AE71" s="277">
        <f>IFERROR(__xludf.DUMMYFUNCTION("""COMPUTED_VALUE"""),278.0)</f>
        <v>278</v>
      </c>
      <c r="AF71" s="278">
        <f>IFERROR(__xludf.DUMMYFUNCTION("""COMPUTED_VALUE"""),4.0)</f>
        <v>4</v>
      </c>
      <c r="AG71" s="276">
        <f>IFERROR(__xludf.DUMMYFUNCTION("""COMPUTED_VALUE"""),11.0)</f>
        <v>11</v>
      </c>
      <c r="AH71" s="277">
        <f>IFERROR(__xludf.DUMMYFUNCTION("""COMPUTED_VALUE"""),103.0)</f>
        <v>103</v>
      </c>
      <c r="AI71" s="278">
        <f>IFERROR(__xludf.DUMMYFUNCTION("""COMPUTED_VALUE"""),1.0)</f>
        <v>1</v>
      </c>
    </row>
    <row r="72">
      <c r="A72" s="343" t="str">
        <f>IFERROR(__xludf.DUMMYFUNCTION("""COMPUTED_VALUE"""),"12")</f>
        <v>12</v>
      </c>
      <c r="B72" s="344"/>
      <c r="C72" s="345"/>
      <c r="D72" s="109"/>
      <c r="E72" s="347"/>
      <c r="F72" s="109"/>
      <c r="G72" s="346"/>
      <c r="H72" s="160"/>
      <c r="I72" s="266"/>
      <c r="J72" s="277"/>
      <c r="K72" s="277"/>
      <c r="L72" s="277"/>
      <c r="M72" s="277"/>
      <c r="N72" s="348" t="str">
        <f>IFERROR(__xludf.DUMMYFUNCTION("""COMPUTED_VALUE"""),"")</f>
        <v/>
      </c>
      <c r="O72" s="353"/>
      <c r="P72" s="277"/>
      <c r="Q72" s="277"/>
      <c r="R72" s="277"/>
      <c r="S72" s="277"/>
      <c r="T72" s="349" t="str">
        <f>IFERROR(__xludf.DUMMYFUNCTION("""COMPUTED_VALUE"""),"")</f>
        <v/>
      </c>
      <c r="U72" s="350" t="str">
        <f>IFERROR(__xludf.DUMMYFUNCTION("""COMPUTED_VALUE"""),"")</f>
        <v/>
      </c>
      <c r="V72" s="266"/>
      <c r="W72" s="278"/>
      <c r="X72" s="353"/>
      <c r="Y72" s="278"/>
      <c r="Z72" s="354" t="str">
        <f>IFERROR(__xludf.DUMMYFUNCTION("""COMPUTED_VALUE"""),"")</f>
        <v/>
      </c>
      <c r="AA72" s="353"/>
      <c r="AB72" s="277"/>
      <c r="AC72" s="278"/>
      <c r="AD72" s="353"/>
      <c r="AE72" s="277"/>
      <c r="AF72" s="278"/>
      <c r="AG72" s="276"/>
      <c r="AH72" s="277"/>
      <c r="AI72" s="278"/>
    </row>
    <row r="73">
      <c r="A73" s="343" t="str">
        <f>IFERROR(__xludf.DUMMYFUNCTION("""COMPUTED_VALUE"""),"13")</f>
        <v>13</v>
      </c>
      <c r="B73" s="344"/>
      <c r="C73" s="345"/>
      <c r="D73" s="109"/>
      <c r="E73" s="347"/>
      <c r="F73" s="109"/>
      <c r="G73" s="346"/>
      <c r="H73" s="160"/>
      <c r="I73" s="266"/>
      <c r="J73" s="303"/>
      <c r="K73" s="303"/>
      <c r="L73" s="303"/>
      <c r="M73" s="277"/>
      <c r="N73" s="348" t="str">
        <f>IFERROR(__xludf.DUMMYFUNCTION("""COMPUTED_VALUE"""),"")</f>
        <v/>
      </c>
      <c r="O73" s="266"/>
      <c r="P73" s="303"/>
      <c r="Q73" s="303"/>
      <c r="R73" s="303"/>
      <c r="S73" s="277"/>
      <c r="T73" s="349" t="str">
        <f>IFERROR(__xludf.DUMMYFUNCTION("""COMPUTED_VALUE"""),"")</f>
        <v/>
      </c>
      <c r="U73" s="350" t="str">
        <f>IFERROR(__xludf.DUMMYFUNCTION("""COMPUTED_VALUE"""),"")</f>
        <v/>
      </c>
      <c r="V73" s="266"/>
      <c r="W73" s="301"/>
      <c r="X73" s="266"/>
      <c r="Y73" s="301"/>
      <c r="Z73" s="351" t="str">
        <f>IFERROR(__xludf.DUMMYFUNCTION("""COMPUTED_VALUE"""),"")</f>
        <v/>
      </c>
      <c r="AA73" s="266"/>
      <c r="AB73" s="303"/>
      <c r="AC73" s="301"/>
      <c r="AD73" s="266"/>
      <c r="AE73" s="303"/>
      <c r="AF73" s="301"/>
      <c r="AG73" s="305"/>
      <c r="AH73" s="303"/>
      <c r="AI73" s="301"/>
    </row>
    <row r="74">
      <c r="A74" s="343" t="str">
        <f>IFERROR(__xludf.DUMMYFUNCTION("""COMPUTED_VALUE"""),"14")</f>
        <v>14</v>
      </c>
      <c r="B74" s="344"/>
      <c r="C74" s="345"/>
      <c r="D74" s="109"/>
      <c r="E74" s="347"/>
      <c r="F74" s="109"/>
      <c r="G74" s="346"/>
      <c r="H74" s="160"/>
      <c r="I74" s="266"/>
      <c r="J74" s="303"/>
      <c r="K74" s="303"/>
      <c r="L74" s="303"/>
      <c r="M74" s="303"/>
      <c r="N74" s="348" t="str">
        <f>IFERROR(__xludf.DUMMYFUNCTION("""COMPUTED_VALUE"""),"")</f>
        <v/>
      </c>
      <c r="O74" s="266"/>
      <c r="P74" s="303"/>
      <c r="Q74" s="303"/>
      <c r="R74" s="303"/>
      <c r="S74" s="303"/>
      <c r="T74" s="349" t="str">
        <f>IFERROR(__xludf.DUMMYFUNCTION("""COMPUTED_VALUE"""),"")</f>
        <v/>
      </c>
      <c r="U74" s="350" t="str">
        <f>IFERROR(__xludf.DUMMYFUNCTION("""COMPUTED_VALUE"""),"")</f>
        <v/>
      </c>
      <c r="V74" s="266"/>
      <c r="W74" s="301"/>
      <c r="X74" s="266"/>
      <c r="Y74" s="301"/>
      <c r="Z74" s="351" t="str">
        <f>IFERROR(__xludf.DUMMYFUNCTION("""COMPUTED_VALUE"""),"")</f>
        <v/>
      </c>
      <c r="AA74" s="266"/>
      <c r="AB74" s="303"/>
      <c r="AC74" s="301"/>
      <c r="AD74" s="266"/>
      <c r="AE74" s="303"/>
      <c r="AF74" s="301"/>
      <c r="AG74" s="305"/>
      <c r="AH74" s="303"/>
      <c r="AI74" s="301"/>
    </row>
    <row r="75">
      <c r="A75" s="343" t="str">
        <f>IFERROR(__xludf.DUMMYFUNCTION("""COMPUTED_VALUE"""),"15")</f>
        <v>15</v>
      </c>
      <c r="B75" s="344"/>
      <c r="C75" s="345"/>
      <c r="D75" s="109"/>
      <c r="E75" s="347"/>
      <c r="F75" s="109"/>
      <c r="G75" s="346"/>
      <c r="H75" s="160"/>
      <c r="I75" s="266"/>
      <c r="J75" s="303"/>
      <c r="K75" s="303"/>
      <c r="L75" s="303"/>
      <c r="M75" s="277"/>
      <c r="N75" s="348" t="str">
        <f>IFERROR(__xludf.DUMMYFUNCTION("""COMPUTED_VALUE"""),"")</f>
        <v/>
      </c>
      <c r="O75" s="266"/>
      <c r="P75" s="303"/>
      <c r="Q75" s="303"/>
      <c r="R75" s="303"/>
      <c r="S75" s="277"/>
      <c r="T75" s="349" t="str">
        <f>IFERROR(__xludf.DUMMYFUNCTION("""COMPUTED_VALUE"""),"")</f>
        <v/>
      </c>
      <c r="U75" s="350" t="str">
        <f>IFERROR(__xludf.DUMMYFUNCTION("""COMPUTED_VALUE"""),"")</f>
        <v/>
      </c>
      <c r="V75" s="266"/>
      <c r="W75" s="301"/>
      <c r="X75" s="266"/>
      <c r="Y75" s="301"/>
      <c r="Z75" s="351" t="str">
        <f>IFERROR(__xludf.DUMMYFUNCTION("""COMPUTED_VALUE"""),"")</f>
        <v/>
      </c>
      <c r="AA75" s="266"/>
      <c r="AB75" s="303"/>
      <c r="AC75" s="301"/>
      <c r="AD75" s="266"/>
      <c r="AE75" s="303"/>
      <c r="AF75" s="301"/>
      <c r="AG75" s="305"/>
      <c r="AH75" s="303"/>
      <c r="AI75" s="301"/>
    </row>
    <row r="76">
      <c r="A76" s="355" t="str">
        <f>IFERROR(__xludf.DUMMYFUNCTION("""COMPUTED_VALUE"""),"16")</f>
        <v>16</v>
      </c>
      <c r="B76" s="356"/>
      <c r="C76" s="357"/>
      <c r="D76" s="118"/>
      <c r="E76" s="358"/>
      <c r="F76" s="118"/>
      <c r="G76" s="359"/>
      <c r="H76" s="168"/>
      <c r="I76" s="280"/>
      <c r="J76" s="307"/>
      <c r="K76" s="307"/>
      <c r="L76" s="307"/>
      <c r="M76" s="311"/>
      <c r="N76" s="360" t="str">
        <f>IFERROR(__xludf.DUMMYFUNCTION("""COMPUTED_VALUE"""),"")</f>
        <v/>
      </c>
      <c r="O76" s="280"/>
      <c r="P76" s="307"/>
      <c r="Q76" s="307"/>
      <c r="R76" s="307"/>
      <c r="S76" s="311"/>
      <c r="T76" s="361" t="str">
        <f>IFERROR(__xludf.DUMMYFUNCTION("""COMPUTED_VALUE"""),"")</f>
        <v/>
      </c>
      <c r="U76" s="362" t="str">
        <f>IFERROR(__xludf.DUMMYFUNCTION("""COMPUTED_VALUE"""),"")</f>
        <v/>
      </c>
      <c r="V76" s="280"/>
      <c r="W76" s="306"/>
      <c r="X76" s="280"/>
      <c r="Y76" s="306"/>
      <c r="Z76" s="363" t="str">
        <f>IFERROR(__xludf.DUMMYFUNCTION("""COMPUTED_VALUE"""),"")</f>
        <v/>
      </c>
      <c r="AA76" s="280"/>
      <c r="AB76" s="307"/>
      <c r="AC76" s="306"/>
      <c r="AD76" s="280"/>
      <c r="AE76" s="307"/>
      <c r="AF76" s="306"/>
      <c r="AG76" s="309"/>
      <c r="AH76" s="307"/>
      <c r="AI76" s="306"/>
    </row>
    <row r="77">
      <c r="A77" s="364"/>
      <c r="B77" s="365" t="str">
        <f>IFERROR(__xludf.DUMMYFUNCTION("""COMPUTED_VALUE"""),"Totals")</f>
        <v>Totals</v>
      </c>
      <c r="C77" s="366">
        <f>IFERROR(__xludf.DUMMYFUNCTION("""COMPUTED_VALUE"""),4.0)</f>
        <v>4</v>
      </c>
      <c r="E77" s="366">
        <f>IFERROR(__xludf.DUMMYFUNCTION("""COMPUTED_VALUE"""),6.0)</f>
        <v>6</v>
      </c>
      <c r="G77" s="366">
        <f>IFERROR(__xludf.DUMMYFUNCTION("""COMPUTED_VALUE"""),1.0)</f>
        <v>1</v>
      </c>
      <c r="I77" s="367">
        <f>IFERROR(__xludf.DUMMYFUNCTION("""COMPUTED_VALUE"""),45.0)</f>
        <v>45</v>
      </c>
      <c r="J77" s="367">
        <f>IFERROR(__xludf.DUMMYFUNCTION("""COMPUTED_VALUE"""),92.0)</f>
        <v>92</v>
      </c>
      <c r="K77" s="367">
        <f>IFERROR(__xludf.DUMMYFUNCTION("""COMPUTED_VALUE"""),60.0)</f>
        <v>60</v>
      </c>
      <c r="L77" s="367">
        <f>IFERROR(__xludf.DUMMYFUNCTION("""COMPUTED_VALUE"""),58.0)</f>
        <v>58</v>
      </c>
      <c r="M77" s="367">
        <f>IFERROR(__xludf.DUMMYFUNCTION("""COMPUTED_VALUE"""),0.0)</f>
        <v>0</v>
      </c>
      <c r="N77" s="367">
        <f>IFERROR(__xludf.DUMMYFUNCTION("""COMPUTED_VALUE"""),255.0)</f>
        <v>255</v>
      </c>
      <c r="O77" s="367">
        <f>IFERROR(__xludf.DUMMYFUNCTION("""COMPUTED_VALUE"""),27.0)</f>
        <v>27</v>
      </c>
      <c r="P77" s="367">
        <f>IFERROR(__xludf.DUMMYFUNCTION("""COMPUTED_VALUE"""),75.0)</f>
        <v>75</v>
      </c>
      <c r="Q77" s="367">
        <f>IFERROR(__xludf.DUMMYFUNCTION("""COMPUTED_VALUE"""),34.0)</f>
        <v>34</v>
      </c>
      <c r="R77" s="367">
        <f>IFERROR(__xludf.DUMMYFUNCTION("""COMPUTED_VALUE"""),58.0)</f>
        <v>58</v>
      </c>
      <c r="S77" s="367">
        <f>IFERROR(__xludf.DUMMYFUNCTION("""COMPUTED_VALUE"""),0.0)</f>
        <v>0</v>
      </c>
      <c r="T77" s="367">
        <f>IFERROR(__xludf.DUMMYFUNCTION("""COMPUTED_VALUE"""),194.0)</f>
        <v>194</v>
      </c>
      <c r="U77" s="366">
        <f>IFERROR(__xludf.DUMMYFUNCTION("""COMPUTED_VALUE"""),11.0)</f>
        <v>11</v>
      </c>
      <c r="V77" s="366">
        <f>IFERROR(__xludf.DUMMYFUNCTION("""COMPUTED_VALUE"""),3.0)</f>
        <v>3</v>
      </c>
      <c r="W77" s="366">
        <f>IFERROR(__xludf.DUMMYFUNCTION("""COMPUTED_VALUE"""),10.0)</f>
        <v>10</v>
      </c>
      <c r="X77" s="366">
        <f>IFERROR(__xludf.DUMMYFUNCTION("""COMPUTED_VALUE"""),9.0)</f>
        <v>9</v>
      </c>
      <c r="Y77" s="366">
        <f>IFERROR(__xludf.DUMMYFUNCTION("""COMPUTED_VALUE"""),9.0)</f>
        <v>9</v>
      </c>
      <c r="Z77" s="366">
        <f>IFERROR(__xludf.DUMMYFUNCTION("""COMPUTED_VALUE"""),5.0)</f>
        <v>5</v>
      </c>
      <c r="AA77" s="366">
        <f>IFERROR(__xludf.DUMMYFUNCTION("""COMPUTED_VALUE"""),214.0)</f>
        <v>214</v>
      </c>
      <c r="AB77" s="366">
        <f>IFERROR(__xludf.DUMMYFUNCTION("""COMPUTED_VALUE"""),1315.0)</f>
        <v>1315</v>
      </c>
      <c r="AC77" s="366">
        <f>IFERROR(__xludf.DUMMYFUNCTION("""COMPUTED_VALUE"""),6.0)</f>
        <v>6</v>
      </c>
      <c r="AD77" s="366">
        <f>IFERROR(__xludf.DUMMYFUNCTION("""COMPUTED_VALUE"""),349.0)</f>
        <v>349</v>
      </c>
      <c r="AE77" s="366">
        <f>IFERROR(__xludf.DUMMYFUNCTION("""COMPUTED_VALUE"""),1295.0)</f>
        <v>1295</v>
      </c>
      <c r="AF77" s="366">
        <f>IFERROR(__xludf.DUMMYFUNCTION("""COMPUTED_VALUE"""),19.0)</f>
        <v>19</v>
      </c>
      <c r="AG77" s="366">
        <f>IFERROR(__xludf.DUMMYFUNCTION("""COMPUTED_VALUE"""),122.0)</f>
        <v>122</v>
      </c>
      <c r="AH77" s="366">
        <f>IFERROR(__xludf.DUMMYFUNCTION("""COMPUTED_VALUE"""),1315.0)</f>
        <v>1315</v>
      </c>
      <c r="AI77" s="366">
        <f>IFERROR(__xludf.DUMMYFUNCTION("""COMPUTED_VALUE"""),7.0)</f>
        <v>7</v>
      </c>
    </row>
  </sheetData>
  <mergeCells count="128">
    <mergeCell ref="W1:AI1"/>
    <mergeCell ref="C2:G2"/>
    <mergeCell ref="J2:M2"/>
    <mergeCell ref="P2:R2"/>
    <mergeCell ref="X3:AB3"/>
    <mergeCell ref="X4:AB4"/>
    <mergeCell ref="X5:AB5"/>
    <mergeCell ref="X6:AB6"/>
    <mergeCell ref="X7:AB7"/>
    <mergeCell ref="X8:AB8"/>
    <mergeCell ref="X9:AB9"/>
    <mergeCell ref="X10:AB10"/>
    <mergeCell ref="X11:AB11"/>
    <mergeCell ref="X12:AB12"/>
    <mergeCell ref="X13:AB13"/>
    <mergeCell ref="X14:AB14"/>
    <mergeCell ref="X15:AB15"/>
    <mergeCell ref="X16:AB16"/>
    <mergeCell ref="X17:AB17"/>
    <mergeCell ref="X18:AB18"/>
    <mergeCell ref="X19:AB19"/>
    <mergeCell ref="X20:AB20"/>
    <mergeCell ref="X21:AB21"/>
    <mergeCell ref="X22:AB22"/>
    <mergeCell ref="X23:AB23"/>
    <mergeCell ref="X24:AB24"/>
    <mergeCell ref="X25:AB25"/>
    <mergeCell ref="X26:AB26"/>
    <mergeCell ref="X34:AB34"/>
    <mergeCell ref="C35:D35"/>
    <mergeCell ref="E35:F35"/>
    <mergeCell ref="H35:I35"/>
    <mergeCell ref="K35:M35"/>
    <mergeCell ref="O35:Q35"/>
    <mergeCell ref="S35:U35"/>
    <mergeCell ref="X35:AB35"/>
    <mergeCell ref="X27:AB27"/>
    <mergeCell ref="X28:AB28"/>
    <mergeCell ref="X29:AB29"/>
    <mergeCell ref="X30:AB30"/>
    <mergeCell ref="X31:AB31"/>
    <mergeCell ref="X32:AB32"/>
    <mergeCell ref="X33:AB33"/>
    <mergeCell ref="X36:AB36"/>
    <mergeCell ref="X37:AB37"/>
    <mergeCell ref="X38:AB38"/>
    <mergeCell ref="X39:AB39"/>
    <mergeCell ref="X40:AB40"/>
    <mergeCell ref="X41:AB41"/>
    <mergeCell ref="X42:AB42"/>
    <mergeCell ref="X43:AB43"/>
    <mergeCell ref="X44:AB44"/>
    <mergeCell ref="X45:AB45"/>
    <mergeCell ref="X46:AB46"/>
    <mergeCell ref="X47:AB47"/>
    <mergeCell ref="X48:AB48"/>
    <mergeCell ref="X49:AB49"/>
    <mergeCell ref="X50:AB50"/>
    <mergeCell ref="X51:AB51"/>
    <mergeCell ref="X52:AB52"/>
    <mergeCell ref="X53:AB53"/>
    <mergeCell ref="X54:AB54"/>
    <mergeCell ref="X55:AB55"/>
    <mergeCell ref="X56:AB56"/>
    <mergeCell ref="AA59:AC59"/>
    <mergeCell ref="AD59:AF59"/>
    <mergeCell ref="W57:AB57"/>
    <mergeCell ref="AA58:AI58"/>
    <mergeCell ref="J59:M59"/>
    <mergeCell ref="P59:S59"/>
    <mergeCell ref="V59:W59"/>
    <mergeCell ref="X59:Y59"/>
    <mergeCell ref="AG59:AI59"/>
    <mergeCell ref="C59:H59"/>
    <mergeCell ref="C60:D60"/>
    <mergeCell ref="E60:F60"/>
    <mergeCell ref="G60:H60"/>
    <mergeCell ref="C61:D61"/>
    <mergeCell ref="E61:F61"/>
    <mergeCell ref="G61:H61"/>
    <mergeCell ref="E64:F64"/>
    <mergeCell ref="G64:H64"/>
    <mergeCell ref="C62:D62"/>
    <mergeCell ref="E62:F62"/>
    <mergeCell ref="G62:H62"/>
    <mergeCell ref="C63:D63"/>
    <mergeCell ref="E63:F63"/>
    <mergeCell ref="G63:H63"/>
    <mergeCell ref="C64:D64"/>
    <mergeCell ref="E76:F76"/>
    <mergeCell ref="G76:H76"/>
    <mergeCell ref="C74:D74"/>
    <mergeCell ref="E74:F74"/>
    <mergeCell ref="G74:H74"/>
    <mergeCell ref="C75:D75"/>
    <mergeCell ref="E75:F75"/>
    <mergeCell ref="G75:H75"/>
    <mergeCell ref="C76:D76"/>
    <mergeCell ref="E67:F67"/>
    <mergeCell ref="G67:H67"/>
    <mergeCell ref="C65:D65"/>
    <mergeCell ref="E65:F65"/>
    <mergeCell ref="G65:H65"/>
    <mergeCell ref="C66:D66"/>
    <mergeCell ref="E66:F66"/>
    <mergeCell ref="G66:H66"/>
    <mergeCell ref="C67:D67"/>
    <mergeCell ref="E70:F70"/>
    <mergeCell ref="G70:H70"/>
    <mergeCell ref="C68:D68"/>
    <mergeCell ref="E68:F68"/>
    <mergeCell ref="G68:H68"/>
    <mergeCell ref="C69:D69"/>
    <mergeCell ref="E69:F69"/>
    <mergeCell ref="G69:H69"/>
    <mergeCell ref="C70:D70"/>
    <mergeCell ref="E73:F73"/>
    <mergeCell ref="G73:H73"/>
    <mergeCell ref="C71:D71"/>
    <mergeCell ref="E71:F71"/>
    <mergeCell ref="G71:H71"/>
    <mergeCell ref="C72:D72"/>
    <mergeCell ref="E72:F72"/>
    <mergeCell ref="G72:H72"/>
    <mergeCell ref="C73:D73"/>
    <mergeCell ref="C77:D77"/>
    <mergeCell ref="E77:F77"/>
    <mergeCell ref="G77:H77"/>
  </mergeCells>
  <dataValidations>
    <dataValidation type="list" allowBlank="1" showDropDown="1" sqref="C61:C76 E61:E76 G61:G76">
      <formula1>" ,X,x"</formula1>
    </dataValidation>
  </dataValidations>
  <printOptions gridLines="1" horizontalCentered="1"/>
  <pageMargins bottom="0.75" footer="0.0" header="0.0" left="0.7" right="0.7" top="0.75"/>
  <pageSetup fitToHeight="0" cellComments="atEnd" orientation="portrait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2"/>
      <c r="C1" s="2"/>
      <c r="D1" s="3"/>
      <c r="E1" s="4" t="s">
        <v>1</v>
      </c>
      <c r="F1" s="4" t="s">
        <v>2</v>
      </c>
      <c r="G1" s="5" t="s">
        <v>9</v>
      </c>
      <c r="H1" s="4" t="s">
        <v>5</v>
      </c>
      <c r="I1" s="4" t="s">
        <v>10</v>
      </c>
      <c r="J1" s="4" t="s">
        <v>7</v>
      </c>
      <c r="K1" s="4" t="s">
        <v>11</v>
      </c>
      <c r="L1" s="12" t="s">
        <v>9</v>
      </c>
      <c r="M1" s="4" t="s">
        <v>5</v>
      </c>
      <c r="N1" s="4" t="s">
        <v>7</v>
      </c>
    </row>
    <row r="2">
      <c r="A2" s="13" t="str">
        <f t="array" ref="A2:N500">sort(Rus!A2:N500,7,FALSE)</f>
        <v>#REF!</v>
      </c>
      <c r="E2" s="6" t="e">
        <v>#REF!</v>
      </c>
      <c r="F2" s="6" t="e">
        <v>#REF!</v>
      </c>
      <c r="G2" s="6" t="e">
        <v>#REF!</v>
      </c>
      <c r="H2" s="6" t="e">
        <v>#REF!</v>
      </c>
      <c r="I2" s="6" t="e">
        <v>#REF!</v>
      </c>
      <c r="J2" s="6" t="e">
        <v>#REF!</v>
      </c>
      <c r="K2" s="6" t="e">
        <v>#REF!</v>
      </c>
      <c r="L2" s="6" t="e">
        <v>#REF!</v>
      </c>
      <c r="M2" s="6" t="e">
        <v>#REF!</v>
      </c>
      <c r="N2" s="6" t="e">
        <v>#REF!</v>
      </c>
    </row>
    <row r="3">
      <c r="A3" s="6" t="e">
        <v>#REF!</v>
      </c>
      <c r="E3" s="6" t="e">
        <v>#REF!</v>
      </c>
      <c r="F3" s="6" t="e">
        <v>#REF!</v>
      </c>
      <c r="G3" s="6" t="e">
        <v>#REF!</v>
      </c>
      <c r="H3" s="6" t="e">
        <v>#REF!</v>
      </c>
      <c r="I3" s="6" t="e">
        <v>#REF!</v>
      </c>
      <c r="J3" s="6" t="e">
        <v>#REF!</v>
      </c>
      <c r="K3" s="6" t="e">
        <v>#REF!</v>
      </c>
      <c r="L3" s="6" t="e">
        <v>#REF!</v>
      </c>
      <c r="M3" s="6" t="e">
        <v>#REF!</v>
      </c>
      <c r="N3" s="6" t="e">
        <v>#REF!</v>
      </c>
    </row>
    <row r="4">
      <c r="A4" s="6" t="e">
        <v>#REF!</v>
      </c>
      <c r="E4" s="6" t="e">
        <v>#REF!</v>
      </c>
      <c r="F4" s="6" t="e">
        <v>#REF!</v>
      </c>
      <c r="G4" s="6" t="e">
        <v>#REF!</v>
      </c>
      <c r="H4" s="6" t="e">
        <v>#REF!</v>
      </c>
      <c r="I4" s="6" t="e">
        <v>#REF!</v>
      </c>
      <c r="J4" s="6" t="e">
        <v>#REF!</v>
      </c>
      <c r="K4" s="6" t="e">
        <v>#REF!</v>
      </c>
      <c r="L4" s="6" t="e">
        <v>#REF!</v>
      </c>
      <c r="M4" s="6" t="e">
        <v>#REF!</v>
      </c>
      <c r="N4" s="6" t="e">
        <v>#REF!</v>
      </c>
    </row>
    <row r="5">
      <c r="A5" s="6" t="e">
        <v>#REF!</v>
      </c>
      <c r="E5" s="6" t="e">
        <v>#REF!</v>
      </c>
      <c r="F5" s="6" t="e">
        <v>#REF!</v>
      </c>
      <c r="G5" s="6" t="e">
        <v>#REF!</v>
      </c>
      <c r="H5" s="6" t="e">
        <v>#REF!</v>
      </c>
      <c r="I5" s="6" t="e">
        <v>#REF!</v>
      </c>
      <c r="J5" s="6" t="e">
        <v>#REF!</v>
      </c>
      <c r="K5" s="6" t="e">
        <v>#REF!</v>
      </c>
      <c r="L5" s="6" t="e">
        <v>#REF!</v>
      </c>
      <c r="M5" s="6" t="e">
        <v>#REF!</v>
      </c>
      <c r="N5" s="6" t="e">
        <v>#REF!</v>
      </c>
    </row>
    <row r="6">
      <c r="A6" s="6" t="e">
        <v>#REF!</v>
      </c>
      <c r="E6" s="6" t="e">
        <v>#REF!</v>
      </c>
      <c r="F6" s="6" t="e">
        <v>#REF!</v>
      </c>
      <c r="G6" s="6" t="e">
        <v>#REF!</v>
      </c>
      <c r="H6" s="6" t="e">
        <v>#REF!</v>
      </c>
      <c r="I6" s="6" t="e">
        <v>#REF!</v>
      </c>
      <c r="J6" s="6" t="e">
        <v>#REF!</v>
      </c>
      <c r="K6" s="6" t="e">
        <v>#REF!</v>
      </c>
      <c r="L6" s="6" t="e">
        <v>#REF!</v>
      </c>
      <c r="M6" s="6" t="e">
        <v>#REF!</v>
      </c>
      <c r="N6" s="6" t="e">
        <v>#REF!</v>
      </c>
    </row>
    <row r="7">
      <c r="A7" s="6" t="e">
        <v>#REF!</v>
      </c>
      <c r="E7" s="6" t="e">
        <v>#REF!</v>
      </c>
      <c r="F7" s="6" t="e">
        <v>#REF!</v>
      </c>
      <c r="G7" s="6" t="e">
        <v>#REF!</v>
      </c>
      <c r="H7" s="6" t="e">
        <v>#REF!</v>
      </c>
      <c r="I7" s="6" t="e">
        <v>#REF!</v>
      </c>
      <c r="J7" s="6" t="e">
        <v>#REF!</v>
      </c>
      <c r="K7" s="6" t="e">
        <v>#REF!</v>
      </c>
      <c r="L7" s="6" t="e">
        <v>#REF!</v>
      </c>
      <c r="M7" s="6" t="e">
        <v>#REF!</v>
      </c>
      <c r="N7" s="6" t="e">
        <v>#REF!</v>
      </c>
    </row>
    <row r="8">
      <c r="A8" s="6" t="e">
        <v>#REF!</v>
      </c>
      <c r="E8" s="6" t="e">
        <v>#REF!</v>
      </c>
      <c r="F8" s="6" t="e">
        <v>#REF!</v>
      </c>
      <c r="G8" s="6" t="e">
        <v>#REF!</v>
      </c>
      <c r="H8" s="6" t="e">
        <v>#REF!</v>
      </c>
      <c r="I8" s="6" t="e">
        <v>#REF!</v>
      </c>
      <c r="J8" s="6" t="e">
        <v>#REF!</v>
      </c>
      <c r="K8" s="6" t="e">
        <v>#REF!</v>
      </c>
      <c r="L8" s="6" t="e">
        <v>#REF!</v>
      </c>
      <c r="M8" s="6" t="e">
        <v>#REF!</v>
      </c>
      <c r="N8" s="6" t="e">
        <v>#REF!</v>
      </c>
    </row>
    <row r="9">
      <c r="A9" s="6" t="e">
        <v>#REF!</v>
      </c>
      <c r="E9" s="6" t="e">
        <v>#REF!</v>
      </c>
      <c r="F9" s="6" t="e">
        <v>#REF!</v>
      </c>
      <c r="G9" s="6" t="e">
        <v>#REF!</v>
      </c>
      <c r="H9" s="6" t="e">
        <v>#REF!</v>
      </c>
      <c r="I9" s="6" t="e">
        <v>#REF!</v>
      </c>
      <c r="J9" s="6" t="e">
        <v>#REF!</v>
      </c>
      <c r="K9" s="6" t="e">
        <v>#REF!</v>
      </c>
      <c r="L9" s="6" t="e">
        <v>#REF!</v>
      </c>
      <c r="M9" s="6" t="e">
        <v>#REF!</v>
      </c>
      <c r="N9" s="6" t="e">
        <v>#REF!</v>
      </c>
    </row>
    <row r="10">
      <c r="A10" s="6" t="e">
        <v>#REF!</v>
      </c>
      <c r="E10" s="6" t="e">
        <v>#REF!</v>
      </c>
      <c r="F10" s="6" t="e">
        <v>#REF!</v>
      </c>
      <c r="G10" s="6" t="e">
        <v>#REF!</v>
      </c>
      <c r="H10" s="6" t="e">
        <v>#REF!</v>
      </c>
      <c r="I10" s="6" t="e">
        <v>#REF!</v>
      </c>
      <c r="J10" s="6" t="e">
        <v>#REF!</v>
      </c>
      <c r="K10" s="6" t="e">
        <v>#REF!</v>
      </c>
      <c r="L10" s="6" t="e">
        <v>#REF!</v>
      </c>
      <c r="M10" s="6" t="e">
        <v>#REF!</v>
      </c>
      <c r="N10" s="6" t="e">
        <v>#REF!</v>
      </c>
    </row>
    <row r="11">
      <c r="A11" s="6" t="e">
        <v>#REF!</v>
      </c>
      <c r="B11" t="e">
        <v>#REF!</v>
      </c>
      <c r="E11" s="6" t="e">
        <v>#REF!</v>
      </c>
      <c r="F11" s="6" t="e">
        <v>#REF!</v>
      </c>
      <c r="G11" s="6" t="e">
        <v>#REF!</v>
      </c>
      <c r="H11" s="6" t="e">
        <v>#REF!</v>
      </c>
      <c r="I11" s="6" t="e">
        <v>#REF!</v>
      </c>
      <c r="J11" s="6" t="e">
        <v>#REF!</v>
      </c>
      <c r="K11" s="6" t="e">
        <v>#REF!</v>
      </c>
      <c r="L11" s="6" t="e">
        <v>#REF!</v>
      </c>
      <c r="M11" s="6" t="e">
        <v>#REF!</v>
      </c>
      <c r="N11" s="6" t="e">
        <v>#REF!</v>
      </c>
    </row>
    <row r="12">
      <c r="A12" s="6" t="e">
        <v>#REF!</v>
      </c>
      <c r="B12" t="e">
        <v>#REF!</v>
      </c>
      <c r="E12" s="6" t="e">
        <v>#REF!</v>
      </c>
      <c r="F12" s="6" t="e">
        <v>#REF!</v>
      </c>
      <c r="G12" s="6" t="e">
        <v>#REF!</v>
      </c>
      <c r="H12" s="6" t="e">
        <v>#REF!</v>
      </c>
      <c r="I12" s="6" t="e">
        <v>#REF!</v>
      </c>
      <c r="J12" s="6" t="e">
        <v>#REF!</v>
      </c>
      <c r="K12" s="6" t="e">
        <v>#REF!</v>
      </c>
      <c r="L12" s="6" t="e">
        <v>#REF!</v>
      </c>
      <c r="M12" s="6" t="e">
        <v>#REF!</v>
      </c>
      <c r="N12" s="6" t="e">
        <v>#REF!</v>
      </c>
    </row>
    <row r="13">
      <c r="A13" s="6" t="e">
        <v>#REF!</v>
      </c>
      <c r="B13" t="e">
        <v>#REF!</v>
      </c>
      <c r="E13" s="6" t="e">
        <v>#REF!</v>
      </c>
      <c r="F13" s="6" t="e">
        <v>#REF!</v>
      </c>
      <c r="G13" s="6" t="e">
        <v>#REF!</v>
      </c>
      <c r="H13" s="6" t="e">
        <v>#REF!</v>
      </c>
      <c r="I13" s="6" t="e">
        <v>#REF!</v>
      </c>
      <c r="J13" s="6" t="e">
        <v>#REF!</v>
      </c>
      <c r="K13" s="6" t="e">
        <v>#REF!</v>
      </c>
      <c r="L13" s="6" t="e">
        <v>#REF!</v>
      </c>
      <c r="M13" s="6" t="e">
        <v>#REF!</v>
      </c>
      <c r="N13" s="6" t="e">
        <v>#REF!</v>
      </c>
    </row>
    <row r="14">
      <c r="A14" s="6" t="e">
        <v>#REF!</v>
      </c>
      <c r="B14" t="e">
        <v>#REF!</v>
      </c>
      <c r="E14" s="6" t="e">
        <v>#REF!</v>
      </c>
      <c r="F14" s="6" t="e">
        <v>#REF!</v>
      </c>
      <c r="G14" s="6" t="e">
        <v>#REF!</v>
      </c>
      <c r="H14" s="6" t="e">
        <v>#REF!</v>
      </c>
      <c r="I14" s="6" t="e">
        <v>#REF!</v>
      </c>
      <c r="J14" s="6" t="e">
        <v>#REF!</v>
      </c>
      <c r="K14" s="6" t="e">
        <v>#REF!</v>
      </c>
      <c r="L14" s="6" t="e">
        <v>#REF!</v>
      </c>
      <c r="M14" s="6" t="e">
        <v>#REF!</v>
      </c>
      <c r="N14" s="6" t="e">
        <v>#REF!</v>
      </c>
    </row>
    <row r="15">
      <c r="A15" s="6" t="e">
        <v>#REF!</v>
      </c>
      <c r="B15" t="e">
        <v>#REF!</v>
      </c>
      <c r="E15" s="6" t="e">
        <v>#REF!</v>
      </c>
      <c r="F15" s="6" t="e">
        <v>#REF!</v>
      </c>
      <c r="G15" s="6" t="e">
        <v>#REF!</v>
      </c>
      <c r="H15" s="6" t="e">
        <v>#REF!</v>
      </c>
      <c r="I15" s="6" t="e">
        <v>#REF!</v>
      </c>
      <c r="J15" s="6" t="e">
        <v>#REF!</v>
      </c>
      <c r="K15" s="6" t="e">
        <v>#REF!</v>
      </c>
      <c r="L15" s="6" t="e">
        <v>#REF!</v>
      </c>
      <c r="M15" s="6" t="e">
        <v>#REF!</v>
      </c>
      <c r="N15" s="6" t="e">
        <v>#REF!</v>
      </c>
    </row>
    <row r="16">
      <c r="A16" s="6" t="e">
        <v>#REF!</v>
      </c>
      <c r="B16" t="e">
        <v>#REF!</v>
      </c>
      <c r="E16" s="6" t="e">
        <v>#REF!</v>
      </c>
      <c r="F16" s="6" t="e">
        <v>#REF!</v>
      </c>
      <c r="G16" s="6" t="e">
        <v>#REF!</v>
      </c>
      <c r="H16" s="6" t="e">
        <v>#REF!</v>
      </c>
      <c r="I16" s="6" t="e">
        <v>#REF!</v>
      </c>
      <c r="J16" s="6" t="e">
        <v>#REF!</v>
      </c>
      <c r="K16" s="6" t="e">
        <v>#REF!</v>
      </c>
      <c r="L16" s="6" t="e">
        <v>#REF!</v>
      </c>
      <c r="M16" s="6" t="e">
        <v>#REF!</v>
      </c>
      <c r="N16" s="6" t="e">
        <v>#REF!</v>
      </c>
    </row>
    <row r="17">
      <c r="A17" s="6" t="e">
        <v>#REF!</v>
      </c>
      <c r="B17" t="e">
        <v>#REF!</v>
      </c>
      <c r="E17" s="6" t="e">
        <v>#REF!</v>
      </c>
      <c r="F17" s="6" t="e">
        <v>#REF!</v>
      </c>
      <c r="G17" s="6" t="e">
        <v>#REF!</v>
      </c>
      <c r="H17" s="6" t="e">
        <v>#REF!</v>
      </c>
      <c r="I17" s="6" t="e">
        <v>#REF!</v>
      </c>
      <c r="J17" s="6" t="e">
        <v>#REF!</v>
      </c>
      <c r="K17" s="6" t="e">
        <v>#REF!</v>
      </c>
      <c r="L17" s="6" t="e">
        <v>#REF!</v>
      </c>
      <c r="M17" s="6" t="e">
        <v>#REF!</v>
      </c>
      <c r="N17" s="6" t="e">
        <v>#REF!</v>
      </c>
    </row>
    <row r="18">
      <c r="A18" s="6" t="e">
        <v>#REF!</v>
      </c>
      <c r="B18" t="e">
        <v>#REF!</v>
      </c>
      <c r="E18" s="6" t="e">
        <v>#REF!</v>
      </c>
      <c r="F18" s="6" t="e">
        <v>#REF!</v>
      </c>
      <c r="G18" s="6" t="e">
        <v>#REF!</v>
      </c>
      <c r="H18" s="6" t="e">
        <v>#REF!</v>
      </c>
      <c r="I18" s="6" t="e">
        <v>#REF!</v>
      </c>
      <c r="J18" s="6" t="e">
        <v>#REF!</v>
      </c>
      <c r="K18" s="6" t="e">
        <v>#REF!</v>
      </c>
      <c r="L18" s="6" t="e">
        <v>#REF!</v>
      </c>
      <c r="M18" s="6" t="e">
        <v>#REF!</v>
      </c>
      <c r="N18" s="6" t="e">
        <v>#REF!</v>
      </c>
    </row>
    <row r="19">
      <c r="A19" s="6" t="e">
        <v>#REF!</v>
      </c>
      <c r="B19" t="e">
        <v>#REF!</v>
      </c>
      <c r="E19" s="6" t="e">
        <v>#REF!</v>
      </c>
      <c r="F19" s="6" t="e">
        <v>#REF!</v>
      </c>
      <c r="G19" s="6" t="e">
        <v>#REF!</v>
      </c>
      <c r="H19" s="6" t="e">
        <v>#REF!</v>
      </c>
      <c r="I19" s="6" t="e">
        <v>#REF!</v>
      </c>
      <c r="J19" s="6" t="e">
        <v>#REF!</v>
      </c>
      <c r="K19" s="6" t="e">
        <v>#REF!</v>
      </c>
      <c r="L19" s="6" t="e">
        <v>#REF!</v>
      </c>
      <c r="M19" s="6" t="e">
        <v>#REF!</v>
      </c>
      <c r="N19" s="6" t="e">
        <v>#REF!</v>
      </c>
    </row>
    <row r="20">
      <c r="A20" s="6" t="e">
        <v>#REF!</v>
      </c>
      <c r="B20" t="e">
        <v>#REF!</v>
      </c>
      <c r="E20" s="6" t="e">
        <v>#REF!</v>
      </c>
      <c r="F20" s="6" t="e">
        <v>#REF!</v>
      </c>
      <c r="G20" s="6" t="e">
        <v>#REF!</v>
      </c>
      <c r="H20" s="6" t="e">
        <v>#REF!</v>
      </c>
      <c r="I20" s="6" t="e">
        <v>#REF!</v>
      </c>
      <c r="J20" s="6" t="e">
        <v>#REF!</v>
      </c>
      <c r="K20" s="6" t="e">
        <v>#REF!</v>
      </c>
      <c r="L20" s="6" t="e">
        <v>#REF!</v>
      </c>
      <c r="M20" s="6" t="e">
        <v>#REF!</v>
      </c>
      <c r="N20" s="6" t="e">
        <v>#REF!</v>
      </c>
    </row>
    <row r="21">
      <c r="A21" s="6" t="e">
        <v>#REF!</v>
      </c>
      <c r="B21" t="e">
        <v>#REF!</v>
      </c>
      <c r="E21" s="6" t="e">
        <v>#REF!</v>
      </c>
      <c r="F21" s="6" t="e">
        <v>#REF!</v>
      </c>
      <c r="G21" s="6" t="e">
        <v>#REF!</v>
      </c>
      <c r="H21" s="6" t="e">
        <v>#REF!</v>
      </c>
      <c r="I21" s="6" t="e">
        <v>#REF!</v>
      </c>
      <c r="J21" s="6" t="e">
        <v>#REF!</v>
      </c>
      <c r="K21" s="6" t="e">
        <v>#REF!</v>
      </c>
      <c r="L21" s="6" t="e">
        <v>#REF!</v>
      </c>
      <c r="M21" s="6" t="e">
        <v>#REF!</v>
      </c>
      <c r="N21" s="6" t="e">
        <v>#REF!</v>
      </c>
    </row>
    <row r="22">
      <c r="A22" s="6" t="e">
        <v>#REF!</v>
      </c>
      <c r="B22" t="e">
        <v>#REF!</v>
      </c>
      <c r="E22" s="6" t="e">
        <v>#REF!</v>
      </c>
      <c r="F22" s="6" t="e">
        <v>#REF!</v>
      </c>
      <c r="G22" s="6" t="e">
        <v>#REF!</v>
      </c>
      <c r="H22" s="6" t="e">
        <v>#REF!</v>
      </c>
      <c r="I22" s="6" t="e">
        <v>#REF!</v>
      </c>
      <c r="J22" s="6" t="e">
        <v>#REF!</v>
      </c>
      <c r="K22" s="6" t="e">
        <v>#REF!</v>
      </c>
      <c r="L22" s="6" t="e">
        <v>#REF!</v>
      </c>
      <c r="M22" s="6" t="e">
        <v>#REF!</v>
      </c>
      <c r="N22" s="6" t="e">
        <v>#REF!</v>
      </c>
    </row>
    <row r="23">
      <c r="A23" s="6" t="e">
        <v>#REF!</v>
      </c>
      <c r="E23" s="6" t="e">
        <v>#REF!</v>
      </c>
      <c r="F23" s="6" t="e">
        <v>#REF!</v>
      </c>
      <c r="G23" s="6" t="e">
        <v>#REF!</v>
      </c>
      <c r="H23" s="6" t="e">
        <v>#REF!</v>
      </c>
      <c r="I23" s="6" t="e">
        <v>#REF!</v>
      </c>
      <c r="J23" s="6" t="e">
        <v>#REF!</v>
      </c>
      <c r="K23" s="6" t="e">
        <v>#REF!</v>
      </c>
      <c r="L23" s="6" t="e">
        <v>#REF!</v>
      </c>
      <c r="M23" s="6" t="e">
        <v>#REF!</v>
      </c>
      <c r="N23" s="6" t="e">
        <v>#REF!</v>
      </c>
    </row>
    <row r="24">
      <c r="A24" s="6" t="e">
        <v>#REF!</v>
      </c>
      <c r="E24" s="6" t="e">
        <v>#REF!</v>
      </c>
      <c r="F24" s="6" t="e">
        <v>#REF!</v>
      </c>
      <c r="G24" s="6" t="e">
        <v>#REF!</v>
      </c>
      <c r="H24" s="6" t="e">
        <v>#REF!</v>
      </c>
      <c r="I24" s="6" t="e">
        <v>#REF!</v>
      </c>
      <c r="J24" s="6" t="e">
        <v>#REF!</v>
      </c>
      <c r="K24" s="6" t="e">
        <v>#REF!</v>
      </c>
      <c r="L24" s="6" t="e">
        <v>#REF!</v>
      </c>
      <c r="M24" s="6" t="e">
        <v>#REF!</v>
      </c>
      <c r="N24" s="6" t="e">
        <v>#REF!</v>
      </c>
    </row>
    <row r="25">
      <c r="A25" s="6" t="e">
        <v>#REF!</v>
      </c>
      <c r="E25" s="6" t="e">
        <v>#REF!</v>
      </c>
      <c r="F25" s="6" t="e">
        <v>#REF!</v>
      </c>
      <c r="G25" s="6" t="e">
        <v>#REF!</v>
      </c>
      <c r="H25" s="6" t="e">
        <v>#REF!</v>
      </c>
      <c r="I25" s="6" t="e">
        <v>#REF!</v>
      </c>
      <c r="J25" s="6" t="e">
        <v>#REF!</v>
      </c>
      <c r="K25" s="6" t="e">
        <v>#REF!</v>
      </c>
      <c r="L25" s="6" t="e">
        <v>#REF!</v>
      </c>
      <c r="M25" s="6" t="e">
        <v>#REF!</v>
      </c>
      <c r="N25" s="6" t="e">
        <v>#REF!</v>
      </c>
    </row>
    <row r="26">
      <c r="A26" s="6" t="e">
        <v>#REF!</v>
      </c>
      <c r="E26" s="6" t="e">
        <v>#REF!</v>
      </c>
      <c r="F26" s="6" t="e">
        <v>#REF!</v>
      </c>
      <c r="G26" s="6" t="e">
        <v>#REF!</v>
      </c>
      <c r="H26" s="6" t="e">
        <v>#REF!</v>
      </c>
      <c r="I26" s="6" t="e">
        <v>#REF!</v>
      </c>
      <c r="J26" s="6" t="e">
        <v>#REF!</v>
      </c>
      <c r="K26" s="6" t="e">
        <v>#REF!</v>
      </c>
      <c r="L26" s="6" t="e">
        <v>#REF!</v>
      </c>
      <c r="M26" s="6" t="e">
        <v>#REF!</v>
      </c>
      <c r="N26" s="6" t="e">
        <v>#REF!</v>
      </c>
    </row>
    <row r="27">
      <c r="A27" s="6" t="e">
        <v>#REF!</v>
      </c>
      <c r="E27" s="6" t="e">
        <v>#REF!</v>
      </c>
      <c r="F27" s="6" t="e">
        <v>#REF!</v>
      </c>
      <c r="G27" s="6" t="e">
        <v>#REF!</v>
      </c>
      <c r="H27" s="6" t="e">
        <v>#REF!</v>
      </c>
      <c r="I27" s="6" t="e">
        <v>#REF!</v>
      </c>
      <c r="J27" s="6" t="e">
        <v>#REF!</v>
      </c>
      <c r="K27" s="6" t="e">
        <v>#REF!</v>
      </c>
      <c r="L27" s="6" t="e">
        <v>#REF!</v>
      </c>
      <c r="M27" s="6" t="e">
        <v>#REF!</v>
      </c>
      <c r="N27" s="6" t="e">
        <v>#REF!</v>
      </c>
    </row>
    <row r="28">
      <c r="A28" s="6" t="e">
        <v>#REF!</v>
      </c>
      <c r="E28" s="6" t="e">
        <v>#REF!</v>
      </c>
      <c r="F28" s="6" t="e">
        <v>#REF!</v>
      </c>
      <c r="G28" s="6" t="e">
        <v>#REF!</v>
      </c>
      <c r="H28" s="6" t="e">
        <v>#REF!</v>
      </c>
      <c r="I28" s="6" t="e">
        <v>#REF!</v>
      </c>
      <c r="J28" s="6" t="e">
        <v>#REF!</v>
      </c>
      <c r="K28" s="6" t="e">
        <v>#REF!</v>
      </c>
      <c r="L28" s="6" t="e">
        <v>#REF!</v>
      </c>
      <c r="M28" s="6" t="e">
        <v>#REF!</v>
      </c>
      <c r="N28" s="6" t="e">
        <v>#REF!</v>
      </c>
    </row>
    <row r="29">
      <c r="A29" s="6" t="e">
        <v>#REF!</v>
      </c>
      <c r="E29" s="6" t="e">
        <v>#REF!</v>
      </c>
      <c r="F29" s="6" t="e">
        <v>#REF!</v>
      </c>
      <c r="G29" s="6" t="e">
        <v>#REF!</v>
      </c>
      <c r="H29" s="6" t="e">
        <v>#REF!</v>
      </c>
      <c r="I29" s="6" t="e">
        <v>#REF!</v>
      </c>
      <c r="J29" s="6" t="e">
        <v>#REF!</v>
      </c>
      <c r="K29" s="6" t="e">
        <v>#REF!</v>
      </c>
      <c r="L29" s="6" t="e">
        <v>#REF!</v>
      </c>
      <c r="M29" s="6" t="e">
        <v>#REF!</v>
      </c>
      <c r="N29" s="6" t="e">
        <v>#REF!</v>
      </c>
    </row>
    <row r="30">
      <c r="A30" s="6" t="e">
        <v>#REF!</v>
      </c>
      <c r="E30" s="6" t="e">
        <v>#REF!</v>
      </c>
      <c r="F30" s="6" t="e">
        <v>#REF!</v>
      </c>
      <c r="G30" s="6" t="e">
        <v>#REF!</v>
      </c>
      <c r="H30" s="6" t="e">
        <v>#REF!</v>
      </c>
      <c r="I30" s="6" t="e">
        <v>#REF!</v>
      </c>
      <c r="J30" s="6" t="e">
        <v>#REF!</v>
      </c>
      <c r="K30" s="6" t="e">
        <v>#REF!</v>
      </c>
      <c r="L30" s="6" t="e">
        <v>#REF!</v>
      </c>
      <c r="M30" s="6" t="e">
        <v>#REF!</v>
      </c>
      <c r="N30" s="6" t="e">
        <v>#REF!</v>
      </c>
    </row>
    <row r="31">
      <c r="A31" s="6" t="e">
        <v>#REF!</v>
      </c>
      <c r="E31" s="6" t="e">
        <v>#REF!</v>
      </c>
      <c r="F31" s="6" t="e">
        <v>#REF!</v>
      </c>
      <c r="G31" s="6" t="e">
        <v>#REF!</v>
      </c>
      <c r="H31" s="6" t="e">
        <v>#REF!</v>
      </c>
      <c r="I31" s="6" t="e">
        <v>#REF!</v>
      </c>
      <c r="J31" s="6" t="e">
        <v>#REF!</v>
      </c>
      <c r="K31" s="6" t="e">
        <v>#REF!</v>
      </c>
      <c r="L31" s="6" t="e">
        <v>#REF!</v>
      </c>
      <c r="M31" s="6" t="e">
        <v>#REF!</v>
      </c>
      <c r="N31" s="6" t="e">
        <v>#REF!</v>
      </c>
    </row>
    <row r="32">
      <c r="A32" s="6" t="e">
        <v>#REF!</v>
      </c>
      <c r="E32" s="6" t="e">
        <v>#REF!</v>
      </c>
      <c r="F32" s="6" t="e">
        <v>#REF!</v>
      </c>
      <c r="G32" s="6" t="e">
        <v>#REF!</v>
      </c>
      <c r="H32" s="6" t="e">
        <v>#REF!</v>
      </c>
      <c r="I32" s="6" t="e">
        <v>#REF!</v>
      </c>
      <c r="J32" s="6" t="e">
        <v>#REF!</v>
      </c>
      <c r="K32" s="6" t="e">
        <v>#REF!</v>
      </c>
      <c r="L32" s="6" t="e">
        <v>#REF!</v>
      </c>
      <c r="M32" s="6" t="e">
        <v>#REF!</v>
      </c>
      <c r="N32" s="6" t="e">
        <v>#REF!</v>
      </c>
    </row>
    <row r="33">
      <c r="A33" s="6" t="e">
        <v>#REF!</v>
      </c>
      <c r="E33" s="6" t="e">
        <v>#REF!</v>
      </c>
      <c r="F33" s="6" t="e">
        <v>#REF!</v>
      </c>
      <c r="G33" s="6" t="e">
        <v>#REF!</v>
      </c>
      <c r="H33" s="6" t="e">
        <v>#REF!</v>
      </c>
      <c r="I33" s="6" t="e">
        <v>#REF!</v>
      </c>
      <c r="J33" s="6" t="e">
        <v>#REF!</v>
      </c>
      <c r="K33" s="6" t="e">
        <v>#REF!</v>
      </c>
      <c r="L33" s="6" t="e">
        <v>#REF!</v>
      </c>
      <c r="M33" s="6" t="e">
        <v>#REF!</v>
      </c>
      <c r="N33" s="6" t="e">
        <v>#REF!</v>
      </c>
    </row>
    <row r="34">
      <c r="A34" s="6" t="e">
        <v>#REF!</v>
      </c>
      <c r="E34" s="6" t="e">
        <v>#REF!</v>
      </c>
      <c r="F34" s="6" t="e">
        <v>#REF!</v>
      </c>
      <c r="G34" s="6" t="e">
        <v>#REF!</v>
      </c>
      <c r="H34" s="6" t="e">
        <v>#REF!</v>
      </c>
      <c r="I34" s="6" t="e">
        <v>#REF!</v>
      </c>
      <c r="J34" s="6" t="e">
        <v>#REF!</v>
      </c>
      <c r="K34" s="6" t="e">
        <v>#REF!</v>
      </c>
      <c r="L34" s="6" t="e">
        <v>#REF!</v>
      </c>
      <c r="M34" s="6" t="e">
        <v>#REF!</v>
      </c>
      <c r="N34" s="6" t="e">
        <v>#REF!</v>
      </c>
    </row>
    <row r="35">
      <c r="A35" s="6" t="e">
        <v>#REF!</v>
      </c>
      <c r="E35" s="6" t="e">
        <v>#REF!</v>
      </c>
      <c r="F35" s="6" t="e">
        <v>#REF!</v>
      </c>
      <c r="G35" s="6" t="e">
        <v>#REF!</v>
      </c>
      <c r="H35" s="6" t="e">
        <v>#REF!</v>
      </c>
      <c r="I35" s="6" t="e">
        <v>#REF!</v>
      </c>
      <c r="J35" s="6" t="e">
        <v>#REF!</v>
      </c>
      <c r="K35" s="6" t="e">
        <v>#REF!</v>
      </c>
      <c r="L35" s="6" t="e">
        <v>#REF!</v>
      </c>
      <c r="M35" s="6" t="e">
        <v>#REF!</v>
      </c>
      <c r="N35" s="6" t="e">
        <v>#REF!</v>
      </c>
    </row>
    <row r="36">
      <c r="A36" s="6" t="e">
        <v>#REF!</v>
      </c>
      <c r="E36" s="6" t="e">
        <v>#REF!</v>
      </c>
      <c r="F36" s="6" t="e">
        <v>#REF!</v>
      </c>
      <c r="G36" s="6" t="e">
        <v>#REF!</v>
      </c>
      <c r="H36" s="6" t="e">
        <v>#REF!</v>
      </c>
      <c r="I36" s="6" t="e">
        <v>#REF!</v>
      </c>
      <c r="J36" s="6" t="e">
        <v>#REF!</v>
      </c>
      <c r="K36" s="6" t="e">
        <v>#REF!</v>
      </c>
      <c r="L36" s="6" t="e">
        <v>#REF!</v>
      </c>
      <c r="M36" s="6" t="e">
        <v>#REF!</v>
      </c>
      <c r="N36" s="6" t="e">
        <v>#REF!</v>
      </c>
    </row>
    <row r="37">
      <c r="A37" s="6" t="e">
        <v>#REF!</v>
      </c>
      <c r="E37" s="6" t="e">
        <v>#REF!</v>
      </c>
      <c r="F37" s="6" t="e">
        <v>#REF!</v>
      </c>
      <c r="G37" s="6" t="e">
        <v>#REF!</v>
      </c>
      <c r="H37" s="6" t="e">
        <v>#REF!</v>
      </c>
      <c r="I37" s="6" t="e">
        <v>#REF!</v>
      </c>
      <c r="J37" s="6" t="e">
        <v>#REF!</v>
      </c>
      <c r="K37" s="6" t="e">
        <v>#REF!</v>
      </c>
      <c r="L37" s="6" t="e">
        <v>#REF!</v>
      </c>
      <c r="M37" s="6" t="e">
        <v>#REF!</v>
      </c>
      <c r="N37" s="6" t="e">
        <v>#REF!</v>
      </c>
    </row>
    <row r="38">
      <c r="A38" s="6" t="e">
        <v>#REF!</v>
      </c>
      <c r="E38" s="6" t="e">
        <v>#REF!</v>
      </c>
      <c r="F38" s="6" t="e">
        <v>#REF!</v>
      </c>
      <c r="G38" s="6" t="e">
        <v>#REF!</v>
      </c>
      <c r="H38" s="6" t="e">
        <v>#REF!</v>
      </c>
      <c r="I38" s="6" t="e">
        <v>#REF!</v>
      </c>
      <c r="J38" s="6" t="e">
        <v>#REF!</v>
      </c>
      <c r="K38" s="6" t="e">
        <v>#REF!</v>
      </c>
      <c r="L38" s="6" t="e">
        <v>#REF!</v>
      </c>
      <c r="M38" s="6" t="e">
        <v>#REF!</v>
      </c>
      <c r="N38" s="6" t="e">
        <v>#REF!</v>
      </c>
    </row>
    <row r="39">
      <c r="A39" s="6" t="e">
        <v>#REF!</v>
      </c>
      <c r="E39" s="6" t="e">
        <v>#REF!</v>
      </c>
      <c r="F39" s="6" t="e">
        <v>#REF!</v>
      </c>
      <c r="G39" s="6" t="e">
        <v>#REF!</v>
      </c>
      <c r="H39" s="6" t="e">
        <v>#REF!</v>
      </c>
      <c r="I39" s="6" t="e">
        <v>#REF!</v>
      </c>
      <c r="J39" s="6" t="e">
        <v>#REF!</v>
      </c>
      <c r="K39" s="6" t="e">
        <v>#REF!</v>
      </c>
      <c r="L39" s="6" t="e">
        <v>#REF!</v>
      </c>
      <c r="M39" s="6" t="e">
        <v>#REF!</v>
      </c>
      <c r="N39" s="6" t="e">
        <v>#REF!</v>
      </c>
    </row>
    <row r="40">
      <c r="A40" s="6" t="e">
        <v>#REF!</v>
      </c>
      <c r="E40" s="6" t="e">
        <v>#REF!</v>
      </c>
      <c r="F40" s="6" t="e">
        <v>#REF!</v>
      </c>
      <c r="G40" s="6" t="e">
        <v>#REF!</v>
      </c>
      <c r="H40" s="6" t="e">
        <v>#REF!</v>
      </c>
      <c r="I40" s="6" t="e">
        <v>#REF!</v>
      </c>
      <c r="J40" s="6" t="e">
        <v>#REF!</v>
      </c>
      <c r="K40" s="6" t="e">
        <v>#REF!</v>
      </c>
      <c r="L40" s="6" t="e">
        <v>#REF!</v>
      </c>
      <c r="M40" s="6" t="e">
        <v>#REF!</v>
      </c>
      <c r="N40" s="6" t="e">
        <v>#REF!</v>
      </c>
    </row>
    <row r="41">
      <c r="A41" s="6" t="e">
        <v>#REF!</v>
      </c>
      <c r="E41" s="6" t="e">
        <v>#REF!</v>
      </c>
      <c r="F41" s="6" t="e">
        <v>#REF!</v>
      </c>
      <c r="G41" s="6" t="e">
        <v>#REF!</v>
      </c>
      <c r="H41" s="6" t="e">
        <v>#REF!</v>
      </c>
      <c r="I41" s="6" t="e">
        <v>#REF!</v>
      </c>
      <c r="J41" s="6" t="e">
        <v>#REF!</v>
      </c>
      <c r="K41" s="6" t="e">
        <v>#REF!</v>
      </c>
      <c r="L41" s="6" t="e">
        <v>#REF!</v>
      </c>
      <c r="M41" s="6" t="e">
        <v>#REF!</v>
      </c>
      <c r="N41" s="6" t="e">
        <v>#REF!</v>
      </c>
    </row>
    <row r="42">
      <c r="A42" s="6" t="e">
        <v>#REF!</v>
      </c>
      <c r="E42" s="6" t="e">
        <v>#REF!</v>
      </c>
      <c r="F42" s="6" t="e">
        <v>#REF!</v>
      </c>
      <c r="G42" s="6" t="e">
        <v>#REF!</v>
      </c>
      <c r="H42" s="6" t="e">
        <v>#REF!</v>
      </c>
      <c r="I42" s="6" t="e">
        <v>#REF!</v>
      </c>
      <c r="J42" s="6" t="e">
        <v>#REF!</v>
      </c>
      <c r="K42" s="6" t="e">
        <v>#REF!</v>
      </c>
      <c r="L42" s="6" t="e">
        <v>#REF!</v>
      </c>
      <c r="M42" s="6" t="e">
        <v>#REF!</v>
      </c>
      <c r="N42" s="6" t="e">
        <v>#REF!</v>
      </c>
    </row>
    <row r="43">
      <c r="A43" s="6" t="e">
        <v>#REF!</v>
      </c>
      <c r="E43" s="6" t="e">
        <v>#REF!</v>
      </c>
      <c r="F43" s="6" t="e">
        <v>#REF!</v>
      </c>
      <c r="G43" s="6" t="e">
        <v>#REF!</v>
      </c>
      <c r="H43" s="6" t="e">
        <v>#REF!</v>
      </c>
      <c r="I43" s="6" t="e">
        <v>#REF!</v>
      </c>
      <c r="J43" s="6" t="e">
        <v>#REF!</v>
      </c>
      <c r="K43" s="6" t="e">
        <v>#REF!</v>
      </c>
      <c r="L43" s="6" t="e">
        <v>#REF!</v>
      </c>
      <c r="M43" s="6" t="e">
        <v>#REF!</v>
      </c>
      <c r="N43" s="6" t="e">
        <v>#REF!</v>
      </c>
    </row>
    <row r="44">
      <c r="A44" s="6" t="e">
        <v>#REF!</v>
      </c>
      <c r="E44" s="6" t="e">
        <v>#REF!</v>
      </c>
      <c r="F44" s="6" t="e">
        <v>#REF!</v>
      </c>
      <c r="G44" s="6" t="e">
        <v>#REF!</v>
      </c>
      <c r="H44" s="6" t="e">
        <v>#REF!</v>
      </c>
      <c r="I44" s="6" t="e">
        <v>#REF!</v>
      </c>
      <c r="J44" s="6" t="e">
        <v>#REF!</v>
      </c>
      <c r="K44" s="6" t="e">
        <v>#REF!</v>
      </c>
      <c r="L44" s="6" t="e">
        <v>#REF!</v>
      </c>
      <c r="M44" s="6" t="e">
        <v>#REF!</v>
      </c>
      <c r="N44" s="6" t="e">
        <v>#REF!</v>
      </c>
    </row>
    <row r="45">
      <c r="A45" s="6" t="e">
        <v>#REF!</v>
      </c>
      <c r="E45" s="6" t="e">
        <v>#REF!</v>
      </c>
      <c r="F45" s="6" t="e">
        <v>#REF!</v>
      </c>
      <c r="G45" s="6" t="e">
        <v>#REF!</v>
      </c>
      <c r="H45" s="6" t="e">
        <v>#REF!</v>
      </c>
      <c r="I45" s="6" t="e">
        <v>#REF!</v>
      </c>
      <c r="J45" s="6" t="e">
        <v>#REF!</v>
      </c>
      <c r="K45" s="6" t="e">
        <v>#REF!</v>
      </c>
      <c r="L45" s="6" t="e">
        <v>#REF!</v>
      </c>
      <c r="M45" s="6" t="e">
        <v>#REF!</v>
      </c>
      <c r="N45" s="6" t="e">
        <v>#REF!</v>
      </c>
    </row>
    <row r="46">
      <c r="A46" s="6" t="e">
        <v>#REF!</v>
      </c>
      <c r="E46" s="6" t="e">
        <v>#REF!</v>
      </c>
      <c r="F46" s="6" t="e">
        <v>#REF!</v>
      </c>
      <c r="G46" s="6" t="e">
        <v>#REF!</v>
      </c>
      <c r="H46" s="6" t="e">
        <v>#REF!</v>
      </c>
      <c r="I46" s="6" t="e">
        <v>#REF!</v>
      </c>
      <c r="J46" s="6" t="e">
        <v>#REF!</v>
      </c>
      <c r="K46" s="6" t="e">
        <v>#REF!</v>
      </c>
      <c r="L46" s="6" t="e">
        <v>#REF!</v>
      </c>
      <c r="M46" s="6" t="e">
        <v>#REF!</v>
      </c>
      <c r="N46" s="6" t="e">
        <v>#REF!</v>
      </c>
    </row>
    <row r="47">
      <c r="A47" s="6" t="e">
        <v>#REF!</v>
      </c>
      <c r="E47" s="6" t="e">
        <v>#REF!</v>
      </c>
      <c r="F47" s="6" t="e">
        <v>#REF!</v>
      </c>
      <c r="G47" s="6" t="e">
        <v>#REF!</v>
      </c>
      <c r="H47" s="6" t="e">
        <v>#REF!</v>
      </c>
      <c r="I47" s="6" t="e">
        <v>#REF!</v>
      </c>
      <c r="J47" s="6" t="e">
        <v>#REF!</v>
      </c>
      <c r="K47" s="6" t="e">
        <v>#REF!</v>
      </c>
      <c r="L47" s="6" t="e">
        <v>#REF!</v>
      </c>
      <c r="M47" s="6" t="e">
        <v>#REF!</v>
      </c>
      <c r="N47" s="6" t="e">
        <v>#REF!</v>
      </c>
    </row>
    <row r="48">
      <c r="A48" s="6" t="e">
        <v>#REF!</v>
      </c>
      <c r="E48" s="6" t="e">
        <v>#REF!</v>
      </c>
      <c r="F48" s="6" t="e">
        <v>#REF!</v>
      </c>
      <c r="G48" s="6" t="e">
        <v>#REF!</v>
      </c>
      <c r="H48" s="6" t="e">
        <v>#REF!</v>
      </c>
      <c r="I48" s="6" t="e">
        <v>#REF!</v>
      </c>
      <c r="J48" s="6" t="e">
        <v>#REF!</v>
      </c>
      <c r="K48" s="6" t="e">
        <v>#REF!</v>
      </c>
      <c r="L48" s="6" t="e">
        <v>#REF!</v>
      </c>
      <c r="M48" s="6" t="e">
        <v>#REF!</v>
      </c>
      <c r="N48" s="6" t="e">
        <v>#REF!</v>
      </c>
    </row>
    <row r="49">
      <c r="A49" s="6" t="e">
        <v>#REF!</v>
      </c>
      <c r="E49" s="6" t="e">
        <v>#REF!</v>
      </c>
      <c r="F49" s="6" t="e">
        <v>#REF!</v>
      </c>
      <c r="G49" s="6" t="e">
        <v>#REF!</v>
      </c>
      <c r="H49" s="6" t="e">
        <v>#REF!</v>
      </c>
      <c r="I49" s="6" t="e">
        <v>#REF!</v>
      </c>
      <c r="J49" s="6" t="e">
        <v>#REF!</v>
      </c>
      <c r="K49" s="6" t="e">
        <v>#REF!</v>
      </c>
      <c r="L49" s="6" t="e">
        <v>#REF!</v>
      </c>
      <c r="M49" s="6" t="e">
        <v>#REF!</v>
      </c>
      <c r="N49" s="6" t="e">
        <v>#REF!</v>
      </c>
    </row>
    <row r="50">
      <c r="A50" s="6" t="e">
        <v>#REF!</v>
      </c>
      <c r="E50" s="6" t="e">
        <v>#REF!</v>
      </c>
      <c r="F50" s="6" t="e">
        <v>#REF!</v>
      </c>
      <c r="G50" s="6" t="e">
        <v>#REF!</v>
      </c>
      <c r="H50" s="6" t="e">
        <v>#REF!</v>
      </c>
      <c r="I50" s="6" t="e">
        <v>#REF!</v>
      </c>
      <c r="J50" s="6" t="e">
        <v>#REF!</v>
      </c>
      <c r="K50" s="6" t="e">
        <v>#REF!</v>
      </c>
      <c r="L50" s="6" t="e">
        <v>#REF!</v>
      </c>
      <c r="M50" s="6" t="e">
        <v>#REF!</v>
      </c>
      <c r="N50" s="6" t="e">
        <v>#REF!</v>
      </c>
    </row>
    <row r="51">
      <c r="A51" s="6" t="e">
        <v>#REF!</v>
      </c>
      <c r="E51" s="6" t="e">
        <v>#REF!</v>
      </c>
      <c r="F51" s="6" t="e">
        <v>#REF!</v>
      </c>
      <c r="G51" s="6" t="e">
        <v>#REF!</v>
      </c>
      <c r="H51" s="6" t="e">
        <v>#REF!</v>
      </c>
      <c r="I51" s="6" t="e">
        <v>#REF!</v>
      </c>
      <c r="J51" s="6" t="e">
        <v>#REF!</v>
      </c>
      <c r="K51" s="6" t="e">
        <v>#REF!</v>
      </c>
      <c r="L51" s="6" t="e">
        <v>#REF!</v>
      </c>
      <c r="M51" s="6" t="e">
        <v>#REF!</v>
      </c>
      <c r="N51" s="6" t="e">
        <v>#REF!</v>
      </c>
    </row>
    <row r="52">
      <c r="A52" s="6" t="e">
        <v>#REF!</v>
      </c>
      <c r="E52" s="6" t="e">
        <v>#REF!</v>
      </c>
      <c r="F52" s="6" t="e">
        <v>#REF!</v>
      </c>
      <c r="G52" s="6" t="e">
        <v>#REF!</v>
      </c>
      <c r="H52" s="6" t="e">
        <v>#REF!</v>
      </c>
      <c r="I52" s="6" t="e">
        <v>#REF!</v>
      </c>
      <c r="J52" s="6" t="e">
        <v>#REF!</v>
      </c>
      <c r="K52" s="6" t="e">
        <v>#REF!</v>
      </c>
      <c r="L52" s="6" t="e">
        <v>#REF!</v>
      </c>
      <c r="M52" s="6" t="e">
        <v>#REF!</v>
      </c>
      <c r="N52" s="6" t="e">
        <v>#REF!</v>
      </c>
    </row>
    <row r="53">
      <c r="A53" s="6" t="e">
        <v>#REF!</v>
      </c>
      <c r="E53" s="6" t="e">
        <v>#REF!</v>
      </c>
      <c r="F53" s="6" t="e">
        <v>#REF!</v>
      </c>
      <c r="G53" s="6" t="e">
        <v>#REF!</v>
      </c>
      <c r="H53" s="6" t="e">
        <v>#REF!</v>
      </c>
      <c r="I53" s="6" t="e">
        <v>#REF!</v>
      </c>
      <c r="J53" s="6" t="e">
        <v>#REF!</v>
      </c>
      <c r="K53" s="6" t="e">
        <v>#REF!</v>
      </c>
      <c r="L53" s="6" t="e">
        <v>#REF!</v>
      </c>
      <c r="M53" s="6" t="e">
        <v>#REF!</v>
      </c>
      <c r="N53" s="6" t="e">
        <v>#REF!</v>
      </c>
    </row>
    <row r="54">
      <c r="A54" s="6" t="e">
        <v>#REF!</v>
      </c>
      <c r="E54" s="6" t="e">
        <v>#REF!</v>
      </c>
      <c r="F54" s="6" t="e">
        <v>#REF!</v>
      </c>
      <c r="G54" s="6" t="e">
        <v>#REF!</v>
      </c>
      <c r="H54" s="6" t="e">
        <v>#REF!</v>
      </c>
      <c r="I54" s="6" t="e">
        <v>#REF!</v>
      </c>
      <c r="J54" s="6" t="e">
        <v>#REF!</v>
      </c>
      <c r="K54" s="6" t="e">
        <v>#REF!</v>
      </c>
      <c r="L54" s="6" t="e">
        <v>#REF!</v>
      </c>
      <c r="M54" s="6" t="e">
        <v>#REF!</v>
      </c>
      <c r="N54" s="6" t="e">
        <v>#REF!</v>
      </c>
    </row>
    <row r="55">
      <c r="A55" s="6" t="e">
        <v>#REF!</v>
      </c>
      <c r="E55" s="6" t="e">
        <v>#REF!</v>
      </c>
      <c r="F55" s="6" t="e">
        <v>#REF!</v>
      </c>
      <c r="G55" s="6" t="e">
        <v>#REF!</v>
      </c>
      <c r="H55" s="6" t="e">
        <v>#REF!</v>
      </c>
      <c r="I55" s="6" t="e">
        <v>#REF!</v>
      </c>
      <c r="J55" s="6" t="e">
        <v>#REF!</v>
      </c>
      <c r="K55" s="6" t="e">
        <v>#REF!</v>
      </c>
      <c r="L55" s="6" t="e">
        <v>#REF!</v>
      </c>
      <c r="M55" s="6" t="e">
        <v>#REF!</v>
      </c>
      <c r="N55" s="6" t="e">
        <v>#REF!</v>
      </c>
    </row>
    <row r="56">
      <c r="A56" s="6" t="e">
        <v>#REF!</v>
      </c>
      <c r="E56" s="6" t="e">
        <v>#REF!</v>
      </c>
      <c r="F56" s="6" t="e">
        <v>#REF!</v>
      </c>
      <c r="G56" s="6" t="e">
        <v>#REF!</v>
      </c>
      <c r="H56" s="6" t="e">
        <v>#REF!</v>
      </c>
      <c r="I56" s="6" t="e">
        <v>#REF!</v>
      </c>
      <c r="J56" s="6" t="e">
        <v>#REF!</v>
      </c>
      <c r="K56" s="6" t="e">
        <v>#REF!</v>
      </c>
      <c r="L56" s="6" t="e">
        <v>#REF!</v>
      </c>
      <c r="M56" s="6" t="e">
        <v>#REF!</v>
      </c>
      <c r="N56" s="6" t="e">
        <v>#REF!</v>
      </c>
    </row>
    <row r="57">
      <c r="A57" s="6" t="e">
        <v>#REF!</v>
      </c>
      <c r="E57" s="6" t="e">
        <v>#REF!</v>
      </c>
      <c r="F57" s="6" t="e">
        <v>#REF!</v>
      </c>
      <c r="G57" s="6" t="e">
        <v>#REF!</v>
      </c>
      <c r="H57" s="6" t="e">
        <v>#REF!</v>
      </c>
      <c r="I57" s="6" t="e">
        <v>#REF!</v>
      </c>
      <c r="J57" s="6" t="e">
        <v>#REF!</v>
      </c>
      <c r="K57" s="6" t="e">
        <v>#REF!</v>
      </c>
      <c r="L57" s="6" t="e">
        <v>#REF!</v>
      </c>
      <c r="M57" s="6" t="e">
        <v>#REF!</v>
      </c>
      <c r="N57" s="6" t="e">
        <v>#REF!</v>
      </c>
    </row>
    <row r="58">
      <c r="A58" s="6" t="e">
        <v>#REF!</v>
      </c>
      <c r="E58" s="6" t="e">
        <v>#REF!</v>
      </c>
      <c r="F58" s="6" t="e">
        <v>#REF!</v>
      </c>
      <c r="G58" s="6" t="e">
        <v>#REF!</v>
      </c>
      <c r="H58" s="6" t="e">
        <v>#REF!</v>
      </c>
      <c r="I58" s="6" t="e">
        <v>#REF!</v>
      </c>
      <c r="J58" s="6" t="e">
        <v>#REF!</v>
      </c>
      <c r="K58" s="6" t="e">
        <v>#REF!</v>
      </c>
      <c r="L58" s="6" t="e">
        <v>#REF!</v>
      </c>
      <c r="M58" s="6" t="e">
        <v>#REF!</v>
      </c>
      <c r="N58" s="6" t="e">
        <v>#REF!</v>
      </c>
    </row>
    <row r="59">
      <c r="A59" s="6" t="e">
        <v>#REF!</v>
      </c>
      <c r="E59" s="6" t="e">
        <v>#REF!</v>
      </c>
      <c r="F59" s="6" t="e">
        <v>#REF!</v>
      </c>
      <c r="G59" s="6" t="e">
        <v>#REF!</v>
      </c>
      <c r="H59" s="6" t="e">
        <v>#REF!</v>
      </c>
      <c r="I59" s="6" t="e">
        <v>#REF!</v>
      </c>
      <c r="J59" s="6" t="e">
        <v>#REF!</v>
      </c>
      <c r="K59" s="6" t="e">
        <v>#REF!</v>
      </c>
      <c r="L59" s="6" t="e">
        <v>#REF!</v>
      </c>
      <c r="M59" s="6" t="e">
        <v>#REF!</v>
      </c>
      <c r="N59" s="6" t="e">
        <v>#REF!</v>
      </c>
    </row>
    <row r="60">
      <c r="A60" s="6" t="e">
        <v>#REF!</v>
      </c>
      <c r="E60" s="6" t="e">
        <v>#REF!</v>
      </c>
      <c r="F60" s="6" t="e">
        <v>#REF!</v>
      </c>
      <c r="G60" s="6" t="e">
        <v>#REF!</v>
      </c>
      <c r="H60" s="6" t="e">
        <v>#REF!</v>
      </c>
      <c r="I60" s="6" t="e">
        <v>#REF!</v>
      </c>
      <c r="J60" s="6" t="e">
        <v>#REF!</v>
      </c>
      <c r="K60" s="6" t="e">
        <v>#REF!</v>
      </c>
      <c r="L60" s="6" t="e">
        <v>#REF!</v>
      </c>
      <c r="M60" s="6" t="e">
        <v>#REF!</v>
      </c>
      <c r="N60" s="6" t="e">
        <v>#REF!</v>
      </c>
    </row>
    <row r="61">
      <c r="A61" s="6" t="e">
        <v>#REF!</v>
      </c>
      <c r="E61" s="6" t="e">
        <v>#REF!</v>
      </c>
      <c r="F61" s="6" t="e">
        <v>#REF!</v>
      </c>
      <c r="G61" s="6" t="e">
        <v>#REF!</v>
      </c>
      <c r="H61" s="6" t="e">
        <v>#REF!</v>
      </c>
      <c r="I61" s="6" t="e">
        <v>#REF!</v>
      </c>
      <c r="J61" s="6" t="e">
        <v>#REF!</v>
      </c>
      <c r="K61" s="6" t="e">
        <v>#REF!</v>
      </c>
      <c r="L61" s="6" t="e">
        <v>#REF!</v>
      </c>
      <c r="M61" s="6" t="e">
        <v>#REF!</v>
      </c>
      <c r="N61" s="6" t="e">
        <v>#REF!</v>
      </c>
    </row>
    <row r="62">
      <c r="A62" s="6" t="e">
        <v>#REF!</v>
      </c>
      <c r="E62" s="6" t="e">
        <v>#REF!</v>
      </c>
      <c r="F62" s="6" t="e">
        <v>#REF!</v>
      </c>
      <c r="G62" s="6" t="e">
        <v>#REF!</v>
      </c>
      <c r="H62" s="6" t="e">
        <v>#REF!</v>
      </c>
      <c r="I62" s="6" t="e">
        <v>#REF!</v>
      </c>
      <c r="J62" s="6" t="e">
        <v>#REF!</v>
      </c>
      <c r="K62" s="6" t="e">
        <v>#REF!</v>
      </c>
      <c r="L62" s="6" t="e">
        <v>#REF!</v>
      </c>
      <c r="M62" s="6" t="e">
        <v>#REF!</v>
      </c>
      <c r="N62" s="6" t="e">
        <v>#REF!</v>
      </c>
    </row>
    <row r="63">
      <c r="A63" s="6" t="e">
        <v>#REF!</v>
      </c>
      <c r="E63" s="6" t="e">
        <v>#REF!</v>
      </c>
      <c r="F63" s="6" t="e">
        <v>#REF!</v>
      </c>
      <c r="G63" s="6" t="e">
        <v>#REF!</v>
      </c>
      <c r="H63" s="6" t="e">
        <v>#REF!</v>
      </c>
      <c r="I63" s="6" t="e">
        <v>#REF!</v>
      </c>
      <c r="J63" s="6" t="e">
        <v>#REF!</v>
      </c>
      <c r="K63" s="6" t="e">
        <v>#REF!</v>
      </c>
      <c r="L63" s="6" t="e">
        <v>#REF!</v>
      </c>
      <c r="M63" s="6" t="e">
        <v>#REF!</v>
      </c>
      <c r="N63" s="6" t="e">
        <v>#REF!</v>
      </c>
    </row>
    <row r="64">
      <c r="A64" s="6" t="e">
        <v>#REF!</v>
      </c>
      <c r="E64" s="6" t="e">
        <v>#REF!</v>
      </c>
      <c r="F64" s="6" t="e">
        <v>#REF!</v>
      </c>
      <c r="G64" s="6" t="e">
        <v>#REF!</v>
      </c>
      <c r="H64" s="6" t="e">
        <v>#REF!</v>
      </c>
      <c r="I64" s="6" t="e">
        <v>#REF!</v>
      </c>
      <c r="J64" s="6" t="e">
        <v>#REF!</v>
      </c>
      <c r="K64" s="6" t="e">
        <v>#REF!</v>
      </c>
      <c r="L64" s="6" t="e">
        <v>#REF!</v>
      </c>
      <c r="M64" s="6" t="e">
        <v>#REF!</v>
      </c>
      <c r="N64" s="6" t="e">
        <v>#REF!</v>
      </c>
    </row>
    <row r="65">
      <c r="A65" s="6" t="e">
        <v>#REF!</v>
      </c>
      <c r="E65" s="6" t="e">
        <v>#REF!</v>
      </c>
      <c r="F65" s="6" t="e">
        <v>#REF!</v>
      </c>
      <c r="G65" s="6" t="e">
        <v>#REF!</v>
      </c>
      <c r="H65" s="6" t="e">
        <v>#REF!</v>
      </c>
      <c r="I65" s="6" t="e">
        <v>#REF!</v>
      </c>
      <c r="J65" s="6" t="e">
        <v>#REF!</v>
      </c>
      <c r="K65" s="6" t="e">
        <v>#REF!</v>
      </c>
      <c r="L65" s="6" t="e">
        <v>#REF!</v>
      </c>
      <c r="M65" s="6" t="e">
        <v>#REF!</v>
      </c>
      <c r="N65" s="6" t="e">
        <v>#REF!</v>
      </c>
    </row>
    <row r="66">
      <c r="A66" s="6" t="e">
        <v>#REF!</v>
      </c>
      <c r="E66" s="6" t="e">
        <v>#REF!</v>
      </c>
      <c r="F66" s="6" t="e">
        <v>#REF!</v>
      </c>
      <c r="G66" s="6" t="e">
        <v>#REF!</v>
      </c>
      <c r="H66" s="6" t="e">
        <v>#REF!</v>
      </c>
      <c r="I66" s="6" t="e">
        <v>#REF!</v>
      </c>
      <c r="J66" s="6" t="e">
        <v>#REF!</v>
      </c>
      <c r="K66" s="6" t="e">
        <v>#REF!</v>
      </c>
      <c r="L66" s="6" t="e">
        <v>#REF!</v>
      </c>
      <c r="M66" s="6" t="e">
        <v>#REF!</v>
      </c>
      <c r="N66" s="6" t="e">
        <v>#REF!</v>
      </c>
    </row>
    <row r="67">
      <c r="A67" s="6" t="e">
        <v>#REF!</v>
      </c>
      <c r="E67" s="6" t="e">
        <v>#REF!</v>
      </c>
      <c r="F67" s="6" t="e">
        <v>#REF!</v>
      </c>
      <c r="G67" s="6" t="e">
        <v>#REF!</v>
      </c>
      <c r="H67" s="6" t="e">
        <v>#REF!</v>
      </c>
      <c r="I67" s="6" t="e">
        <v>#REF!</v>
      </c>
      <c r="J67" s="6" t="e">
        <v>#REF!</v>
      </c>
      <c r="K67" s="6" t="e">
        <v>#REF!</v>
      </c>
      <c r="L67" s="6" t="e">
        <v>#REF!</v>
      </c>
      <c r="M67" s="6" t="e">
        <v>#REF!</v>
      </c>
      <c r="N67" s="6" t="e">
        <v>#REF!</v>
      </c>
    </row>
    <row r="68">
      <c r="A68" s="6" t="e">
        <v>#REF!</v>
      </c>
      <c r="E68" s="6" t="e">
        <v>#REF!</v>
      </c>
      <c r="F68" s="6" t="e">
        <v>#REF!</v>
      </c>
      <c r="G68" s="6" t="e">
        <v>#REF!</v>
      </c>
      <c r="H68" s="6" t="e">
        <v>#REF!</v>
      </c>
      <c r="I68" s="6" t="e">
        <v>#REF!</v>
      </c>
      <c r="J68" s="6" t="e">
        <v>#REF!</v>
      </c>
      <c r="K68" s="6" t="e">
        <v>#REF!</v>
      </c>
      <c r="L68" s="6" t="e">
        <v>#REF!</v>
      </c>
      <c r="M68" s="6" t="e">
        <v>#REF!</v>
      </c>
      <c r="N68" s="6" t="e">
        <v>#REF!</v>
      </c>
    </row>
    <row r="69">
      <c r="A69" s="6" t="e">
        <v>#REF!</v>
      </c>
      <c r="E69" s="6" t="e">
        <v>#REF!</v>
      </c>
      <c r="F69" s="6" t="e">
        <v>#REF!</v>
      </c>
      <c r="G69" s="6" t="e">
        <v>#REF!</v>
      </c>
      <c r="H69" s="6" t="e">
        <v>#REF!</v>
      </c>
      <c r="I69" s="6" t="e">
        <v>#REF!</v>
      </c>
      <c r="J69" s="6" t="e">
        <v>#REF!</v>
      </c>
      <c r="K69" s="6" t="e">
        <v>#REF!</v>
      </c>
      <c r="L69" s="6" t="e">
        <v>#REF!</v>
      </c>
      <c r="M69" s="6" t="e">
        <v>#REF!</v>
      </c>
      <c r="N69" s="6" t="e">
        <v>#REF!</v>
      </c>
    </row>
    <row r="70">
      <c r="A70" s="6" t="e">
        <v>#REF!</v>
      </c>
      <c r="E70" s="6" t="e">
        <v>#REF!</v>
      </c>
      <c r="F70" s="6" t="e">
        <v>#REF!</v>
      </c>
      <c r="G70" s="6" t="e">
        <v>#REF!</v>
      </c>
      <c r="H70" s="6" t="e">
        <v>#REF!</v>
      </c>
      <c r="I70" s="6" t="e">
        <v>#REF!</v>
      </c>
      <c r="J70" s="6" t="e">
        <v>#REF!</v>
      </c>
      <c r="K70" s="6" t="e">
        <v>#REF!</v>
      </c>
      <c r="L70" s="6" t="e">
        <v>#REF!</v>
      </c>
      <c r="M70" s="6" t="e">
        <v>#REF!</v>
      </c>
      <c r="N70" s="6" t="e">
        <v>#REF!</v>
      </c>
    </row>
    <row r="71">
      <c r="A71" s="6" t="e">
        <v>#REF!</v>
      </c>
      <c r="E71" s="6" t="e">
        <v>#REF!</v>
      </c>
      <c r="F71" s="6" t="e">
        <v>#REF!</v>
      </c>
      <c r="G71" s="6" t="e">
        <v>#REF!</v>
      </c>
      <c r="H71" s="6" t="e">
        <v>#REF!</v>
      </c>
      <c r="I71" s="6" t="e">
        <v>#REF!</v>
      </c>
      <c r="J71" s="6" t="e">
        <v>#REF!</v>
      </c>
      <c r="K71" s="6" t="e">
        <v>#REF!</v>
      </c>
      <c r="L71" s="6" t="e">
        <v>#REF!</v>
      </c>
      <c r="M71" s="6" t="e">
        <v>#REF!</v>
      </c>
      <c r="N71" s="6" t="e">
        <v>#REF!</v>
      </c>
    </row>
    <row r="72">
      <c r="A72" s="6" t="e">
        <v>#REF!</v>
      </c>
      <c r="E72" s="6" t="e">
        <v>#REF!</v>
      </c>
      <c r="F72" s="6" t="e">
        <v>#REF!</v>
      </c>
      <c r="G72" s="6" t="e">
        <v>#REF!</v>
      </c>
      <c r="H72" s="6" t="e">
        <v>#REF!</v>
      </c>
      <c r="I72" s="6" t="e">
        <v>#REF!</v>
      </c>
      <c r="J72" s="6" t="e">
        <v>#REF!</v>
      </c>
      <c r="K72" s="6" t="e">
        <v>#REF!</v>
      </c>
      <c r="L72" s="6" t="e">
        <v>#REF!</v>
      </c>
      <c r="M72" s="6" t="e">
        <v>#REF!</v>
      </c>
      <c r="N72" s="6" t="e">
        <v>#REF!</v>
      </c>
    </row>
    <row r="73">
      <c r="A73" s="6" t="e">
        <v>#REF!</v>
      </c>
      <c r="E73" s="6" t="e">
        <v>#REF!</v>
      </c>
      <c r="F73" s="6" t="e">
        <v>#REF!</v>
      </c>
      <c r="G73" s="6" t="e">
        <v>#REF!</v>
      </c>
      <c r="H73" s="6" t="e">
        <v>#REF!</v>
      </c>
      <c r="I73" s="6" t="e">
        <v>#REF!</v>
      </c>
      <c r="J73" s="6" t="e">
        <v>#REF!</v>
      </c>
      <c r="K73" s="6" t="e">
        <v>#REF!</v>
      </c>
      <c r="L73" s="6" t="e">
        <v>#REF!</v>
      </c>
      <c r="M73" s="6" t="e">
        <v>#REF!</v>
      </c>
      <c r="N73" s="6" t="e">
        <v>#REF!</v>
      </c>
    </row>
    <row r="74">
      <c r="A74" s="6" t="e">
        <v>#REF!</v>
      </c>
      <c r="E74" s="6" t="e">
        <v>#REF!</v>
      </c>
      <c r="F74" s="6" t="e">
        <v>#REF!</v>
      </c>
      <c r="G74" s="6" t="e">
        <v>#REF!</v>
      </c>
      <c r="H74" s="6" t="e">
        <v>#REF!</v>
      </c>
      <c r="I74" s="6" t="e">
        <v>#REF!</v>
      </c>
      <c r="J74" s="6" t="e">
        <v>#REF!</v>
      </c>
      <c r="K74" s="6" t="e">
        <v>#REF!</v>
      </c>
      <c r="L74" s="6" t="e">
        <v>#REF!</v>
      </c>
      <c r="M74" s="6" t="e">
        <v>#REF!</v>
      </c>
      <c r="N74" s="6" t="e">
        <v>#REF!</v>
      </c>
    </row>
    <row r="75">
      <c r="A75" s="6" t="e">
        <v>#REF!</v>
      </c>
      <c r="E75" s="6" t="e">
        <v>#REF!</v>
      </c>
      <c r="F75" s="6" t="e">
        <v>#REF!</v>
      </c>
      <c r="G75" s="6" t="e">
        <v>#REF!</v>
      </c>
      <c r="H75" s="6" t="e">
        <v>#REF!</v>
      </c>
      <c r="I75" s="6" t="e">
        <v>#REF!</v>
      </c>
      <c r="J75" s="6" t="e">
        <v>#REF!</v>
      </c>
      <c r="K75" s="6" t="e">
        <v>#REF!</v>
      </c>
      <c r="L75" s="6" t="e">
        <v>#REF!</v>
      </c>
      <c r="M75" s="6" t="e">
        <v>#REF!</v>
      </c>
      <c r="N75" s="6" t="e">
        <v>#REF!</v>
      </c>
    </row>
    <row r="76">
      <c r="A76" s="6" t="e">
        <v>#REF!</v>
      </c>
      <c r="E76" s="6" t="e">
        <v>#REF!</v>
      </c>
      <c r="F76" s="6" t="e">
        <v>#REF!</v>
      </c>
      <c r="G76" s="6" t="e">
        <v>#REF!</v>
      </c>
      <c r="H76" s="6" t="e">
        <v>#REF!</v>
      </c>
      <c r="I76" s="6" t="e">
        <v>#REF!</v>
      </c>
      <c r="J76" s="6" t="e">
        <v>#REF!</v>
      </c>
      <c r="K76" s="6" t="e">
        <v>#REF!</v>
      </c>
      <c r="L76" s="6" t="e">
        <v>#REF!</v>
      </c>
      <c r="M76" s="6" t="e">
        <v>#REF!</v>
      </c>
      <c r="N76" s="6" t="e">
        <v>#REF!</v>
      </c>
    </row>
    <row r="77">
      <c r="A77" s="6" t="e">
        <v>#REF!</v>
      </c>
      <c r="E77" s="6" t="e">
        <v>#REF!</v>
      </c>
      <c r="F77" s="6" t="e">
        <v>#REF!</v>
      </c>
      <c r="G77" s="6" t="e">
        <v>#REF!</v>
      </c>
      <c r="H77" s="6" t="e">
        <v>#REF!</v>
      </c>
      <c r="I77" s="6" t="e">
        <v>#REF!</v>
      </c>
      <c r="J77" s="6" t="e">
        <v>#REF!</v>
      </c>
      <c r="K77" s="6" t="e">
        <v>#REF!</v>
      </c>
      <c r="L77" s="6" t="e">
        <v>#REF!</v>
      </c>
      <c r="M77" s="6" t="e">
        <v>#REF!</v>
      </c>
      <c r="N77" s="6" t="e">
        <v>#REF!</v>
      </c>
    </row>
    <row r="78">
      <c r="A78" s="6" t="e">
        <v>#REF!</v>
      </c>
      <c r="E78" s="6" t="e">
        <v>#REF!</v>
      </c>
      <c r="F78" s="6" t="e">
        <v>#REF!</v>
      </c>
      <c r="G78" s="6" t="e">
        <v>#REF!</v>
      </c>
      <c r="H78" s="6" t="e">
        <v>#REF!</v>
      </c>
      <c r="I78" s="6" t="e">
        <v>#REF!</v>
      </c>
      <c r="J78" s="6" t="e">
        <v>#REF!</v>
      </c>
      <c r="K78" s="6" t="e">
        <v>#REF!</v>
      </c>
      <c r="L78" s="6" t="e">
        <v>#REF!</v>
      </c>
      <c r="M78" s="6" t="e">
        <v>#REF!</v>
      </c>
      <c r="N78" s="6" t="e">
        <v>#REF!</v>
      </c>
    </row>
    <row r="79">
      <c r="A79" s="6" t="e">
        <v>#REF!</v>
      </c>
      <c r="E79" s="6" t="e">
        <v>#REF!</v>
      </c>
      <c r="F79" s="6" t="e">
        <v>#REF!</v>
      </c>
      <c r="G79" s="6" t="e">
        <v>#REF!</v>
      </c>
      <c r="H79" s="6" t="e">
        <v>#REF!</v>
      </c>
      <c r="I79" s="6" t="e">
        <v>#REF!</v>
      </c>
      <c r="J79" s="6" t="e">
        <v>#REF!</v>
      </c>
      <c r="K79" s="6" t="e">
        <v>#REF!</v>
      </c>
      <c r="L79" s="6" t="e">
        <v>#REF!</v>
      </c>
      <c r="M79" s="6" t="e">
        <v>#REF!</v>
      </c>
      <c r="N79" s="6" t="e">
        <v>#REF!</v>
      </c>
    </row>
    <row r="80">
      <c r="A80" s="6" t="e">
        <v>#REF!</v>
      </c>
      <c r="E80" s="6" t="e">
        <v>#REF!</v>
      </c>
      <c r="F80" s="6" t="e">
        <v>#REF!</v>
      </c>
      <c r="G80" s="6" t="e">
        <v>#REF!</v>
      </c>
      <c r="H80" s="6" t="e">
        <v>#REF!</v>
      </c>
      <c r="I80" s="6" t="e">
        <v>#REF!</v>
      </c>
      <c r="J80" s="6" t="e">
        <v>#REF!</v>
      </c>
      <c r="K80" s="6" t="e">
        <v>#REF!</v>
      </c>
      <c r="L80" s="6" t="e">
        <v>#REF!</v>
      </c>
      <c r="M80" s="6" t="e">
        <v>#REF!</v>
      </c>
      <c r="N80" s="6" t="e">
        <v>#REF!</v>
      </c>
    </row>
    <row r="81">
      <c r="A81" s="6" t="e">
        <v>#REF!</v>
      </c>
      <c r="E81" s="6" t="e">
        <v>#REF!</v>
      </c>
      <c r="F81" s="6" t="e">
        <v>#REF!</v>
      </c>
      <c r="G81" s="6" t="e">
        <v>#REF!</v>
      </c>
      <c r="H81" s="6" t="e">
        <v>#REF!</v>
      </c>
      <c r="I81" s="6" t="e">
        <v>#REF!</v>
      </c>
      <c r="J81" s="6" t="e">
        <v>#REF!</v>
      </c>
      <c r="K81" s="6" t="e">
        <v>#REF!</v>
      </c>
      <c r="L81" s="6" t="e">
        <v>#REF!</v>
      </c>
      <c r="M81" s="6" t="e">
        <v>#REF!</v>
      </c>
      <c r="N81" s="6" t="e">
        <v>#REF!</v>
      </c>
    </row>
    <row r="82">
      <c r="A82" s="6" t="e">
        <v>#REF!</v>
      </c>
      <c r="E82" s="6" t="e">
        <v>#REF!</v>
      </c>
      <c r="F82" s="6" t="e">
        <v>#REF!</v>
      </c>
      <c r="G82" s="6" t="e">
        <v>#REF!</v>
      </c>
      <c r="H82" s="6" t="e">
        <v>#REF!</v>
      </c>
      <c r="I82" s="6" t="e">
        <v>#REF!</v>
      </c>
      <c r="J82" s="6" t="e">
        <v>#REF!</v>
      </c>
      <c r="K82" s="6" t="e">
        <v>#REF!</v>
      </c>
      <c r="L82" s="6" t="e">
        <v>#REF!</v>
      </c>
      <c r="M82" s="6" t="e">
        <v>#REF!</v>
      </c>
      <c r="N82" s="6" t="e">
        <v>#REF!</v>
      </c>
    </row>
    <row r="83">
      <c r="A83" s="6" t="e">
        <v>#REF!</v>
      </c>
      <c r="E83" s="6" t="e">
        <v>#REF!</v>
      </c>
      <c r="F83" s="6" t="e">
        <v>#REF!</v>
      </c>
      <c r="G83" s="6" t="e">
        <v>#REF!</v>
      </c>
      <c r="H83" s="6" t="e">
        <v>#REF!</v>
      </c>
      <c r="I83" s="6" t="e">
        <v>#REF!</v>
      </c>
      <c r="J83" s="6" t="e">
        <v>#REF!</v>
      </c>
      <c r="K83" s="6" t="e">
        <v>#REF!</v>
      </c>
      <c r="L83" s="6" t="e">
        <v>#REF!</v>
      </c>
      <c r="M83" s="6" t="e">
        <v>#REF!</v>
      </c>
      <c r="N83" s="6" t="e">
        <v>#REF!</v>
      </c>
    </row>
    <row r="84">
      <c r="A84" s="6" t="e">
        <v>#REF!</v>
      </c>
      <c r="E84" s="6" t="e">
        <v>#REF!</v>
      </c>
      <c r="F84" s="6" t="e">
        <v>#REF!</v>
      </c>
      <c r="G84" s="6" t="e">
        <v>#REF!</v>
      </c>
      <c r="H84" s="6" t="e">
        <v>#REF!</v>
      </c>
      <c r="I84" s="6" t="e">
        <v>#REF!</v>
      </c>
      <c r="J84" s="6" t="e">
        <v>#REF!</v>
      </c>
      <c r="K84" s="6" t="e">
        <v>#REF!</v>
      </c>
      <c r="L84" s="6" t="e">
        <v>#REF!</v>
      </c>
      <c r="M84" s="6" t="e">
        <v>#REF!</v>
      </c>
      <c r="N84" s="6" t="e">
        <v>#REF!</v>
      </c>
    </row>
    <row r="85">
      <c r="A85" s="6" t="e">
        <v>#REF!</v>
      </c>
      <c r="E85" s="6" t="e">
        <v>#REF!</v>
      </c>
      <c r="F85" s="6" t="e">
        <v>#REF!</v>
      </c>
      <c r="G85" s="6" t="e">
        <v>#REF!</v>
      </c>
      <c r="H85" s="6" t="e">
        <v>#REF!</v>
      </c>
      <c r="I85" s="6" t="e">
        <v>#REF!</v>
      </c>
      <c r="J85" s="6" t="e">
        <v>#REF!</v>
      </c>
      <c r="K85" s="6" t="e">
        <v>#REF!</v>
      </c>
      <c r="L85" s="6" t="e">
        <v>#REF!</v>
      </c>
      <c r="M85" s="6" t="e">
        <v>#REF!</v>
      </c>
      <c r="N85" s="6" t="e">
        <v>#REF!</v>
      </c>
    </row>
    <row r="86">
      <c r="A86" s="6" t="e">
        <v>#REF!</v>
      </c>
      <c r="E86" s="6" t="e">
        <v>#REF!</v>
      </c>
      <c r="F86" s="6" t="e">
        <v>#REF!</v>
      </c>
      <c r="G86" s="6" t="e">
        <v>#REF!</v>
      </c>
      <c r="H86" s="6" t="e">
        <v>#REF!</v>
      </c>
      <c r="I86" s="6" t="e">
        <v>#REF!</v>
      </c>
      <c r="J86" s="6" t="e">
        <v>#REF!</v>
      </c>
      <c r="K86" s="6" t="e">
        <v>#REF!</v>
      </c>
      <c r="L86" s="6" t="e">
        <v>#REF!</v>
      </c>
      <c r="M86" s="6" t="e">
        <v>#REF!</v>
      </c>
      <c r="N86" s="6" t="e">
        <v>#REF!</v>
      </c>
    </row>
    <row r="87">
      <c r="A87" s="6" t="e">
        <v>#REF!</v>
      </c>
      <c r="E87" s="6" t="e">
        <v>#REF!</v>
      </c>
      <c r="F87" s="6" t="e">
        <v>#REF!</v>
      </c>
      <c r="G87" s="6" t="e">
        <v>#REF!</v>
      </c>
      <c r="H87" s="6" t="e">
        <v>#REF!</v>
      </c>
      <c r="I87" s="6" t="e">
        <v>#REF!</v>
      </c>
      <c r="J87" s="6" t="e">
        <v>#REF!</v>
      </c>
      <c r="K87" s="6" t="e">
        <v>#REF!</v>
      </c>
      <c r="L87" s="6" t="e">
        <v>#REF!</v>
      </c>
      <c r="M87" s="6" t="e">
        <v>#REF!</v>
      </c>
      <c r="N87" s="6" t="e">
        <v>#REF!</v>
      </c>
    </row>
    <row r="88">
      <c r="A88" s="6" t="e">
        <v>#REF!</v>
      </c>
      <c r="E88" s="6" t="e">
        <v>#REF!</v>
      </c>
      <c r="F88" s="6" t="e">
        <v>#REF!</v>
      </c>
      <c r="G88" s="6" t="e">
        <v>#REF!</v>
      </c>
      <c r="H88" s="6" t="e">
        <v>#REF!</v>
      </c>
      <c r="I88" s="6" t="e">
        <v>#REF!</v>
      </c>
      <c r="J88" s="6" t="e">
        <v>#REF!</v>
      </c>
      <c r="K88" s="6" t="e">
        <v>#REF!</v>
      </c>
      <c r="L88" s="6" t="e">
        <v>#REF!</v>
      </c>
      <c r="M88" s="6" t="e">
        <v>#REF!</v>
      </c>
      <c r="N88" s="6" t="e">
        <v>#REF!</v>
      </c>
    </row>
    <row r="89">
      <c r="A89" s="6" t="e">
        <v>#REF!</v>
      </c>
      <c r="E89" s="6" t="e">
        <v>#REF!</v>
      </c>
      <c r="F89" s="6" t="e">
        <v>#REF!</v>
      </c>
      <c r="G89" s="6" t="e">
        <v>#REF!</v>
      </c>
      <c r="H89" s="6" t="e">
        <v>#REF!</v>
      </c>
      <c r="I89" s="6" t="e">
        <v>#REF!</v>
      </c>
      <c r="J89" s="6" t="e">
        <v>#REF!</v>
      </c>
      <c r="K89" s="6" t="e">
        <v>#REF!</v>
      </c>
      <c r="L89" s="6" t="e">
        <v>#REF!</v>
      </c>
      <c r="M89" s="6" t="e">
        <v>#REF!</v>
      </c>
      <c r="N89" s="6" t="e">
        <v>#REF!</v>
      </c>
    </row>
    <row r="90">
      <c r="A90" s="6" t="e">
        <v>#REF!</v>
      </c>
      <c r="E90" s="6" t="e">
        <v>#REF!</v>
      </c>
      <c r="F90" s="6" t="e">
        <v>#REF!</v>
      </c>
      <c r="G90" s="6" t="e">
        <v>#REF!</v>
      </c>
      <c r="H90" s="6" t="e">
        <v>#REF!</v>
      </c>
      <c r="I90" s="6" t="e">
        <v>#REF!</v>
      </c>
      <c r="J90" s="6" t="e">
        <v>#REF!</v>
      </c>
      <c r="K90" s="6" t="e">
        <v>#REF!</v>
      </c>
      <c r="L90" s="6" t="e">
        <v>#REF!</v>
      </c>
      <c r="M90" s="6" t="e">
        <v>#REF!</v>
      </c>
      <c r="N90" s="6" t="e">
        <v>#REF!</v>
      </c>
    </row>
    <row r="91">
      <c r="A91" s="6" t="e">
        <v>#REF!</v>
      </c>
      <c r="E91" s="6" t="e">
        <v>#REF!</v>
      </c>
      <c r="F91" s="6" t="e">
        <v>#REF!</v>
      </c>
      <c r="G91" s="6" t="e">
        <v>#REF!</v>
      </c>
      <c r="H91" s="6" t="e">
        <v>#REF!</v>
      </c>
      <c r="I91" s="6" t="e">
        <v>#REF!</v>
      </c>
      <c r="J91" s="6" t="e">
        <v>#REF!</v>
      </c>
      <c r="K91" s="6" t="e">
        <v>#REF!</v>
      </c>
      <c r="L91" s="6" t="e">
        <v>#REF!</v>
      </c>
      <c r="M91" s="6" t="e">
        <v>#REF!</v>
      </c>
      <c r="N91" s="6" t="e">
        <v>#REF!</v>
      </c>
    </row>
    <row r="92">
      <c r="A92" s="6" t="e">
        <v>#REF!</v>
      </c>
      <c r="E92" s="6" t="e">
        <v>#REF!</v>
      </c>
      <c r="F92" s="6" t="e">
        <v>#REF!</v>
      </c>
      <c r="G92" s="6" t="e">
        <v>#REF!</v>
      </c>
      <c r="H92" s="6" t="e">
        <v>#REF!</v>
      </c>
      <c r="I92" s="6" t="e">
        <v>#REF!</v>
      </c>
      <c r="J92" s="6" t="e">
        <v>#REF!</v>
      </c>
      <c r="K92" s="6" t="e">
        <v>#REF!</v>
      </c>
      <c r="L92" s="6" t="e">
        <v>#REF!</v>
      </c>
      <c r="M92" s="6" t="e">
        <v>#REF!</v>
      </c>
      <c r="N92" s="6" t="e">
        <v>#REF!</v>
      </c>
    </row>
    <row r="93">
      <c r="A93" s="6" t="e">
        <v>#REF!</v>
      </c>
      <c r="E93" s="6" t="e">
        <v>#REF!</v>
      </c>
      <c r="F93" s="6" t="e">
        <v>#REF!</v>
      </c>
      <c r="G93" s="6" t="e">
        <v>#REF!</v>
      </c>
      <c r="H93" s="6" t="e">
        <v>#REF!</v>
      </c>
      <c r="I93" s="6" t="e">
        <v>#REF!</v>
      </c>
      <c r="J93" s="6" t="e">
        <v>#REF!</v>
      </c>
      <c r="K93" s="6" t="e">
        <v>#REF!</v>
      </c>
      <c r="L93" s="6" t="e">
        <v>#REF!</v>
      </c>
      <c r="M93" s="6" t="e">
        <v>#REF!</v>
      </c>
      <c r="N93" s="6" t="e">
        <v>#REF!</v>
      </c>
    </row>
    <row r="94">
      <c r="A94" s="6" t="e">
        <v>#REF!</v>
      </c>
      <c r="E94" s="6" t="e">
        <v>#REF!</v>
      </c>
      <c r="F94" s="6" t="e">
        <v>#REF!</v>
      </c>
      <c r="G94" s="6" t="e">
        <v>#REF!</v>
      </c>
      <c r="H94" s="6" t="e">
        <v>#REF!</v>
      </c>
      <c r="I94" s="6" t="e">
        <v>#REF!</v>
      </c>
      <c r="J94" s="6" t="e">
        <v>#REF!</v>
      </c>
      <c r="K94" s="6" t="e">
        <v>#REF!</v>
      </c>
      <c r="L94" s="6" t="e">
        <v>#REF!</v>
      </c>
      <c r="M94" s="6" t="e">
        <v>#REF!</v>
      </c>
      <c r="N94" s="6" t="e">
        <v>#REF!</v>
      </c>
    </row>
    <row r="95">
      <c r="A95" s="6" t="e">
        <v>#REF!</v>
      </c>
      <c r="E95" s="6" t="e">
        <v>#REF!</v>
      </c>
      <c r="F95" s="6" t="e">
        <v>#REF!</v>
      </c>
      <c r="G95" s="6" t="e">
        <v>#REF!</v>
      </c>
      <c r="H95" s="6" t="e">
        <v>#REF!</v>
      </c>
      <c r="I95" s="6" t="e">
        <v>#REF!</v>
      </c>
      <c r="J95" s="6" t="e">
        <v>#REF!</v>
      </c>
      <c r="K95" s="6" t="e">
        <v>#REF!</v>
      </c>
      <c r="L95" s="6" t="e">
        <v>#REF!</v>
      </c>
      <c r="M95" s="6" t="e">
        <v>#REF!</v>
      </c>
      <c r="N95" s="6" t="e">
        <v>#REF!</v>
      </c>
    </row>
    <row r="96">
      <c r="A96" s="6" t="e">
        <v>#REF!</v>
      </c>
      <c r="E96" s="6" t="e">
        <v>#REF!</v>
      </c>
      <c r="F96" s="6" t="e">
        <v>#REF!</v>
      </c>
      <c r="G96" s="6" t="e">
        <v>#REF!</v>
      </c>
      <c r="H96" s="6" t="e">
        <v>#REF!</v>
      </c>
      <c r="I96" s="6" t="e">
        <v>#REF!</v>
      </c>
      <c r="J96" s="6" t="e">
        <v>#REF!</v>
      </c>
      <c r="K96" s="6" t="e">
        <v>#REF!</v>
      </c>
      <c r="L96" s="6" t="e">
        <v>#REF!</v>
      </c>
      <c r="M96" s="6" t="e">
        <v>#REF!</v>
      </c>
      <c r="N96" s="6" t="e">
        <v>#REF!</v>
      </c>
    </row>
    <row r="97">
      <c r="A97" s="6" t="e">
        <v>#REF!</v>
      </c>
      <c r="E97" s="6" t="e">
        <v>#REF!</v>
      </c>
      <c r="F97" s="6" t="e">
        <v>#REF!</v>
      </c>
      <c r="G97" s="6" t="e">
        <v>#REF!</v>
      </c>
      <c r="H97" s="6" t="e">
        <v>#REF!</v>
      </c>
      <c r="I97" s="6" t="e">
        <v>#REF!</v>
      </c>
      <c r="J97" s="6" t="e">
        <v>#REF!</v>
      </c>
      <c r="K97" s="6" t="e">
        <v>#REF!</v>
      </c>
      <c r="L97" s="6" t="e">
        <v>#REF!</v>
      </c>
      <c r="M97" s="6" t="e">
        <v>#REF!</v>
      </c>
      <c r="N97" s="6" t="e">
        <v>#REF!</v>
      </c>
    </row>
    <row r="98">
      <c r="A98" s="6" t="e">
        <v>#REF!</v>
      </c>
      <c r="E98" s="6" t="e">
        <v>#REF!</v>
      </c>
      <c r="F98" s="6" t="e">
        <v>#REF!</v>
      </c>
      <c r="G98" s="6" t="e">
        <v>#REF!</v>
      </c>
      <c r="H98" s="6" t="e">
        <v>#REF!</v>
      </c>
      <c r="I98" s="6" t="e">
        <v>#REF!</v>
      </c>
      <c r="J98" s="6" t="e">
        <v>#REF!</v>
      </c>
      <c r="K98" s="6" t="e">
        <v>#REF!</v>
      </c>
      <c r="L98" s="6" t="e">
        <v>#REF!</v>
      </c>
      <c r="M98" s="6" t="e">
        <v>#REF!</v>
      </c>
      <c r="N98" s="6" t="e">
        <v>#REF!</v>
      </c>
    </row>
    <row r="99">
      <c r="A99" s="6" t="e">
        <v>#REF!</v>
      </c>
      <c r="E99" s="6" t="e">
        <v>#REF!</v>
      </c>
      <c r="F99" s="6" t="e">
        <v>#REF!</v>
      </c>
      <c r="G99" s="6" t="e">
        <v>#REF!</v>
      </c>
      <c r="H99" s="6" t="e">
        <v>#REF!</v>
      </c>
      <c r="I99" s="6" t="e">
        <v>#REF!</v>
      </c>
      <c r="J99" s="6" t="e">
        <v>#REF!</v>
      </c>
      <c r="K99" s="6" t="e">
        <v>#REF!</v>
      </c>
      <c r="L99" s="6" t="e">
        <v>#REF!</v>
      </c>
      <c r="M99" s="6" t="e">
        <v>#REF!</v>
      </c>
      <c r="N99" s="6" t="e">
        <v>#REF!</v>
      </c>
    </row>
    <row r="100">
      <c r="A100" s="6" t="e">
        <v>#REF!</v>
      </c>
      <c r="E100" s="6" t="e">
        <v>#REF!</v>
      </c>
      <c r="F100" s="6" t="e">
        <v>#REF!</v>
      </c>
      <c r="G100" s="6" t="e">
        <v>#REF!</v>
      </c>
      <c r="H100" s="6" t="e">
        <v>#REF!</v>
      </c>
      <c r="I100" s="6" t="e">
        <v>#REF!</v>
      </c>
      <c r="J100" s="6" t="e">
        <v>#REF!</v>
      </c>
      <c r="K100" s="6" t="e">
        <v>#REF!</v>
      </c>
      <c r="L100" s="6" t="e">
        <v>#REF!</v>
      </c>
      <c r="M100" s="6" t="e">
        <v>#REF!</v>
      </c>
      <c r="N100" s="6" t="e">
        <v>#REF!</v>
      </c>
    </row>
    <row r="101">
      <c r="A101" s="6" t="e">
        <v>#REF!</v>
      </c>
      <c r="E101" s="6" t="e">
        <v>#REF!</v>
      </c>
      <c r="F101" s="6" t="e">
        <v>#REF!</v>
      </c>
      <c r="G101" s="6" t="e">
        <v>#REF!</v>
      </c>
      <c r="H101" s="6" t="e">
        <v>#REF!</v>
      </c>
      <c r="I101" s="6" t="e">
        <v>#REF!</v>
      </c>
      <c r="J101" s="6" t="e">
        <v>#REF!</v>
      </c>
      <c r="K101" s="6" t="e">
        <v>#REF!</v>
      </c>
      <c r="L101" s="6" t="e">
        <v>#REF!</v>
      </c>
      <c r="M101" s="6" t="e">
        <v>#REF!</v>
      </c>
      <c r="N101" s="6" t="e">
        <v>#REF!</v>
      </c>
    </row>
    <row r="102">
      <c r="A102" s="6" t="e">
        <v>#REF!</v>
      </c>
      <c r="E102" s="6" t="e">
        <v>#REF!</v>
      </c>
      <c r="F102" s="6" t="e">
        <v>#REF!</v>
      </c>
      <c r="G102" s="6" t="e">
        <v>#REF!</v>
      </c>
      <c r="H102" s="6" t="e">
        <v>#REF!</v>
      </c>
      <c r="I102" s="6" t="e">
        <v>#REF!</v>
      </c>
      <c r="J102" s="6" t="e">
        <v>#REF!</v>
      </c>
      <c r="K102" s="6" t="e">
        <v>#REF!</v>
      </c>
      <c r="L102" s="6" t="e">
        <v>#REF!</v>
      </c>
      <c r="M102" s="6" t="e">
        <v>#REF!</v>
      </c>
      <c r="N102" s="6" t="e">
        <v>#REF!</v>
      </c>
    </row>
    <row r="103">
      <c r="A103" s="6" t="e">
        <v>#REF!</v>
      </c>
      <c r="E103" s="6" t="e">
        <v>#REF!</v>
      </c>
      <c r="F103" s="6" t="e">
        <v>#REF!</v>
      </c>
      <c r="G103" s="6" t="e">
        <v>#REF!</v>
      </c>
      <c r="H103" s="6" t="e">
        <v>#REF!</v>
      </c>
      <c r="I103" s="6" t="e">
        <v>#REF!</v>
      </c>
      <c r="J103" s="6" t="e">
        <v>#REF!</v>
      </c>
      <c r="K103" s="6" t="e">
        <v>#REF!</v>
      </c>
      <c r="L103" s="6" t="e">
        <v>#REF!</v>
      </c>
      <c r="M103" s="6" t="e">
        <v>#REF!</v>
      </c>
      <c r="N103" s="6" t="e">
        <v>#REF!</v>
      </c>
    </row>
    <row r="104">
      <c r="A104" s="6" t="e">
        <v>#REF!</v>
      </c>
      <c r="E104" s="6" t="e">
        <v>#REF!</v>
      </c>
      <c r="F104" s="6" t="e">
        <v>#REF!</v>
      </c>
      <c r="G104" s="6" t="e">
        <v>#REF!</v>
      </c>
      <c r="H104" s="6" t="e">
        <v>#REF!</v>
      </c>
      <c r="I104" s="6" t="e">
        <v>#REF!</v>
      </c>
      <c r="J104" s="6" t="e">
        <v>#REF!</v>
      </c>
      <c r="K104" s="6" t="e">
        <v>#REF!</v>
      </c>
      <c r="L104" s="6" t="e">
        <v>#REF!</v>
      </c>
      <c r="M104" s="6" t="e">
        <v>#REF!</v>
      </c>
      <c r="N104" s="6" t="e">
        <v>#REF!</v>
      </c>
    </row>
    <row r="105">
      <c r="A105" s="6" t="e">
        <v>#REF!</v>
      </c>
      <c r="E105" s="6" t="e">
        <v>#REF!</v>
      </c>
      <c r="F105" s="6" t="e">
        <v>#REF!</v>
      </c>
      <c r="G105" s="6" t="e">
        <v>#REF!</v>
      </c>
      <c r="H105" s="6" t="e">
        <v>#REF!</v>
      </c>
      <c r="I105" s="6" t="e">
        <v>#REF!</v>
      </c>
      <c r="J105" s="6" t="e">
        <v>#REF!</v>
      </c>
      <c r="K105" s="6" t="e">
        <v>#REF!</v>
      </c>
      <c r="L105" s="6" t="e">
        <v>#REF!</v>
      </c>
      <c r="M105" s="6" t="e">
        <v>#REF!</v>
      </c>
      <c r="N105" s="6" t="e">
        <v>#REF!</v>
      </c>
    </row>
    <row r="106">
      <c r="A106" s="6" t="e">
        <v>#REF!</v>
      </c>
      <c r="E106" s="6" t="e">
        <v>#REF!</v>
      </c>
      <c r="F106" s="6" t="e">
        <v>#REF!</v>
      </c>
      <c r="G106" s="6" t="e">
        <v>#REF!</v>
      </c>
      <c r="H106" s="6" t="e">
        <v>#REF!</v>
      </c>
      <c r="I106" s="6" t="e">
        <v>#REF!</v>
      </c>
      <c r="J106" s="6" t="e">
        <v>#REF!</v>
      </c>
      <c r="K106" s="6" t="e">
        <v>#REF!</v>
      </c>
      <c r="L106" s="6" t="e">
        <v>#REF!</v>
      </c>
      <c r="M106" s="6" t="e">
        <v>#REF!</v>
      </c>
      <c r="N106" s="6" t="e">
        <v>#REF!</v>
      </c>
    </row>
    <row r="107">
      <c r="A107" s="6" t="e">
        <v>#REF!</v>
      </c>
      <c r="E107" s="6" t="e">
        <v>#REF!</v>
      </c>
      <c r="F107" s="6" t="e">
        <v>#REF!</v>
      </c>
      <c r="G107" s="6" t="e">
        <v>#REF!</v>
      </c>
      <c r="H107" s="6" t="e">
        <v>#REF!</v>
      </c>
      <c r="I107" s="6" t="e">
        <v>#REF!</v>
      </c>
      <c r="J107" s="14" t="e">
        <v>#REF!</v>
      </c>
      <c r="K107" s="6" t="e">
        <v>#REF!</v>
      </c>
      <c r="L107" s="6" t="e">
        <v>#REF!</v>
      </c>
      <c r="M107" s="6" t="e">
        <v>#REF!</v>
      </c>
      <c r="N107" s="14" t="e">
        <v>#REF!</v>
      </c>
    </row>
    <row r="108">
      <c r="A108" s="6" t="e">
        <v>#REF!</v>
      </c>
      <c r="E108" s="6" t="e">
        <v>#REF!</v>
      </c>
      <c r="F108" s="6" t="e">
        <v>#REF!</v>
      </c>
      <c r="G108" s="6" t="e">
        <v>#REF!</v>
      </c>
      <c r="H108" s="6" t="e">
        <v>#REF!</v>
      </c>
      <c r="I108" s="6" t="e">
        <v>#REF!</v>
      </c>
      <c r="J108" s="14" t="e">
        <v>#REF!</v>
      </c>
      <c r="K108" s="6" t="e">
        <v>#REF!</v>
      </c>
      <c r="L108" s="6" t="e">
        <v>#REF!</v>
      </c>
      <c r="M108" s="6" t="e">
        <v>#REF!</v>
      </c>
      <c r="N108" s="14" t="e">
        <v>#REF!</v>
      </c>
    </row>
    <row r="109">
      <c r="A109" s="6" t="e">
        <v>#REF!</v>
      </c>
      <c r="E109" s="6" t="e">
        <v>#REF!</v>
      </c>
      <c r="F109" s="6" t="e">
        <v>#REF!</v>
      </c>
      <c r="G109" s="6" t="e">
        <v>#REF!</v>
      </c>
      <c r="H109" s="6" t="e">
        <v>#REF!</v>
      </c>
      <c r="I109" s="6" t="e">
        <v>#REF!</v>
      </c>
      <c r="J109" s="14" t="e">
        <v>#REF!</v>
      </c>
      <c r="K109" s="6" t="e">
        <v>#REF!</v>
      </c>
      <c r="L109" s="6" t="e">
        <v>#REF!</v>
      </c>
      <c r="M109" s="6" t="e">
        <v>#REF!</v>
      </c>
      <c r="N109" s="14" t="e">
        <v>#REF!</v>
      </c>
    </row>
    <row r="110">
      <c r="A110" s="6" t="e">
        <v>#REF!</v>
      </c>
      <c r="E110" s="6" t="e">
        <v>#REF!</v>
      </c>
      <c r="F110" s="6" t="e">
        <v>#REF!</v>
      </c>
      <c r="G110" s="6" t="e">
        <v>#REF!</v>
      </c>
      <c r="H110" s="6" t="e">
        <v>#REF!</v>
      </c>
      <c r="I110" s="6" t="e">
        <v>#REF!</v>
      </c>
      <c r="J110" s="14" t="e">
        <v>#REF!</v>
      </c>
      <c r="K110" s="6" t="e">
        <v>#REF!</v>
      </c>
      <c r="L110" s="6" t="e">
        <v>#REF!</v>
      </c>
      <c r="M110" s="6" t="e">
        <v>#REF!</v>
      </c>
      <c r="N110" s="14" t="e">
        <v>#REF!</v>
      </c>
    </row>
    <row r="111">
      <c r="A111" s="6" t="e">
        <v>#REF!</v>
      </c>
      <c r="E111" s="6" t="e">
        <v>#REF!</v>
      </c>
      <c r="F111" s="6" t="e">
        <v>#REF!</v>
      </c>
      <c r="G111" s="6" t="e">
        <v>#REF!</v>
      </c>
      <c r="H111" s="6" t="e">
        <v>#REF!</v>
      </c>
      <c r="I111" s="6" t="e">
        <v>#REF!</v>
      </c>
      <c r="J111" s="14" t="e">
        <v>#REF!</v>
      </c>
      <c r="K111" s="6" t="e">
        <v>#REF!</v>
      </c>
      <c r="L111" s="6" t="e">
        <v>#REF!</v>
      </c>
      <c r="M111" s="6" t="e">
        <v>#REF!</v>
      </c>
      <c r="N111" s="14" t="e">
        <v>#REF!</v>
      </c>
    </row>
    <row r="112">
      <c r="A112" s="6" t="e">
        <v>#REF!</v>
      </c>
      <c r="E112" s="6" t="e">
        <v>#REF!</v>
      </c>
      <c r="F112" s="6" t="e">
        <v>#REF!</v>
      </c>
      <c r="G112" s="6" t="e">
        <v>#REF!</v>
      </c>
      <c r="H112" s="6" t="e">
        <v>#REF!</v>
      </c>
      <c r="I112" s="6" t="e">
        <v>#REF!</v>
      </c>
      <c r="J112" s="14" t="e">
        <v>#REF!</v>
      </c>
      <c r="K112" s="6" t="e">
        <v>#REF!</v>
      </c>
      <c r="L112" s="6" t="e">
        <v>#REF!</v>
      </c>
      <c r="M112" s="6" t="e">
        <v>#REF!</v>
      </c>
      <c r="N112" s="14" t="e">
        <v>#REF!</v>
      </c>
    </row>
    <row r="113">
      <c r="A113" s="6" t="e">
        <v>#REF!</v>
      </c>
      <c r="E113" s="6" t="e">
        <v>#REF!</v>
      </c>
      <c r="F113" s="6" t="e">
        <v>#REF!</v>
      </c>
      <c r="G113" s="6" t="e">
        <v>#REF!</v>
      </c>
      <c r="H113" s="6" t="e">
        <v>#REF!</v>
      </c>
      <c r="I113" s="6" t="e">
        <v>#REF!</v>
      </c>
      <c r="J113" s="14" t="e">
        <v>#REF!</v>
      </c>
      <c r="K113" s="6" t="e">
        <v>#REF!</v>
      </c>
      <c r="L113" s="6" t="e">
        <v>#REF!</v>
      </c>
      <c r="M113" s="6" t="e">
        <v>#REF!</v>
      </c>
      <c r="N113" s="14" t="e">
        <v>#REF!</v>
      </c>
    </row>
    <row r="114">
      <c r="A114" s="6" t="e">
        <v>#REF!</v>
      </c>
      <c r="E114" s="6" t="e">
        <v>#REF!</v>
      </c>
      <c r="F114" s="6" t="e">
        <v>#REF!</v>
      </c>
      <c r="G114" s="6" t="e">
        <v>#REF!</v>
      </c>
      <c r="H114" s="6" t="e">
        <v>#REF!</v>
      </c>
      <c r="I114" s="6" t="e">
        <v>#REF!</v>
      </c>
      <c r="J114" s="14" t="e">
        <v>#REF!</v>
      </c>
      <c r="K114" s="6" t="e">
        <v>#REF!</v>
      </c>
      <c r="L114" s="6" t="e">
        <v>#REF!</v>
      </c>
      <c r="M114" s="6" t="e">
        <v>#REF!</v>
      </c>
      <c r="N114" s="14" t="e">
        <v>#REF!</v>
      </c>
    </row>
    <row r="115">
      <c r="A115" s="6" t="e">
        <v>#REF!</v>
      </c>
      <c r="E115" s="6" t="e">
        <v>#REF!</v>
      </c>
      <c r="F115" s="6" t="e">
        <v>#REF!</v>
      </c>
      <c r="G115" s="6" t="e">
        <v>#REF!</v>
      </c>
      <c r="H115" s="6" t="e">
        <v>#REF!</v>
      </c>
      <c r="I115" s="6" t="e">
        <v>#REF!</v>
      </c>
      <c r="J115" s="14" t="e">
        <v>#REF!</v>
      </c>
      <c r="K115" s="6" t="e">
        <v>#REF!</v>
      </c>
      <c r="L115" s="6" t="e">
        <v>#REF!</v>
      </c>
      <c r="M115" s="6" t="e">
        <v>#REF!</v>
      </c>
      <c r="N115" s="14" t="e">
        <v>#REF!</v>
      </c>
    </row>
    <row r="116">
      <c r="A116" s="6" t="e">
        <v>#REF!</v>
      </c>
      <c r="E116" s="6" t="e">
        <v>#REF!</v>
      </c>
      <c r="F116" s="6" t="e">
        <v>#REF!</v>
      </c>
      <c r="G116" s="6" t="e">
        <v>#REF!</v>
      </c>
      <c r="H116" s="6" t="e">
        <v>#REF!</v>
      </c>
      <c r="I116" s="6" t="e">
        <v>#REF!</v>
      </c>
      <c r="J116" s="14" t="e">
        <v>#REF!</v>
      </c>
      <c r="K116" s="6" t="e">
        <v>#REF!</v>
      </c>
      <c r="L116" s="6" t="e">
        <v>#REF!</v>
      </c>
      <c r="M116" s="6" t="e">
        <v>#REF!</v>
      </c>
      <c r="N116" s="14" t="e">
        <v>#REF!</v>
      </c>
    </row>
    <row r="117">
      <c r="A117" s="6" t="e">
        <v>#REF!</v>
      </c>
      <c r="E117" s="6" t="e">
        <v>#REF!</v>
      </c>
      <c r="F117" s="6" t="e">
        <v>#REF!</v>
      </c>
      <c r="G117" s="6" t="e">
        <v>#REF!</v>
      </c>
      <c r="H117" s="6" t="e">
        <v>#REF!</v>
      </c>
      <c r="I117" s="6" t="e">
        <v>#REF!</v>
      </c>
      <c r="J117" s="14" t="e">
        <v>#REF!</v>
      </c>
      <c r="K117" s="6" t="e">
        <v>#REF!</v>
      </c>
      <c r="L117" s="6" t="e">
        <v>#REF!</v>
      </c>
      <c r="M117" s="6" t="e">
        <v>#REF!</v>
      </c>
      <c r="N117" s="14" t="e">
        <v>#REF!</v>
      </c>
    </row>
    <row r="118">
      <c r="A118" s="6" t="e">
        <v>#REF!</v>
      </c>
      <c r="E118" s="6" t="e">
        <v>#REF!</v>
      </c>
      <c r="F118" s="6" t="e">
        <v>#REF!</v>
      </c>
      <c r="G118" s="6" t="e">
        <v>#REF!</v>
      </c>
      <c r="H118" s="6" t="e">
        <v>#REF!</v>
      </c>
      <c r="I118" s="6" t="e">
        <v>#REF!</v>
      </c>
      <c r="J118" s="14" t="e">
        <v>#REF!</v>
      </c>
      <c r="K118" s="6" t="e">
        <v>#REF!</v>
      </c>
      <c r="L118" s="6" t="e">
        <v>#REF!</v>
      </c>
      <c r="M118" s="6" t="e">
        <v>#REF!</v>
      </c>
      <c r="N118" s="14" t="e">
        <v>#REF!</v>
      </c>
    </row>
    <row r="119">
      <c r="A119" s="6" t="e">
        <v>#REF!</v>
      </c>
      <c r="E119" s="6" t="e">
        <v>#REF!</v>
      </c>
      <c r="F119" s="6" t="e">
        <v>#REF!</v>
      </c>
      <c r="G119" s="6" t="e">
        <v>#REF!</v>
      </c>
      <c r="H119" s="6" t="e">
        <v>#REF!</v>
      </c>
      <c r="I119" s="6" t="e">
        <v>#REF!</v>
      </c>
      <c r="J119" s="14" t="e">
        <v>#REF!</v>
      </c>
      <c r="K119" s="6" t="e">
        <v>#REF!</v>
      </c>
      <c r="L119" s="6" t="e">
        <v>#REF!</v>
      </c>
      <c r="M119" s="6" t="e">
        <v>#REF!</v>
      </c>
      <c r="N119" s="14" t="e">
        <v>#REF!</v>
      </c>
    </row>
    <row r="120">
      <c r="A120" s="6" t="e">
        <v>#REF!</v>
      </c>
      <c r="E120" s="6" t="e">
        <v>#REF!</v>
      </c>
      <c r="F120" s="6" t="e">
        <v>#REF!</v>
      </c>
      <c r="G120" s="6" t="e">
        <v>#REF!</v>
      </c>
      <c r="H120" s="6" t="e">
        <v>#REF!</v>
      </c>
      <c r="I120" s="6" t="e">
        <v>#REF!</v>
      </c>
      <c r="J120" s="14" t="e">
        <v>#REF!</v>
      </c>
      <c r="K120" s="6" t="e">
        <v>#REF!</v>
      </c>
      <c r="L120" s="6" t="e">
        <v>#REF!</v>
      </c>
      <c r="M120" s="6" t="e">
        <v>#REF!</v>
      </c>
      <c r="N120" s="14" t="e">
        <v>#REF!</v>
      </c>
    </row>
    <row r="121">
      <c r="A121" s="6" t="e">
        <v>#REF!</v>
      </c>
      <c r="E121" s="6" t="e">
        <v>#REF!</v>
      </c>
      <c r="F121" s="6" t="e">
        <v>#REF!</v>
      </c>
      <c r="G121" s="6" t="e">
        <v>#REF!</v>
      </c>
      <c r="H121" s="6" t="e">
        <v>#REF!</v>
      </c>
      <c r="I121" s="6" t="e">
        <v>#REF!</v>
      </c>
      <c r="J121" s="14" t="e">
        <v>#REF!</v>
      </c>
      <c r="K121" s="6" t="e">
        <v>#REF!</v>
      </c>
      <c r="L121" s="6" t="e">
        <v>#REF!</v>
      </c>
      <c r="M121" s="6" t="e">
        <v>#REF!</v>
      </c>
      <c r="N121" s="14" t="e">
        <v>#REF!</v>
      </c>
    </row>
    <row r="122">
      <c r="A122" s="6" t="e">
        <v>#REF!</v>
      </c>
      <c r="E122" s="6" t="e">
        <v>#REF!</v>
      </c>
      <c r="F122" s="6" t="e">
        <v>#REF!</v>
      </c>
      <c r="G122" s="6" t="e">
        <v>#REF!</v>
      </c>
      <c r="H122" s="6" t="e">
        <v>#REF!</v>
      </c>
      <c r="I122" s="6" t="e">
        <v>#REF!</v>
      </c>
      <c r="J122" s="14" t="e">
        <v>#REF!</v>
      </c>
      <c r="K122" s="6" t="e">
        <v>#REF!</v>
      </c>
      <c r="L122" s="6" t="e">
        <v>#REF!</v>
      </c>
      <c r="M122" s="6" t="e">
        <v>#REF!</v>
      </c>
      <c r="N122" s="14" t="e">
        <v>#REF!</v>
      </c>
    </row>
    <row r="123">
      <c r="A123" s="6" t="e">
        <v>#REF!</v>
      </c>
      <c r="E123" s="6" t="e">
        <v>#REF!</v>
      </c>
      <c r="F123" s="6" t="e">
        <v>#REF!</v>
      </c>
      <c r="G123" s="6" t="e">
        <v>#REF!</v>
      </c>
      <c r="H123" s="6" t="e">
        <v>#REF!</v>
      </c>
      <c r="I123" s="6" t="e">
        <v>#REF!</v>
      </c>
      <c r="J123" s="14" t="e">
        <v>#REF!</v>
      </c>
      <c r="K123" s="6" t="e">
        <v>#REF!</v>
      </c>
      <c r="L123" s="6" t="e">
        <v>#REF!</v>
      </c>
      <c r="M123" s="6" t="e">
        <v>#REF!</v>
      </c>
      <c r="N123" s="14" t="e">
        <v>#REF!</v>
      </c>
    </row>
    <row r="124">
      <c r="A124" s="6" t="e">
        <v>#REF!</v>
      </c>
      <c r="E124" s="6" t="e">
        <v>#REF!</v>
      </c>
      <c r="F124" s="6" t="e">
        <v>#REF!</v>
      </c>
      <c r="G124" s="6" t="e">
        <v>#REF!</v>
      </c>
      <c r="H124" s="6" t="e">
        <v>#REF!</v>
      </c>
      <c r="I124" s="6" t="e">
        <v>#REF!</v>
      </c>
      <c r="J124" s="14" t="e">
        <v>#REF!</v>
      </c>
      <c r="K124" s="6" t="e">
        <v>#REF!</v>
      </c>
      <c r="L124" s="6" t="e">
        <v>#REF!</v>
      </c>
      <c r="M124" s="6" t="e">
        <v>#REF!</v>
      </c>
      <c r="N124" s="14" t="e">
        <v>#REF!</v>
      </c>
    </row>
    <row r="125">
      <c r="A125" s="6" t="e">
        <v>#REF!</v>
      </c>
      <c r="E125" s="6" t="e">
        <v>#REF!</v>
      </c>
      <c r="F125" s="6" t="e">
        <v>#REF!</v>
      </c>
      <c r="G125" s="6" t="e">
        <v>#REF!</v>
      </c>
      <c r="H125" s="6" t="e">
        <v>#REF!</v>
      </c>
      <c r="I125" s="6" t="e">
        <v>#REF!</v>
      </c>
      <c r="J125" s="14" t="e">
        <v>#REF!</v>
      </c>
      <c r="K125" s="6" t="e">
        <v>#REF!</v>
      </c>
      <c r="L125" s="6" t="e">
        <v>#REF!</v>
      </c>
      <c r="M125" s="6" t="e">
        <v>#REF!</v>
      </c>
      <c r="N125" s="14" t="e">
        <v>#REF!</v>
      </c>
    </row>
    <row r="126">
      <c r="A126" s="6" t="e">
        <v>#REF!</v>
      </c>
      <c r="E126" s="6" t="e">
        <v>#REF!</v>
      </c>
      <c r="F126" s="6" t="e">
        <v>#REF!</v>
      </c>
      <c r="G126" s="6" t="e">
        <v>#REF!</v>
      </c>
      <c r="H126" s="6" t="e">
        <v>#REF!</v>
      </c>
      <c r="I126" s="6" t="e">
        <v>#REF!</v>
      </c>
      <c r="J126" s="14" t="e">
        <v>#REF!</v>
      </c>
      <c r="K126" s="6" t="e">
        <v>#REF!</v>
      </c>
      <c r="L126" s="6" t="e">
        <v>#REF!</v>
      </c>
      <c r="M126" s="6" t="e">
        <v>#REF!</v>
      </c>
      <c r="N126" s="14" t="e">
        <v>#REF!</v>
      </c>
    </row>
    <row r="127">
      <c r="A127" s="6" t="e">
        <v>#REF!</v>
      </c>
      <c r="E127" s="6" t="e">
        <v>#REF!</v>
      </c>
      <c r="F127" s="6" t="e">
        <v>#REF!</v>
      </c>
      <c r="G127" s="6" t="e">
        <v>#REF!</v>
      </c>
      <c r="H127" s="6" t="e">
        <v>#REF!</v>
      </c>
      <c r="I127" s="6" t="e">
        <v>#REF!</v>
      </c>
      <c r="J127" s="14" t="e">
        <v>#REF!</v>
      </c>
      <c r="K127" s="6" t="e">
        <v>#REF!</v>
      </c>
      <c r="L127" s="6" t="e">
        <v>#REF!</v>
      </c>
      <c r="M127" s="6" t="e">
        <v>#REF!</v>
      </c>
      <c r="N127" s="14" t="e">
        <v>#REF!</v>
      </c>
    </row>
    <row r="128">
      <c r="A128" t="e">
        <v>#REF!</v>
      </c>
      <c r="E128" t="e">
        <v>#REF!</v>
      </c>
      <c r="F128" t="e">
        <v>#REF!</v>
      </c>
      <c r="G128" t="e">
        <v>#REF!</v>
      </c>
      <c r="H128" t="e">
        <v>#REF!</v>
      </c>
      <c r="I128" t="e">
        <v>#REF!</v>
      </c>
      <c r="J128" s="15" t="e">
        <v>#REF!</v>
      </c>
      <c r="K128" t="e">
        <v>#REF!</v>
      </c>
      <c r="L128" t="e">
        <v>#REF!</v>
      </c>
      <c r="M128" t="e">
        <v>#REF!</v>
      </c>
      <c r="N128" s="15" t="e">
        <v>#REF!</v>
      </c>
    </row>
    <row r="129">
      <c r="A129" t="e">
        <v>#REF!</v>
      </c>
      <c r="E129" t="e">
        <v>#REF!</v>
      </c>
      <c r="F129" t="e">
        <v>#REF!</v>
      </c>
      <c r="G129" t="e">
        <v>#REF!</v>
      </c>
      <c r="H129" t="e">
        <v>#REF!</v>
      </c>
      <c r="I129" t="e">
        <v>#REF!</v>
      </c>
      <c r="J129" s="15" t="e">
        <v>#REF!</v>
      </c>
      <c r="K129" t="e">
        <v>#REF!</v>
      </c>
      <c r="L129" t="e">
        <v>#REF!</v>
      </c>
      <c r="M129" t="e">
        <v>#REF!</v>
      </c>
      <c r="N129" s="15" t="e">
        <v>#REF!</v>
      </c>
    </row>
    <row r="130">
      <c r="A130" t="e">
        <v>#REF!</v>
      </c>
      <c r="E130" t="e">
        <v>#REF!</v>
      </c>
      <c r="F130" t="e">
        <v>#REF!</v>
      </c>
      <c r="G130" t="e">
        <v>#REF!</v>
      </c>
      <c r="H130" t="e">
        <v>#REF!</v>
      </c>
      <c r="I130" t="e">
        <v>#REF!</v>
      </c>
      <c r="J130" s="15" t="e">
        <v>#REF!</v>
      </c>
      <c r="K130" t="e">
        <v>#REF!</v>
      </c>
      <c r="L130" t="e">
        <v>#REF!</v>
      </c>
      <c r="M130" t="e">
        <v>#REF!</v>
      </c>
      <c r="N130" s="15" t="e">
        <v>#REF!</v>
      </c>
    </row>
    <row r="131">
      <c r="A131" t="e">
        <v>#REF!</v>
      </c>
      <c r="E131" t="e">
        <v>#REF!</v>
      </c>
      <c r="F131" t="e">
        <v>#REF!</v>
      </c>
      <c r="G131" t="e">
        <v>#REF!</v>
      </c>
      <c r="H131" t="e">
        <v>#REF!</v>
      </c>
      <c r="I131" t="e">
        <v>#REF!</v>
      </c>
      <c r="J131" s="15" t="e">
        <v>#REF!</v>
      </c>
      <c r="K131" t="e">
        <v>#REF!</v>
      </c>
      <c r="L131" t="e">
        <v>#REF!</v>
      </c>
      <c r="M131" t="e">
        <v>#REF!</v>
      </c>
      <c r="N131" s="15" t="e">
        <v>#REF!</v>
      </c>
    </row>
    <row r="132">
      <c r="A132" t="e">
        <v>#REF!</v>
      </c>
      <c r="E132" t="e">
        <v>#REF!</v>
      </c>
      <c r="F132" t="e">
        <v>#REF!</v>
      </c>
      <c r="G132" t="e">
        <v>#REF!</v>
      </c>
      <c r="H132" t="e">
        <v>#REF!</v>
      </c>
      <c r="I132" t="e">
        <v>#REF!</v>
      </c>
      <c r="J132" s="15" t="e">
        <v>#REF!</v>
      </c>
      <c r="K132" t="e">
        <v>#REF!</v>
      </c>
      <c r="L132" t="e">
        <v>#REF!</v>
      </c>
      <c r="M132" t="e">
        <v>#REF!</v>
      </c>
      <c r="N132" s="15" t="e">
        <v>#REF!</v>
      </c>
    </row>
    <row r="133">
      <c r="A133" t="e">
        <v>#REF!</v>
      </c>
      <c r="E133" t="e">
        <v>#REF!</v>
      </c>
      <c r="F133" t="e">
        <v>#REF!</v>
      </c>
      <c r="G133" t="e">
        <v>#REF!</v>
      </c>
      <c r="H133" t="e">
        <v>#REF!</v>
      </c>
      <c r="I133" t="e">
        <v>#REF!</v>
      </c>
      <c r="J133" s="15" t="e">
        <v>#REF!</v>
      </c>
      <c r="K133" t="e">
        <v>#REF!</v>
      </c>
      <c r="L133" t="e">
        <v>#REF!</v>
      </c>
      <c r="M133" t="e">
        <v>#REF!</v>
      </c>
      <c r="N133" s="15" t="e">
        <v>#REF!</v>
      </c>
    </row>
    <row r="134">
      <c r="A134" t="e">
        <v>#REF!</v>
      </c>
      <c r="E134" t="e">
        <v>#REF!</v>
      </c>
      <c r="F134" t="e">
        <v>#REF!</v>
      </c>
      <c r="G134" t="e">
        <v>#REF!</v>
      </c>
      <c r="H134" t="e">
        <v>#REF!</v>
      </c>
      <c r="I134" t="e">
        <v>#REF!</v>
      </c>
      <c r="J134" s="15" t="e">
        <v>#REF!</v>
      </c>
      <c r="K134" t="e">
        <v>#REF!</v>
      </c>
      <c r="L134" t="e">
        <v>#REF!</v>
      </c>
      <c r="M134" t="e">
        <v>#REF!</v>
      </c>
      <c r="N134" s="15" t="e">
        <v>#REF!</v>
      </c>
    </row>
    <row r="135">
      <c r="A135" t="e">
        <v>#REF!</v>
      </c>
      <c r="E135" t="e">
        <v>#REF!</v>
      </c>
      <c r="F135" t="e">
        <v>#REF!</v>
      </c>
      <c r="G135" t="e">
        <v>#REF!</v>
      </c>
      <c r="H135" t="e">
        <v>#REF!</v>
      </c>
      <c r="I135" t="e">
        <v>#REF!</v>
      </c>
      <c r="J135" s="15" t="e">
        <v>#REF!</v>
      </c>
      <c r="K135" t="e">
        <v>#REF!</v>
      </c>
      <c r="L135" t="e">
        <v>#REF!</v>
      </c>
      <c r="M135" t="e">
        <v>#REF!</v>
      </c>
      <c r="N135" s="15" t="e">
        <v>#REF!</v>
      </c>
    </row>
    <row r="136">
      <c r="A136" t="e">
        <v>#REF!</v>
      </c>
      <c r="E136" t="e">
        <v>#REF!</v>
      </c>
      <c r="F136" t="e">
        <v>#REF!</v>
      </c>
      <c r="G136" t="e">
        <v>#REF!</v>
      </c>
      <c r="H136" t="e">
        <v>#REF!</v>
      </c>
      <c r="I136" t="e">
        <v>#REF!</v>
      </c>
      <c r="J136" s="15" t="e">
        <v>#REF!</v>
      </c>
      <c r="K136" t="e">
        <v>#REF!</v>
      </c>
      <c r="L136" t="e">
        <v>#REF!</v>
      </c>
      <c r="M136" t="e">
        <v>#REF!</v>
      </c>
      <c r="N136" s="15" t="e">
        <v>#REF!</v>
      </c>
    </row>
    <row r="137">
      <c r="A137" t="e">
        <v>#REF!</v>
      </c>
      <c r="E137" t="e">
        <v>#REF!</v>
      </c>
      <c r="F137" t="e">
        <v>#REF!</v>
      </c>
      <c r="G137" t="e">
        <v>#REF!</v>
      </c>
      <c r="H137" t="e">
        <v>#REF!</v>
      </c>
      <c r="I137" t="e">
        <v>#REF!</v>
      </c>
      <c r="J137" s="15" t="e">
        <v>#REF!</v>
      </c>
      <c r="K137" t="e">
        <v>#REF!</v>
      </c>
      <c r="L137" t="e">
        <v>#REF!</v>
      </c>
      <c r="M137" t="e">
        <v>#REF!</v>
      </c>
      <c r="N137" s="15" t="e">
        <v>#REF!</v>
      </c>
    </row>
    <row r="138">
      <c r="A138" t="e">
        <v>#REF!</v>
      </c>
      <c r="E138" t="e">
        <v>#REF!</v>
      </c>
      <c r="F138" t="e">
        <v>#REF!</v>
      </c>
      <c r="G138" t="e">
        <v>#REF!</v>
      </c>
      <c r="H138" t="e">
        <v>#REF!</v>
      </c>
      <c r="I138" t="e">
        <v>#REF!</v>
      </c>
      <c r="J138" s="15" t="e">
        <v>#REF!</v>
      </c>
      <c r="K138" t="e">
        <v>#REF!</v>
      </c>
      <c r="L138" t="e">
        <v>#REF!</v>
      </c>
      <c r="M138" t="e">
        <v>#REF!</v>
      </c>
      <c r="N138" s="15" t="e">
        <v>#REF!</v>
      </c>
    </row>
    <row r="139">
      <c r="A139" t="e">
        <v>#REF!</v>
      </c>
      <c r="E139" t="e">
        <v>#REF!</v>
      </c>
      <c r="F139" t="e">
        <v>#REF!</v>
      </c>
      <c r="G139" t="e">
        <v>#REF!</v>
      </c>
      <c r="H139" t="e">
        <v>#REF!</v>
      </c>
      <c r="I139" t="e">
        <v>#REF!</v>
      </c>
      <c r="J139" s="15" t="e">
        <v>#REF!</v>
      </c>
      <c r="K139" t="e">
        <v>#REF!</v>
      </c>
      <c r="L139" t="e">
        <v>#REF!</v>
      </c>
      <c r="M139" t="e">
        <v>#REF!</v>
      </c>
      <c r="N139" s="15" t="e">
        <v>#REF!</v>
      </c>
    </row>
    <row r="140">
      <c r="A140" t="e">
        <v>#REF!</v>
      </c>
      <c r="E140" t="e">
        <v>#REF!</v>
      </c>
      <c r="F140" t="e">
        <v>#REF!</v>
      </c>
      <c r="G140" t="e">
        <v>#REF!</v>
      </c>
      <c r="H140" t="e">
        <v>#REF!</v>
      </c>
      <c r="I140" t="e">
        <v>#REF!</v>
      </c>
      <c r="J140" s="15" t="e">
        <v>#REF!</v>
      </c>
      <c r="K140" t="e">
        <v>#REF!</v>
      </c>
      <c r="L140" t="e">
        <v>#REF!</v>
      </c>
      <c r="M140" t="e">
        <v>#REF!</v>
      </c>
      <c r="N140" s="15" t="e">
        <v>#REF!</v>
      </c>
    </row>
    <row r="141">
      <c r="A141" t="e">
        <v>#REF!</v>
      </c>
      <c r="E141" t="e">
        <v>#REF!</v>
      </c>
      <c r="F141" t="e">
        <v>#REF!</v>
      </c>
      <c r="G141" t="e">
        <v>#REF!</v>
      </c>
      <c r="H141" t="e">
        <v>#REF!</v>
      </c>
      <c r="I141" t="e">
        <v>#REF!</v>
      </c>
      <c r="J141" s="15" t="e">
        <v>#REF!</v>
      </c>
      <c r="K141" t="e">
        <v>#REF!</v>
      </c>
      <c r="L141" t="e">
        <v>#REF!</v>
      </c>
      <c r="M141" t="e">
        <v>#REF!</v>
      </c>
      <c r="N141" s="15" t="e">
        <v>#REF!</v>
      </c>
    </row>
    <row r="142">
      <c r="A142" t="e">
        <v>#REF!</v>
      </c>
      <c r="E142" t="e">
        <v>#REF!</v>
      </c>
      <c r="F142" t="e">
        <v>#REF!</v>
      </c>
      <c r="G142" t="e">
        <v>#REF!</v>
      </c>
      <c r="H142" t="e">
        <v>#REF!</v>
      </c>
      <c r="I142" t="e">
        <v>#REF!</v>
      </c>
      <c r="J142" s="15" t="e">
        <v>#REF!</v>
      </c>
      <c r="K142" t="e">
        <v>#REF!</v>
      </c>
      <c r="L142" t="e">
        <v>#REF!</v>
      </c>
      <c r="M142" t="e">
        <v>#REF!</v>
      </c>
      <c r="N142" s="15" t="e">
        <v>#REF!</v>
      </c>
    </row>
    <row r="143">
      <c r="A143" t="e">
        <v>#REF!</v>
      </c>
      <c r="E143" t="e">
        <v>#REF!</v>
      </c>
      <c r="F143" t="e">
        <v>#REF!</v>
      </c>
      <c r="G143" t="e">
        <v>#REF!</v>
      </c>
      <c r="H143" t="e">
        <v>#REF!</v>
      </c>
      <c r="I143" t="e">
        <v>#REF!</v>
      </c>
      <c r="J143" s="15" t="e">
        <v>#REF!</v>
      </c>
      <c r="K143" t="e">
        <v>#REF!</v>
      </c>
      <c r="L143" t="e">
        <v>#REF!</v>
      </c>
      <c r="M143" t="e">
        <v>#REF!</v>
      </c>
      <c r="N143" s="15" t="e">
        <v>#REF!</v>
      </c>
    </row>
    <row r="144">
      <c r="A144" t="e">
        <v>#REF!</v>
      </c>
      <c r="E144" t="e">
        <v>#REF!</v>
      </c>
      <c r="F144" t="e">
        <v>#REF!</v>
      </c>
      <c r="G144" t="e">
        <v>#REF!</v>
      </c>
      <c r="H144" t="e">
        <v>#REF!</v>
      </c>
      <c r="I144" t="e">
        <v>#REF!</v>
      </c>
      <c r="J144" s="15" t="e">
        <v>#REF!</v>
      </c>
      <c r="K144" t="e">
        <v>#REF!</v>
      </c>
      <c r="L144" t="e">
        <v>#REF!</v>
      </c>
      <c r="M144" t="e">
        <v>#REF!</v>
      </c>
      <c r="N144" s="15" t="e">
        <v>#REF!</v>
      </c>
    </row>
    <row r="145">
      <c r="A145" t="e">
        <v>#REF!</v>
      </c>
      <c r="E145" t="e">
        <v>#REF!</v>
      </c>
      <c r="F145" t="e">
        <v>#REF!</v>
      </c>
      <c r="G145" t="e">
        <v>#REF!</v>
      </c>
      <c r="H145" t="e">
        <v>#REF!</v>
      </c>
      <c r="I145" t="e">
        <v>#REF!</v>
      </c>
      <c r="J145" s="15" t="e">
        <v>#REF!</v>
      </c>
      <c r="K145" t="e">
        <v>#REF!</v>
      </c>
      <c r="L145" t="e">
        <v>#REF!</v>
      </c>
      <c r="M145" t="e">
        <v>#REF!</v>
      </c>
      <c r="N145" s="15" t="e">
        <v>#REF!</v>
      </c>
    </row>
    <row r="146">
      <c r="A146" t="e">
        <v>#REF!</v>
      </c>
      <c r="E146" t="e">
        <v>#REF!</v>
      </c>
      <c r="F146" t="e">
        <v>#REF!</v>
      </c>
      <c r="G146" t="e">
        <v>#REF!</v>
      </c>
      <c r="H146" t="e">
        <v>#REF!</v>
      </c>
      <c r="I146" t="e">
        <v>#REF!</v>
      </c>
      <c r="J146" s="15" t="e">
        <v>#REF!</v>
      </c>
      <c r="K146" t="e">
        <v>#REF!</v>
      </c>
      <c r="L146" t="e">
        <v>#REF!</v>
      </c>
      <c r="M146" t="e">
        <v>#REF!</v>
      </c>
      <c r="N146" s="15" t="e">
        <v>#REF!</v>
      </c>
    </row>
    <row r="147">
      <c r="A147" t="e">
        <v>#REF!</v>
      </c>
      <c r="E147" t="e">
        <v>#REF!</v>
      </c>
      <c r="F147" t="e">
        <v>#REF!</v>
      </c>
      <c r="G147" t="e">
        <v>#REF!</v>
      </c>
      <c r="H147" t="e">
        <v>#REF!</v>
      </c>
      <c r="I147" t="e">
        <v>#REF!</v>
      </c>
      <c r="J147" s="15" t="e">
        <v>#REF!</v>
      </c>
      <c r="K147" t="e">
        <v>#REF!</v>
      </c>
      <c r="L147" t="e">
        <v>#REF!</v>
      </c>
      <c r="M147" t="e">
        <v>#REF!</v>
      </c>
      <c r="N147" s="15" t="e">
        <v>#REF!</v>
      </c>
    </row>
    <row r="148">
      <c r="A148" t="e">
        <v>#REF!</v>
      </c>
      <c r="E148" t="e">
        <v>#REF!</v>
      </c>
      <c r="F148" t="e">
        <v>#REF!</v>
      </c>
      <c r="G148" t="e">
        <v>#REF!</v>
      </c>
      <c r="H148" t="e">
        <v>#REF!</v>
      </c>
      <c r="I148" t="e">
        <v>#REF!</v>
      </c>
      <c r="J148" s="15" t="e">
        <v>#REF!</v>
      </c>
      <c r="K148" t="e">
        <v>#REF!</v>
      </c>
      <c r="L148" t="e">
        <v>#REF!</v>
      </c>
      <c r="M148" t="e">
        <v>#REF!</v>
      </c>
      <c r="N148" s="15" t="e">
        <v>#REF!</v>
      </c>
    </row>
    <row r="149">
      <c r="A149" t="e">
        <v>#REF!</v>
      </c>
      <c r="E149" t="e">
        <v>#REF!</v>
      </c>
      <c r="F149" t="e">
        <v>#REF!</v>
      </c>
      <c r="G149" t="e">
        <v>#REF!</v>
      </c>
      <c r="H149" t="e">
        <v>#REF!</v>
      </c>
      <c r="I149" t="e">
        <v>#REF!</v>
      </c>
      <c r="J149" t="e">
        <v>#REF!</v>
      </c>
      <c r="K149" t="e">
        <v>#REF!</v>
      </c>
      <c r="L149" t="e">
        <v>#REF!</v>
      </c>
      <c r="M149" t="e">
        <v>#REF!</v>
      </c>
      <c r="N149" t="e">
        <v>#REF!</v>
      </c>
    </row>
    <row r="150">
      <c r="A150" t="e">
        <v>#REF!</v>
      </c>
      <c r="E150" t="e">
        <v>#REF!</v>
      </c>
      <c r="F150" t="e">
        <v>#REF!</v>
      </c>
      <c r="G150" t="e">
        <v>#REF!</v>
      </c>
      <c r="H150" t="e">
        <v>#REF!</v>
      </c>
      <c r="I150" t="e">
        <v>#REF!</v>
      </c>
      <c r="J150" t="e">
        <v>#REF!</v>
      </c>
      <c r="K150" t="e">
        <v>#REF!</v>
      </c>
      <c r="L150" t="e">
        <v>#REF!</v>
      </c>
      <c r="M150" t="e">
        <v>#REF!</v>
      </c>
      <c r="N150" t="e">
        <v>#REF!</v>
      </c>
    </row>
    <row r="151">
      <c r="A151" t="e">
        <v>#REF!</v>
      </c>
      <c r="E151" t="e">
        <v>#REF!</v>
      </c>
      <c r="F151" t="e">
        <v>#REF!</v>
      </c>
      <c r="G151" t="e">
        <v>#REF!</v>
      </c>
      <c r="H151" t="e">
        <v>#REF!</v>
      </c>
      <c r="I151" t="e">
        <v>#REF!</v>
      </c>
      <c r="J151" t="e">
        <v>#REF!</v>
      </c>
      <c r="K151" t="e">
        <v>#REF!</v>
      </c>
      <c r="L151" t="e">
        <v>#REF!</v>
      </c>
      <c r="M151" t="e">
        <v>#REF!</v>
      </c>
      <c r="N151" t="e">
        <v>#REF!</v>
      </c>
    </row>
    <row r="152">
      <c r="A152" t="e">
        <v>#REF!</v>
      </c>
      <c r="E152" t="e">
        <v>#REF!</v>
      </c>
      <c r="F152" t="e">
        <v>#REF!</v>
      </c>
      <c r="G152" t="e">
        <v>#REF!</v>
      </c>
      <c r="H152" t="e">
        <v>#REF!</v>
      </c>
      <c r="I152" t="e">
        <v>#REF!</v>
      </c>
      <c r="J152" t="e">
        <v>#REF!</v>
      </c>
      <c r="K152" t="e">
        <v>#REF!</v>
      </c>
      <c r="L152" t="e">
        <v>#REF!</v>
      </c>
      <c r="M152" t="e">
        <v>#REF!</v>
      </c>
      <c r="N152" t="e">
        <v>#REF!</v>
      </c>
    </row>
    <row r="153">
      <c r="A153" t="e">
        <v>#REF!</v>
      </c>
      <c r="E153" t="e">
        <v>#REF!</v>
      </c>
      <c r="F153" t="e">
        <v>#REF!</v>
      </c>
      <c r="G153" t="e">
        <v>#REF!</v>
      </c>
      <c r="H153" t="e">
        <v>#REF!</v>
      </c>
      <c r="I153" t="e">
        <v>#REF!</v>
      </c>
      <c r="J153" t="e">
        <v>#REF!</v>
      </c>
      <c r="K153" t="e">
        <v>#REF!</v>
      </c>
      <c r="L153" t="e">
        <v>#REF!</v>
      </c>
      <c r="M153" t="e">
        <v>#REF!</v>
      </c>
      <c r="N153" t="e">
        <v>#REF!</v>
      </c>
    </row>
    <row r="154">
      <c r="A154" t="e">
        <v>#REF!</v>
      </c>
      <c r="E154" t="e">
        <v>#REF!</v>
      </c>
      <c r="F154" t="e">
        <v>#REF!</v>
      </c>
      <c r="G154" t="e">
        <v>#REF!</v>
      </c>
      <c r="H154" t="e">
        <v>#REF!</v>
      </c>
      <c r="I154" t="e">
        <v>#REF!</v>
      </c>
      <c r="J154" t="e">
        <v>#REF!</v>
      </c>
      <c r="K154" t="e">
        <v>#REF!</v>
      </c>
      <c r="L154" t="e">
        <v>#REF!</v>
      </c>
      <c r="M154" t="e">
        <v>#REF!</v>
      </c>
      <c r="N154" t="e">
        <v>#REF!</v>
      </c>
    </row>
    <row r="155">
      <c r="A155" t="e">
        <v>#REF!</v>
      </c>
      <c r="E155" t="e">
        <v>#REF!</v>
      </c>
      <c r="F155" t="e">
        <v>#REF!</v>
      </c>
      <c r="G155" t="e">
        <v>#REF!</v>
      </c>
      <c r="H155" t="e">
        <v>#REF!</v>
      </c>
      <c r="I155" t="e">
        <v>#REF!</v>
      </c>
      <c r="J155" t="e">
        <v>#REF!</v>
      </c>
      <c r="K155" t="e">
        <v>#REF!</v>
      </c>
      <c r="L155" t="e">
        <v>#REF!</v>
      </c>
      <c r="M155" t="e">
        <v>#REF!</v>
      </c>
      <c r="N155" t="e">
        <v>#REF!</v>
      </c>
    </row>
    <row r="156">
      <c r="A156" t="e">
        <v>#REF!</v>
      </c>
      <c r="E156" t="e">
        <v>#REF!</v>
      </c>
      <c r="F156" t="e">
        <v>#REF!</v>
      </c>
      <c r="G156" t="e">
        <v>#REF!</v>
      </c>
      <c r="H156" t="e">
        <v>#REF!</v>
      </c>
      <c r="I156" t="e">
        <v>#REF!</v>
      </c>
      <c r="J156" t="e">
        <v>#REF!</v>
      </c>
      <c r="K156" t="e">
        <v>#REF!</v>
      </c>
      <c r="L156" t="e">
        <v>#REF!</v>
      </c>
      <c r="M156" t="e">
        <v>#REF!</v>
      </c>
      <c r="N156" t="e">
        <v>#REF!</v>
      </c>
    </row>
    <row r="157">
      <c r="A157" t="e">
        <v>#REF!</v>
      </c>
      <c r="E157" t="e">
        <v>#REF!</v>
      </c>
      <c r="F157" t="e">
        <v>#REF!</v>
      </c>
      <c r="G157" t="e">
        <v>#REF!</v>
      </c>
      <c r="H157" t="e">
        <v>#REF!</v>
      </c>
      <c r="I157" t="e">
        <v>#REF!</v>
      </c>
      <c r="J157" t="e">
        <v>#REF!</v>
      </c>
      <c r="K157" t="e">
        <v>#REF!</v>
      </c>
      <c r="L157" t="e">
        <v>#REF!</v>
      </c>
      <c r="M157" t="e">
        <v>#REF!</v>
      </c>
      <c r="N157" t="e">
        <v>#REF!</v>
      </c>
    </row>
    <row r="158">
      <c r="A158" t="e">
        <v>#REF!</v>
      </c>
      <c r="E158" t="e">
        <v>#REF!</v>
      </c>
      <c r="F158" t="e">
        <v>#REF!</v>
      </c>
      <c r="G158" t="e">
        <v>#REF!</v>
      </c>
      <c r="H158" t="e">
        <v>#REF!</v>
      </c>
      <c r="I158" t="e">
        <v>#REF!</v>
      </c>
      <c r="J158" t="e">
        <v>#REF!</v>
      </c>
      <c r="K158" t="e">
        <v>#REF!</v>
      </c>
      <c r="L158" t="e">
        <v>#REF!</v>
      </c>
      <c r="M158" t="e">
        <v>#REF!</v>
      </c>
      <c r="N158" t="e">
        <v>#REF!</v>
      </c>
    </row>
    <row r="159">
      <c r="A159" t="e">
        <v>#REF!</v>
      </c>
      <c r="E159" t="e">
        <v>#REF!</v>
      </c>
      <c r="F159" t="e">
        <v>#REF!</v>
      </c>
      <c r="G159" t="e">
        <v>#REF!</v>
      </c>
      <c r="H159" t="e">
        <v>#REF!</v>
      </c>
      <c r="I159" t="e">
        <v>#REF!</v>
      </c>
      <c r="J159" t="e">
        <v>#REF!</v>
      </c>
      <c r="K159" t="e">
        <v>#REF!</v>
      </c>
      <c r="L159" t="e">
        <v>#REF!</v>
      </c>
      <c r="M159" t="e">
        <v>#REF!</v>
      </c>
      <c r="N159" t="e">
        <v>#REF!</v>
      </c>
    </row>
    <row r="160">
      <c r="A160" t="e">
        <v>#REF!</v>
      </c>
      <c r="E160" t="e">
        <v>#REF!</v>
      </c>
      <c r="F160" t="e">
        <v>#REF!</v>
      </c>
      <c r="G160" t="e">
        <v>#REF!</v>
      </c>
      <c r="H160" t="e">
        <v>#REF!</v>
      </c>
      <c r="I160" t="e">
        <v>#REF!</v>
      </c>
      <c r="J160" t="e">
        <v>#REF!</v>
      </c>
      <c r="K160" t="e">
        <v>#REF!</v>
      </c>
      <c r="L160" t="e">
        <v>#REF!</v>
      </c>
      <c r="M160" t="e">
        <v>#REF!</v>
      </c>
      <c r="N160" t="e">
        <v>#REF!</v>
      </c>
    </row>
    <row r="161">
      <c r="A161" t="e">
        <v>#REF!</v>
      </c>
      <c r="E161" t="e">
        <v>#REF!</v>
      </c>
      <c r="F161" t="e">
        <v>#REF!</v>
      </c>
      <c r="G161" t="e">
        <v>#REF!</v>
      </c>
      <c r="H161" t="e">
        <v>#REF!</v>
      </c>
      <c r="I161" t="e">
        <v>#REF!</v>
      </c>
      <c r="J161" t="e">
        <v>#REF!</v>
      </c>
      <c r="K161" t="e">
        <v>#REF!</v>
      </c>
      <c r="L161" t="e">
        <v>#REF!</v>
      </c>
      <c r="M161" t="e">
        <v>#REF!</v>
      </c>
      <c r="N161" t="e">
        <v>#REF!</v>
      </c>
    </row>
    <row r="162">
      <c r="A162" t="e">
        <v>#REF!</v>
      </c>
      <c r="E162" t="e">
        <v>#REF!</v>
      </c>
      <c r="F162" t="e">
        <v>#REF!</v>
      </c>
      <c r="G162" t="e">
        <v>#REF!</v>
      </c>
      <c r="H162" t="e">
        <v>#REF!</v>
      </c>
      <c r="I162" t="e">
        <v>#REF!</v>
      </c>
      <c r="J162" t="e">
        <v>#REF!</v>
      </c>
      <c r="K162" t="e">
        <v>#REF!</v>
      </c>
      <c r="L162" t="e">
        <v>#REF!</v>
      </c>
      <c r="M162" t="e">
        <v>#REF!</v>
      </c>
      <c r="N162" t="e">
        <v>#REF!</v>
      </c>
    </row>
    <row r="163">
      <c r="A163" t="e">
        <v>#REF!</v>
      </c>
      <c r="E163" t="e">
        <v>#REF!</v>
      </c>
      <c r="F163" t="e">
        <v>#REF!</v>
      </c>
      <c r="G163" t="e">
        <v>#REF!</v>
      </c>
      <c r="H163" t="e">
        <v>#REF!</v>
      </c>
      <c r="I163" t="e">
        <v>#REF!</v>
      </c>
      <c r="J163" t="e">
        <v>#REF!</v>
      </c>
      <c r="K163" t="e">
        <v>#REF!</v>
      </c>
      <c r="L163" t="e">
        <v>#REF!</v>
      </c>
      <c r="M163" t="e">
        <v>#REF!</v>
      </c>
      <c r="N163" t="e">
        <v>#REF!</v>
      </c>
    </row>
    <row r="164">
      <c r="A164" t="e">
        <v>#REF!</v>
      </c>
      <c r="E164" t="e">
        <v>#REF!</v>
      </c>
      <c r="F164" t="e">
        <v>#REF!</v>
      </c>
      <c r="G164" t="e">
        <v>#REF!</v>
      </c>
      <c r="H164" t="e">
        <v>#REF!</v>
      </c>
      <c r="I164" t="e">
        <v>#REF!</v>
      </c>
      <c r="J164" t="e">
        <v>#REF!</v>
      </c>
      <c r="K164" t="e">
        <v>#REF!</v>
      </c>
      <c r="L164" t="e">
        <v>#REF!</v>
      </c>
      <c r="M164" t="e">
        <v>#REF!</v>
      </c>
      <c r="N164" t="e">
        <v>#REF!</v>
      </c>
    </row>
    <row r="165">
      <c r="A165" t="e">
        <v>#REF!</v>
      </c>
      <c r="E165" t="e">
        <v>#REF!</v>
      </c>
      <c r="F165" t="e">
        <v>#REF!</v>
      </c>
      <c r="G165" t="e">
        <v>#REF!</v>
      </c>
      <c r="H165" t="e">
        <v>#REF!</v>
      </c>
      <c r="I165" t="e">
        <v>#REF!</v>
      </c>
      <c r="J165" t="e">
        <v>#REF!</v>
      </c>
      <c r="K165" t="e">
        <v>#REF!</v>
      </c>
      <c r="L165" t="e">
        <v>#REF!</v>
      </c>
      <c r="M165" t="e">
        <v>#REF!</v>
      </c>
      <c r="N165" t="e">
        <v>#REF!</v>
      </c>
    </row>
    <row r="166">
      <c r="A166" t="e">
        <v>#REF!</v>
      </c>
      <c r="E166" t="e">
        <v>#REF!</v>
      </c>
      <c r="F166" t="e">
        <v>#REF!</v>
      </c>
      <c r="G166" t="e">
        <v>#REF!</v>
      </c>
      <c r="H166" t="e">
        <v>#REF!</v>
      </c>
      <c r="I166" t="e">
        <v>#REF!</v>
      </c>
      <c r="J166" t="e">
        <v>#REF!</v>
      </c>
      <c r="K166" t="e">
        <v>#REF!</v>
      </c>
      <c r="L166" t="e">
        <v>#REF!</v>
      </c>
      <c r="M166" t="e">
        <v>#REF!</v>
      </c>
      <c r="N166" t="e">
        <v>#REF!</v>
      </c>
    </row>
    <row r="167">
      <c r="A167" t="e">
        <v>#REF!</v>
      </c>
      <c r="E167" t="e">
        <v>#REF!</v>
      </c>
      <c r="F167" t="e">
        <v>#REF!</v>
      </c>
      <c r="G167" t="e">
        <v>#REF!</v>
      </c>
      <c r="H167" t="e">
        <v>#REF!</v>
      </c>
      <c r="I167" t="e">
        <v>#REF!</v>
      </c>
      <c r="J167" t="e">
        <v>#REF!</v>
      </c>
      <c r="K167" t="e">
        <v>#REF!</v>
      </c>
      <c r="L167" t="e">
        <v>#REF!</v>
      </c>
      <c r="M167" t="e">
        <v>#REF!</v>
      </c>
      <c r="N167" t="e">
        <v>#REF!</v>
      </c>
    </row>
    <row r="168">
      <c r="A168" t="e">
        <v>#REF!</v>
      </c>
      <c r="E168" t="e">
        <v>#REF!</v>
      </c>
      <c r="F168" t="e">
        <v>#REF!</v>
      </c>
      <c r="G168" t="e">
        <v>#REF!</v>
      </c>
      <c r="H168" t="e">
        <v>#REF!</v>
      </c>
      <c r="I168" t="e">
        <v>#REF!</v>
      </c>
      <c r="J168" t="e">
        <v>#REF!</v>
      </c>
      <c r="K168" t="e">
        <v>#REF!</v>
      </c>
      <c r="L168" t="e">
        <v>#REF!</v>
      </c>
      <c r="M168" t="e">
        <v>#REF!</v>
      </c>
      <c r="N168" t="e">
        <v>#REF!</v>
      </c>
    </row>
    <row r="169">
      <c r="A169" t="e">
        <v>#REF!</v>
      </c>
      <c r="E169" t="e">
        <v>#REF!</v>
      </c>
      <c r="F169" t="e">
        <v>#REF!</v>
      </c>
      <c r="G169" t="e">
        <v>#REF!</v>
      </c>
      <c r="H169" t="e">
        <v>#REF!</v>
      </c>
      <c r="I169" t="e">
        <v>#REF!</v>
      </c>
      <c r="J169" t="e">
        <v>#REF!</v>
      </c>
      <c r="K169" t="e">
        <v>#REF!</v>
      </c>
      <c r="L169" t="e">
        <v>#REF!</v>
      </c>
      <c r="M169" t="e">
        <v>#REF!</v>
      </c>
      <c r="N169" t="e">
        <v>#REF!</v>
      </c>
    </row>
  </sheetData>
  <mergeCells count="1">
    <mergeCell ref="A1:D1"/>
  </mergeCell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3.71"/>
    <col customWidth="1" min="2" max="2" width="21.57"/>
    <col customWidth="1" min="3" max="35" width="4.43"/>
  </cols>
  <sheetData>
    <row r="1">
      <c r="A1" s="226" t="str">
        <f>IFERROR(__xludf.DUMMYFUNCTION("importrange(""1e9Ii_U9ed2KzUxZ6TD_HjlQidy_HYC2fG6TwdXVRMYI"",""T3!A1:AI77"")"),"")</f>
        <v/>
      </c>
      <c r="B1" s="227" t="str">
        <f>IFERROR(__xludf.DUMMYFUNCTION("""COMPUTED_VALUE"""),"HUR")</f>
        <v>HUR</v>
      </c>
      <c r="C1" s="226" t="str">
        <f>IFERROR(__xludf.DUMMYFUNCTION("""COMPUTED_VALUE"""),"Huron")</f>
        <v>Huron</v>
      </c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8"/>
      <c r="W1" s="229" t="str">
        <f>IFERROR(__xludf.DUMMYFUNCTION("""COMPUTED_VALUE"""),"Last updated at 2023-09-17 19:02:14 by mrhiggins314@gmail.com")</f>
        <v>Last updated at 2023-09-17 19:02:14 by mrhiggins314@gmail.com</v>
      </c>
    </row>
    <row r="2">
      <c r="A2" s="23"/>
      <c r="B2" s="230"/>
      <c r="C2" s="131" t="str">
        <f>IFERROR(__xludf.DUMMYFUNCTION("""COMPUTED_VALUE"""),"Passing")</f>
        <v>Passing</v>
      </c>
      <c r="H2" s="231"/>
      <c r="I2" s="231" t="str">
        <f>IFERROR(__xludf.DUMMYFUNCTION("""COMPUTED_VALUE"""),"            RECEIVING")</f>
        <v>            RECEIVING</v>
      </c>
      <c r="J2" s="131" t="str">
        <f>IFERROR(__xludf.DUMMYFUNCTION("""COMPUTED_VALUE"""),"Rushing")</f>
        <v>Rushing</v>
      </c>
      <c r="N2" s="231"/>
      <c r="O2" s="231"/>
      <c r="P2" s="131" t="str">
        <f>IFERROR(__xludf.DUMMYFUNCTION("""COMPUTED_VALUE"""),"Receiving")</f>
        <v>Receiving</v>
      </c>
      <c r="S2" s="231"/>
      <c r="T2" s="231"/>
      <c r="U2" s="232" t="str">
        <f>IFERROR(__xludf.DUMMYFUNCTION("""COMPUTED_VALUE"""),"2PT")</f>
        <v>2PT</v>
      </c>
      <c r="V2" s="233"/>
      <c r="AC2" s="234"/>
      <c r="AD2" s="234"/>
      <c r="AE2" s="234"/>
      <c r="AF2" s="235" t="str">
        <f>IFERROR(__xludf.DUMMYFUNCTION("""COMPUTED_VALUE"""),"Fum")</f>
        <v>Fum</v>
      </c>
      <c r="AG2" s="236" t="str">
        <f>IFERROR(__xludf.DUMMYFUNCTION("""COMPUTED_VALUE"""),"Fum")</f>
        <v>Fum</v>
      </c>
      <c r="AH2" s="234"/>
      <c r="AI2" s="234"/>
    </row>
    <row r="3">
      <c r="A3" s="31" t="str">
        <f>IFERROR(__xludf.DUMMYFUNCTION("""COMPUTED_VALUE"""),"#")</f>
        <v>#</v>
      </c>
      <c r="B3" s="237" t="str">
        <f>IFERROR(__xludf.DUMMYFUNCTION("""COMPUTED_VALUE"""),"OFFENSE")</f>
        <v>OFFENSE</v>
      </c>
      <c r="C3" s="238" t="str">
        <f>IFERROR(__xludf.DUMMYFUNCTION("""COMPUTED_VALUE"""),"ATT")</f>
        <v>ATT</v>
      </c>
      <c r="D3" s="23" t="str">
        <f>IFERROR(__xludf.DUMMYFUNCTION("""COMPUTED_VALUE"""),"COM")</f>
        <v>COM</v>
      </c>
      <c r="E3" s="23" t="str">
        <f>IFERROR(__xludf.DUMMYFUNCTION("""COMPUTED_VALUE"""),"YD")</f>
        <v>YD</v>
      </c>
      <c r="F3" s="23" t="str">
        <f>IFERROR(__xludf.DUMMYFUNCTION("""COMPUTED_VALUE"""),"TD")</f>
        <v>TD</v>
      </c>
      <c r="G3" s="23" t="str">
        <f>IFERROR(__xludf.DUMMYFUNCTION("""COMPUTED_VALUE"""),"INT")</f>
        <v>INT</v>
      </c>
      <c r="H3" s="239" t="str">
        <f>IFERROR(__xludf.DUMMYFUNCTION("""COMPUTED_VALUE"""),"Y/G")</f>
        <v>Y/G</v>
      </c>
      <c r="I3" s="240" t="str">
        <f>IFERROR(__xludf.DUMMYFUNCTION("""COMPUTED_VALUE"""),"%")</f>
        <v>%</v>
      </c>
      <c r="J3" s="23" t="str">
        <f>IFERROR(__xludf.DUMMYFUNCTION("""COMPUTED_VALUE"""),"ATT")</f>
        <v>ATT</v>
      </c>
      <c r="K3" s="23" t="str">
        <f>IFERROR(__xludf.DUMMYFUNCTION("""COMPUTED_VALUE"""),"YD")</f>
        <v>YD</v>
      </c>
      <c r="L3" s="23" t="str">
        <f>IFERROR(__xludf.DUMMYFUNCTION("""COMPUTED_VALUE"""),"TD")</f>
        <v>TD</v>
      </c>
      <c r="M3" s="50" t="str">
        <f>IFERROR(__xludf.DUMMYFUNCTION("""COMPUTED_VALUE"""),"FUM")</f>
        <v>FUM</v>
      </c>
      <c r="N3" s="239" t="str">
        <f>IFERROR(__xludf.DUMMYFUNCTION("""COMPUTED_VALUE"""),"Y/G")</f>
        <v>Y/G</v>
      </c>
      <c r="O3" s="241" t="str">
        <f>IFERROR(__xludf.DUMMYFUNCTION("""COMPUTED_VALUE"""),"Y/Att")</f>
        <v>Y/Att</v>
      </c>
      <c r="P3" s="50" t="str">
        <f>IFERROR(__xludf.DUMMYFUNCTION("""COMPUTED_VALUE"""),"REC")</f>
        <v>REC</v>
      </c>
      <c r="Q3" s="23" t="str">
        <f>IFERROR(__xludf.DUMMYFUNCTION("""COMPUTED_VALUE"""),"YDS")</f>
        <v>YDS</v>
      </c>
      <c r="R3" s="23" t="str">
        <f>IFERROR(__xludf.DUMMYFUNCTION("""COMPUTED_VALUE"""),"TD")</f>
        <v>TD</v>
      </c>
      <c r="S3" s="239" t="str">
        <f>IFERROR(__xludf.DUMMYFUNCTION("""COMPUTED_VALUE"""),"Y/G")</f>
        <v>Y/G</v>
      </c>
      <c r="T3" s="242" t="str">
        <f>IFERROR(__xludf.DUMMYFUNCTION("""COMPUTED_VALUE"""),"Y/Rec")</f>
        <v>Y/Rec</v>
      </c>
      <c r="U3" s="243" t="str">
        <f>IFERROR(__xludf.DUMMYFUNCTION("""COMPUTED_VALUE"""),"Conv")</f>
        <v>Conv</v>
      </c>
      <c r="V3" s="50"/>
      <c r="W3" s="31" t="str">
        <f>IFERROR(__xludf.DUMMYFUNCTION("""COMPUTED_VALUE"""),"#")</f>
        <v>#</v>
      </c>
      <c r="X3" s="244" t="str">
        <f>IFERROR(__xludf.DUMMYFUNCTION("""COMPUTED_VALUE"""),"DEFENSE")</f>
        <v>DEFENSE</v>
      </c>
      <c r="Y3" s="32"/>
      <c r="Z3" s="32"/>
      <c r="AA3" s="32"/>
      <c r="AB3" s="33"/>
      <c r="AC3" s="245" t="str">
        <f>IFERROR(__xludf.DUMMYFUNCTION("""COMPUTED_VALUE"""),"TAC")</f>
        <v>TAC</v>
      </c>
      <c r="AD3" s="246" t="str">
        <f>IFERROR(__xludf.DUMMYFUNCTION("""COMPUTED_VALUE"""),"SACK")</f>
        <v>SACK</v>
      </c>
      <c r="AE3" s="247" t="str">
        <f>IFERROR(__xludf.DUMMYFUNCTION("""COMPUTED_VALUE"""),"INT")</f>
        <v>INT</v>
      </c>
      <c r="AF3" s="248" t="str">
        <f>IFERROR(__xludf.DUMMYFUNCTION("""COMPUTED_VALUE"""),"Frcd")</f>
        <v>Frcd</v>
      </c>
      <c r="AG3" s="248" t="str">
        <f>IFERROR(__xludf.DUMMYFUNCTION("""COMPUTED_VALUE"""),"Rcvr")</f>
        <v>Rcvr</v>
      </c>
      <c r="AH3" s="247" t="str">
        <f>IFERROR(__xludf.DUMMYFUNCTION("""COMPUTED_VALUE"""),"TD")</f>
        <v>TD</v>
      </c>
      <c r="AI3" s="249" t="str">
        <f>IFERROR(__xludf.DUMMYFUNCTION("""COMPUTED_VALUE"""),"SAF")</f>
        <v>SAF</v>
      </c>
    </row>
    <row r="4">
      <c r="A4" s="250">
        <f>IFERROR(__xludf.DUMMYFUNCTION("""COMPUTED_VALUE"""),11.0)</f>
        <v>11</v>
      </c>
      <c r="B4" s="251" t="str">
        <f>IFERROR(__xludf.DUMMYFUNCTION("""COMPUTED_VALUE"""),"Landon Hohler")</f>
        <v>Landon Hohler</v>
      </c>
      <c r="C4" s="252">
        <f>IFERROR(__xludf.DUMMYFUNCTION("""COMPUTED_VALUE"""),271.0)</f>
        <v>271</v>
      </c>
      <c r="D4" s="253">
        <f>IFERROR(__xludf.DUMMYFUNCTION("""COMPUTED_VALUE"""),196.0)</f>
        <v>196</v>
      </c>
      <c r="E4" s="253">
        <f>IFERROR(__xludf.DUMMYFUNCTION("""COMPUTED_VALUE"""),2461.0)</f>
        <v>2461</v>
      </c>
      <c r="F4" s="254">
        <f>IFERROR(__xludf.DUMMYFUNCTION("""COMPUTED_VALUE"""),17.0)</f>
        <v>17</v>
      </c>
      <c r="G4" s="255">
        <f>IFERROR(__xludf.DUMMYFUNCTION("""COMPUTED_VALUE"""),5.0)</f>
        <v>5</v>
      </c>
      <c r="H4" s="256">
        <f>IFERROR(__xludf.DUMMYFUNCTION("""COMPUTED_VALUE"""),246.1)</f>
        <v>246.1</v>
      </c>
      <c r="I4" s="257">
        <f>IFERROR(__xludf.DUMMYFUNCTION("""COMPUTED_VALUE"""),0.7232472324723247)</f>
        <v>0.7232472325</v>
      </c>
      <c r="J4" s="258">
        <f>IFERROR(__xludf.DUMMYFUNCTION("""COMPUTED_VALUE"""),107.0)</f>
        <v>107</v>
      </c>
      <c r="K4" s="253">
        <f>IFERROR(__xludf.DUMMYFUNCTION("""COMPUTED_VALUE"""),293.0)</f>
        <v>293</v>
      </c>
      <c r="L4" s="253">
        <f>IFERROR(__xludf.DUMMYFUNCTION("""COMPUTED_VALUE"""),12.0)</f>
        <v>12</v>
      </c>
      <c r="M4" s="253">
        <f>IFERROR(__xludf.DUMMYFUNCTION("""COMPUTED_VALUE"""),1.0)</f>
        <v>1</v>
      </c>
      <c r="N4" s="256">
        <f>IFERROR(__xludf.DUMMYFUNCTION("""COMPUTED_VALUE"""),29.3)</f>
        <v>29.3</v>
      </c>
      <c r="O4" s="259">
        <f>IFERROR(__xludf.DUMMYFUNCTION("""COMPUTED_VALUE"""),2.7383177570093458)</f>
        <v>2.738317757</v>
      </c>
      <c r="P4" s="258">
        <f>IFERROR(__xludf.DUMMYFUNCTION("""COMPUTED_VALUE"""),0.0)</f>
        <v>0</v>
      </c>
      <c r="Q4" s="254">
        <f>IFERROR(__xludf.DUMMYFUNCTION("""COMPUTED_VALUE"""),0.0)</f>
        <v>0</v>
      </c>
      <c r="R4" s="254">
        <f>IFERROR(__xludf.DUMMYFUNCTION("""COMPUTED_VALUE"""),0.0)</f>
        <v>0</v>
      </c>
      <c r="S4" s="256">
        <f>IFERROR(__xludf.DUMMYFUNCTION("""COMPUTED_VALUE"""),0.0)</f>
        <v>0</v>
      </c>
      <c r="T4" s="259" t="str">
        <f>IFERROR(__xludf.DUMMYFUNCTION("""COMPUTED_VALUE"""),"")</f>
        <v/>
      </c>
      <c r="U4" s="260">
        <f>IFERROR(__xludf.DUMMYFUNCTION("""COMPUTED_VALUE"""),0.0)</f>
        <v>0</v>
      </c>
      <c r="V4" s="50"/>
      <c r="W4" s="261">
        <f>IFERROR(__xludf.DUMMYFUNCTION("""COMPUTED_VALUE"""),1.0)</f>
        <v>1</v>
      </c>
      <c r="X4" s="262" t="str">
        <f>IFERROR(__xludf.DUMMYFUNCTION("""COMPUTED_VALUE"""),"Grant Periat")</f>
        <v>Grant Periat</v>
      </c>
      <c r="Y4" s="98"/>
      <c r="Z4" s="98"/>
      <c r="AA4" s="98"/>
      <c r="AB4" s="158"/>
      <c r="AC4" s="263">
        <f>IFERROR(__xludf.DUMMYFUNCTION("""COMPUTED_VALUE"""),2.0)</f>
        <v>2</v>
      </c>
      <c r="AD4" s="264">
        <f>IFERROR(__xludf.DUMMYFUNCTION("""COMPUTED_VALUE"""),0.0)</f>
        <v>0</v>
      </c>
      <c r="AE4" s="264">
        <f>IFERROR(__xludf.DUMMYFUNCTION("""COMPUTED_VALUE"""),0.0)</f>
        <v>0</v>
      </c>
      <c r="AF4" s="264">
        <f>IFERROR(__xludf.DUMMYFUNCTION("""COMPUTED_VALUE"""),0.0)</f>
        <v>0</v>
      </c>
      <c r="AG4" s="264">
        <f>IFERROR(__xludf.DUMMYFUNCTION("""COMPUTED_VALUE"""),0.0)</f>
        <v>0</v>
      </c>
      <c r="AH4" s="264">
        <f>IFERROR(__xludf.DUMMYFUNCTION("""COMPUTED_VALUE"""),0.0)</f>
        <v>0</v>
      </c>
      <c r="AI4" s="265">
        <f>IFERROR(__xludf.DUMMYFUNCTION("""COMPUTED_VALUE"""),0.0)</f>
        <v>0</v>
      </c>
    </row>
    <row r="5">
      <c r="A5" s="266">
        <f>IFERROR(__xludf.DUMMYFUNCTION("""COMPUTED_VALUE"""),22.0)</f>
        <v>22</v>
      </c>
      <c r="B5" s="267" t="str">
        <f>IFERROR(__xludf.DUMMYFUNCTION("""COMPUTED_VALUE"""),"Hayden Wilson")</f>
        <v>Hayden Wilson</v>
      </c>
      <c r="C5" s="268">
        <f>IFERROR(__xludf.DUMMYFUNCTION("""COMPUTED_VALUE"""),0.0)</f>
        <v>0</v>
      </c>
      <c r="D5" s="269">
        <f>IFERROR(__xludf.DUMMYFUNCTION("""COMPUTED_VALUE"""),0.0)</f>
        <v>0</v>
      </c>
      <c r="E5" s="269">
        <f>IFERROR(__xludf.DUMMYFUNCTION("""COMPUTED_VALUE"""),0.0)</f>
        <v>0</v>
      </c>
      <c r="F5" s="269">
        <f>IFERROR(__xludf.DUMMYFUNCTION("""COMPUTED_VALUE"""),0.0)</f>
        <v>0</v>
      </c>
      <c r="G5" s="270">
        <f>IFERROR(__xludf.DUMMYFUNCTION("""COMPUTED_VALUE"""),0.0)</f>
        <v>0</v>
      </c>
      <c r="H5" s="271">
        <f>IFERROR(__xludf.DUMMYFUNCTION("""COMPUTED_VALUE"""),0.0)</f>
        <v>0</v>
      </c>
      <c r="I5" s="272" t="str">
        <f>IFERROR(__xludf.DUMMYFUNCTION("""COMPUTED_VALUE"""),"")</f>
        <v/>
      </c>
      <c r="J5" s="273">
        <f>IFERROR(__xludf.DUMMYFUNCTION("""COMPUTED_VALUE"""),88.0)</f>
        <v>88</v>
      </c>
      <c r="K5" s="269">
        <f>IFERROR(__xludf.DUMMYFUNCTION("""COMPUTED_VALUE"""),416.0)</f>
        <v>416</v>
      </c>
      <c r="L5" s="269">
        <f>IFERROR(__xludf.DUMMYFUNCTION("""COMPUTED_VALUE"""),9.0)</f>
        <v>9</v>
      </c>
      <c r="M5" s="269">
        <f>IFERROR(__xludf.DUMMYFUNCTION("""COMPUTED_VALUE"""),0.0)</f>
        <v>0</v>
      </c>
      <c r="N5" s="271">
        <f>IFERROR(__xludf.DUMMYFUNCTION("""COMPUTED_VALUE"""),41.6)</f>
        <v>41.6</v>
      </c>
      <c r="O5" s="274">
        <f>IFERROR(__xludf.DUMMYFUNCTION("""COMPUTED_VALUE"""),4.7272727272727275)</f>
        <v>4.727272727</v>
      </c>
      <c r="P5" s="273">
        <f>IFERROR(__xludf.DUMMYFUNCTION("""COMPUTED_VALUE"""),16.0)</f>
        <v>16</v>
      </c>
      <c r="Q5" s="269">
        <f>IFERROR(__xludf.DUMMYFUNCTION("""COMPUTED_VALUE"""),142.0)</f>
        <v>142</v>
      </c>
      <c r="R5" s="269">
        <f>IFERROR(__xludf.DUMMYFUNCTION("""COMPUTED_VALUE"""),0.0)</f>
        <v>0</v>
      </c>
      <c r="S5" s="271">
        <f>IFERROR(__xludf.DUMMYFUNCTION("""COMPUTED_VALUE"""),14.2)</f>
        <v>14.2</v>
      </c>
      <c r="T5" s="274">
        <f>IFERROR(__xludf.DUMMYFUNCTION("""COMPUTED_VALUE"""),8.875)</f>
        <v>8.875</v>
      </c>
      <c r="U5" s="275">
        <f>IFERROR(__xludf.DUMMYFUNCTION("""COMPUTED_VALUE"""),0.0)</f>
        <v>0</v>
      </c>
      <c r="V5" s="50"/>
      <c r="W5" s="266">
        <f>IFERROR(__xludf.DUMMYFUNCTION("""COMPUTED_VALUE"""),3.0)</f>
        <v>3</v>
      </c>
      <c r="X5" s="267" t="str">
        <f>IFERROR(__xludf.DUMMYFUNCTION("""COMPUTED_VALUE"""),"Jack Raglow")</f>
        <v>Jack Raglow</v>
      </c>
      <c r="Y5" s="2"/>
      <c r="Z5" s="2"/>
      <c r="AA5" s="2"/>
      <c r="AB5" s="160"/>
      <c r="AC5" s="276">
        <f>IFERROR(__xludf.DUMMYFUNCTION("""COMPUTED_VALUE"""),35.0)</f>
        <v>35</v>
      </c>
      <c r="AD5" s="277">
        <f>IFERROR(__xludf.DUMMYFUNCTION("""COMPUTED_VALUE"""),0.0)</f>
        <v>0</v>
      </c>
      <c r="AE5" s="277">
        <f>IFERROR(__xludf.DUMMYFUNCTION("""COMPUTED_VALUE"""),2.0)</f>
        <v>2</v>
      </c>
      <c r="AF5" s="277">
        <f>IFERROR(__xludf.DUMMYFUNCTION("""COMPUTED_VALUE"""),1.0)</f>
        <v>1</v>
      </c>
      <c r="AG5" s="277">
        <f>IFERROR(__xludf.DUMMYFUNCTION("""COMPUTED_VALUE"""),0.0)</f>
        <v>0</v>
      </c>
      <c r="AH5" s="277">
        <f>IFERROR(__xludf.DUMMYFUNCTION("""COMPUTED_VALUE"""),0.0)</f>
        <v>0</v>
      </c>
      <c r="AI5" s="278">
        <f>IFERROR(__xludf.DUMMYFUNCTION("""COMPUTED_VALUE"""),0.0)</f>
        <v>0</v>
      </c>
    </row>
    <row r="6">
      <c r="A6" s="266">
        <f>IFERROR(__xludf.DUMMYFUNCTION("""COMPUTED_VALUE"""),5.0)</f>
        <v>5</v>
      </c>
      <c r="B6" s="267" t="str">
        <f>IFERROR(__xludf.DUMMYFUNCTION("""COMPUTED_VALUE"""),"Owen Ryan")</f>
        <v>Owen Ryan</v>
      </c>
      <c r="C6" s="268">
        <f>IFERROR(__xludf.DUMMYFUNCTION("""COMPUTED_VALUE"""),0.0)</f>
        <v>0</v>
      </c>
      <c r="D6" s="269">
        <f>IFERROR(__xludf.DUMMYFUNCTION("""COMPUTED_VALUE"""),0.0)</f>
        <v>0</v>
      </c>
      <c r="E6" s="269">
        <f>IFERROR(__xludf.DUMMYFUNCTION("""COMPUTED_VALUE"""),0.0)</f>
        <v>0</v>
      </c>
      <c r="F6" s="269">
        <f>IFERROR(__xludf.DUMMYFUNCTION("""COMPUTED_VALUE"""),0.0)</f>
        <v>0</v>
      </c>
      <c r="G6" s="270">
        <f>IFERROR(__xludf.DUMMYFUNCTION("""COMPUTED_VALUE"""),0.0)</f>
        <v>0</v>
      </c>
      <c r="H6" s="271">
        <f>IFERROR(__xludf.DUMMYFUNCTION("""COMPUTED_VALUE"""),0.0)</f>
        <v>0</v>
      </c>
      <c r="I6" s="272" t="str">
        <f>IFERROR(__xludf.DUMMYFUNCTION("""COMPUTED_VALUE"""),"")</f>
        <v/>
      </c>
      <c r="J6" s="273">
        <f>IFERROR(__xludf.DUMMYFUNCTION("""COMPUTED_VALUE"""),24.0)</f>
        <v>24</v>
      </c>
      <c r="K6" s="269">
        <f>IFERROR(__xludf.DUMMYFUNCTION("""COMPUTED_VALUE"""),100.0)</f>
        <v>100</v>
      </c>
      <c r="L6" s="269">
        <f>IFERROR(__xludf.DUMMYFUNCTION("""COMPUTED_VALUE"""),1.0)</f>
        <v>1</v>
      </c>
      <c r="M6" s="269">
        <f>IFERROR(__xludf.DUMMYFUNCTION("""COMPUTED_VALUE"""),0.0)</f>
        <v>0</v>
      </c>
      <c r="N6" s="271">
        <f>IFERROR(__xludf.DUMMYFUNCTION("""COMPUTED_VALUE"""),10.0)</f>
        <v>10</v>
      </c>
      <c r="O6" s="274">
        <f>IFERROR(__xludf.DUMMYFUNCTION("""COMPUTED_VALUE"""),4.166666666666667)</f>
        <v>4.166666667</v>
      </c>
      <c r="P6" s="273">
        <f>IFERROR(__xludf.DUMMYFUNCTION("""COMPUTED_VALUE"""),6.0)</f>
        <v>6</v>
      </c>
      <c r="Q6" s="269">
        <f>IFERROR(__xludf.DUMMYFUNCTION("""COMPUTED_VALUE"""),41.0)</f>
        <v>41</v>
      </c>
      <c r="R6" s="269">
        <f>IFERROR(__xludf.DUMMYFUNCTION("""COMPUTED_VALUE"""),0.0)</f>
        <v>0</v>
      </c>
      <c r="S6" s="271">
        <f>IFERROR(__xludf.DUMMYFUNCTION("""COMPUTED_VALUE"""),4.1)</f>
        <v>4.1</v>
      </c>
      <c r="T6" s="274">
        <f>IFERROR(__xludf.DUMMYFUNCTION("""COMPUTED_VALUE"""),6.833333333333333)</f>
        <v>6.833333333</v>
      </c>
      <c r="U6" s="275">
        <f>IFERROR(__xludf.DUMMYFUNCTION("""COMPUTED_VALUE"""),0.0)</f>
        <v>0</v>
      </c>
      <c r="V6" s="50"/>
      <c r="W6" s="266">
        <f>IFERROR(__xludf.DUMMYFUNCTION("""COMPUTED_VALUE"""),4.0)</f>
        <v>4</v>
      </c>
      <c r="X6" s="267" t="str">
        <f>IFERROR(__xludf.DUMMYFUNCTION("""COMPUTED_VALUE"""),"Roman Hadala")</f>
        <v>Roman Hadala</v>
      </c>
      <c r="Y6" s="2"/>
      <c r="Z6" s="2"/>
      <c r="AA6" s="2"/>
      <c r="AB6" s="160"/>
      <c r="AC6" s="276">
        <f>IFERROR(__xludf.DUMMYFUNCTION("""COMPUTED_VALUE"""),18.0)</f>
        <v>18</v>
      </c>
      <c r="AD6" s="277">
        <f>IFERROR(__xludf.DUMMYFUNCTION("""COMPUTED_VALUE"""),0.0)</f>
        <v>0</v>
      </c>
      <c r="AE6" s="277">
        <f>IFERROR(__xludf.DUMMYFUNCTION("""COMPUTED_VALUE"""),0.0)</f>
        <v>0</v>
      </c>
      <c r="AF6" s="277">
        <f>IFERROR(__xludf.DUMMYFUNCTION("""COMPUTED_VALUE"""),1.0)</f>
        <v>1</v>
      </c>
      <c r="AG6" s="277">
        <f>IFERROR(__xludf.DUMMYFUNCTION("""COMPUTED_VALUE"""),1.0)</f>
        <v>1</v>
      </c>
      <c r="AH6" s="277">
        <f>IFERROR(__xludf.DUMMYFUNCTION("""COMPUTED_VALUE"""),0.0)</f>
        <v>0</v>
      </c>
      <c r="AI6" s="278">
        <f>IFERROR(__xludf.DUMMYFUNCTION("""COMPUTED_VALUE"""),0.0)</f>
        <v>0</v>
      </c>
    </row>
    <row r="7">
      <c r="A7" s="266">
        <f>IFERROR(__xludf.DUMMYFUNCTION("""COMPUTED_VALUE"""),1.0)</f>
        <v>1</v>
      </c>
      <c r="B7" s="267" t="str">
        <f>IFERROR(__xludf.DUMMYFUNCTION("""COMPUTED_VALUE"""),"Grant Periat")</f>
        <v>Grant Periat</v>
      </c>
      <c r="C7" s="268">
        <f>IFERROR(__xludf.DUMMYFUNCTION("""COMPUTED_VALUE"""),0.0)</f>
        <v>0</v>
      </c>
      <c r="D7" s="269">
        <f>IFERROR(__xludf.DUMMYFUNCTION("""COMPUTED_VALUE"""),0.0)</f>
        <v>0</v>
      </c>
      <c r="E7" s="269">
        <f>IFERROR(__xludf.DUMMYFUNCTION("""COMPUTED_VALUE"""),0.0)</f>
        <v>0</v>
      </c>
      <c r="F7" s="269">
        <f>IFERROR(__xludf.DUMMYFUNCTION("""COMPUTED_VALUE"""),0.0)</f>
        <v>0</v>
      </c>
      <c r="G7" s="270">
        <f>IFERROR(__xludf.DUMMYFUNCTION("""COMPUTED_VALUE"""),0.0)</f>
        <v>0</v>
      </c>
      <c r="H7" s="271">
        <f>IFERROR(__xludf.DUMMYFUNCTION("""COMPUTED_VALUE"""),0.0)</f>
        <v>0</v>
      </c>
      <c r="I7" s="272" t="str">
        <f>IFERROR(__xludf.DUMMYFUNCTION("""COMPUTED_VALUE"""),"")</f>
        <v/>
      </c>
      <c r="J7" s="273">
        <f>IFERROR(__xludf.DUMMYFUNCTION("""COMPUTED_VALUE"""),1.0)</f>
        <v>1</v>
      </c>
      <c r="K7" s="269">
        <f>IFERROR(__xludf.DUMMYFUNCTION("""COMPUTED_VALUE"""),5.0)</f>
        <v>5</v>
      </c>
      <c r="L7" s="269">
        <f>IFERROR(__xludf.DUMMYFUNCTION("""COMPUTED_VALUE"""),0.0)</f>
        <v>0</v>
      </c>
      <c r="M7" s="269">
        <f>IFERROR(__xludf.DUMMYFUNCTION("""COMPUTED_VALUE"""),0.0)</f>
        <v>0</v>
      </c>
      <c r="N7" s="271">
        <f>IFERROR(__xludf.DUMMYFUNCTION("""COMPUTED_VALUE"""),0.5)</f>
        <v>0.5</v>
      </c>
      <c r="O7" s="274">
        <f>IFERROR(__xludf.DUMMYFUNCTION("""COMPUTED_VALUE"""),5.0)</f>
        <v>5</v>
      </c>
      <c r="P7" s="273">
        <f>IFERROR(__xludf.DUMMYFUNCTION("""COMPUTED_VALUE"""),2.0)</f>
        <v>2</v>
      </c>
      <c r="Q7" s="269">
        <f>IFERROR(__xludf.DUMMYFUNCTION("""COMPUTED_VALUE"""),27.0)</f>
        <v>27</v>
      </c>
      <c r="R7" s="269">
        <f>IFERROR(__xludf.DUMMYFUNCTION("""COMPUTED_VALUE"""),0.0)</f>
        <v>0</v>
      </c>
      <c r="S7" s="271">
        <f>IFERROR(__xludf.DUMMYFUNCTION("""COMPUTED_VALUE"""),2.7)</f>
        <v>2.7</v>
      </c>
      <c r="T7" s="274">
        <f>IFERROR(__xludf.DUMMYFUNCTION("""COMPUTED_VALUE"""),13.5)</f>
        <v>13.5</v>
      </c>
      <c r="U7" s="275">
        <f>IFERROR(__xludf.DUMMYFUNCTION("""COMPUTED_VALUE"""),0.0)</f>
        <v>0</v>
      </c>
      <c r="V7" s="50"/>
      <c r="W7" s="266">
        <f>IFERROR(__xludf.DUMMYFUNCTION("""COMPUTED_VALUE"""),5.0)</f>
        <v>5</v>
      </c>
      <c r="X7" s="267" t="str">
        <f>IFERROR(__xludf.DUMMYFUNCTION("""COMPUTED_VALUE"""),"Owen Ryan")</f>
        <v>Owen Ryan</v>
      </c>
      <c r="Y7" s="2"/>
      <c r="Z7" s="2"/>
      <c r="AA7" s="2"/>
      <c r="AB7" s="160"/>
      <c r="AC7" s="276">
        <f>IFERROR(__xludf.DUMMYFUNCTION("""COMPUTED_VALUE"""),105.0)</f>
        <v>105</v>
      </c>
      <c r="AD7" s="277">
        <f>IFERROR(__xludf.DUMMYFUNCTION("""COMPUTED_VALUE"""),0.0)</f>
        <v>0</v>
      </c>
      <c r="AE7" s="277">
        <f>IFERROR(__xludf.DUMMYFUNCTION("""COMPUTED_VALUE"""),0.0)</f>
        <v>0</v>
      </c>
      <c r="AF7" s="277">
        <f>IFERROR(__xludf.DUMMYFUNCTION("""COMPUTED_VALUE"""),0.0)</f>
        <v>0</v>
      </c>
      <c r="AG7" s="277">
        <f>IFERROR(__xludf.DUMMYFUNCTION("""COMPUTED_VALUE"""),0.0)</f>
        <v>0</v>
      </c>
      <c r="AH7" s="277">
        <f>IFERROR(__xludf.DUMMYFUNCTION("""COMPUTED_VALUE"""),0.0)</f>
        <v>0</v>
      </c>
      <c r="AI7" s="278">
        <f>IFERROR(__xludf.DUMMYFUNCTION("""COMPUTED_VALUE"""),0.0)</f>
        <v>0</v>
      </c>
    </row>
    <row r="8">
      <c r="A8" s="266">
        <f>IFERROR(__xludf.DUMMYFUNCTION("""COMPUTED_VALUE"""),3.0)</f>
        <v>3</v>
      </c>
      <c r="B8" s="267" t="str">
        <f>IFERROR(__xludf.DUMMYFUNCTION("""COMPUTED_VALUE"""),"Jack Raglow")</f>
        <v>Jack Raglow</v>
      </c>
      <c r="C8" s="268">
        <f>IFERROR(__xludf.DUMMYFUNCTION("""COMPUTED_VALUE"""),0.0)</f>
        <v>0</v>
      </c>
      <c r="D8" s="269">
        <f>IFERROR(__xludf.DUMMYFUNCTION("""COMPUTED_VALUE"""),0.0)</f>
        <v>0</v>
      </c>
      <c r="E8" s="269">
        <f>IFERROR(__xludf.DUMMYFUNCTION("""COMPUTED_VALUE"""),0.0)</f>
        <v>0</v>
      </c>
      <c r="F8" s="269">
        <f>IFERROR(__xludf.DUMMYFUNCTION("""COMPUTED_VALUE"""),0.0)</f>
        <v>0</v>
      </c>
      <c r="G8" s="270">
        <f>IFERROR(__xludf.DUMMYFUNCTION("""COMPUTED_VALUE"""),0.0)</f>
        <v>0</v>
      </c>
      <c r="H8" s="271">
        <f>IFERROR(__xludf.DUMMYFUNCTION("""COMPUTED_VALUE"""),0.0)</f>
        <v>0</v>
      </c>
      <c r="I8" s="272" t="str">
        <f>IFERROR(__xludf.DUMMYFUNCTION("""COMPUTED_VALUE"""),"")</f>
        <v/>
      </c>
      <c r="J8" s="273">
        <f>IFERROR(__xludf.DUMMYFUNCTION("""COMPUTED_VALUE"""),4.0)</f>
        <v>4</v>
      </c>
      <c r="K8" s="269">
        <f>IFERROR(__xludf.DUMMYFUNCTION("""COMPUTED_VALUE"""),11.0)</f>
        <v>11</v>
      </c>
      <c r="L8" s="269">
        <f>IFERROR(__xludf.DUMMYFUNCTION("""COMPUTED_VALUE"""),0.0)</f>
        <v>0</v>
      </c>
      <c r="M8" s="269">
        <f>IFERROR(__xludf.DUMMYFUNCTION("""COMPUTED_VALUE"""),0.0)</f>
        <v>0</v>
      </c>
      <c r="N8" s="271">
        <f>IFERROR(__xludf.DUMMYFUNCTION("""COMPUTED_VALUE"""),1.1)</f>
        <v>1.1</v>
      </c>
      <c r="O8" s="274">
        <f>IFERROR(__xludf.DUMMYFUNCTION("""COMPUTED_VALUE"""),2.75)</f>
        <v>2.75</v>
      </c>
      <c r="P8" s="273">
        <f>IFERROR(__xludf.DUMMYFUNCTION("""COMPUTED_VALUE"""),28.0)</f>
        <v>28</v>
      </c>
      <c r="Q8" s="269">
        <f>IFERROR(__xludf.DUMMYFUNCTION("""COMPUTED_VALUE"""),241.0)</f>
        <v>241</v>
      </c>
      <c r="R8" s="269">
        <f>IFERROR(__xludf.DUMMYFUNCTION("""COMPUTED_VALUE"""),1.0)</f>
        <v>1</v>
      </c>
      <c r="S8" s="271">
        <f>IFERROR(__xludf.DUMMYFUNCTION("""COMPUTED_VALUE"""),24.1)</f>
        <v>24.1</v>
      </c>
      <c r="T8" s="274">
        <f>IFERROR(__xludf.DUMMYFUNCTION("""COMPUTED_VALUE"""),8.607142857142858)</f>
        <v>8.607142857</v>
      </c>
      <c r="U8" s="275">
        <f>IFERROR(__xludf.DUMMYFUNCTION("""COMPUTED_VALUE"""),0.0)</f>
        <v>0</v>
      </c>
      <c r="V8" s="50"/>
      <c r="W8" s="266">
        <f>IFERROR(__xludf.DUMMYFUNCTION("""COMPUTED_VALUE"""),6.0)</f>
        <v>6</v>
      </c>
      <c r="X8" s="267" t="str">
        <f>IFERROR(__xludf.DUMMYFUNCTION("""COMPUTED_VALUE"""),"Braxton Barrett")</f>
        <v>Braxton Barrett</v>
      </c>
      <c r="Y8" s="2"/>
      <c r="Z8" s="2"/>
      <c r="AA8" s="2"/>
      <c r="AB8" s="160"/>
      <c r="AC8" s="276">
        <f>IFERROR(__xludf.DUMMYFUNCTION("""COMPUTED_VALUE"""),57.0)</f>
        <v>57</v>
      </c>
      <c r="AD8" s="277">
        <f>IFERROR(__xludf.DUMMYFUNCTION("""COMPUTED_VALUE"""),0.0)</f>
        <v>0</v>
      </c>
      <c r="AE8" s="277">
        <f>IFERROR(__xludf.DUMMYFUNCTION("""COMPUTED_VALUE"""),2.0)</f>
        <v>2</v>
      </c>
      <c r="AF8" s="277">
        <f>IFERROR(__xludf.DUMMYFUNCTION("""COMPUTED_VALUE"""),0.0)</f>
        <v>0</v>
      </c>
      <c r="AG8" s="277">
        <f>IFERROR(__xludf.DUMMYFUNCTION("""COMPUTED_VALUE"""),1.0)</f>
        <v>1</v>
      </c>
      <c r="AH8" s="277">
        <f>IFERROR(__xludf.DUMMYFUNCTION("""COMPUTED_VALUE"""),1.0)</f>
        <v>1</v>
      </c>
      <c r="AI8" s="278">
        <f>IFERROR(__xludf.DUMMYFUNCTION("""COMPUTED_VALUE"""),0.0)</f>
        <v>0</v>
      </c>
    </row>
    <row r="9">
      <c r="A9" s="266">
        <f>IFERROR(__xludf.DUMMYFUNCTION("""COMPUTED_VALUE"""),6.0)</f>
        <v>6</v>
      </c>
      <c r="B9" s="267" t="str">
        <f>IFERROR(__xludf.DUMMYFUNCTION("""COMPUTED_VALUE"""),"Braxton Barrett")</f>
        <v>Braxton Barrett</v>
      </c>
      <c r="C9" s="268">
        <f>IFERROR(__xludf.DUMMYFUNCTION("""COMPUTED_VALUE"""),0.0)</f>
        <v>0</v>
      </c>
      <c r="D9" s="269">
        <f>IFERROR(__xludf.DUMMYFUNCTION("""COMPUTED_VALUE"""),0.0)</f>
        <v>0</v>
      </c>
      <c r="E9" s="269">
        <f>IFERROR(__xludf.DUMMYFUNCTION("""COMPUTED_VALUE"""),0.0)</f>
        <v>0</v>
      </c>
      <c r="F9" s="269">
        <f>IFERROR(__xludf.DUMMYFUNCTION("""COMPUTED_VALUE"""),0.0)</f>
        <v>0</v>
      </c>
      <c r="G9" s="270">
        <f>IFERROR(__xludf.DUMMYFUNCTION("""COMPUTED_VALUE"""),0.0)</f>
        <v>0</v>
      </c>
      <c r="H9" s="271">
        <f>IFERROR(__xludf.DUMMYFUNCTION("""COMPUTED_VALUE"""),0.0)</f>
        <v>0</v>
      </c>
      <c r="I9" s="272" t="str">
        <f>IFERROR(__xludf.DUMMYFUNCTION("""COMPUTED_VALUE"""),"")</f>
        <v/>
      </c>
      <c r="J9" s="273">
        <f>IFERROR(__xludf.DUMMYFUNCTION("""COMPUTED_VALUE"""),1.0)</f>
        <v>1</v>
      </c>
      <c r="K9" s="269">
        <f>IFERROR(__xludf.DUMMYFUNCTION("""COMPUTED_VALUE"""),2.0)</f>
        <v>2</v>
      </c>
      <c r="L9" s="269">
        <f>IFERROR(__xludf.DUMMYFUNCTION("""COMPUTED_VALUE"""),0.0)</f>
        <v>0</v>
      </c>
      <c r="M9" s="269">
        <f>IFERROR(__xludf.DUMMYFUNCTION("""COMPUTED_VALUE"""),1.0)</f>
        <v>1</v>
      </c>
      <c r="N9" s="271">
        <f>IFERROR(__xludf.DUMMYFUNCTION("""COMPUTED_VALUE"""),0.2)</f>
        <v>0.2</v>
      </c>
      <c r="O9" s="274">
        <f>IFERROR(__xludf.DUMMYFUNCTION("""COMPUTED_VALUE"""),2.0)</f>
        <v>2</v>
      </c>
      <c r="P9" s="273">
        <f>IFERROR(__xludf.DUMMYFUNCTION("""COMPUTED_VALUE"""),48.0)</f>
        <v>48</v>
      </c>
      <c r="Q9" s="269">
        <f>IFERROR(__xludf.DUMMYFUNCTION("""COMPUTED_VALUE"""),582.0)</f>
        <v>582</v>
      </c>
      <c r="R9" s="269">
        <f>IFERROR(__xludf.DUMMYFUNCTION("""COMPUTED_VALUE"""),5.0)</f>
        <v>5</v>
      </c>
      <c r="S9" s="271">
        <f>IFERROR(__xludf.DUMMYFUNCTION("""COMPUTED_VALUE"""),58.2)</f>
        <v>58.2</v>
      </c>
      <c r="T9" s="274">
        <f>IFERROR(__xludf.DUMMYFUNCTION("""COMPUTED_VALUE"""),12.125)</f>
        <v>12.125</v>
      </c>
      <c r="U9" s="275">
        <f>IFERROR(__xludf.DUMMYFUNCTION("""COMPUTED_VALUE"""),0.0)</f>
        <v>0</v>
      </c>
      <c r="V9" s="50"/>
      <c r="W9" s="266">
        <f>IFERROR(__xludf.DUMMYFUNCTION("""COMPUTED_VALUE"""),9.0)</f>
        <v>9</v>
      </c>
      <c r="X9" s="267" t="str">
        <f>IFERROR(__xludf.DUMMYFUNCTION("""COMPUTED_VALUE"""),"Caleb Staley")</f>
        <v>Caleb Staley</v>
      </c>
      <c r="Y9" s="2"/>
      <c r="Z9" s="2"/>
      <c r="AA9" s="2"/>
      <c r="AB9" s="160"/>
      <c r="AC9" s="276">
        <f>IFERROR(__xludf.DUMMYFUNCTION("""COMPUTED_VALUE"""),69.0)</f>
        <v>69</v>
      </c>
      <c r="AD9" s="277">
        <f>IFERROR(__xludf.DUMMYFUNCTION("""COMPUTED_VALUE"""),0.0)</f>
        <v>0</v>
      </c>
      <c r="AE9" s="277">
        <f>IFERROR(__xludf.DUMMYFUNCTION("""COMPUTED_VALUE"""),1.0)</f>
        <v>1</v>
      </c>
      <c r="AF9" s="277">
        <f>IFERROR(__xludf.DUMMYFUNCTION("""COMPUTED_VALUE"""),1.0)</f>
        <v>1</v>
      </c>
      <c r="AG9" s="277">
        <f>IFERROR(__xludf.DUMMYFUNCTION("""COMPUTED_VALUE"""),0.0)</f>
        <v>0</v>
      </c>
      <c r="AH9" s="277">
        <f>IFERROR(__xludf.DUMMYFUNCTION("""COMPUTED_VALUE"""),1.0)</f>
        <v>1</v>
      </c>
      <c r="AI9" s="278">
        <f>IFERROR(__xludf.DUMMYFUNCTION("""COMPUTED_VALUE"""),0.0)</f>
        <v>0</v>
      </c>
    </row>
    <row r="10">
      <c r="A10" s="266">
        <f>IFERROR(__xludf.DUMMYFUNCTION("""COMPUTED_VALUE"""),9.0)</f>
        <v>9</v>
      </c>
      <c r="B10" s="267" t="str">
        <f>IFERROR(__xludf.DUMMYFUNCTION("""COMPUTED_VALUE"""),"Caleb Staley")</f>
        <v>Caleb Staley</v>
      </c>
      <c r="C10" s="268">
        <f>IFERROR(__xludf.DUMMYFUNCTION("""COMPUTED_VALUE"""),0.0)</f>
        <v>0</v>
      </c>
      <c r="D10" s="269">
        <f>IFERROR(__xludf.DUMMYFUNCTION("""COMPUTED_VALUE"""),0.0)</f>
        <v>0</v>
      </c>
      <c r="E10" s="269">
        <f>IFERROR(__xludf.DUMMYFUNCTION("""COMPUTED_VALUE"""),0.0)</f>
        <v>0</v>
      </c>
      <c r="F10" s="269">
        <f>IFERROR(__xludf.DUMMYFUNCTION("""COMPUTED_VALUE"""),0.0)</f>
        <v>0</v>
      </c>
      <c r="G10" s="270">
        <f>IFERROR(__xludf.DUMMYFUNCTION("""COMPUTED_VALUE"""),0.0)</f>
        <v>0</v>
      </c>
      <c r="H10" s="271">
        <f>IFERROR(__xludf.DUMMYFUNCTION("""COMPUTED_VALUE"""),0.0)</f>
        <v>0</v>
      </c>
      <c r="I10" s="272" t="str">
        <f>IFERROR(__xludf.DUMMYFUNCTION("""COMPUTED_VALUE"""),"")</f>
        <v/>
      </c>
      <c r="J10" s="273">
        <f>IFERROR(__xludf.DUMMYFUNCTION("""COMPUTED_VALUE"""),4.0)</f>
        <v>4</v>
      </c>
      <c r="K10" s="269">
        <f>IFERROR(__xludf.DUMMYFUNCTION("""COMPUTED_VALUE"""),10.0)</f>
        <v>10</v>
      </c>
      <c r="L10" s="269">
        <f>IFERROR(__xludf.DUMMYFUNCTION("""COMPUTED_VALUE"""),0.0)</f>
        <v>0</v>
      </c>
      <c r="M10" s="269">
        <f>IFERROR(__xludf.DUMMYFUNCTION("""COMPUTED_VALUE"""),0.0)</f>
        <v>0</v>
      </c>
      <c r="N10" s="271">
        <f>IFERROR(__xludf.DUMMYFUNCTION("""COMPUTED_VALUE"""),1.0)</f>
        <v>1</v>
      </c>
      <c r="O10" s="274">
        <f>IFERROR(__xludf.DUMMYFUNCTION("""COMPUTED_VALUE"""),2.5)</f>
        <v>2.5</v>
      </c>
      <c r="P10" s="273">
        <f>IFERROR(__xludf.DUMMYFUNCTION("""COMPUTED_VALUE"""),59.0)</f>
        <v>59</v>
      </c>
      <c r="Q10" s="269">
        <f>IFERROR(__xludf.DUMMYFUNCTION("""COMPUTED_VALUE"""),924.0)</f>
        <v>924</v>
      </c>
      <c r="R10" s="269">
        <f>IFERROR(__xludf.DUMMYFUNCTION("""COMPUTED_VALUE"""),6.0)</f>
        <v>6</v>
      </c>
      <c r="S10" s="271">
        <f>IFERROR(__xludf.DUMMYFUNCTION("""COMPUTED_VALUE"""),92.4)</f>
        <v>92.4</v>
      </c>
      <c r="T10" s="274">
        <f>IFERROR(__xludf.DUMMYFUNCTION("""COMPUTED_VALUE"""),15.661016949152541)</f>
        <v>15.66101695</v>
      </c>
      <c r="U10" s="275">
        <f>IFERROR(__xludf.DUMMYFUNCTION("""COMPUTED_VALUE"""),1.0)</f>
        <v>1</v>
      </c>
      <c r="V10" s="50"/>
      <c r="W10" s="266">
        <f>IFERROR(__xludf.DUMMYFUNCTION("""COMPUTED_VALUE"""),11.0)</f>
        <v>11</v>
      </c>
      <c r="X10" s="267" t="str">
        <f>IFERROR(__xludf.DUMMYFUNCTION("""COMPUTED_VALUE"""),"Landon Hohler")</f>
        <v>Landon Hohler</v>
      </c>
      <c r="Y10" s="2"/>
      <c r="Z10" s="2"/>
      <c r="AA10" s="2"/>
      <c r="AB10" s="160"/>
      <c r="AC10" s="276">
        <f>IFERROR(__xludf.DUMMYFUNCTION("""COMPUTED_VALUE"""),59.0)</f>
        <v>59</v>
      </c>
      <c r="AD10" s="277">
        <f>IFERROR(__xludf.DUMMYFUNCTION("""COMPUTED_VALUE"""),0.0)</f>
        <v>0</v>
      </c>
      <c r="AE10" s="277">
        <f>IFERROR(__xludf.DUMMYFUNCTION("""COMPUTED_VALUE"""),4.0)</f>
        <v>4</v>
      </c>
      <c r="AF10" s="277">
        <f>IFERROR(__xludf.DUMMYFUNCTION("""COMPUTED_VALUE"""),1.0)</f>
        <v>1</v>
      </c>
      <c r="AG10" s="277">
        <f>IFERROR(__xludf.DUMMYFUNCTION("""COMPUTED_VALUE"""),0.0)</f>
        <v>0</v>
      </c>
      <c r="AH10" s="277">
        <f>IFERROR(__xludf.DUMMYFUNCTION("""COMPUTED_VALUE"""),0.0)</f>
        <v>0</v>
      </c>
      <c r="AI10" s="278">
        <f>IFERROR(__xludf.DUMMYFUNCTION("""COMPUTED_VALUE"""),0.0)</f>
        <v>0</v>
      </c>
    </row>
    <row r="11">
      <c r="A11" s="266">
        <f>IFERROR(__xludf.DUMMYFUNCTION("""COMPUTED_VALUE"""),12.0)</f>
        <v>12</v>
      </c>
      <c r="B11" s="267" t="str">
        <f>IFERROR(__xludf.DUMMYFUNCTION("""COMPUTED_VALUE"""),"Austin Sas")</f>
        <v>Austin Sas</v>
      </c>
      <c r="C11" s="268">
        <f>IFERROR(__xludf.DUMMYFUNCTION("""COMPUTED_VALUE"""),0.0)</f>
        <v>0</v>
      </c>
      <c r="D11" s="269">
        <f>IFERROR(__xludf.DUMMYFUNCTION("""COMPUTED_VALUE"""),0.0)</f>
        <v>0</v>
      </c>
      <c r="E11" s="269">
        <f>IFERROR(__xludf.DUMMYFUNCTION("""COMPUTED_VALUE"""),0.0)</f>
        <v>0</v>
      </c>
      <c r="F11" s="269">
        <f>IFERROR(__xludf.DUMMYFUNCTION("""COMPUTED_VALUE"""),0.0)</f>
        <v>0</v>
      </c>
      <c r="G11" s="270">
        <f>IFERROR(__xludf.DUMMYFUNCTION("""COMPUTED_VALUE"""),0.0)</f>
        <v>0</v>
      </c>
      <c r="H11" s="271">
        <f>IFERROR(__xludf.DUMMYFUNCTION("""COMPUTED_VALUE"""),0.0)</f>
        <v>0</v>
      </c>
      <c r="I11" s="272" t="str">
        <f>IFERROR(__xludf.DUMMYFUNCTION("""COMPUTED_VALUE"""),"")</f>
        <v/>
      </c>
      <c r="J11" s="273">
        <f>IFERROR(__xludf.DUMMYFUNCTION("""COMPUTED_VALUE"""),0.0)</f>
        <v>0</v>
      </c>
      <c r="K11" s="269">
        <f>IFERROR(__xludf.DUMMYFUNCTION("""COMPUTED_VALUE"""),0.0)</f>
        <v>0</v>
      </c>
      <c r="L11" s="269">
        <f>IFERROR(__xludf.DUMMYFUNCTION("""COMPUTED_VALUE"""),0.0)</f>
        <v>0</v>
      </c>
      <c r="M11" s="269">
        <f>IFERROR(__xludf.DUMMYFUNCTION("""COMPUTED_VALUE"""),0.0)</f>
        <v>0</v>
      </c>
      <c r="N11" s="271">
        <f>IFERROR(__xludf.DUMMYFUNCTION("""COMPUTED_VALUE"""),0.0)</f>
        <v>0</v>
      </c>
      <c r="O11" s="274" t="str">
        <f>IFERROR(__xludf.DUMMYFUNCTION("""COMPUTED_VALUE"""),"")</f>
        <v/>
      </c>
      <c r="P11" s="273">
        <f>IFERROR(__xludf.DUMMYFUNCTION("""COMPUTED_VALUE"""),22.0)</f>
        <v>22</v>
      </c>
      <c r="Q11" s="269">
        <f>IFERROR(__xludf.DUMMYFUNCTION("""COMPUTED_VALUE"""),342.0)</f>
        <v>342</v>
      </c>
      <c r="R11" s="269">
        <f>IFERROR(__xludf.DUMMYFUNCTION("""COMPUTED_VALUE"""),3.0)</f>
        <v>3</v>
      </c>
      <c r="S11" s="271">
        <f>IFERROR(__xludf.DUMMYFUNCTION("""COMPUTED_VALUE"""),34.2)</f>
        <v>34.2</v>
      </c>
      <c r="T11" s="274">
        <f>IFERROR(__xludf.DUMMYFUNCTION("""COMPUTED_VALUE"""),15.545454545454545)</f>
        <v>15.54545455</v>
      </c>
      <c r="U11" s="275">
        <f>IFERROR(__xludf.DUMMYFUNCTION("""COMPUTED_VALUE"""),0.0)</f>
        <v>0</v>
      </c>
      <c r="V11" s="50"/>
      <c r="W11" s="266">
        <f>IFERROR(__xludf.DUMMYFUNCTION("""COMPUTED_VALUE"""),12.0)</f>
        <v>12</v>
      </c>
      <c r="X11" s="267" t="str">
        <f>IFERROR(__xludf.DUMMYFUNCTION("""COMPUTED_VALUE"""),"Austin Sas")</f>
        <v>Austin Sas</v>
      </c>
      <c r="Y11" s="2"/>
      <c r="Z11" s="2"/>
      <c r="AA11" s="2"/>
      <c r="AB11" s="160"/>
      <c r="AC11" s="276">
        <f>IFERROR(__xludf.DUMMYFUNCTION("""COMPUTED_VALUE"""),27.0)</f>
        <v>27</v>
      </c>
      <c r="AD11" s="277">
        <f>IFERROR(__xludf.DUMMYFUNCTION("""COMPUTED_VALUE"""),0.0)</f>
        <v>0</v>
      </c>
      <c r="AE11" s="277">
        <f>IFERROR(__xludf.DUMMYFUNCTION("""COMPUTED_VALUE"""),0.0)</f>
        <v>0</v>
      </c>
      <c r="AF11" s="277">
        <f>IFERROR(__xludf.DUMMYFUNCTION("""COMPUTED_VALUE"""),0.0)</f>
        <v>0</v>
      </c>
      <c r="AG11" s="277">
        <f>IFERROR(__xludf.DUMMYFUNCTION("""COMPUTED_VALUE"""),0.0)</f>
        <v>0</v>
      </c>
      <c r="AH11" s="277">
        <f>IFERROR(__xludf.DUMMYFUNCTION("""COMPUTED_VALUE"""),0.0)</f>
        <v>0</v>
      </c>
      <c r="AI11" s="278">
        <f>IFERROR(__xludf.DUMMYFUNCTION("""COMPUTED_VALUE"""),0.0)</f>
        <v>0</v>
      </c>
    </row>
    <row r="12">
      <c r="A12" s="266">
        <f>IFERROR(__xludf.DUMMYFUNCTION("""COMPUTED_VALUE"""),18.0)</f>
        <v>18</v>
      </c>
      <c r="B12" s="267" t="str">
        <f>IFERROR(__xludf.DUMMYFUNCTION("""COMPUTED_VALUE"""),"Robert Fisher")</f>
        <v>Robert Fisher</v>
      </c>
      <c r="C12" s="268">
        <f>IFERROR(__xludf.DUMMYFUNCTION("""COMPUTED_VALUE"""),2.0)</f>
        <v>2</v>
      </c>
      <c r="D12" s="269">
        <f>IFERROR(__xludf.DUMMYFUNCTION("""COMPUTED_VALUE"""),0.0)</f>
        <v>0</v>
      </c>
      <c r="E12" s="269">
        <f>IFERROR(__xludf.DUMMYFUNCTION("""COMPUTED_VALUE"""),0.0)</f>
        <v>0</v>
      </c>
      <c r="F12" s="269">
        <f>IFERROR(__xludf.DUMMYFUNCTION("""COMPUTED_VALUE"""),0.0)</f>
        <v>0</v>
      </c>
      <c r="G12" s="270">
        <f>IFERROR(__xludf.DUMMYFUNCTION("""COMPUTED_VALUE"""),0.0)</f>
        <v>0</v>
      </c>
      <c r="H12" s="271">
        <f>IFERROR(__xludf.DUMMYFUNCTION("""COMPUTED_VALUE"""),0.0)</f>
        <v>0</v>
      </c>
      <c r="I12" s="272">
        <f>IFERROR(__xludf.DUMMYFUNCTION("""COMPUTED_VALUE"""),0.0)</f>
        <v>0</v>
      </c>
      <c r="J12" s="273">
        <f>IFERROR(__xludf.DUMMYFUNCTION("""COMPUTED_VALUE"""),3.0)</f>
        <v>3</v>
      </c>
      <c r="K12" s="269">
        <f>IFERROR(__xludf.DUMMYFUNCTION("""COMPUTED_VALUE"""),61.0)</f>
        <v>61</v>
      </c>
      <c r="L12" s="269">
        <f>IFERROR(__xludf.DUMMYFUNCTION("""COMPUTED_VALUE"""),1.0)</f>
        <v>1</v>
      </c>
      <c r="M12" s="269">
        <f>IFERROR(__xludf.DUMMYFUNCTION("""COMPUTED_VALUE"""),0.0)</f>
        <v>0</v>
      </c>
      <c r="N12" s="271">
        <f>IFERROR(__xludf.DUMMYFUNCTION("""COMPUTED_VALUE"""),6.1)</f>
        <v>6.1</v>
      </c>
      <c r="O12" s="274">
        <f>IFERROR(__xludf.DUMMYFUNCTION("""COMPUTED_VALUE"""),20.333333333333332)</f>
        <v>20.33333333</v>
      </c>
      <c r="P12" s="273">
        <f>IFERROR(__xludf.DUMMYFUNCTION("""COMPUTED_VALUE"""),13.0)</f>
        <v>13</v>
      </c>
      <c r="Q12" s="269">
        <f>IFERROR(__xludf.DUMMYFUNCTION("""COMPUTED_VALUE"""),141.0)</f>
        <v>141</v>
      </c>
      <c r="R12" s="269">
        <f>IFERROR(__xludf.DUMMYFUNCTION("""COMPUTED_VALUE"""),1.0)</f>
        <v>1</v>
      </c>
      <c r="S12" s="271">
        <f>IFERROR(__xludf.DUMMYFUNCTION("""COMPUTED_VALUE"""),14.1)</f>
        <v>14.1</v>
      </c>
      <c r="T12" s="274">
        <f>IFERROR(__xludf.DUMMYFUNCTION("""COMPUTED_VALUE"""),10.846153846153847)</f>
        <v>10.84615385</v>
      </c>
      <c r="U12" s="275">
        <f>IFERROR(__xludf.DUMMYFUNCTION("""COMPUTED_VALUE"""),0.0)</f>
        <v>0</v>
      </c>
      <c r="V12" s="50"/>
      <c r="W12" s="266">
        <f>IFERROR(__xludf.DUMMYFUNCTION("""COMPUTED_VALUE"""),18.0)</f>
        <v>18</v>
      </c>
      <c r="X12" s="267" t="str">
        <f>IFERROR(__xludf.DUMMYFUNCTION("""COMPUTED_VALUE"""),"Robert Fisher")</f>
        <v>Robert Fisher</v>
      </c>
      <c r="Y12" s="2"/>
      <c r="Z12" s="2"/>
      <c r="AA12" s="2"/>
      <c r="AB12" s="160"/>
      <c r="AC12" s="276">
        <f>IFERROR(__xludf.DUMMYFUNCTION("""COMPUTED_VALUE"""),18.0)</f>
        <v>18</v>
      </c>
      <c r="AD12" s="277">
        <f>IFERROR(__xludf.DUMMYFUNCTION("""COMPUTED_VALUE"""),1.0)</f>
        <v>1</v>
      </c>
      <c r="AE12" s="277">
        <f>IFERROR(__xludf.DUMMYFUNCTION("""COMPUTED_VALUE"""),0.0)</f>
        <v>0</v>
      </c>
      <c r="AF12" s="277">
        <f>IFERROR(__xludf.DUMMYFUNCTION("""COMPUTED_VALUE"""),0.0)</f>
        <v>0</v>
      </c>
      <c r="AG12" s="277">
        <f>IFERROR(__xludf.DUMMYFUNCTION("""COMPUTED_VALUE"""),0.0)</f>
        <v>0</v>
      </c>
      <c r="AH12" s="277">
        <f>IFERROR(__xludf.DUMMYFUNCTION("""COMPUTED_VALUE"""),0.0)</f>
        <v>0</v>
      </c>
      <c r="AI12" s="278">
        <f>IFERROR(__xludf.DUMMYFUNCTION("""COMPUTED_VALUE"""),0.0)</f>
        <v>0</v>
      </c>
    </row>
    <row r="13">
      <c r="A13" s="279">
        <f>IFERROR(__xludf.DUMMYFUNCTION("""COMPUTED_VALUE"""),4.0)</f>
        <v>4</v>
      </c>
      <c r="B13" s="267" t="str">
        <f>IFERROR(__xludf.DUMMYFUNCTION("""COMPUTED_VALUE"""),"Roman Hadala")</f>
        <v>Roman Hadala</v>
      </c>
      <c r="C13" s="268">
        <f>IFERROR(__xludf.DUMMYFUNCTION("""COMPUTED_VALUE"""),0.0)</f>
        <v>0</v>
      </c>
      <c r="D13" s="269">
        <f>IFERROR(__xludf.DUMMYFUNCTION("""COMPUTED_VALUE"""),0.0)</f>
        <v>0</v>
      </c>
      <c r="E13" s="269">
        <f>IFERROR(__xludf.DUMMYFUNCTION("""COMPUTED_VALUE"""),0.0)</f>
        <v>0</v>
      </c>
      <c r="F13" s="269">
        <f>IFERROR(__xludf.DUMMYFUNCTION("""COMPUTED_VALUE"""),0.0)</f>
        <v>0</v>
      </c>
      <c r="G13" s="270">
        <f>IFERROR(__xludf.DUMMYFUNCTION("""COMPUTED_VALUE"""),0.0)</f>
        <v>0</v>
      </c>
      <c r="H13" s="271">
        <f>IFERROR(__xludf.DUMMYFUNCTION("""COMPUTED_VALUE"""),0.0)</f>
        <v>0</v>
      </c>
      <c r="I13" s="272" t="str">
        <f>IFERROR(__xludf.DUMMYFUNCTION("""COMPUTED_VALUE"""),"")</f>
        <v/>
      </c>
      <c r="J13" s="273">
        <f>IFERROR(__xludf.DUMMYFUNCTION("""COMPUTED_VALUE"""),0.0)</f>
        <v>0</v>
      </c>
      <c r="K13" s="269">
        <f>IFERROR(__xludf.DUMMYFUNCTION("""COMPUTED_VALUE"""),0.0)</f>
        <v>0</v>
      </c>
      <c r="L13" s="269">
        <f>IFERROR(__xludf.DUMMYFUNCTION("""COMPUTED_VALUE"""),0.0)</f>
        <v>0</v>
      </c>
      <c r="M13" s="269">
        <f>IFERROR(__xludf.DUMMYFUNCTION("""COMPUTED_VALUE"""),0.0)</f>
        <v>0</v>
      </c>
      <c r="N13" s="271">
        <f>IFERROR(__xludf.DUMMYFUNCTION("""COMPUTED_VALUE"""),0.0)</f>
        <v>0</v>
      </c>
      <c r="O13" s="274" t="str">
        <f>IFERROR(__xludf.DUMMYFUNCTION("""COMPUTED_VALUE"""),"")</f>
        <v/>
      </c>
      <c r="P13" s="273">
        <f>IFERROR(__xludf.DUMMYFUNCTION("""COMPUTED_VALUE"""),2.0)</f>
        <v>2</v>
      </c>
      <c r="Q13" s="269">
        <f>IFERROR(__xludf.DUMMYFUNCTION("""COMPUTED_VALUE"""),21.0)</f>
        <v>21</v>
      </c>
      <c r="R13" s="269">
        <f>IFERROR(__xludf.DUMMYFUNCTION("""COMPUTED_VALUE"""),1.0)</f>
        <v>1</v>
      </c>
      <c r="S13" s="271">
        <f>IFERROR(__xludf.DUMMYFUNCTION("""COMPUTED_VALUE"""),2.1)</f>
        <v>2.1</v>
      </c>
      <c r="T13" s="274">
        <f>IFERROR(__xludf.DUMMYFUNCTION("""COMPUTED_VALUE"""),10.5)</f>
        <v>10.5</v>
      </c>
      <c r="U13" s="275">
        <f>IFERROR(__xludf.DUMMYFUNCTION("""COMPUTED_VALUE"""),0.0)</f>
        <v>0</v>
      </c>
      <c r="V13" s="50"/>
      <c r="W13" s="266">
        <f>IFERROR(__xludf.DUMMYFUNCTION("""COMPUTED_VALUE"""),22.0)</f>
        <v>22</v>
      </c>
      <c r="X13" s="267" t="str">
        <f>IFERROR(__xludf.DUMMYFUNCTION("""COMPUTED_VALUE"""),"Hayden Wilson")</f>
        <v>Hayden Wilson</v>
      </c>
      <c r="Y13" s="2"/>
      <c r="Z13" s="2"/>
      <c r="AA13" s="2"/>
      <c r="AB13" s="160"/>
      <c r="AC13" s="276">
        <f>IFERROR(__xludf.DUMMYFUNCTION("""COMPUTED_VALUE"""),56.0)</f>
        <v>56</v>
      </c>
      <c r="AD13" s="277">
        <f>IFERROR(__xludf.DUMMYFUNCTION("""COMPUTED_VALUE"""),0.0)</f>
        <v>0</v>
      </c>
      <c r="AE13" s="277">
        <f>IFERROR(__xludf.DUMMYFUNCTION("""COMPUTED_VALUE"""),1.0)</f>
        <v>1</v>
      </c>
      <c r="AF13" s="277">
        <f>IFERROR(__xludf.DUMMYFUNCTION("""COMPUTED_VALUE"""),0.0)</f>
        <v>0</v>
      </c>
      <c r="AG13" s="277">
        <f>IFERROR(__xludf.DUMMYFUNCTION("""COMPUTED_VALUE"""),1.0)</f>
        <v>1</v>
      </c>
      <c r="AH13" s="277">
        <f>IFERROR(__xludf.DUMMYFUNCTION("""COMPUTED_VALUE"""),0.0)</f>
        <v>0</v>
      </c>
      <c r="AI13" s="278">
        <f>IFERROR(__xludf.DUMMYFUNCTION("""COMPUTED_VALUE"""),0.0)</f>
        <v>0</v>
      </c>
    </row>
    <row r="14">
      <c r="A14" s="266">
        <f>IFERROR(__xludf.DUMMYFUNCTION("""COMPUTED_VALUE"""),24.0)</f>
        <v>24</v>
      </c>
      <c r="B14" s="267" t="str">
        <f>IFERROR(__xludf.DUMMYFUNCTION("""COMPUTED_VALUE"""),"Chris Viviano")</f>
        <v>Chris Viviano</v>
      </c>
      <c r="C14" s="268">
        <f>IFERROR(__xludf.DUMMYFUNCTION("""COMPUTED_VALUE"""),0.0)</f>
        <v>0</v>
      </c>
      <c r="D14" s="269">
        <f>IFERROR(__xludf.DUMMYFUNCTION("""COMPUTED_VALUE"""),0.0)</f>
        <v>0</v>
      </c>
      <c r="E14" s="269">
        <f>IFERROR(__xludf.DUMMYFUNCTION("""COMPUTED_VALUE"""),0.0)</f>
        <v>0</v>
      </c>
      <c r="F14" s="269">
        <f>IFERROR(__xludf.DUMMYFUNCTION("""COMPUTED_VALUE"""),0.0)</f>
        <v>0</v>
      </c>
      <c r="G14" s="270">
        <f>IFERROR(__xludf.DUMMYFUNCTION("""COMPUTED_VALUE"""),0.0)</f>
        <v>0</v>
      </c>
      <c r="H14" s="271">
        <f>IFERROR(__xludf.DUMMYFUNCTION("""COMPUTED_VALUE"""),0.0)</f>
        <v>0</v>
      </c>
      <c r="I14" s="272" t="str">
        <f>IFERROR(__xludf.DUMMYFUNCTION("""COMPUTED_VALUE"""),"")</f>
        <v/>
      </c>
      <c r="J14" s="273">
        <f>IFERROR(__xludf.DUMMYFUNCTION("""COMPUTED_VALUE"""),1.0)</f>
        <v>1</v>
      </c>
      <c r="K14" s="269">
        <f>IFERROR(__xludf.DUMMYFUNCTION("""COMPUTED_VALUE"""),8.0)</f>
        <v>8</v>
      </c>
      <c r="L14" s="269">
        <f>IFERROR(__xludf.DUMMYFUNCTION("""COMPUTED_VALUE"""),0.0)</f>
        <v>0</v>
      </c>
      <c r="M14" s="269">
        <f>IFERROR(__xludf.DUMMYFUNCTION("""COMPUTED_VALUE"""),0.0)</f>
        <v>0</v>
      </c>
      <c r="N14" s="271">
        <f>IFERROR(__xludf.DUMMYFUNCTION("""COMPUTED_VALUE"""),0.8)</f>
        <v>0.8</v>
      </c>
      <c r="O14" s="274">
        <f>IFERROR(__xludf.DUMMYFUNCTION("""COMPUTED_VALUE"""),8.0)</f>
        <v>8</v>
      </c>
      <c r="P14" s="273">
        <f>IFERROR(__xludf.DUMMYFUNCTION("""COMPUTED_VALUE"""),0.0)</f>
        <v>0</v>
      </c>
      <c r="Q14" s="269">
        <f>IFERROR(__xludf.DUMMYFUNCTION("""COMPUTED_VALUE"""),0.0)</f>
        <v>0</v>
      </c>
      <c r="R14" s="269">
        <f>IFERROR(__xludf.DUMMYFUNCTION("""COMPUTED_VALUE"""),0.0)</f>
        <v>0</v>
      </c>
      <c r="S14" s="271">
        <f>IFERROR(__xludf.DUMMYFUNCTION("""COMPUTED_VALUE"""),0.0)</f>
        <v>0</v>
      </c>
      <c r="T14" s="274" t="str">
        <f>IFERROR(__xludf.DUMMYFUNCTION("""COMPUTED_VALUE"""),"")</f>
        <v/>
      </c>
      <c r="U14" s="275">
        <f>IFERROR(__xludf.DUMMYFUNCTION("""COMPUTED_VALUE"""),0.0)</f>
        <v>0</v>
      </c>
      <c r="V14" s="50"/>
      <c r="W14" s="266">
        <f>IFERROR(__xludf.DUMMYFUNCTION("""COMPUTED_VALUE"""),24.0)</f>
        <v>24</v>
      </c>
      <c r="X14" s="267" t="str">
        <f>IFERROR(__xludf.DUMMYFUNCTION("""COMPUTED_VALUE"""),"Chris Viviano")</f>
        <v>Chris Viviano</v>
      </c>
      <c r="Y14" s="2"/>
      <c r="Z14" s="2"/>
      <c r="AA14" s="2"/>
      <c r="AB14" s="160"/>
      <c r="AC14" s="276">
        <f>IFERROR(__xludf.DUMMYFUNCTION("""COMPUTED_VALUE"""),48.0)</f>
        <v>48</v>
      </c>
      <c r="AD14" s="277">
        <f>IFERROR(__xludf.DUMMYFUNCTION("""COMPUTED_VALUE"""),0.0)</f>
        <v>0</v>
      </c>
      <c r="AE14" s="277">
        <f>IFERROR(__xludf.DUMMYFUNCTION("""COMPUTED_VALUE"""),0.0)</f>
        <v>0</v>
      </c>
      <c r="AF14" s="277">
        <f>IFERROR(__xludf.DUMMYFUNCTION("""COMPUTED_VALUE"""),0.0)</f>
        <v>0</v>
      </c>
      <c r="AG14" s="277">
        <f>IFERROR(__xludf.DUMMYFUNCTION("""COMPUTED_VALUE"""),1.0)</f>
        <v>1</v>
      </c>
      <c r="AH14" s="277">
        <f>IFERROR(__xludf.DUMMYFUNCTION("""COMPUTED_VALUE"""),0.0)</f>
        <v>0</v>
      </c>
      <c r="AI14" s="278">
        <f>IFERROR(__xludf.DUMMYFUNCTION("""COMPUTED_VALUE"""),0.0)</f>
        <v>0</v>
      </c>
    </row>
    <row r="15">
      <c r="A15" s="266">
        <f>IFERROR(__xludf.DUMMYFUNCTION("""COMPUTED_VALUE"""),21.0)</f>
        <v>21</v>
      </c>
      <c r="B15" s="267" t="str">
        <f>IFERROR(__xludf.DUMMYFUNCTION("""COMPUTED_VALUE"""),"Brock West")</f>
        <v>Brock West</v>
      </c>
      <c r="C15" s="268">
        <f>IFERROR(__xludf.DUMMYFUNCTION("""COMPUTED_VALUE"""),0.0)</f>
        <v>0</v>
      </c>
      <c r="D15" s="269">
        <f>IFERROR(__xludf.DUMMYFUNCTION("""COMPUTED_VALUE"""),0.0)</f>
        <v>0</v>
      </c>
      <c r="E15" s="269">
        <f>IFERROR(__xludf.DUMMYFUNCTION("""COMPUTED_VALUE"""),0.0)</f>
        <v>0</v>
      </c>
      <c r="F15" s="269">
        <f>IFERROR(__xludf.DUMMYFUNCTION("""COMPUTED_VALUE"""),0.0)</f>
        <v>0</v>
      </c>
      <c r="G15" s="270">
        <f>IFERROR(__xludf.DUMMYFUNCTION("""COMPUTED_VALUE"""),0.0)</f>
        <v>0</v>
      </c>
      <c r="H15" s="271">
        <f>IFERROR(__xludf.DUMMYFUNCTION("""COMPUTED_VALUE"""),0.0)</f>
        <v>0</v>
      </c>
      <c r="I15" s="272" t="str">
        <f>IFERROR(__xludf.DUMMYFUNCTION("""COMPUTED_VALUE"""),"")</f>
        <v/>
      </c>
      <c r="J15" s="273">
        <f>IFERROR(__xludf.DUMMYFUNCTION("""COMPUTED_VALUE"""),1.0)</f>
        <v>1</v>
      </c>
      <c r="K15" s="269">
        <f>IFERROR(__xludf.DUMMYFUNCTION("""COMPUTED_VALUE"""),1.0)</f>
        <v>1</v>
      </c>
      <c r="L15" s="269">
        <f>IFERROR(__xludf.DUMMYFUNCTION("""COMPUTED_VALUE"""),0.0)</f>
        <v>0</v>
      </c>
      <c r="M15" s="269">
        <f>IFERROR(__xludf.DUMMYFUNCTION("""COMPUTED_VALUE"""),0.0)</f>
        <v>0</v>
      </c>
      <c r="N15" s="271">
        <f>IFERROR(__xludf.DUMMYFUNCTION("""COMPUTED_VALUE"""),0.1)</f>
        <v>0.1</v>
      </c>
      <c r="O15" s="274">
        <f>IFERROR(__xludf.DUMMYFUNCTION("""COMPUTED_VALUE"""),1.0)</f>
        <v>1</v>
      </c>
      <c r="P15" s="273">
        <f>IFERROR(__xludf.DUMMYFUNCTION("""COMPUTED_VALUE"""),0.0)</f>
        <v>0</v>
      </c>
      <c r="Q15" s="269">
        <f>IFERROR(__xludf.DUMMYFUNCTION("""COMPUTED_VALUE"""),0.0)</f>
        <v>0</v>
      </c>
      <c r="R15" s="269">
        <f>IFERROR(__xludf.DUMMYFUNCTION("""COMPUTED_VALUE"""),0.0)</f>
        <v>0</v>
      </c>
      <c r="S15" s="271">
        <f>IFERROR(__xludf.DUMMYFUNCTION("""COMPUTED_VALUE"""),0.0)</f>
        <v>0</v>
      </c>
      <c r="T15" s="274" t="str">
        <f>IFERROR(__xludf.DUMMYFUNCTION("""COMPUTED_VALUE"""),"")</f>
        <v/>
      </c>
      <c r="U15" s="275">
        <f>IFERROR(__xludf.DUMMYFUNCTION("""COMPUTED_VALUE"""),0.0)</f>
        <v>0</v>
      </c>
      <c r="V15" s="50"/>
      <c r="W15" s="266">
        <f>IFERROR(__xludf.DUMMYFUNCTION("""COMPUTED_VALUE"""),33.0)</f>
        <v>33</v>
      </c>
      <c r="X15" s="267" t="str">
        <f>IFERROR(__xludf.DUMMYFUNCTION("""COMPUTED_VALUE"""),"Nathan Porterfield")</f>
        <v>Nathan Porterfield</v>
      </c>
      <c r="Y15" s="2"/>
      <c r="Z15" s="2"/>
      <c r="AA15" s="2"/>
      <c r="AB15" s="160"/>
      <c r="AC15" s="276">
        <f>IFERROR(__xludf.DUMMYFUNCTION("""COMPUTED_VALUE"""),45.0)</f>
        <v>45</v>
      </c>
      <c r="AD15" s="277">
        <f>IFERROR(__xludf.DUMMYFUNCTION("""COMPUTED_VALUE"""),0.0)</f>
        <v>0</v>
      </c>
      <c r="AE15" s="277">
        <f>IFERROR(__xludf.DUMMYFUNCTION("""COMPUTED_VALUE"""),1.0)</f>
        <v>1</v>
      </c>
      <c r="AF15" s="277">
        <f>IFERROR(__xludf.DUMMYFUNCTION("""COMPUTED_VALUE"""),0.0)</f>
        <v>0</v>
      </c>
      <c r="AG15" s="277">
        <f>IFERROR(__xludf.DUMMYFUNCTION("""COMPUTED_VALUE"""),0.0)</f>
        <v>0</v>
      </c>
      <c r="AH15" s="277">
        <f>IFERROR(__xludf.DUMMYFUNCTION("""COMPUTED_VALUE"""),0.0)</f>
        <v>0</v>
      </c>
      <c r="AI15" s="278">
        <f>IFERROR(__xludf.DUMMYFUNCTION("""COMPUTED_VALUE"""),0.0)</f>
        <v>0</v>
      </c>
    </row>
    <row r="16">
      <c r="A16" s="266">
        <f>IFERROR(__xludf.DUMMYFUNCTION("""COMPUTED_VALUE"""),8.0)</f>
        <v>8</v>
      </c>
      <c r="B16" s="267" t="str">
        <f>IFERROR(__xludf.DUMMYFUNCTION("""COMPUTED_VALUE"""),"Blaine Liphart")</f>
        <v>Blaine Liphart</v>
      </c>
      <c r="C16" s="268">
        <f>IFERROR(__xludf.DUMMYFUNCTION("""COMPUTED_VALUE"""),0.0)</f>
        <v>0</v>
      </c>
      <c r="D16" s="269">
        <f>IFERROR(__xludf.DUMMYFUNCTION("""COMPUTED_VALUE"""),0.0)</f>
        <v>0</v>
      </c>
      <c r="E16" s="269">
        <f>IFERROR(__xludf.DUMMYFUNCTION("""COMPUTED_VALUE"""),0.0)</f>
        <v>0</v>
      </c>
      <c r="F16" s="269">
        <f>IFERROR(__xludf.DUMMYFUNCTION("""COMPUTED_VALUE"""),0.0)</f>
        <v>0</v>
      </c>
      <c r="G16" s="270">
        <f>IFERROR(__xludf.DUMMYFUNCTION("""COMPUTED_VALUE"""),0.0)</f>
        <v>0</v>
      </c>
      <c r="H16" s="271">
        <f>IFERROR(__xludf.DUMMYFUNCTION("""COMPUTED_VALUE"""),0.0)</f>
        <v>0</v>
      </c>
      <c r="I16" s="272" t="str">
        <f>IFERROR(__xludf.DUMMYFUNCTION("""COMPUTED_VALUE"""),"")</f>
        <v/>
      </c>
      <c r="J16" s="273">
        <f>IFERROR(__xludf.DUMMYFUNCTION("""COMPUTED_VALUE"""),2.0)</f>
        <v>2</v>
      </c>
      <c r="K16" s="269">
        <f>IFERROR(__xludf.DUMMYFUNCTION("""COMPUTED_VALUE"""),-1.0)</f>
        <v>-1</v>
      </c>
      <c r="L16" s="269">
        <f>IFERROR(__xludf.DUMMYFUNCTION("""COMPUTED_VALUE"""),0.0)</f>
        <v>0</v>
      </c>
      <c r="M16" s="269">
        <f>IFERROR(__xludf.DUMMYFUNCTION("""COMPUTED_VALUE"""),0.0)</f>
        <v>0</v>
      </c>
      <c r="N16" s="271">
        <f>IFERROR(__xludf.DUMMYFUNCTION("""COMPUTED_VALUE"""),-0.1)</f>
        <v>-0.1</v>
      </c>
      <c r="O16" s="274">
        <f>IFERROR(__xludf.DUMMYFUNCTION("""COMPUTED_VALUE"""),-0.5)</f>
        <v>-0.5</v>
      </c>
      <c r="P16" s="273">
        <f>IFERROR(__xludf.DUMMYFUNCTION("""COMPUTED_VALUE"""),0.0)</f>
        <v>0</v>
      </c>
      <c r="Q16" s="269">
        <f>IFERROR(__xludf.DUMMYFUNCTION("""COMPUTED_VALUE"""),0.0)</f>
        <v>0</v>
      </c>
      <c r="R16" s="269">
        <f>IFERROR(__xludf.DUMMYFUNCTION("""COMPUTED_VALUE"""),0.0)</f>
        <v>0</v>
      </c>
      <c r="S16" s="271">
        <f>IFERROR(__xludf.DUMMYFUNCTION("""COMPUTED_VALUE"""),0.0)</f>
        <v>0</v>
      </c>
      <c r="T16" s="274" t="str">
        <f>IFERROR(__xludf.DUMMYFUNCTION("""COMPUTED_VALUE"""),"")</f>
        <v/>
      </c>
      <c r="U16" s="275">
        <f>IFERROR(__xludf.DUMMYFUNCTION("""COMPUTED_VALUE"""),0.0)</f>
        <v>0</v>
      </c>
      <c r="V16" s="50"/>
      <c r="W16" s="266">
        <f>IFERROR(__xludf.DUMMYFUNCTION("""COMPUTED_VALUE"""),39.0)</f>
        <v>39</v>
      </c>
      <c r="X16" s="267" t="str">
        <f>IFERROR(__xludf.DUMMYFUNCTION("""COMPUTED_VALUE"""),"Landon Enderle")</f>
        <v>Landon Enderle</v>
      </c>
      <c r="Y16" s="2"/>
      <c r="Z16" s="2"/>
      <c r="AA16" s="2"/>
      <c r="AB16" s="160"/>
      <c r="AC16" s="276">
        <f>IFERROR(__xludf.DUMMYFUNCTION("""COMPUTED_VALUE"""),81.0)</f>
        <v>81</v>
      </c>
      <c r="AD16" s="277">
        <f>IFERROR(__xludf.DUMMYFUNCTION("""COMPUTED_VALUE"""),3.0)</f>
        <v>3</v>
      </c>
      <c r="AE16" s="277">
        <f>IFERROR(__xludf.DUMMYFUNCTION("""COMPUTED_VALUE"""),1.0)</f>
        <v>1</v>
      </c>
      <c r="AF16" s="277">
        <f>IFERROR(__xludf.DUMMYFUNCTION("""COMPUTED_VALUE"""),0.0)</f>
        <v>0</v>
      </c>
      <c r="AG16" s="277">
        <f>IFERROR(__xludf.DUMMYFUNCTION("""COMPUTED_VALUE"""),0.0)</f>
        <v>0</v>
      </c>
      <c r="AH16" s="277">
        <f>IFERROR(__xludf.DUMMYFUNCTION("""COMPUTED_VALUE"""),0.0)</f>
        <v>0</v>
      </c>
      <c r="AI16" s="278">
        <f>IFERROR(__xludf.DUMMYFUNCTION("""COMPUTED_VALUE"""),0.0)</f>
        <v>0</v>
      </c>
    </row>
    <row r="17">
      <c r="A17" s="266"/>
      <c r="B17" s="267"/>
      <c r="C17" s="268">
        <f>IFERROR(__xludf.DUMMYFUNCTION("""COMPUTED_VALUE"""),0.0)</f>
        <v>0</v>
      </c>
      <c r="D17" s="269">
        <f>IFERROR(__xludf.DUMMYFUNCTION("""COMPUTED_VALUE"""),0.0)</f>
        <v>0</v>
      </c>
      <c r="E17" s="269">
        <f>IFERROR(__xludf.DUMMYFUNCTION("""COMPUTED_VALUE"""),0.0)</f>
        <v>0</v>
      </c>
      <c r="F17" s="269">
        <f>IFERROR(__xludf.DUMMYFUNCTION("""COMPUTED_VALUE"""),0.0)</f>
        <v>0</v>
      </c>
      <c r="G17" s="270">
        <f>IFERROR(__xludf.DUMMYFUNCTION("""COMPUTED_VALUE"""),0.0)</f>
        <v>0</v>
      </c>
      <c r="H17" s="271">
        <f>IFERROR(__xludf.DUMMYFUNCTION("""COMPUTED_VALUE"""),0.0)</f>
        <v>0</v>
      </c>
      <c r="I17" s="272" t="str">
        <f>IFERROR(__xludf.DUMMYFUNCTION("""COMPUTED_VALUE"""),"")</f>
        <v/>
      </c>
      <c r="J17" s="273">
        <f>IFERROR(__xludf.DUMMYFUNCTION("""COMPUTED_VALUE"""),0.0)</f>
        <v>0</v>
      </c>
      <c r="K17" s="269">
        <f>IFERROR(__xludf.DUMMYFUNCTION("""COMPUTED_VALUE"""),0.0)</f>
        <v>0</v>
      </c>
      <c r="L17" s="269">
        <f>IFERROR(__xludf.DUMMYFUNCTION("""COMPUTED_VALUE"""),0.0)</f>
        <v>0</v>
      </c>
      <c r="M17" s="269">
        <f>IFERROR(__xludf.DUMMYFUNCTION("""COMPUTED_VALUE"""),0.0)</f>
        <v>0</v>
      </c>
      <c r="N17" s="271">
        <f>IFERROR(__xludf.DUMMYFUNCTION("""COMPUTED_VALUE"""),0.0)</f>
        <v>0</v>
      </c>
      <c r="O17" s="274" t="str">
        <f>IFERROR(__xludf.DUMMYFUNCTION("""COMPUTED_VALUE"""),"")</f>
        <v/>
      </c>
      <c r="P17" s="273">
        <f>IFERROR(__xludf.DUMMYFUNCTION("""COMPUTED_VALUE"""),0.0)</f>
        <v>0</v>
      </c>
      <c r="Q17" s="269">
        <f>IFERROR(__xludf.DUMMYFUNCTION("""COMPUTED_VALUE"""),0.0)</f>
        <v>0</v>
      </c>
      <c r="R17" s="269">
        <f>IFERROR(__xludf.DUMMYFUNCTION("""COMPUTED_VALUE"""),0.0)</f>
        <v>0</v>
      </c>
      <c r="S17" s="271">
        <f>IFERROR(__xludf.DUMMYFUNCTION("""COMPUTED_VALUE"""),0.0)</f>
        <v>0</v>
      </c>
      <c r="T17" s="274" t="str">
        <f>IFERROR(__xludf.DUMMYFUNCTION("""COMPUTED_VALUE"""),"")</f>
        <v/>
      </c>
      <c r="U17" s="275">
        <f>IFERROR(__xludf.DUMMYFUNCTION("""COMPUTED_VALUE"""),0.0)</f>
        <v>0</v>
      </c>
      <c r="V17" s="50"/>
      <c r="W17" s="266">
        <f>IFERROR(__xludf.DUMMYFUNCTION("""COMPUTED_VALUE"""),51.0)</f>
        <v>51</v>
      </c>
      <c r="X17" s="267" t="str">
        <f>IFERROR(__xludf.DUMMYFUNCTION("""COMPUTED_VALUE"""),"Max Muise")</f>
        <v>Max Muise</v>
      </c>
      <c r="Y17" s="2"/>
      <c r="Z17" s="2"/>
      <c r="AA17" s="2"/>
      <c r="AB17" s="160"/>
      <c r="AC17" s="276">
        <f>IFERROR(__xludf.DUMMYFUNCTION("""COMPUTED_VALUE"""),41.0)</f>
        <v>41</v>
      </c>
      <c r="AD17" s="277">
        <f>IFERROR(__xludf.DUMMYFUNCTION("""COMPUTED_VALUE"""),0.0)</f>
        <v>0</v>
      </c>
      <c r="AE17" s="277">
        <f>IFERROR(__xludf.DUMMYFUNCTION("""COMPUTED_VALUE"""),0.0)</f>
        <v>0</v>
      </c>
      <c r="AF17" s="277">
        <f>IFERROR(__xludf.DUMMYFUNCTION("""COMPUTED_VALUE"""),0.0)</f>
        <v>0</v>
      </c>
      <c r="AG17" s="277">
        <f>IFERROR(__xludf.DUMMYFUNCTION("""COMPUTED_VALUE"""),2.0)</f>
        <v>2</v>
      </c>
      <c r="AH17" s="277">
        <f>IFERROR(__xludf.DUMMYFUNCTION("""COMPUTED_VALUE"""),0.0)</f>
        <v>0</v>
      </c>
      <c r="AI17" s="278">
        <f>IFERROR(__xludf.DUMMYFUNCTION("""COMPUTED_VALUE"""),0.0)</f>
        <v>0</v>
      </c>
    </row>
    <row r="18">
      <c r="A18" s="266"/>
      <c r="B18" s="267"/>
      <c r="C18" s="268">
        <f>IFERROR(__xludf.DUMMYFUNCTION("""COMPUTED_VALUE"""),0.0)</f>
        <v>0</v>
      </c>
      <c r="D18" s="269">
        <f>IFERROR(__xludf.DUMMYFUNCTION("""COMPUTED_VALUE"""),0.0)</f>
        <v>0</v>
      </c>
      <c r="E18" s="269">
        <f>IFERROR(__xludf.DUMMYFUNCTION("""COMPUTED_VALUE"""),0.0)</f>
        <v>0</v>
      </c>
      <c r="F18" s="269">
        <f>IFERROR(__xludf.DUMMYFUNCTION("""COMPUTED_VALUE"""),0.0)</f>
        <v>0</v>
      </c>
      <c r="G18" s="270">
        <f>IFERROR(__xludf.DUMMYFUNCTION("""COMPUTED_VALUE"""),0.0)</f>
        <v>0</v>
      </c>
      <c r="H18" s="271">
        <f>IFERROR(__xludf.DUMMYFUNCTION("""COMPUTED_VALUE"""),0.0)</f>
        <v>0</v>
      </c>
      <c r="I18" s="272" t="str">
        <f>IFERROR(__xludf.DUMMYFUNCTION("""COMPUTED_VALUE"""),"")</f>
        <v/>
      </c>
      <c r="J18" s="273">
        <f>IFERROR(__xludf.DUMMYFUNCTION("""COMPUTED_VALUE"""),0.0)</f>
        <v>0</v>
      </c>
      <c r="K18" s="269">
        <f>IFERROR(__xludf.DUMMYFUNCTION("""COMPUTED_VALUE"""),0.0)</f>
        <v>0</v>
      </c>
      <c r="L18" s="269">
        <f>IFERROR(__xludf.DUMMYFUNCTION("""COMPUTED_VALUE"""),0.0)</f>
        <v>0</v>
      </c>
      <c r="M18" s="269">
        <f>IFERROR(__xludf.DUMMYFUNCTION("""COMPUTED_VALUE"""),0.0)</f>
        <v>0</v>
      </c>
      <c r="N18" s="271">
        <f>IFERROR(__xludf.DUMMYFUNCTION("""COMPUTED_VALUE"""),0.0)</f>
        <v>0</v>
      </c>
      <c r="O18" s="274" t="str">
        <f>IFERROR(__xludf.DUMMYFUNCTION("""COMPUTED_VALUE"""),"")</f>
        <v/>
      </c>
      <c r="P18" s="273">
        <f>IFERROR(__xludf.DUMMYFUNCTION("""COMPUTED_VALUE"""),0.0)</f>
        <v>0</v>
      </c>
      <c r="Q18" s="269">
        <f>IFERROR(__xludf.DUMMYFUNCTION("""COMPUTED_VALUE"""),0.0)</f>
        <v>0</v>
      </c>
      <c r="R18" s="269">
        <f>IFERROR(__xludf.DUMMYFUNCTION("""COMPUTED_VALUE"""),0.0)</f>
        <v>0</v>
      </c>
      <c r="S18" s="271">
        <f>IFERROR(__xludf.DUMMYFUNCTION("""COMPUTED_VALUE"""),0.0)</f>
        <v>0</v>
      </c>
      <c r="T18" s="274" t="str">
        <f>IFERROR(__xludf.DUMMYFUNCTION("""COMPUTED_VALUE"""),"")</f>
        <v/>
      </c>
      <c r="U18" s="275">
        <f>IFERROR(__xludf.DUMMYFUNCTION("""COMPUTED_VALUE"""),0.0)</f>
        <v>0</v>
      </c>
      <c r="V18" s="50"/>
      <c r="W18" s="266">
        <f>IFERROR(__xludf.DUMMYFUNCTION("""COMPUTED_VALUE"""),52.0)</f>
        <v>52</v>
      </c>
      <c r="X18" s="267" t="str">
        <f>IFERROR(__xludf.DUMMYFUNCTION("""COMPUTED_VALUE"""),"Max Jacobs")</f>
        <v>Max Jacobs</v>
      </c>
      <c r="Y18" s="2"/>
      <c r="Z18" s="2"/>
      <c r="AA18" s="2"/>
      <c r="AB18" s="160"/>
      <c r="AC18" s="276">
        <f>IFERROR(__xludf.DUMMYFUNCTION("""COMPUTED_VALUE"""),5.0)</f>
        <v>5</v>
      </c>
      <c r="AD18" s="277">
        <f>IFERROR(__xludf.DUMMYFUNCTION("""COMPUTED_VALUE"""),0.0)</f>
        <v>0</v>
      </c>
      <c r="AE18" s="277">
        <f>IFERROR(__xludf.DUMMYFUNCTION("""COMPUTED_VALUE"""),0.0)</f>
        <v>0</v>
      </c>
      <c r="AF18" s="277">
        <f>IFERROR(__xludf.DUMMYFUNCTION("""COMPUTED_VALUE"""),0.0)</f>
        <v>0</v>
      </c>
      <c r="AG18" s="277">
        <f>IFERROR(__xludf.DUMMYFUNCTION("""COMPUTED_VALUE"""),0.0)</f>
        <v>0</v>
      </c>
      <c r="AH18" s="277">
        <f>IFERROR(__xludf.DUMMYFUNCTION("""COMPUTED_VALUE"""),0.0)</f>
        <v>0</v>
      </c>
      <c r="AI18" s="278">
        <f>IFERROR(__xludf.DUMMYFUNCTION("""COMPUTED_VALUE"""),0.0)</f>
        <v>0</v>
      </c>
    </row>
    <row r="19">
      <c r="A19" s="266"/>
      <c r="B19" s="267"/>
      <c r="C19" s="268">
        <f>IFERROR(__xludf.DUMMYFUNCTION("""COMPUTED_VALUE"""),0.0)</f>
        <v>0</v>
      </c>
      <c r="D19" s="269">
        <f>IFERROR(__xludf.DUMMYFUNCTION("""COMPUTED_VALUE"""),0.0)</f>
        <v>0</v>
      </c>
      <c r="E19" s="269">
        <f>IFERROR(__xludf.DUMMYFUNCTION("""COMPUTED_VALUE"""),0.0)</f>
        <v>0</v>
      </c>
      <c r="F19" s="269">
        <f>IFERROR(__xludf.DUMMYFUNCTION("""COMPUTED_VALUE"""),0.0)</f>
        <v>0</v>
      </c>
      <c r="G19" s="270">
        <f>IFERROR(__xludf.DUMMYFUNCTION("""COMPUTED_VALUE"""),0.0)</f>
        <v>0</v>
      </c>
      <c r="H19" s="271">
        <f>IFERROR(__xludf.DUMMYFUNCTION("""COMPUTED_VALUE"""),0.0)</f>
        <v>0</v>
      </c>
      <c r="I19" s="272" t="str">
        <f>IFERROR(__xludf.DUMMYFUNCTION("""COMPUTED_VALUE"""),"")</f>
        <v/>
      </c>
      <c r="J19" s="273">
        <f>IFERROR(__xludf.DUMMYFUNCTION("""COMPUTED_VALUE"""),0.0)</f>
        <v>0</v>
      </c>
      <c r="K19" s="269">
        <f>IFERROR(__xludf.DUMMYFUNCTION("""COMPUTED_VALUE"""),0.0)</f>
        <v>0</v>
      </c>
      <c r="L19" s="269">
        <f>IFERROR(__xludf.DUMMYFUNCTION("""COMPUTED_VALUE"""),0.0)</f>
        <v>0</v>
      </c>
      <c r="M19" s="269">
        <f>IFERROR(__xludf.DUMMYFUNCTION("""COMPUTED_VALUE"""),0.0)</f>
        <v>0</v>
      </c>
      <c r="N19" s="271">
        <f>IFERROR(__xludf.DUMMYFUNCTION("""COMPUTED_VALUE"""),0.0)</f>
        <v>0</v>
      </c>
      <c r="O19" s="274" t="str">
        <f>IFERROR(__xludf.DUMMYFUNCTION("""COMPUTED_VALUE"""),"")</f>
        <v/>
      </c>
      <c r="P19" s="273">
        <f>IFERROR(__xludf.DUMMYFUNCTION("""COMPUTED_VALUE"""),0.0)</f>
        <v>0</v>
      </c>
      <c r="Q19" s="269">
        <f>IFERROR(__xludf.DUMMYFUNCTION("""COMPUTED_VALUE"""),0.0)</f>
        <v>0</v>
      </c>
      <c r="R19" s="269">
        <f>IFERROR(__xludf.DUMMYFUNCTION("""COMPUTED_VALUE"""),0.0)</f>
        <v>0</v>
      </c>
      <c r="S19" s="271">
        <f>IFERROR(__xludf.DUMMYFUNCTION("""COMPUTED_VALUE"""),0.0)</f>
        <v>0</v>
      </c>
      <c r="T19" s="274" t="str">
        <f>IFERROR(__xludf.DUMMYFUNCTION("""COMPUTED_VALUE"""),"")</f>
        <v/>
      </c>
      <c r="U19" s="275">
        <f>IFERROR(__xludf.DUMMYFUNCTION("""COMPUTED_VALUE"""),0.0)</f>
        <v>0</v>
      </c>
      <c r="V19" s="50"/>
      <c r="W19" s="266">
        <f>IFERROR(__xludf.DUMMYFUNCTION("""COMPUTED_VALUE"""),61.0)</f>
        <v>61</v>
      </c>
      <c r="X19" s="267" t="str">
        <f>IFERROR(__xludf.DUMMYFUNCTION("""COMPUTED_VALUE"""),"Ethan Roth")</f>
        <v>Ethan Roth</v>
      </c>
      <c r="Y19" s="2"/>
      <c r="Z19" s="2"/>
      <c r="AA19" s="2"/>
      <c r="AB19" s="160"/>
      <c r="AC19" s="276">
        <f>IFERROR(__xludf.DUMMYFUNCTION("""COMPUTED_VALUE"""),24.0)</f>
        <v>24</v>
      </c>
      <c r="AD19" s="277">
        <f>IFERROR(__xludf.DUMMYFUNCTION("""COMPUTED_VALUE"""),2.0)</f>
        <v>2</v>
      </c>
      <c r="AE19" s="277">
        <f>IFERROR(__xludf.DUMMYFUNCTION("""COMPUTED_VALUE"""),0.0)</f>
        <v>0</v>
      </c>
      <c r="AF19" s="277">
        <f>IFERROR(__xludf.DUMMYFUNCTION("""COMPUTED_VALUE"""),0.0)</f>
        <v>0</v>
      </c>
      <c r="AG19" s="277">
        <f>IFERROR(__xludf.DUMMYFUNCTION("""COMPUTED_VALUE"""),0.0)</f>
        <v>0</v>
      </c>
      <c r="AH19" s="277">
        <f>IFERROR(__xludf.DUMMYFUNCTION("""COMPUTED_VALUE"""),0.0)</f>
        <v>0</v>
      </c>
      <c r="AI19" s="278">
        <f>IFERROR(__xludf.DUMMYFUNCTION("""COMPUTED_VALUE"""),0.0)</f>
        <v>0</v>
      </c>
    </row>
    <row r="20">
      <c r="A20" s="266"/>
      <c r="B20" s="267"/>
      <c r="C20" s="268">
        <f>IFERROR(__xludf.DUMMYFUNCTION("""COMPUTED_VALUE"""),0.0)</f>
        <v>0</v>
      </c>
      <c r="D20" s="269">
        <f>IFERROR(__xludf.DUMMYFUNCTION("""COMPUTED_VALUE"""),0.0)</f>
        <v>0</v>
      </c>
      <c r="E20" s="269">
        <f>IFERROR(__xludf.DUMMYFUNCTION("""COMPUTED_VALUE"""),0.0)</f>
        <v>0</v>
      </c>
      <c r="F20" s="269">
        <f>IFERROR(__xludf.DUMMYFUNCTION("""COMPUTED_VALUE"""),0.0)</f>
        <v>0</v>
      </c>
      <c r="G20" s="270">
        <f>IFERROR(__xludf.DUMMYFUNCTION("""COMPUTED_VALUE"""),0.0)</f>
        <v>0</v>
      </c>
      <c r="H20" s="271">
        <f>IFERROR(__xludf.DUMMYFUNCTION("""COMPUTED_VALUE"""),0.0)</f>
        <v>0</v>
      </c>
      <c r="I20" s="272" t="str">
        <f>IFERROR(__xludf.DUMMYFUNCTION("""COMPUTED_VALUE"""),"")</f>
        <v/>
      </c>
      <c r="J20" s="273">
        <f>IFERROR(__xludf.DUMMYFUNCTION("""COMPUTED_VALUE"""),0.0)</f>
        <v>0</v>
      </c>
      <c r="K20" s="269">
        <f>IFERROR(__xludf.DUMMYFUNCTION("""COMPUTED_VALUE"""),0.0)</f>
        <v>0</v>
      </c>
      <c r="L20" s="269">
        <f>IFERROR(__xludf.DUMMYFUNCTION("""COMPUTED_VALUE"""),0.0)</f>
        <v>0</v>
      </c>
      <c r="M20" s="269">
        <f>IFERROR(__xludf.DUMMYFUNCTION("""COMPUTED_VALUE"""),0.0)</f>
        <v>0</v>
      </c>
      <c r="N20" s="271">
        <f>IFERROR(__xludf.DUMMYFUNCTION("""COMPUTED_VALUE"""),0.0)</f>
        <v>0</v>
      </c>
      <c r="O20" s="274" t="str">
        <f>IFERROR(__xludf.DUMMYFUNCTION("""COMPUTED_VALUE"""),"")</f>
        <v/>
      </c>
      <c r="P20" s="273">
        <f>IFERROR(__xludf.DUMMYFUNCTION("""COMPUTED_VALUE"""),0.0)</f>
        <v>0</v>
      </c>
      <c r="Q20" s="269">
        <f>IFERROR(__xludf.DUMMYFUNCTION("""COMPUTED_VALUE"""),0.0)</f>
        <v>0</v>
      </c>
      <c r="R20" s="269">
        <f>IFERROR(__xludf.DUMMYFUNCTION("""COMPUTED_VALUE"""),0.0)</f>
        <v>0</v>
      </c>
      <c r="S20" s="271">
        <f>IFERROR(__xludf.DUMMYFUNCTION("""COMPUTED_VALUE"""),0.0)</f>
        <v>0</v>
      </c>
      <c r="T20" s="274" t="str">
        <f>IFERROR(__xludf.DUMMYFUNCTION("""COMPUTED_VALUE"""),"")</f>
        <v/>
      </c>
      <c r="U20" s="275">
        <f>IFERROR(__xludf.DUMMYFUNCTION("""COMPUTED_VALUE"""),0.0)</f>
        <v>0</v>
      </c>
      <c r="V20" s="50"/>
      <c r="W20" s="266">
        <f>IFERROR(__xludf.DUMMYFUNCTION("""COMPUTED_VALUE"""),76.0)</f>
        <v>76</v>
      </c>
      <c r="X20" s="267" t="str">
        <f>IFERROR(__xludf.DUMMYFUNCTION("""COMPUTED_VALUE"""),"Blake Reyes")</f>
        <v>Blake Reyes</v>
      </c>
      <c r="Y20" s="2"/>
      <c r="Z20" s="2"/>
      <c r="AA20" s="2"/>
      <c r="AB20" s="160"/>
      <c r="AC20" s="276">
        <f>IFERROR(__xludf.DUMMYFUNCTION("""COMPUTED_VALUE"""),20.0)</f>
        <v>20</v>
      </c>
      <c r="AD20" s="277">
        <f>IFERROR(__xludf.DUMMYFUNCTION("""COMPUTED_VALUE"""),1.0)</f>
        <v>1</v>
      </c>
      <c r="AE20" s="277">
        <f>IFERROR(__xludf.DUMMYFUNCTION("""COMPUTED_VALUE"""),0.0)</f>
        <v>0</v>
      </c>
      <c r="AF20" s="277">
        <f>IFERROR(__xludf.DUMMYFUNCTION("""COMPUTED_VALUE"""),0.0)</f>
        <v>0</v>
      </c>
      <c r="AG20" s="277">
        <f>IFERROR(__xludf.DUMMYFUNCTION("""COMPUTED_VALUE"""),0.0)</f>
        <v>0</v>
      </c>
      <c r="AH20" s="277">
        <f>IFERROR(__xludf.DUMMYFUNCTION("""COMPUTED_VALUE"""),0.0)</f>
        <v>0</v>
      </c>
      <c r="AI20" s="278">
        <f>IFERROR(__xludf.DUMMYFUNCTION("""COMPUTED_VALUE"""),0.0)</f>
        <v>0</v>
      </c>
    </row>
    <row r="21">
      <c r="A21" s="266"/>
      <c r="B21" s="267"/>
      <c r="C21" s="268">
        <f>IFERROR(__xludf.DUMMYFUNCTION("""COMPUTED_VALUE"""),0.0)</f>
        <v>0</v>
      </c>
      <c r="D21" s="269">
        <f>IFERROR(__xludf.DUMMYFUNCTION("""COMPUTED_VALUE"""),0.0)</f>
        <v>0</v>
      </c>
      <c r="E21" s="269">
        <f>IFERROR(__xludf.DUMMYFUNCTION("""COMPUTED_VALUE"""),0.0)</f>
        <v>0</v>
      </c>
      <c r="F21" s="269">
        <f>IFERROR(__xludf.DUMMYFUNCTION("""COMPUTED_VALUE"""),0.0)</f>
        <v>0</v>
      </c>
      <c r="G21" s="270">
        <f>IFERROR(__xludf.DUMMYFUNCTION("""COMPUTED_VALUE"""),0.0)</f>
        <v>0</v>
      </c>
      <c r="H21" s="271">
        <f>IFERROR(__xludf.DUMMYFUNCTION("""COMPUTED_VALUE"""),0.0)</f>
        <v>0</v>
      </c>
      <c r="I21" s="272" t="str">
        <f>IFERROR(__xludf.DUMMYFUNCTION("""COMPUTED_VALUE"""),"")</f>
        <v/>
      </c>
      <c r="J21" s="273">
        <f>IFERROR(__xludf.DUMMYFUNCTION("""COMPUTED_VALUE"""),0.0)</f>
        <v>0</v>
      </c>
      <c r="K21" s="269">
        <f>IFERROR(__xludf.DUMMYFUNCTION("""COMPUTED_VALUE"""),0.0)</f>
        <v>0</v>
      </c>
      <c r="L21" s="269">
        <f>IFERROR(__xludf.DUMMYFUNCTION("""COMPUTED_VALUE"""),0.0)</f>
        <v>0</v>
      </c>
      <c r="M21" s="269">
        <f>IFERROR(__xludf.DUMMYFUNCTION("""COMPUTED_VALUE"""),0.0)</f>
        <v>0</v>
      </c>
      <c r="N21" s="271">
        <f>IFERROR(__xludf.DUMMYFUNCTION("""COMPUTED_VALUE"""),0.0)</f>
        <v>0</v>
      </c>
      <c r="O21" s="274" t="str">
        <f>IFERROR(__xludf.DUMMYFUNCTION("""COMPUTED_VALUE"""),"")</f>
        <v/>
      </c>
      <c r="P21" s="273">
        <f>IFERROR(__xludf.DUMMYFUNCTION("""COMPUTED_VALUE"""),0.0)</f>
        <v>0</v>
      </c>
      <c r="Q21" s="269">
        <f>IFERROR(__xludf.DUMMYFUNCTION("""COMPUTED_VALUE"""),0.0)</f>
        <v>0</v>
      </c>
      <c r="R21" s="269">
        <f>IFERROR(__xludf.DUMMYFUNCTION("""COMPUTED_VALUE"""),0.0)</f>
        <v>0</v>
      </c>
      <c r="S21" s="271">
        <f>IFERROR(__xludf.DUMMYFUNCTION("""COMPUTED_VALUE"""),0.0)</f>
        <v>0</v>
      </c>
      <c r="T21" s="274" t="str">
        <f>IFERROR(__xludf.DUMMYFUNCTION("""COMPUTED_VALUE"""),"")</f>
        <v/>
      </c>
      <c r="U21" s="275">
        <f>IFERROR(__xludf.DUMMYFUNCTION("""COMPUTED_VALUE"""),0.0)</f>
        <v>0</v>
      </c>
      <c r="V21" s="50"/>
      <c r="W21" s="266">
        <f>IFERROR(__xludf.DUMMYFUNCTION("""COMPUTED_VALUE"""),2.0)</f>
        <v>2</v>
      </c>
      <c r="X21" s="267" t="str">
        <f>IFERROR(__xludf.DUMMYFUNCTION("""COMPUTED_VALUE"""),"Noah Maloney")</f>
        <v>Noah Maloney</v>
      </c>
      <c r="Y21" s="2"/>
      <c r="Z21" s="2"/>
      <c r="AA21" s="2"/>
      <c r="AB21" s="160"/>
      <c r="AC21" s="276">
        <f>IFERROR(__xludf.DUMMYFUNCTION("""COMPUTED_VALUE"""),10.0)</f>
        <v>10</v>
      </c>
      <c r="AD21" s="277">
        <f>IFERROR(__xludf.DUMMYFUNCTION("""COMPUTED_VALUE"""),0.0)</f>
        <v>0</v>
      </c>
      <c r="AE21" s="277">
        <f>IFERROR(__xludf.DUMMYFUNCTION("""COMPUTED_VALUE"""),0.0)</f>
        <v>0</v>
      </c>
      <c r="AF21" s="277">
        <f>IFERROR(__xludf.DUMMYFUNCTION("""COMPUTED_VALUE"""),1.0)</f>
        <v>1</v>
      </c>
      <c r="AG21" s="277">
        <f>IFERROR(__xludf.DUMMYFUNCTION("""COMPUTED_VALUE"""),0.0)</f>
        <v>0</v>
      </c>
      <c r="AH21" s="277">
        <f>IFERROR(__xludf.DUMMYFUNCTION("""COMPUTED_VALUE"""),0.0)</f>
        <v>0</v>
      </c>
      <c r="AI21" s="278">
        <f>IFERROR(__xludf.DUMMYFUNCTION("""COMPUTED_VALUE"""),0.0)</f>
        <v>0</v>
      </c>
    </row>
    <row r="22">
      <c r="A22" s="266"/>
      <c r="B22" s="267"/>
      <c r="C22" s="268">
        <f>IFERROR(__xludf.DUMMYFUNCTION("""COMPUTED_VALUE"""),0.0)</f>
        <v>0</v>
      </c>
      <c r="D22" s="269">
        <f>IFERROR(__xludf.DUMMYFUNCTION("""COMPUTED_VALUE"""),0.0)</f>
        <v>0</v>
      </c>
      <c r="E22" s="269">
        <f>IFERROR(__xludf.DUMMYFUNCTION("""COMPUTED_VALUE"""),0.0)</f>
        <v>0</v>
      </c>
      <c r="F22" s="269">
        <f>IFERROR(__xludf.DUMMYFUNCTION("""COMPUTED_VALUE"""),0.0)</f>
        <v>0</v>
      </c>
      <c r="G22" s="270">
        <f>IFERROR(__xludf.DUMMYFUNCTION("""COMPUTED_VALUE"""),0.0)</f>
        <v>0</v>
      </c>
      <c r="H22" s="271">
        <f>IFERROR(__xludf.DUMMYFUNCTION("""COMPUTED_VALUE"""),0.0)</f>
        <v>0</v>
      </c>
      <c r="I22" s="272" t="str">
        <f>IFERROR(__xludf.DUMMYFUNCTION("""COMPUTED_VALUE"""),"")</f>
        <v/>
      </c>
      <c r="J22" s="273">
        <f>IFERROR(__xludf.DUMMYFUNCTION("""COMPUTED_VALUE"""),0.0)</f>
        <v>0</v>
      </c>
      <c r="K22" s="269">
        <f>IFERROR(__xludf.DUMMYFUNCTION("""COMPUTED_VALUE"""),0.0)</f>
        <v>0</v>
      </c>
      <c r="L22" s="269">
        <f>IFERROR(__xludf.DUMMYFUNCTION("""COMPUTED_VALUE"""),0.0)</f>
        <v>0</v>
      </c>
      <c r="M22" s="269">
        <f>IFERROR(__xludf.DUMMYFUNCTION("""COMPUTED_VALUE"""),0.0)</f>
        <v>0</v>
      </c>
      <c r="N22" s="271">
        <f>IFERROR(__xludf.DUMMYFUNCTION("""COMPUTED_VALUE"""),0.0)</f>
        <v>0</v>
      </c>
      <c r="O22" s="274" t="str">
        <f>IFERROR(__xludf.DUMMYFUNCTION("""COMPUTED_VALUE"""),"")</f>
        <v/>
      </c>
      <c r="P22" s="273">
        <f>IFERROR(__xludf.DUMMYFUNCTION("""COMPUTED_VALUE"""),0.0)</f>
        <v>0</v>
      </c>
      <c r="Q22" s="269">
        <f>IFERROR(__xludf.DUMMYFUNCTION("""COMPUTED_VALUE"""),0.0)</f>
        <v>0</v>
      </c>
      <c r="R22" s="269">
        <f>IFERROR(__xludf.DUMMYFUNCTION("""COMPUTED_VALUE"""),0.0)</f>
        <v>0</v>
      </c>
      <c r="S22" s="271">
        <f>IFERROR(__xludf.DUMMYFUNCTION("""COMPUTED_VALUE"""),0.0)</f>
        <v>0</v>
      </c>
      <c r="T22" s="274" t="str">
        <f>IFERROR(__xludf.DUMMYFUNCTION("""COMPUTED_VALUE"""),"")</f>
        <v/>
      </c>
      <c r="U22" s="275">
        <f>IFERROR(__xludf.DUMMYFUNCTION("""COMPUTED_VALUE"""),0.0)</f>
        <v>0</v>
      </c>
      <c r="V22" s="50"/>
      <c r="W22" s="266">
        <f>IFERROR(__xludf.DUMMYFUNCTION("""COMPUTED_VALUE"""),7.0)</f>
        <v>7</v>
      </c>
      <c r="X22" s="267" t="str">
        <f>IFERROR(__xludf.DUMMYFUNCTION("""COMPUTED_VALUE"""),"Nixon Dike")</f>
        <v>Nixon Dike</v>
      </c>
      <c r="Y22" s="2"/>
      <c r="Z22" s="2"/>
      <c r="AA22" s="2"/>
      <c r="AB22" s="160"/>
      <c r="AC22" s="276">
        <f>IFERROR(__xludf.DUMMYFUNCTION("""COMPUTED_VALUE"""),5.0)</f>
        <v>5</v>
      </c>
      <c r="AD22" s="277">
        <f>IFERROR(__xludf.DUMMYFUNCTION("""COMPUTED_VALUE"""),0.0)</f>
        <v>0</v>
      </c>
      <c r="AE22" s="277">
        <f>IFERROR(__xludf.DUMMYFUNCTION("""COMPUTED_VALUE"""),0.0)</f>
        <v>0</v>
      </c>
      <c r="AF22" s="277">
        <f>IFERROR(__xludf.DUMMYFUNCTION("""COMPUTED_VALUE"""),0.0)</f>
        <v>0</v>
      </c>
      <c r="AG22" s="277">
        <f>IFERROR(__xludf.DUMMYFUNCTION("""COMPUTED_VALUE"""),0.0)</f>
        <v>0</v>
      </c>
      <c r="AH22" s="277">
        <f>IFERROR(__xludf.DUMMYFUNCTION("""COMPUTED_VALUE"""),0.0)</f>
        <v>0</v>
      </c>
      <c r="AI22" s="278">
        <f>IFERROR(__xludf.DUMMYFUNCTION("""COMPUTED_VALUE"""),0.0)</f>
        <v>0</v>
      </c>
    </row>
    <row r="23">
      <c r="A23" s="266"/>
      <c r="B23" s="267"/>
      <c r="C23" s="268">
        <f>IFERROR(__xludf.DUMMYFUNCTION("""COMPUTED_VALUE"""),0.0)</f>
        <v>0</v>
      </c>
      <c r="D23" s="269">
        <f>IFERROR(__xludf.DUMMYFUNCTION("""COMPUTED_VALUE"""),0.0)</f>
        <v>0</v>
      </c>
      <c r="E23" s="269">
        <f>IFERROR(__xludf.DUMMYFUNCTION("""COMPUTED_VALUE"""),0.0)</f>
        <v>0</v>
      </c>
      <c r="F23" s="269">
        <f>IFERROR(__xludf.DUMMYFUNCTION("""COMPUTED_VALUE"""),0.0)</f>
        <v>0</v>
      </c>
      <c r="G23" s="270">
        <f>IFERROR(__xludf.DUMMYFUNCTION("""COMPUTED_VALUE"""),0.0)</f>
        <v>0</v>
      </c>
      <c r="H23" s="271">
        <f>IFERROR(__xludf.DUMMYFUNCTION("""COMPUTED_VALUE"""),0.0)</f>
        <v>0</v>
      </c>
      <c r="I23" s="272" t="str">
        <f>IFERROR(__xludf.DUMMYFUNCTION("""COMPUTED_VALUE"""),"")</f>
        <v/>
      </c>
      <c r="J23" s="273">
        <f>IFERROR(__xludf.DUMMYFUNCTION("""COMPUTED_VALUE"""),0.0)</f>
        <v>0</v>
      </c>
      <c r="K23" s="269">
        <f>IFERROR(__xludf.DUMMYFUNCTION("""COMPUTED_VALUE"""),0.0)</f>
        <v>0</v>
      </c>
      <c r="L23" s="269">
        <f>IFERROR(__xludf.DUMMYFUNCTION("""COMPUTED_VALUE"""),0.0)</f>
        <v>0</v>
      </c>
      <c r="M23" s="269">
        <f>IFERROR(__xludf.DUMMYFUNCTION("""COMPUTED_VALUE"""),0.0)</f>
        <v>0</v>
      </c>
      <c r="N23" s="271">
        <f>IFERROR(__xludf.DUMMYFUNCTION("""COMPUTED_VALUE"""),0.0)</f>
        <v>0</v>
      </c>
      <c r="O23" s="274" t="str">
        <f>IFERROR(__xludf.DUMMYFUNCTION("""COMPUTED_VALUE"""),"")</f>
        <v/>
      </c>
      <c r="P23" s="273">
        <f>IFERROR(__xludf.DUMMYFUNCTION("""COMPUTED_VALUE"""),0.0)</f>
        <v>0</v>
      </c>
      <c r="Q23" s="269">
        <f>IFERROR(__xludf.DUMMYFUNCTION("""COMPUTED_VALUE"""),0.0)</f>
        <v>0</v>
      </c>
      <c r="R23" s="269">
        <f>IFERROR(__xludf.DUMMYFUNCTION("""COMPUTED_VALUE"""),0.0)</f>
        <v>0</v>
      </c>
      <c r="S23" s="271">
        <f>IFERROR(__xludf.DUMMYFUNCTION("""COMPUTED_VALUE"""),0.0)</f>
        <v>0</v>
      </c>
      <c r="T23" s="274" t="str">
        <f>IFERROR(__xludf.DUMMYFUNCTION("""COMPUTED_VALUE"""),"")</f>
        <v/>
      </c>
      <c r="U23" s="275">
        <f>IFERROR(__xludf.DUMMYFUNCTION("""COMPUTED_VALUE"""),0.0)</f>
        <v>0</v>
      </c>
      <c r="V23" s="50"/>
      <c r="W23" s="266">
        <f>IFERROR(__xludf.DUMMYFUNCTION("""COMPUTED_VALUE"""),8.0)</f>
        <v>8</v>
      </c>
      <c r="X23" s="267" t="str">
        <f>IFERROR(__xludf.DUMMYFUNCTION("""COMPUTED_VALUE"""),"Blane Liphart")</f>
        <v>Blane Liphart</v>
      </c>
      <c r="Y23" s="2"/>
      <c r="Z23" s="2"/>
      <c r="AA23" s="2"/>
      <c r="AB23" s="160"/>
      <c r="AC23" s="276">
        <f>IFERROR(__xludf.DUMMYFUNCTION("""COMPUTED_VALUE"""),4.0)</f>
        <v>4</v>
      </c>
      <c r="AD23" s="277">
        <f>IFERROR(__xludf.DUMMYFUNCTION("""COMPUTED_VALUE"""),0.0)</f>
        <v>0</v>
      </c>
      <c r="AE23" s="277">
        <f>IFERROR(__xludf.DUMMYFUNCTION("""COMPUTED_VALUE"""),0.0)</f>
        <v>0</v>
      </c>
      <c r="AF23" s="277">
        <f>IFERROR(__xludf.DUMMYFUNCTION("""COMPUTED_VALUE"""),0.0)</f>
        <v>0</v>
      </c>
      <c r="AG23" s="277">
        <f>IFERROR(__xludf.DUMMYFUNCTION("""COMPUTED_VALUE"""),0.0)</f>
        <v>0</v>
      </c>
      <c r="AH23" s="277">
        <f>IFERROR(__xludf.DUMMYFUNCTION("""COMPUTED_VALUE"""),0.0)</f>
        <v>0</v>
      </c>
      <c r="AI23" s="278">
        <f>IFERROR(__xludf.DUMMYFUNCTION("""COMPUTED_VALUE"""),0.0)</f>
        <v>0</v>
      </c>
    </row>
    <row r="24">
      <c r="A24" s="266"/>
      <c r="B24" s="267"/>
      <c r="C24" s="268">
        <f>IFERROR(__xludf.DUMMYFUNCTION("""COMPUTED_VALUE"""),0.0)</f>
        <v>0</v>
      </c>
      <c r="D24" s="269">
        <f>IFERROR(__xludf.DUMMYFUNCTION("""COMPUTED_VALUE"""),0.0)</f>
        <v>0</v>
      </c>
      <c r="E24" s="269">
        <f>IFERROR(__xludf.DUMMYFUNCTION("""COMPUTED_VALUE"""),0.0)</f>
        <v>0</v>
      </c>
      <c r="F24" s="269">
        <f>IFERROR(__xludf.DUMMYFUNCTION("""COMPUTED_VALUE"""),0.0)</f>
        <v>0</v>
      </c>
      <c r="G24" s="270">
        <f>IFERROR(__xludf.DUMMYFUNCTION("""COMPUTED_VALUE"""),0.0)</f>
        <v>0</v>
      </c>
      <c r="H24" s="271">
        <f>IFERROR(__xludf.DUMMYFUNCTION("""COMPUTED_VALUE"""),0.0)</f>
        <v>0</v>
      </c>
      <c r="I24" s="272" t="str">
        <f>IFERROR(__xludf.DUMMYFUNCTION("""COMPUTED_VALUE"""),"")</f>
        <v/>
      </c>
      <c r="J24" s="273">
        <f>IFERROR(__xludf.DUMMYFUNCTION("""COMPUTED_VALUE"""),0.0)</f>
        <v>0</v>
      </c>
      <c r="K24" s="269">
        <f>IFERROR(__xludf.DUMMYFUNCTION("""COMPUTED_VALUE"""),0.0)</f>
        <v>0</v>
      </c>
      <c r="L24" s="269">
        <f>IFERROR(__xludf.DUMMYFUNCTION("""COMPUTED_VALUE"""),0.0)</f>
        <v>0</v>
      </c>
      <c r="M24" s="269">
        <f>IFERROR(__xludf.DUMMYFUNCTION("""COMPUTED_VALUE"""),0.0)</f>
        <v>0</v>
      </c>
      <c r="N24" s="271">
        <f>IFERROR(__xludf.DUMMYFUNCTION("""COMPUTED_VALUE"""),0.0)</f>
        <v>0</v>
      </c>
      <c r="O24" s="274" t="str">
        <f>IFERROR(__xludf.DUMMYFUNCTION("""COMPUTED_VALUE"""),"")</f>
        <v/>
      </c>
      <c r="P24" s="273">
        <f>IFERROR(__xludf.DUMMYFUNCTION("""COMPUTED_VALUE"""),0.0)</f>
        <v>0</v>
      </c>
      <c r="Q24" s="269">
        <f>IFERROR(__xludf.DUMMYFUNCTION("""COMPUTED_VALUE"""),0.0)</f>
        <v>0</v>
      </c>
      <c r="R24" s="269">
        <f>IFERROR(__xludf.DUMMYFUNCTION("""COMPUTED_VALUE"""),0.0)</f>
        <v>0</v>
      </c>
      <c r="S24" s="271">
        <f>IFERROR(__xludf.DUMMYFUNCTION("""COMPUTED_VALUE"""),0.0)</f>
        <v>0</v>
      </c>
      <c r="T24" s="274" t="str">
        <f>IFERROR(__xludf.DUMMYFUNCTION("""COMPUTED_VALUE"""),"")</f>
        <v/>
      </c>
      <c r="U24" s="275">
        <f>IFERROR(__xludf.DUMMYFUNCTION("""COMPUTED_VALUE"""),0.0)</f>
        <v>0</v>
      </c>
      <c r="V24" s="50"/>
      <c r="W24" s="266">
        <f>IFERROR(__xludf.DUMMYFUNCTION("""COMPUTED_VALUE"""),17.0)</f>
        <v>17</v>
      </c>
      <c r="X24" s="267" t="str">
        <f>IFERROR(__xludf.DUMMYFUNCTION("""COMPUTED_VALUE"""),"Sam Reyes")</f>
        <v>Sam Reyes</v>
      </c>
      <c r="Y24" s="2"/>
      <c r="Z24" s="2"/>
      <c r="AA24" s="2"/>
      <c r="AB24" s="160"/>
      <c r="AC24" s="276">
        <f>IFERROR(__xludf.DUMMYFUNCTION("""COMPUTED_VALUE"""),6.0)</f>
        <v>6</v>
      </c>
      <c r="AD24" s="277">
        <f>IFERROR(__xludf.DUMMYFUNCTION("""COMPUTED_VALUE"""),0.0)</f>
        <v>0</v>
      </c>
      <c r="AE24" s="277">
        <f>IFERROR(__xludf.DUMMYFUNCTION("""COMPUTED_VALUE"""),0.0)</f>
        <v>0</v>
      </c>
      <c r="AF24" s="277">
        <f>IFERROR(__xludf.DUMMYFUNCTION("""COMPUTED_VALUE"""),0.0)</f>
        <v>0</v>
      </c>
      <c r="AG24" s="277">
        <f>IFERROR(__xludf.DUMMYFUNCTION("""COMPUTED_VALUE"""),0.0)</f>
        <v>0</v>
      </c>
      <c r="AH24" s="277">
        <f>IFERROR(__xludf.DUMMYFUNCTION("""COMPUTED_VALUE"""),0.0)</f>
        <v>0</v>
      </c>
      <c r="AI24" s="278">
        <f>IFERROR(__xludf.DUMMYFUNCTION("""COMPUTED_VALUE"""),0.0)</f>
        <v>0</v>
      </c>
    </row>
    <row r="25">
      <c r="A25" s="266"/>
      <c r="B25" s="267"/>
      <c r="C25" s="268">
        <f>IFERROR(__xludf.DUMMYFUNCTION("""COMPUTED_VALUE"""),0.0)</f>
        <v>0</v>
      </c>
      <c r="D25" s="269">
        <f>IFERROR(__xludf.DUMMYFUNCTION("""COMPUTED_VALUE"""),0.0)</f>
        <v>0</v>
      </c>
      <c r="E25" s="269">
        <f>IFERROR(__xludf.DUMMYFUNCTION("""COMPUTED_VALUE"""),0.0)</f>
        <v>0</v>
      </c>
      <c r="F25" s="269">
        <f>IFERROR(__xludf.DUMMYFUNCTION("""COMPUTED_VALUE"""),0.0)</f>
        <v>0</v>
      </c>
      <c r="G25" s="270">
        <f>IFERROR(__xludf.DUMMYFUNCTION("""COMPUTED_VALUE"""),0.0)</f>
        <v>0</v>
      </c>
      <c r="H25" s="271">
        <f>IFERROR(__xludf.DUMMYFUNCTION("""COMPUTED_VALUE"""),0.0)</f>
        <v>0</v>
      </c>
      <c r="I25" s="272" t="str">
        <f>IFERROR(__xludf.DUMMYFUNCTION("""COMPUTED_VALUE"""),"")</f>
        <v/>
      </c>
      <c r="J25" s="273">
        <f>IFERROR(__xludf.DUMMYFUNCTION("""COMPUTED_VALUE"""),0.0)</f>
        <v>0</v>
      </c>
      <c r="K25" s="269">
        <f>IFERROR(__xludf.DUMMYFUNCTION("""COMPUTED_VALUE"""),0.0)</f>
        <v>0</v>
      </c>
      <c r="L25" s="269">
        <f>IFERROR(__xludf.DUMMYFUNCTION("""COMPUTED_VALUE"""),0.0)</f>
        <v>0</v>
      </c>
      <c r="M25" s="269">
        <f>IFERROR(__xludf.DUMMYFUNCTION("""COMPUTED_VALUE"""),0.0)</f>
        <v>0</v>
      </c>
      <c r="N25" s="271">
        <f>IFERROR(__xludf.DUMMYFUNCTION("""COMPUTED_VALUE"""),0.0)</f>
        <v>0</v>
      </c>
      <c r="O25" s="274" t="str">
        <f>IFERROR(__xludf.DUMMYFUNCTION("""COMPUTED_VALUE"""),"")</f>
        <v/>
      </c>
      <c r="P25" s="273">
        <f>IFERROR(__xludf.DUMMYFUNCTION("""COMPUTED_VALUE"""),0.0)</f>
        <v>0</v>
      </c>
      <c r="Q25" s="269">
        <f>IFERROR(__xludf.DUMMYFUNCTION("""COMPUTED_VALUE"""),0.0)</f>
        <v>0</v>
      </c>
      <c r="R25" s="269">
        <f>IFERROR(__xludf.DUMMYFUNCTION("""COMPUTED_VALUE"""),0.0)</f>
        <v>0</v>
      </c>
      <c r="S25" s="271">
        <f>IFERROR(__xludf.DUMMYFUNCTION("""COMPUTED_VALUE"""),0.0)</f>
        <v>0</v>
      </c>
      <c r="T25" s="274" t="str">
        <f>IFERROR(__xludf.DUMMYFUNCTION("""COMPUTED_VALUE"""),"")</f>
        <v/>
      </c>
      <c r="U25" s="275">
        <f>IFERROR(__xludf.DUMMYFUNCTION("""COMPUTED_VALUE"""),0.0)</f>
        <v>0</v>
      </c>
      <c r="V25" s="50"/>
      <c r="W25" s="266">
        <f>IFERROR(__xludf.DUMMYFUNCTION("""COMPUTED_VALUE"""),19.0)</f>
        <v>19</v>
      </c>
      <c r="X25" s="267" t="str">
        <f>IFERROR(__xludf.DUMMYFUNCTION("""COMPUTED_VALUE"""),"Tyler Caloway")</f>
        <v>Tyler Caloway</v>
      </c>
      <c r="Y25" s="2"/>
      <c r="Z25" s="2"/>
      <c r="AA25" s="2"/>
      <c r="AB25" s="160"/>
      <c r="AC25" s="276">
        <f>IFERROR(__xludf.DUMMYFUNCTION("""COMPUTED_VALUE"""),1.0)</f>
        <v>1</v>
      </c>
      <c r="AD25" s="277">
        <f>IFERROR(__xludf.DUMMYFUNCTION("""COMPUTED_VALUE"""),0.0)</f>
        <v>0</v>
      </c>
      <c r="AE25" s="277">
        <f>IFERROR(__xludf.DUMMYFUNCTION("""COMPUTED_VALUE"""),0.0)</f>
        <v>0</v>
      </c>
      <c r="AF25" s="277">
        <f>IFERROR(__xludf.DUMMYFUNCTION("""COMPUTED_VALUE"""),0.0)</f>
        <v>0</v>
      </c>
      <c r="AG25" s="277">
        <f>IFERROR(__xludf.DUMMYFUNCTION("""COMPUTED_VALUE"""),0.0)</f>
        <v>0</v>
      </c>
      <c r="AH25" s="277">
        <f>IFERROR(__xludf.DUMMYFUNCTION("""COMPUTED_VALUE"""),0.0)</f>
        <v>0</v>
      </c>
      <c r="AI25" s="278">
        <f>IFERROR(__xludf.DUMMYFUNCTION("""COMPUTED_VALUE"""),0.0)</f>
        <v>0</v>
      </c>
    </row>
    <row r="26">
      <c r="A26" s="266"/>
      <c r="B26" s="267"/>
      <c r="C26" s="268">
        <f>IFERROR(__xludf.DUMMYFUNCTION("""COMPUTED_VALUE"""),0.0)</f>
        <v>0</v>
      </c>
      <c r="D26" s="269">
        <f>IFERROR(__xludf.DUMMYFUNCTION("""COMPUTED_VALUE"""),0.0)</f>
        <v>0</v>
      </c>
      <c r="E26" s="269">
        <f>IFERROR(__xludf.DUMMYFUNCTION("""COMPUTED_VALUE"""),0.0)</f>
        <v>0</v>
      </c>
      <c r="F26" s="269">
        <f>IFERROR(__xludf.DUMMYFUNCTION("""COMPUTED_VALUE"""),0.0)</f>
        <v>0</v>
      </c>
      <c r="G26" s="270">
        <f>IFERROR(__xludf.DUMMYFUNCTION("""COMPUTED_VALUE"""),0.0)</f>
        <v>0</v>
      </c>
      <c r="H26" s="271">
        <f>IFERROR(__xludf.DUMMYFUNCTION("""COMPUTED_VALUE"""),0.0)</f>
        <v>0</v>
      </c>
      <c r="I26" s="272" t="str">
        <f>IFERROR(__xludf.DUMMYFUNCTION("""COMPUTED_VALUE"""),"")</f>
        <v/>
      </c>
      <c r="J26" s="273">
        <f>IFERROR(__xludf.DUMMYFUNCTION("""COMPUTED_VALUE"""),0.0)</f>
        <v>0</v>
      </c>
      <c r="K26" s="269">
        <f>IFERROR(__xludf.DUMMYFUNCTION("""COMPUTED_VALUE"""),0.0)</f>
        <v>0</v>
      </c>
      <c r="L26" s="269">
        <f>IFERROR(__xludf.DUMMYFUNCTION("""COMPUTED_VALUE"""),0.0)</f>
        <v>0</v>
      </c>
      <c r="M26" s="269">
        <f>IFERROR(__xludf.DUMMYFUNCTION("""COMPUTED_VALUE"""),0.0)</f>
        <v>0</v>
      </c>
      <c r="N26" s="271">
        <f>IFERROR(__xludf.DUMMYFUNCTION("""COMPUTED_VALUE"""),0.0)</f>
        <v>0</v>
      </c>
      <c r="O26" s="274" t="str">
        <f>IFERROR(__xludf.DUMMYFUNCTION("""COMPUTED_VALUE"""),"")</f>
        <v/>
      </c>
      <c r="P26" s="273">
        <f>IFERROR(__xludf.DUMMYFUNCTION("""COMPUTED_VALUE"""),0.0)</f>
        <v>0</v>
      </c>
      <c r="Q26" s="269">
        <f>IFERROR(__xludf.DUMMYFUNCTION("""COMPUTED_VALUE"""),0.0)</f>
        <v>0</v>
      </c>
      <c r="R26" s="269">
        <f>IFERROR(__xludf.DUMMYFUNCTION("""COMPUTED_VALUE"""),0.0)</f>
        <v>0</v>
      </c>
      <c r="S26" s="271">
        <f>IFERROR(__xludf.DUMMYFUNCTION("""COMPUTED_VALUE"""),0.0)</f>
        <v>0</v>
      </c>
      <c r="T26" s="274" t="str">
        <f>IFERROR(__xludf.DUMMYFUNCTION("""COMPUTED_VALUE"""),"")</f>
        <v/>
      </c>
      <c r="U26" s="275">
        <f>IFERROR(__xludf.DUMMYFUNCTION("""COMPUTED_VALUE"""),0.0)</f>
        <v>0</v>
      </c>
      <c r="V26" s="50"/>
      <c r="W26" s="266">
        <f>IFERROR(__xludf.DUMMYFUNCTION("""COMPUTED_VALUE"""),21.0)</f>
        <v>21</v>
      </c>
      <c r="X26" s="267" t="str">
        <f>IFERROR(__xludf.DUMMYFUNCTION("""COMPUTED_VALUE"""),"Brock West")</f>
        <v>Brock West</v>
      </c>
      <c r="Y26" s="2"/>
      <c r="Z26" s="2"/>
      <c r="AA26" s="2"/>
      <c r="AB26" s="160"/>
      <c r="AC26" s="276">
        <f>IFERROR(__xludf.DUMMYFUNCTION("""COMPUTED_VALUE"""),3.0)</f>
        <v>3</v>
      </c>
      <c r="AD26" s="277">
        <f>IFERROR(__xludf.DUMMYFUNCTION("""COMPUTED_VALUE"""),0.0)</f>
        <v>0</v>
      </c>
      <c r="AE26" s="277">
        <f>IFERROR(__xludf.DUMMYFUNCTION("""COMPUTED_VALUE"""),0.0)</f>
        <v>0</v>
      </c>
      <c r="AF26" s="277">
        <f>IFERROR(__xludf.DUMMYFUNCTION("""COMPUTED_VALUE"""),0.0)</f>
        <v>0</v>
      </c>
      <c r="AG26" s="277">
        <f>IFERROR(__xludf.DUMMYFUNCTION("""COMPUTED_VALUE"""),0.0)</f>
        <v>0</v>
      </c>
      <c r="AH26" s="277">
        <f>IFERROR(__xludf.DUMMYFUNCTION("""COMPUTED_VALUE"""),0.0)</f>
        <v>0</v>
      </c>
      <c r="AI26" s="278">
        <f>IFERROR(__xludf.DUMMYFUNCTION("""COMPUTED_VALUE"""),0.0)</f>
        <v>0</v>
      </c>
    </row>
    <row r="27">
      <c r="A27" s="266"/>
      <c r="B27" s="267"/>
      <c r="C27" s="268">
        <f>IFERROR(__xludf.DUMMYFUNCTION("""COMPUTED_VALUE"""),0.0)</f>
        <v>0</v>
      </c>
      <c r="D27" s="269">
        <f>IFERROR(__xludf.DUMMYFUNCTION("""COMPUTED_VALUE"""),0.0)</f>
        <v>0</v>
      </c>
      <c r="E27" s="269">
        <f>IFERROR(__xludf.DUMMYFUNCTION("""COMPUTED_VALUE"""),0.0)</f>
        <v>0</v>
      </c>
      <c r="F27" s="269">
        <f>IFERROR(__xludf.DUMMYFUNCTION("""COMPUTED_VALUE"""),0.0)</f>
        <v>0</v>
      </c>
      <c r="G27" s="270">
        <f>IFERROR(__xludf.DUMMYFUNCTION("""COMPUTED_VALUE"""),0.0)</f>
        <v>0</v>
      </c>
      <c r="H27" s="271">
        <f>IFERROR(__xludf.DUMMYFUNCTION("""COMPUTED_VALUE"""),0.0)</f>
        <v>0</v>
      </c>
      <c r="I27" s="272" t="str">
        <f>IFERROR(__xludf.DUMMYFUNCTION("""COMPUTED_VALUE"""),"")</f>
        <v/>
      </c>
      <c r="J27" s="273">
        <f>IFERROR(__xludf.DUMMYFUNCTION("""COMPUTED_VALUE"""),0.0)</f>
        <v>0</v>
      </c>
      <c r="K27" s="269">
        <f>IFERROR(__xludf.DUMMYFUNCTION("""COMPUTED_VALUE"""),0.0)</f>
        <v>0</v>
      </c>
      <c r="L27" s="269">
        <f>IFERROR(__xludf.DUMMYFUNCTION("""COMPUTED_VALUE"""),0.0)</f>
        <v>0</v>
      </c>
      <c r="M27" s="269">
        <f>IFERROR(__xludf.DUMMYFUNCTION("""COMPUTED_VALUE"""),0.0)</f>
        <v>0</v>
      </c>
      <c r="N27" s="271">
        <f>IFERROR(__xludf.DUMMYFUNCTION("""COMPUTED_VALUE"""),0.0)</f>
        <v>0</v>
      </c>
      <c r="O27" s="274" t="str">
        <f>IFERROR(__xludf.DUMMYFUNCTION("""COMPUTED_VALUE"""),"")</f>
        <v/>
      </c>
      <c r="P27" s="273">
        <f>IFERROR(__xludf.DUMMYFUNCTION("""COMPUTED_VALUE"""),0.0)</f>
        <v>0</v>
      </c>
      <c r="Q27" s="269">
        <f>IFERROR(__xludf.DUMMYFUNCTION("""COMPUTED_VALUE"""),0.0)</f>
        <v>0</v>
      </c>
      <c r="R27" s="269">
        <f>IFERROR(__xludf.DUMMYFUNCTION("""COMPUTED_VALUE"""),0.0)</f>
        <v>0</v>
      </c>
      <c r="S27" s="271">
        <f>IFERROR(__xludf.DUMMYFUNCTION("""COMPUTED_VALUE"""),0.0)</f>
        <v>0</v>
      </c>
      <c r="T27" s="274" t="str">
        <f>IFERROR(__xludf.DUMMYFUNCTION("""COMPUTED_VALUE"""),"")</f>
        <v/>
      </c>
      <c r="U27" s="275">
        <f>IFERROR(__xludf.DUMMYFUNCTION("""COMPUTED_VALUE"""),0.0)</f>
        <v>0</v>
      </c>
      <c r="V27" s="50"/>
      <c r="W27" s="266">
        <f>IFERROR(__xludf.DUMMYFUNCTION("""COMPUTED_VALUE"""),34.0)</f>
        <v>34</v>
      </c>
      <c r="X27" s="267" t="str">
        <f>IFERROR(__xludf.DUMMYFUNCTION("""COMPUTED_VALUE"""),"Trey Young")</f>
        <v>Trey Young</v>
      </c>
      <c r="Y27" s="2"/>
      <c r="Z27" s="2"/>
      <c r="AA27" s="2"/>
      <c r="AB27" s="160"/>
      <c r="AC27" s="276">
        <f>IFERROR(__xludf.DUMMYFUNCTION("""COMPUTED_VALUE"""),9.0)</f>
        <v>9</v>
      </c>
      <c r="AD27" s="277">
        <f>IFERROR(__xludf.DUMMYFUNCTION("""COMPUTED_VALUE"""),0.0)</f>
        <v>0</v>
      </c>
      <c r="AE27" s="277">
        <f>IFERROR(__xludf.DUMMYFUNCTION("""COMPUTED_VALUE"""),0.0)</f>
        <v>0</v>
      </c>
      <c r="AF27" s="277">
        <f>IFERROR(__xludf.DUMMYFUNCTION("""COMPUTED_VALUE"""),0.0)</f>
        <v>0</v>
      </c>
      <c r="AG27" s="277">
        <f>IFERROR(__xludf.DUMMYFUNCTION("""COMPUTED_VALUE"""),0.0)</f>
        <v>0</v>
      </c>
      <c r="AH27" s="277">
        <f>IFERROR(__xludf.DUMMYFUNCTION("""COMPUTED_VALUE"""),0.0)</f>
        <v>0</v>
      </c>
      <c r="AI27" s="278">
        <f>IFERROR(__xludf.DUMMYFUNCTION("""COMPUTED_VALUE"""),0.0)</f>
        <v>0</v>
      </c>
    </row>
    <row r="28">
      <c r="A28" s="266"/>
      <c r="B28" s="267"/>
      <c r="C28" s="268">
        <f>IFERROR(__xludf.DUMMYFUNCTION("""COMPUTED_VALUE"""),0.0)</f>
        <v>0</v>
      </c>
      <c r="D28" s="269">
        <f>IFERROR(__xludf.DUMMYFUNCTION("""COMPUTED_VALUE"""),0.0)</f>
        <v>0</v>
      </c>
      <c r="E28" s="269">
        <f>IFERROR(__xludf.DUMMYFUNCTION("""COMPUTED_VALUE"""),0.0)</f>
        <v>0</v>
      </c>
      <c r="F28" s="269">
        <f>IFERROR(__xludf.DUMMYFUNCTION("""COMPUTED_VALUE"""),0.0)</f>
        <v>0</v>
      </c>
      <c r="G28" s="270">
        <f>IFERROR(__xludf.DUMMYFUNCTION("""COMPUTED_VALUE"""),0.0)</f>
        <v>0</v>
      </c>
      <c r="H28" s="271">
        <f>IFERROR(__xludf.DUMMYFUNCTION("""COMPUTED_VALUE"""),0.0)</f>
        <v>0</v>
      </c>
      <c r="I28" s="272" t="str">
        <f>IFERROR(__xludf.DUMMYFUNCTION("""COMPUTED_VALUE"""),"")</f>
        <v/>
      </c>
      <c r="J28" s="273">
        <f>IFERROR(__xludf.DUMMYFUNCTION("""COMPUTED_VALUE"""),0.0)</f>
        <v>0</v>
      </c>
      <c r="K28" s="269">
        <f>IFERROR(__xludf.DUMMYFUNCTION("""COMPUTED_VALUE"""),0.0)</f>
        <v>0</v>
      </c>
      <c r="L28" s="269">
        <f>IFERROR(__xludf.DUMMYFUNCTION("""COMPUTED_VALUE"""),0.0)</f>
        <v>0</v>
      </c>
      <c r="M28" s="269">
        <f>IFERROR(__xludf.DUMMYFUNCTION("""COMPUTED_VALUE"""),0.0)</f>
        <v>0</v>
      </c>
      <c r="N28" s="271">
        <f>IFERROR(__xludf.DUMMYFUNCTION("""COMPUTED_VALUE"""),0.0)</f>
        <v>0</v>
      </c>
      <c r="O28" s="274" t="str">
        <f>IFERROR(__xludf.DUMMYFUNCTION("""COMPUTED_VALUE"""),"")</f>
        <v/>
      </c>
      <c r="P28" s="273">
        <f>IFERROR(__xludf.DUMMYFUNCTION("""COMPUTED_VALUE"""),0.0)</f>
        <v>0</v>
      </c>
      <c r="Q28" s="269">
        <f>IFERROR(__xludf.DUMMYFUNCTION("""COMPUTED_VALUE"""),0.0)</f>
        <v>0</v>
      </c>
      <c r="R28" s="269">
        <f>IFERROR(__xludf.DUMMYFUNCTION("""COMPUTED_VALUE"""),0.0)</f>
        <v>0</v>
      </c>
      <c r="S28" s="271">
        <f>IFERROR(__xludf.DUMMYFUNCTION("""COMPUTED_VALUE"""),0.0)</f>
        <v>0</v>
      </c>
      <c r="T28" s="274" t="str">
        <f>IFERROR(__xludf.DUMMYFUNCTION("""COMPUTED_VALUE"""),"")</f>
        <v/>
      </c>
      <c r="U28" s="275">
        <f>IFERROR(__xludf.DUMMYFUNCTION("""COMPUTED_VALUE"""),0.0)</f>
        <v>0</v>
      </c>
      <c r="V28" s="50"/>
      <c r="W28" s="266">
        <f>IFERROR(__xludf.DUMMYFUNCTION("""COMPUTED_VALUE"""),42.0)</f>
        <v>42</v>
      </c>
      <c r="X28" s="267" t="str">
        <f>IFERROR(__xludf.DUMMYFUNCTION("""COMPUTED_VALUE"""),"Ryan Rogers")</f>
        <v>Ryan Rogers</v>
      </c>
      <c r="Y28" s="2"/>
      <c r="Z28" s="2"/>
      <c r="AA28" s="2"/>
      <c r="AB28" s="160"/>
      <c r="AC28" s="276">
        <f>IFERROR(__xludf.DUMMYFUNCTION("""COMPUTED_VALUE"""),2.0)</f>
        <v>2</v>
      </c>
      <c r="AD28" s="277">
        <f>IFERROR(__xludf.DUMMYFUNCTION("""COMPUTED_VALUE"""),0.0)</f>
        <v>0</v>
      </c>
      <c r="AE28" s="277">
        <f>IFERROR(__xludf.DUMMYFUNCTION("""COMPUTED_VALUE"""),0.0)</f>
        <v>0</v>
      </c>
      <c r="AF28" s="277">
        <f>IFERROR(__xludf.DUMMYFUNCTION("""COMPUTED_VALUE"""),0.0)</f>
        <v>0</v>
      </c>
      <c r="AG28" s="277">
        <f>IFERROR(__xludf.DUMMYFUNCTION("""COMPUTED_VALUE"""),0.0)</f>
        <v>0</v>
      </c>
      <c r="AH28" s="277">
        <f>IFERROR(__xludf.DUMMYFUNCTION("""COMPUTED_VALUE"""),0.0)</f>
        <v>0</v>
      </c>
      <c r="AI28" s="278">
        <f>IFERROR(__xludf.DUMMYFUNCTION("""COMPUTED_VALUE"""),0.0)</f>
        <v>0</v>
      </c>
    </row>
    <row r="29">
      <c r="A29" s="266"/>
      <c r="B29" s="267"/>
      <c r="C29" s="268">
        <f>IFERROR(__xludf.DUMMYFUNCTION("""COMPUTED_VALUE"""),0.0)</f>
        <v>0</v>
      </c>
      <c r="D29" s="269">
        <f>IFERROR(__xludf.DUMMYFUNCTION("""COMPUTED_VALUE"""),0.0)</f>
        <v>0</v>
      </c>
      <c r="E29" s="269">
        <f>IFERROR(__xludf.DUMMYFUNCTION("""COMPUTED_VALUE"""),0.0)</f>
        <v>0</v>
      </c>
      <c r="F29" s="269">
        <f>IFERROR(__xludf.DUMMYFUNCTION("""COMPUTED_VALUE"""),0.0)</f>
        <v>0</v>
      </c>
      <c r="G29" s="270">
        <f>IFERROR(__xludf.DUMMYFUNCTION("""COMPUTED_VALUE"""),0.0)</f>
        <v>0</v>
      </c>
      <c r="H29" s="271">
        <f>IFERROR(__xludf.DUMMYFUNCTION("""COMPUTED_VALUE"""),0.0)</f>
        <v>0</v>
      </c>
      <c r="I29" s="272" t="str">
        <f>IFERROR(__xludf.DUMMYFUNCTION("""COMPUTED_VALUE"""),"")</f>
        <v/>
      </c>
      <c r="J29" s="273">
        <f>IFERROR(__xludf.DUMMYFUNCTION("""COMPUTED_VALUE"""),0.0)</f>
        <v>0</v>
      </c>
      <c r="K29" s="269">
        <f>IFERROR(__xludf.DUMMYFUNCTION("""COMPUTED_VALUE"""),0.0)</f>
        <v>0</v>
      </c>
      <c r="L29" s="269">
        <f>IFERROR(__xludf.DUMMYFUNCTION("""COMPUTED_VALUE"""),0.0)</f>
        <v>0</v>
      </c>
      <c r="M29" s="269">
        <f>IFERROR(__xludf.DUMMYFUNCTION("""COMPUTED_VALUE"""),0.0)</f>
        <v>0</v>
      </c>
      <c r="N29" s="271">
        <f>IFERROR(__xludf.DUMMYFUNCTION("""COMPUTED_VALUE"""),0.0)</f>
        <v>0</v>
      </c>
      <c r="O29" s="274" t="str">
        <f>IFERROR(__xludf.DUMMYFUNCTION("""COMPUTED_VALUE"""),"")</f>
        <v/>
      </c>
      <c r="P29" s="273">
        <f>IFERROR(__xludf.DUMMYFUNCTION("""COMPUTED_VALUE"""),0.0)</f>
        <v>0</v>
      </c>
      <c r="Q29" s="269">
        <f>IFERROR(__xludf.DUMMYFUNCTION("""COMPUTED_VALUE"""),0.0)</f>
        <v>0</v>
      </c>
      <c r="R29" s="269">
        <f>IFERROR(__xludf.DUMMYFUNCTION("""COMPUTED_VALUE"""),0.0)</f>
        <v>0</v>
      </c>
      <c r="S29" s="271">
        <f>IFERROR(__xludf.DUMMYFUNCTION("""COMPUTED_VALUE"""),0.0)</f>
        <v>0</v>
      </c>
      <c r="T29" s="274" t="str">
        <f>IFERROR(__xludf.DUMMYFUNCTION("""COMPUTED_VALUE"""),"")</f>
        <v/>
      </c>
      <c r="U29" s="275">
        <f>IFERROR(__xludf.DUMMYFUNCTION("""COMPUTED_VALUE"""),0.0)</f>
        <v>0</v>
      </c>
      <c r="V29" s="50"/>
      <c r="W29" s="266">
        <f>IFERROR(__xludf.DUMMYFUNCTION("""COMPUTED_VALUE"""),50.0)</f>
        <v>50</v>
      </c>
      <c r="X29" s="267" t="str">
        <f>IFERROR(__xludf.DUMMYFUNCTION("""COMPUTED_VALUE"""),"Mark Palinski")</f>
        <v>Mark Palinski</v>
      </c>
      <c r="Y29" s="2"/>
      <c r="Z29" s="2"/>
      <c r="AA29" s="2"/>
      <c r="AB29" s="160"/>
      <c r="AC29" s="276">
        <f>IFERROR(__xludf.DUMMYFUNCTION("""COMPUTED_VALUE"""),6.0)</f>
        <v>6</v>
      </c>
      <c r="AD29" s="277">
        <f>IFERROR(__xludf.DUMMYFUNCTION("""COMPUTED_VALUE"""),0.0)</f>
        <v>0</v>
      </c>
      <c r="AE29" s="277">
        <f>IFERROR(__xludf.DUMMYFUNCTION("""COMPUTED_VALUE"""),0.0)</f>
        <v>0</v>
      </c>
      <c r="AF29" s="277">
        <f>IFERROR(__xludf.DUMMYFUNCTION("""COMPUTED_VALUE"""),0.0)</f>
        <v>0</v>
      </c>
      <c r="AG29" s="277">
        <f>IFERROR(__xludf.DUMMYFUNCTION("""COMPUTED_VALUE"""),0.0)</f>
        <v>0</v>
      </c>
      <c r="AH29" s="277">
        <f>IFERROR(__xludf.DUMMYFUNCTION("""COMPUTED_VALUE"""),0.0)</f>
        <v>0</v>
      </c>
      <c r="AI29" s="278">
        <f>IFERROR(__xludf.DUMMYFUNCTION("""COMPUTED_VALUE"""),0.0)</f>
        <v>0</v>
      </c>
    </row>
    <row r="30">
      <c r="A30" s="266"/>
      <c r="B30" s="267"/>
      <c r="C30" s="268">
        <f>IFERROR(__xludf.DUMMYFUNCTION("""COMPUTED_VALUE"""),0.0)</f>
        <v>0</v>
      </c>
      <c r="D30" s="269">
        <f>IFERROR(__xludf.DUMMYFUNCTION("""COMPUTED_VALUE"""),0.0)</f>
        <v>0</v>
      </c>
      <c r="E30" s="269">
        <f>IFERROR(__xludf.DUMMYFUNCTION("""COMPUTED_VALUE"""),0.0)</f>
        <v>0</v>
      </c>
      <c r="F30" s="269">
        <f>IFERROR(__xludf.DUMMYFUNCTION("""COMPUTED_VALUE"""),0.0)</f>
        <v>0</v>
      </c>
      <c r="G30" s="270">
        <f>IFERROR(__xludf.DUMMYFUNCTION("""COMPUTED_VALUE"""),0.0)</f>
        <v>0</v>
      </c>
      <c r="H30" s="271">
        <f>IFERROR(__xludf.DUMMYFUNCTION("""COMPUTED_VALUE"""),0.0)</f>
        <v>0</v>
      </c>
      <c r="I30" s="272" t="str">
        <f>IFERROR(__xludf.DUMMYFUNCTION("""COMPUTED_VALUE"""),"")</f>
        <v/>
      </c>
      <c r="J30" s="273">
        <f>IFERROR(__xludf.DUMMYFUNCTION("""COMPUTED_VALUE"""),0.0)</f>
        <v>0</v>
      </c>
      <c r="K30" s="269">
        <f>IFERROR(__xludf.DUMMYFUNCTION("""COMPUTED_VALUE"""),0.0)</f>
        <v>0</v>
      </c>
      <c r="L30" s="269">
        <f>IFERROR(__xludf.DUMMYFUNCTION("""COMPUTED_VALUE"""),0.0)</f>
        <v>0</v>
      </c>
      <c r="M30" s="269">
        <f>IFERROR(__xludf.DUMMYFUNCTION("""COMPUTED_VALUE"""),0.0)</f>
        <v>0</v>
      </c>
      <c r="N30" s="271">
        <f>IFERROR(__xludf.DUMMYFUNCTION("""COMPUTED_VALUE"""),0.0)</f>
        <v>0</v>
      </c>
      <c r="O30" s="274" t="str">
        <f>IFERROR(__xludf.DUMMYFUNCTION("""COMPUTED_VALUE"""),"")</f>
        <v/>
      </c>
      <c r="P30" s="273">
        <f>IFERROR(__xludf.DUMMYFUNCTION("""COMPUTED_VALUE"""),0.0)</f>
        <v>0</v>
      </c>
      <c r="Q30" s="269">
        <f>IFERROR(__xludf.DUMMYFUNCTION("""COMPUTED_VALUE"""),0.0)</f>
        <v>0</v>
      </c>
      <c r="R30" s="269">
        <f>IFERROR(__xludf.DUMMYFUNCTION("""COMPUTED_VALUE"""),0.0)</f>
        <v>0</v>
      </c>
      <c r="S30" s="271">
        <f>IFERROR(__xludf.DUMMYFUNCTION("""COMPUTED_VALUE"""),0.0)</f>
        <v>0</v>
      </c>
      <c r="T30" s="274" t="str">
        <f>IFERROR(__xludf.DUMMYFUNCTION("""COMPUTED_VALUE"""),"")</f>
        <v/>
      </c>
      <c r="U30" s="275">
        <f>IFERROR(__xludf.DUMMYFUNCTION("""COMPUTED_VALUE"""),0.0)</f>
        <v>0</v>
      </c>
      <c r="V30" s="50"/>
      <c r="W30" s="266">
        <f>IFERROR(__xludf.DUMMYFUNCTION("""COMPUTED_VALUE"""),15.0)</f>
        <v>15</v>
      </c>
      <c r="X30" s="267" t="str">
        <f>IFERROR(__xludf.DUMMYFUNCTION("""COMPUTED_VALUE"""),"Hudson Forbes")</f>
        <v>Hudson Forbes</v>
      </c>
      <c r="Y30" s="2"/>
      <c r="Z30" s="2"/>
      <c r="AA30" s="2"/>
      <c r="AB30" s="160"/>
      <c r="AC30" s="276">
        <f>IFERROR(__xludf.DUMMYFUNCTION("""COMPUTED_VALUE"""),1.0)</f>
        <v>1</v>
      </c>
      <c r="AD30" s="277">
        <f>IFERROR(__xludf.DUMMYFUNCTION("""COMPUTED_VALUE"""),0.0)</f>
        <v>0</v>
      </c>
      <c r="AE30" s="277">
        <f>IFERROR(__xludf.DUMMYFUNCTION("""COMPUTED_VALUE"""),0.0)</f>
        <v>0</v>
      </c>
      <c r="AF30" s="277">
        <f>IFERROR(__xludf.DUMMYFUNCTION("""COMPUTED_VALUE"""),0.0)</f>
        <v>0</v>
      </c>
      <c r="AG30" s="277">
        <f>IFERROR(__xludf.DUMMYFUNCTION("""COMPUTED_VALUE"""),0.0)</f>
        <v>0</v>
      </c>
      <c r="AH30" s="277">
        <f>IFERROR(__xludf.DUMMYFUNCTION("""COMPUTED_VALUE"""),0.0)</f>
        <v>0</v>
      </c>
      <c r="AI30" s="278">
        <f>IFERROR(__xludf.DUMMYFUNCTION("""COMPUTED_VALUE"""),0.0)</f>
        <v>0</v>
      </c>
    </row>
    <row r="31">
      <c r="A31" s="266"/>
      <c r="B31" s="267"/>
      <c r="C31" s="268">
        <f>IFERROR(__xludf.DUMMYFUNCTION("""COMPUTED_VALUE"""),0.0)</f>
        <v>0</v>
      </c>
      <c r="D31" s="269">
        <f>IFERROR(__xludf.DUMMYFUNCTION("""COMPUTED_VALUE"""),0.0)</f>
        <v>0</v>
      </c>
      <c r="E31" s="269">
        <f>IFERROR(__xludf.DUMMYFUNCTION("""COMPUTED_VALUE"""),0.0)</f>
        <v>0</v>
      </c>
      <c r="F31" s="269">
        <f>IFERROR(__xludf.DUMMYFUNCTION("""COMPUTED_VALUE"""),0.0)</f>
        <v>0</v>
      </c>
      <c r="G31" s="270">
        <f>IFERROR(__xludf.DUMMYFUNCTION("""COMPUTED_VALUE"""),0.0)</f>
        <v>0</v>
      </c>
      <c r="H31" s="271">
        <f>IFERROR(__xludf.DUMMYFUNCTION("""COMPUTED_VALUE"""),0.0)</f>
        <v>0</v>
      </c>
      <c r="I31" s="272" t="str">
        <f>IFERROR(__xludf.DUMMYFUNCTION("""COMPUTED_VALUE"""),"")</f>
        <v/>
      </c>
      <c r="J31" s="273">
        <f>IFERROR(__xludf.DUMMYFUNCTION("""COMPUTED_VALUE"""),0.0)</f>
        <v>0</v>
      </c>
      <c r="K31" s="269">
        <f>IFERROR(__xludf.DUMMYFUNCTION("""COMPUTED_VALUE"""),0.0)</f>
        <v>0</v>
      </c>
      <c r="L31" s="269">
        <f>IFERROR(__xludf.DUMMYFUNCTION("""COMPUTED_VALUE"""),0.0)</f>
        <v>0</v>
      </c>
      <c r="M31" s="269">
        <f>IFERROR(__xludf.DUMMYFUNCTION("""COMPUTED_VALUE"""),0.0)</f>
        <v>0</v>
      </c>
      <c r="N31" s="271">
        <f>IFERROR(__xludf.DUMMYFUNCTION("""COMPUTED_VALUE"""),0.0)</f>
        <v>0</v>
      </c>
      <c r="O31" s="274" t="str">
        <f>IFERROR(__xludf.DUMMYFUNCTION("""COMPUTED_VALUE"""),"")</f>
        <v/>
      </c>
      <c r="P31" s="273">
        <f>IFERROR(__xludf.DUMMYFUNCTION("""COMPUTED_VALUE"""),0.0)</f>
        <v>0</v>
      </c>
      <c r="Q31" s="269">
        <f>IFERROR(__xludf.DUMMYFUNCTION("""COMPUTED_VALUE"""),0.0)</f>
        <v>0</v>
      </c>
      <c r="R31" s="269">
        <f>IFERROR(__xludf.DUMMYFUNCTION("""COMPUTED_VALUE"""),0.0)</f>
        <v>0</v>
      </c>
      <c r="S31" s="271">
        <f>IFERROR(__xludf.DUMMYFUNCTION("""COMPUTED_VALUE"""),0.0)</f>
        <v>0</v>
      </c>
      <c r="T31" s="274" t="str">
        <f>IFERROR(__xludf.DUMMYFUNCTION("""COMPUTED_VALUE"""),"")</f>
        <v/>
      </c>
      <c r="U31" s="275">
        <f>IFERROR(__xludf.DUMMYFUNCTION("""COMPUTED_VALUE"""),0.0)</f>
        <v>0</v>
      </c>
      <c r="V31" s="50"/>
      <c r="W31" s="266">
        <f>IFERROR(__xludf.DUMMYFUNCTION("""COMPUTED_VALUE"""),25.0)</f>
        <v>25</v>
      </c>
      <c r="X31" s="267" t="str">
        <f>IFERROR(__xludf.DUMMYFUNCTION("""COMPUTED_VALUE"""),"David Clay")</f>
        <v>David Clay</v>
      </c>
      <c r="Y31" s="2"/>
      <c r="Z31" s="2"/>
      <c r="AA31" s="2"/>
      <c r="AB31" s="160"/>
      <c r="AC31" s="276">
        <f>IFERROR(__xludf.DUMMYFUNCTION("""COMPUTED_VALUE"""),1.0)</f>
        <v>1</v>
      </c>
      <c r="AD31" s="277">
        <f>IFERROR(__xludf.DUMMYFUNCTION("""COMPUTED_VALUE"""),0.0)</f>
        <v>0</v>
      </c>
      <c r="AE31" s="277">
        <f>IFERROR(__xludf.DUMMYFUNCTION("""COMPUTED_VALUE"""),0.0)</f>
        <v>0</v>
      </c>
      <c r="AF31" s="277">
        <f>IFERROR(__xludf.DUMMYFUNCTION("""COMPUTED_VALUE"""),0.0)</f>
        <v>0</v>
      </c>
      <c r="AG31" s="277">
        <f>IFERROR(__xludf.DUMMYFUNCTION("""COMPUTED_VALUE"""),0.0)</f>
        <v>0</v>
      </c>
      <c r="AH31" s="277">
        <f>IFERROR(__xludf.DUMMYFUNCTION("""COMPUTED_VALUE"""),0.0)</f>
        <v>0</v>
      </c>
      <c r="AI31" s="278">
        <f>IFERROR(__xludf.DUMMYFUNCTION("""COMPUTED_VALUE"""),0.0)</f>
        <v>0</v>
      </c>
    </row>
    <row r="32">
      <c r="A32" s="266"/>
      <c r="B32" s="267"/>
      <c r="C32" s="268">
        <f>IFERROR(__xludf.DUMMYFUNCTION("""COMPUTED_VALUE"""),0.0)</f>
        <v>0</v>
      </c>
      <c r="D32" s="269">
        <f>IFERROR(__xludf.DUMMYFUNCTION("""COMPUTED_VALUE"""),0.0)</f>
        <v>0</v>
      </c>
      <c r="E32" s="269">
        <f>IFERROR(__xludf.DUMMYFUNCTION("""COMPUTED_VALUE"""),0.0)</f>
        <v>0</v>
      </c>
      <c r="F32" s="269">
        <f>IFERROR(__xludf.DUMMYFUNCTION("""COMPUTED_VALUE"""),0.0)</f>
        <v>0</v>
      </c>
      <c r="G32" s="270">
        <f>IFERROR(__xludf.DUMMYFUNCTION("""COMPUTED_VALUE"""),0.0)</f>
        <v>0</v>
      </c>
      <c r="H32" s="271">
        <f>IFERROR(__xludf.DUMMYFUNCTION("""COMPUTED_VALUE"""),0.0)</f>
        <v>0</v>
      </c>
      <c r="I32" s="272" t="str">
        <f>IFERROR(__xludf.DUMMYFUNCTION("""COMPUTED_VALUE"""),"")</f>
        <v/>
      </c>
      <c r="J32" s="273">
        <f>IFERROR(__xludf.DUMMYFUNCTION("""COMPUTED_VALUE"""),0.0)</f>
        <v>0</v>
      </c>
      <c r="K32" s="269">
        <f>IFERROR(__xludf.DUMMYFUNCTION("""COMPUTED_VALUE"""),0.0)</f>
        <v>0</v>
      </c>
      <c r="L32" s="269">
        <f>IFERROR(__xludf.DUMMYFUNCTION("""COMPUTED_VALUE"""),0.0)</f>
        <v>0</v>
      </c>
      <c r="M32" s="269">
        <f>IFERROR(__xludf.DUMMYFUNCTION("""COMPUTED_VALUE"""),0.0)</f>
        <v>0</v>
      </c>
      <c r="N32" s="271">
        <f>IFERROR(__xludf.DUMMYFUNCTION("""COMPUTED_VALUE"""),0.0)</f>
        <v>0</v>
      </c>
      <c r="O32" s="274" t="str">
        <f>IFERROR(__xludf.DUMMYFUNCTION("""COMPUTED_VALUE"""),"")</f>
        <v/>
      </c>
      <c r="P32" s="273">
        <f>IFERROR(__xludf.DUMMYFUNCTION("""COMPUTED_VALUE"""),0.0)</f>
        <v>0</v>
      </c>
      <c r="Q32" s="269">
        <f>IFERROR(__xludf.DUMMYFUNCTION("""COMPUTED_VALUE"""),0.0)</f>
        <v>0</v>
      </c>
      <c r="R32" s="269">
        <f>IFERROR(__xludf.DUMMYFUNCTION("""COMPUTED_VALUE"""),0.0)</f>
        <v>0</v>
      </c>
      <c r="S32" s="271">
        <f>IFERROR(__xludf.DUMMYFUNCTION("""COMPUTED_VALUE"""),0.0)</f>
        <v>0</v>
      </c>
      <c r="T32" s="274" t="str">
        <f>IFERROR(__xludf.DUMMYFUNCTION("""COMPUTED_VALUE"""),"")</f>
        <v/>
      </c>
      <c r="U32" s="275">
        <f>IFERROR(__xludf.DUMMYFUNCTION("""COMPUTED_VALUE"""),0.0)</f>
        <v>0</v>
      </c>
      <c r="V32" s="50"/>
      <c r="W32" s="266">
        <f>IFERROR(__xludf.DUMMYFUNCTION("""COMPUTED_VALUE"""),65.0)</f>
        <v>65</v>
      </c>
      <c r="X32" s="267" t="str">
        <f>IFERROR(__xludf.DUMMYFUNCTION("""COMPUTED_VALUE"""),"Trenton Ollendick")</f>
        <v>Trenton Ollendick</v>
      </c>
      <c r="Y32" s="2"/>
      <c r="Z32" s="2"/>
      <c r="AA32" s="2"/>
      <c r="AB32" s="160"/>
      <c r="AC32" s="276">
        <f>IFERROR(__xludf.DUMMYFUNCTION("""COMPUTED_VALUE"""),2.0)</f>
        <v>2</v>
      </c>
      <c r="AD32" s="277">
        <f>IFERROR(__xludf.DUMMYFUNCTION("""COMPUTED_VALUE"""),0.0)</f>
        <v>0</v>
      </c>
      <c r="AE32" s="277">
        <f>IFERROR(__xludf.DUMMYFUNCTION("""COMPUTED_VALUE"""),0.0)</f>
        <v>0</v>
      </c>
      <c r="AF32" s="277">
        <f>IFERROR(__xludf.DUMMYFUNCTION("""COMPUTED_VALUE"""),0.0)</f>
        <v>0</v>
      </c>
      <c r="AG32" s="277">
        <f>IFERROR(__xludf.DUMMYFUNCTION("""COMPUTED_VALUE"""),0.0)</f>
        <v>0</v>
      </c>
      <c r="AH32" s="277">
        <f>IFERROR(__xludf.DUMMYFUNCTION("""COMPUTED_VALUE"""),0.0)</f>
        <v>0</v>
      </c>
      <c r="AI32" s="278">
        <f>IFERROR(__xludf.DUMMYFUNCTION("""COMPUTED_VALUE"""),0.0)</f>
        <v>0</v>
      </c>
    </row>
    <row r="33">
      <c r="A33" s="280"/>
      <c r="B33" s="281"/>
      <c r="C33" s="282">
        <f>IFERROR(__xludf.DUMMYFUNCTION("""COMPUTED_VALUE"""),0.0)</f>
        <v>0</v>
      </c>
      <c r="D33" s="283">
        <f>IFERROR(__xludf.DUMMYFUNCTION("""COMPUTED_VALUE"""),0.0)</f>
        <v>0</v>
      </c>
      <c r="E33" s="283">
        <f>IFERROR(__xludf.DUMMYFUNCTION("""COMPUTED_VALUE"""),0.0)</f>
        <v>0</v>
      </c>
      <c r="F33" s="283">
        <f>IFERROR(__xludf.DUMMYFUNCTION("""COMPUTED_VALUE"""),0.0)</f>
        <v>0</v>
      </c>
      <c r="G33" s="284">
        <f>IFERROR(__xludf.DUMMYFUNCTION("""COMPUTED_VALUE"""),0.0)</f>
        <v>0</v>
      </c>
      <c r="H33" s="285">
        <f>IFERROR(__xludf.DUMMYFUNCTION("""COMPUTED_VALUE"""),0.0)</f>
        <v>0</v>
      </c>
      <c r="I33" s="286" t="str">
        <f>IFERROR(__xludf.DUMMYFUNCTION("""COMPUTED_VALUE"""),"")</f>
        <v/>
      </c>
      <c r="J33" s="287">
        <f>IFERROR(__xludf.DUMMYFUNCTION("""COMPUTED_VALUE"""),0.0)</f>
        <v>0</v>
      </c>
      <c r="K33" s="283">
        <f>IFERROR(__xludf.DUMMYFUNCTION("""COMPUTED_VALUE"""),0.0)</f>
        <v>0</v>
      </c>
      <c r="L33" s="283">
        <f>IFERROR(__xludf.DUMMYFUNCTION("""COMPUTED_VALUE"""),0.0)</f>
        <v>0</v>
      </c>
      <c r="M33" s="283">
        <f>IFERROR(__xludf.DUMMYFUNCTION("""COMPUTED_VALUE"""),0.0)</f>
        <v>0</v>
      </c>
      <c r="N33" s="285">
        <f>IFERROR(__xludf.DUMMYFUNCTION("""COMPUTED_VALUE"""),0.0)</f>
        <v>0</v>
      </c>
      <c r="O33" s="288" t="str">
        <f>IFERROR(__xludf.DUMMYFUNCTION("""COMPUTED_VALUE"""),"")</f>
        <v/>
      </c>
      <c r="P33" s="287">
        <f>IFERROR(__xludf.DUMMYFUNCTION("""COMPUTED_VALUE"""),0.0)</f>
        <v>0</v>
      </c>
      <c r="Q33" s="283">
        <f>IFERROR(__xludf.DUMMYFUNCTION("""COMPUTED_VALUE"""),0.0)</f>
        <v>0</v>
      </c>
      <c r="R33" s="283">
        <f>IFERROR(__xludf.DUMMYFUNCTION("""COMPUTED_VALUE"""),0.0)</f>
        <v>0</v>
      </c>
      <c r="S33" s="285">
        <f>IFERROR(__xludf.DUMMYFUNCTION("""COMPUTED_VALUE"""),0.0)</f>
        <v>0</v>
      </c>
      <c r="T33" s="288" t="str">
        <f>IFERROR(__xludf.DUMMYFUNCTION("""COMPUTED_VALUE"""),"")</f>
        <v/>
      </c>
      <c r="U33" s="289">
        <f>IFERROR(__xludf.DUMMYFUNCTION("""COMPUTED_VALUE"""),0.0)</f>
        <v>0</v>
      </c>
      <c r="V33" s="50"/>
      <c r="W33" s="266">
        <f>IFERROR(__xludf.DUMMYFUNCTION("""COMPUTED_VALUE"""),70.0)</f>
        <v>70</v>
      </c>
      <c r="X33" s="267" t="str">
        <f>IFERROR(__xludf.DUMMYFUNCTION("""COMPUTED_VALUE"""),"Caden Lowry")</f>
        <v>Caden Lowry</v>
      </c>
      <c r="Y33" s="2"/>
      <c r="Z33" s="2"/>
      <c r="AA33" s="2"/>
      <c r="AB33" s="160"/>
      <c r="AC33" s="276">
        <f>IFERROR(__xludf.DUMMYFUNCTION("""COMPUTED_VALUE"""),1.0)</f>
        <v>1</v>
      </c>
      <c r="AD33" s="277">
        <f>IFERROR(__xludf.DUMMYFUNCTION("""COMPUTED_VALUE"""),0.0)</f>
        <v>0</v>
      </c>
      <c r="AE33" s="277">
        <f>IFERROR(__xludf.DUMMYFUNCTION("""COMPUTED_VALUE"""),0.0)</f>
        <v>0</v>
      </c>
      <c r="AF33" s="277">
        <f>IFERROR(__xludf.DUMMYFUNCTION("""COMPUTED_VALUE"""),0.0)</f>
        <v>0</v>
      </c>
      <c r="AG33" s="277">
        <f>IFERROR(__xludf.DUMMYFUNCTION("""COMPUTED_VALUE"""),0.0)</f>
        <v>0</v>
      </c>
      <c r="AH33" s="277">
        <f>IFERROR(__xludf.DUMMYFUNCTION("""COMPUTED_VALUE"""),0.0)</f>
        <v>0</v>
      </c>
      <c r="AI33" s="278">
        <f>IFERROR(__xludf.DUMMYFUNCTION("""COMPUTED_VALUE"""),0.0)</f>
        <v>0</v>
      </c>
    </row>
    <row r="34">
      <c r="A34" s="290"/>
      <c r="B34" s="290" t="str">
        <f>IFERROR(__xludf.DUMMYFUNCTION("""COMPUTED_VALUE"""),"Totals")</f>
        <v>Totals</v>
      </c>
      <c r="C34" s="291">
        <f>IFERROR(__xludf.DUMMYFUNCTION("""COMPUTED_VALUE"""),273.0)</f>
        <v>273</v>
      </c>
      <c r="D34" s="291">
        <f>IFERROR(__xludf.DUMMYFUNCTION("""COMPUTED_VALUE"""),196.0)</f>
        <v>196</v>
      </c>
      <c r="E34" s="291">
        <f>IFERROR(__xludf.DUMMYFUNCTION("""COMPUTED_VALUE"""),2461.0)</f>
        <v>2461</v>
      </c>
      <c r="F34" s="291">
        <f>IFERROR(__xludf.DUMMYFUNCTION("""COMPUTED_VALUE"""),17.0)</f>
        <v>17</v>
      </c>
      <c r="G34" s="291">
        <f>IFERROR(__xludf.DUMMYFUNCTION("""COMPUTED_VALUE"""),5.0)</f>
        <v>5</v>
      </c>
      <c r="H34" s="292">
        <f>IFERROR(__xludf.DUMMYFUNCTION("""COMPUTED_VALUE"""),27.3)</f>
        <v>27.3</v>
      </c>
      <c r="I34" s="293">
        <f>IFERROR(__xludf.DUMMYFUNCTION("""COMPUTED_VALUE"""),0.717948717948718)</f>
        <v>0.7179487179</v>
      </c>
      <c r="J34" s="291">
        <f>IFERROR(__xludf.DUMMYFUNCTION("""COMPUTED_VALUE"""),236.0)</f>
        <v>236</v>
      </c>
      <c r="K34" s="291">
        <f>IFERROR(__xludf.DUMMYFUNCTION("""COMPUTED_VALUE"""),906.0)</f>
        <v>906</v>
      </c>
      <c r="L34" s="291">
        <f>IFERROR(__xludf.DUMMYFUNCTION("""COMPUTED_VALUE"""),23.0)</f>
        <v>23</v>
      </c>
      <c r="M34" s="291">
        <f>IFERROR(__xludf.DUMMYFUNCTION("""COMPUTED_VALUE"""),2.0)</f>
        <v>2</v>
      </c>
      <c r="N34" s="292">
        <f>IFERROR(__xludf.DUMMYFUNCTION("""COMPUTED_VALUE"""),90.6)</f>
        <v>90.6</v>
      </c>
      <c r="O34" s="292">
        <f>IFERROR(__xludf.DUMMYFUNCTION("""COMPUTED_VALUE"""),3.8389830508474576)</f>
        <v>3.838983051</v>
      </c>
      <c r="P34" s="291">
        <f>IFERROR(__xludf.DUMMYFUNCTION("""COMPUTED_VALUE"""),196.0)</f>
        <v>196</v>
      </c>
      <c r="Q34" s="291">
        <f>IFERROR(__xludf.DUMMYFUNCTION("""COMPUTED_VALUE"""),2461.0)</f>
        <v>2461</v>
      </c>
      <c r="R34" s="291">
        <f>IFERROR(__xludf.DUMMYFUNCTION("""COMPUTED_VALUE"""),17.0)</f>
        <v>17</v>
      </c>
      <c r="S34" s="292">
        <f>IFERROR(__xludf.DUMMYFUNCTION("""COMPUTED_VALUE"""),246.1)</f>
        <v>246.1</v>
      </c>
      <c r="T34" s="292">
        <f>IFERROR(__xludf.DUMMYFUNCTION("""COMPUTED_VALUE"""),12.556122448979592)</f>
        <v>12.55612245</v>
      </c>
      <c r="U34" s="291">
        <f>IFERROR(__xludf.DUMMYFUNCTION("""COMPUTED_VALUE"""),1.0)</f>
        <v>1</v>
      </c>
      <c r="V34" s="50"/>
      <c r="W34" s="266">
        <f>IFERROR(__xludf.DUMMYFUNCTION("""COMPUTED_VALUE"""),75.0)</f>
        <v>75</v>
      </c>
      <c r="X34" s="267" t="str">
        <f>IFERROR(__xludf.DUMMYFUNCTION("""COMPUTED_VALUE"""),"Ben Harkelroad")</f>
        <v>Ben Harkelroad</v>
      </c>
      <c r="Y34" s="2"/>
      <c r="Z34" s="2"/>
      <c r="AA34" s="2"/>
      <c r="AB34" s="160"/>
      <c r="AC34" s="276">
        <f>IFERROR(__xludf.DUMMYFUNCTION("""COMPUTED_VALUE"""),3.0)</f>
        <v>3</v>
      </c>
      <c r="AD34" s="277">
        <f>IFERROR(__xludf.DUMMYFUNCTION("""COMPUTED_VALUE"""),0.0)</f>
        <v>0</v>
      </c>
      <c r="AE34" s="277">
        <f>IFERROR(__xludf.DUMMYFUNCTION("""COMPUTED_VALUE"""),0.0)</f>
        <v>0</v>
      </c>
      <c r="AF34" s="277">
        <f>IFERROR(__xludf.DUMMYFUNCTION("""COMPUTED_VALUE"""),0.0)</f>
        <v>0</v>
      </c>
      <c r="AG34" s="277">
        <f>IFERROR(__xludf.DUMMYFUNCTION("""COMPUTED_VALUE"""),0.0)</f>
        <v>0</v>
      </c>
      <c r="AH34" s="277">
        <f>IFERROR(__xludf.DUMMYFUNCTION("""COMPUTED_VALUE"""),0.0)</f>
        <v>0</v>
      </c>
      <c r="AI34" s="278">
        <f>IFERROR(__xludf.DUMMYFUNCTION("""COMPUTED_VALUE"""),0.0)</f>
        <v>0</v>
      </c>
    </row>
    <row r="35">
      <c r="A35" s="28"/>
      <c r="B35" s="233"/>
      <c r="C35" s="294" t="str">
        <f>IFERROR(__xludf.DUMMYFUNCTION("""COMPUTED_VALUE"""),"Field Goal")</f>
        <v>Field Goal</v>
      </c>
      <c r="E35" s="294" t="str">
        <f>IFERROR(__xludf.DUMMYFUNCTION("""COMPUTED_VALUE"""),"Extra Pt")</f>
        <v>Extra Pt</v>
      </c>
      <c r="G35" s="23"/>
      <c r="H35" s="294" t="str">
        <f>IFERROR(__xludf.DUMMYFUNCTION("""COMPUTED_VALUE"""),"Punts")</f>
        <v>Punts</v>
      </c>
      <c r="J35" s="23"/>
      <c r="K35" s="31" t="str">
        <f>IFERROR(__xludf.DUMMYFUNCTION("""COMPUTED_VALUE"""),"Kickoff Returns")</f>
        <v>Kickoff Returns</v>
      </c>
      <c r="L35" s="32"/>
      <c r="M35" s="33"/>
      <c r="N35" s="23"/>
      <c r="O35" s="31" t="str">
        <f>IFERROR(__xludf.DUMMYFUNCTION("""COMPUTED_VALUE"""),"Punt Returns")</f>
        <v>Punt Returns</v>
      </c>
      <c r="P35" s="32"/>
      <c r="Q35" s="33"/>
      <c r="R35" s="23"/>
      <c r="S35" s="31" t="str">
        <f>IFERROR(__xludf.DUMMYFUNCTION("""COMPUTED_VALUE"""),"Kicks Blocked")</f>
        <v>Kicks Blocked</v>
      </c>
      <c r="T35" s="32"/>
      <c r="U35" s="33"/>
      <c r="V35" s="50"/>
      <c r="W35" s="266">
        <f>IFERROR(__xludf.DUMMYFUNCTION("""COMPUTED_VALUE"""),82.0)</f>
        <v>82</v>
      </c>
      <c r="X35" s="267" t="str">
        <f>IFERROR(__xludf.DUMMYFUNCTION("""COMPUTED_VALUE"""),"Cash Correll")</f>
        <v>Cash Correll</v>
      </c>
      <c r="Y35" s="2"/>
      <c r="Z35" s="2"/>
      <c r="AA35" s="2"/>
      <c r="AB35" s="160"/>
      <c r="AC35" s="276">
        <f>IFERROR(__xludf.DUMMYFUNCTION("""COMPUTED_VALUE"""),2.0)</f>
        <v>2</v>
      </c>
      <c r="AD35" s="277">
        <f>IFERROR(__xludf.DUMMYFUNCTION("""COMPUTED_VALUE"""),0.0)</f>
        <v>0</v>
      </c>
      <c r="AE35" s="277">
        <f>IFERROR(__xludf.DUMMYFUNCTION("""COMPUTED_VALUE"""),0.0)</f>
        <v>0</v>
      </c>
      <c r="AF35" s="277">
        <f>IFERROR(__xludf.DUMMYFUNCTION("""COMPUTED_VALUE"""),0.0)</f>
        <v>0</v>
      </c>
      <c r="AG35" s="277">
        <f>IFERROR(__xludf.DUMMYFUNCTION("""COMPUTED_VALUE"""),0.0)</f>
        <v>0</v>
      </c>
      <c r="AH35" s="277">
        <f>IFERROR(__xludf.DUMMYFUNCTION("""COMPUTED_VALUE"""),0.0)</f>
        <v>0</v>
      </c>
      <c r="AI35" s="278">
        <f>IFERROR(__xludf.DUMMYFUNCTION("""COMPUTED_VALUE"""),0.0)</f>
        <v>0</v>
      </c>
    </row>
    <row r="36">
      <c r="A36" s="294" t="str">
        <f>IFERROR(__xludf.DUMMYFUNCTION("""COMPUTED_VALUE"""),"#")</f>
        <v>#</v>
      </c>
      <c r="B36" s="294" t="str">
        <f>IFERROR(__xludf.DUMMYFUNCTION("""COMPUTED_VALUE"""),"SPECIAL TEAMS")</f>
        <v>SPECIAL TEAMS</v>
      </c>
      <c r="C36" s="38" t="str">
        <f>IFERROR(__xludf.DUMMYFUNCTION("""COMPUTED_VALUE"""),"ATT")</f>
        <v>ATT</v>
      </c>
      <c r="D36" s="295" t="str">
        <f>IFERROR(__xludf.DUMMYFUNCTION("""COMPUTED_VALUE"""),"Made")</f>
        <v>Made</v>
      </c>
      <c r="E36" s="296" t="str">
        <f>IFERROR(__xludf.DUMMYFUNCTION("""COMPUTED_VALUE"""),"ATT")</f>
        <v>ATT</v>
      </c>
      <c r="F36" s="295" t="str">
        <f>IFERROR(__xludf.DUMMYFUNCTION("""COMPUTED_VALUE"""),"Made")</f>
        <v>Made</v>
      </c>
      <c r="G36" s="297" t="str">
        <f>IFERROR(__xludf.DUMMYFUNCTION("""COMPUTED_VALUE"""),"%")</f>
        <v>%</v>
      </c>
      <c r="H36" s="296" t="str">
        <f>IFERROR(__xludf.DUMMYFUNCTION("""COMPUTED_VALUE"""),"ATT")</f>
        <v>ATT</v>
      </c>
      <c r="I36" s="44" t="str">
        <f>IFERROR(__xludf.DUMMYFUNCTION("""COMPUTED_VALUE"""),"YDS")</f>
        <v>YDS</v>
      </c>
      <c r="J36" s="298" t="str">
        <f>IFERROR(__xludf.DUMMYFUNCTION("""COMPUTED_VALUE"""),"Y/Att")</f>
        <v>Y/Att</v>
      </c>
      <c r="K36" s="38" t="str">
        <f>IFERROR(__xludf.DUMMYFUNCTION("""COMPUTED_VALUE"""),"ATT")</f>
        <v>ATT</v>
      </c>
      <c r="L36" s="44" t="str">
        <f>IFERROR(__xludf.DUMMYFUNCTION("""COMPUTED_VALUE"""),"YDS")</f>
        <v>YDS</v>
      </c>
      <c r="M36" s="44" t="str">
        <f>IFERROR(__xludf.DUMMYFUNCTION("""COMPUTED_VALUE"""),"TD")</f>
        <v>TD</v>
      </c>
      <c r="N36" s="298" t="str">
        <f>IFERROR(__xludf.DUMMYFUNCTION("""COMPUTED_VALUE"""),"Y/Att")</f>
        <v>Y/Att</v>
      </c>
      <c r="O36" s="296" t="str">
        <f>IFERROR(__xludf.DUMMYFUNCTION("""COMPUTED_VALUE"""),"ATT")</f>
        <v>ATT</v>
      </c>
      <c r="P36" s="44" t="str">
        <f>IFERROR(__xludf.DUMMYFUNCTION("""COMPUTED_VALUE"""),"YDS")</f>
        <v>YDS</v>
      </c>
      <c r="Q36" s="44" t="str">
        <f>IFERROR(__xludf.DUMMYFUNCTION("""COMPUTED_VALUE"""),"TD")</f>
        <v>TD</v>
      </c>
      <c r="R36" s="298" t="str">
        <f>IFERROR(__xludf.DUMMYFUNCTION("""COMPUTED_VALUE"""),"Y/Att")</f>
        <v>Y/Att</v>
      </c>
      <c r="S36" s="44" t="str">
        <f>IFERROR(__xludf.DUMMYFUNCTION("""COMPUTED_VALUE"""),"Punt")</f>
        <v>Punt</v>
      </c>
      <c r="T36" s="44" t="str">
        <f>IFERROR(__xludf.DUMMYFUNCTION("""COMPUTED_VALUE"""),"FG")</f>
        <v>FG</v>
      </c>
      <c r="U36" s="47" t="str">
        <f>IFERROR(__xludf.DUMMYFUNCTION("""COMPUTED_VALUE"""),"XPt")</f>
        <v>XPt</v>
      </c>
      <c r="V36" s="50"/>
      <c r="W36" s="266">
        <f>IFERROR(__xludf.DUMMYFUNCTION("""COMPUTED_VALUE"""),16.0)</f>
        <v>16</v>
      </c>
      <c r="X36" s="267" t="str">
        <f>IFERROR(__xludf.DUMMYFUNCTION("""COMPUTED_VALUE"""),"Nolan Roth")</f>
        <v>Nolan Roth</v>
      </c>
      <c r="Y36" s="2"/>
      <c r="Z36" s="2"/>
      <c r="AA36" s="2"/>
      <c r="AB36" s="160"/>
      <c r="AC36" s="276">
        <f>IFERROR(__xludf.DUMMYFUNCTION("""COMPUTED_VALUE"""),2.0)</f>
        <v>2</v>
      </c>
      <c r="AD36" s="277">
        <f>IFERROR(__xludf.DUMMYFUNCTION("""COMPUTED_VALUE"""),0.0)</f>
        <v>0</v>
      </c>
      <c r="AE36" s="277">
        <f>IFERROR(__xludf.DUMMYFUNCTION("""COMPUTED_VALUE"""),0.0)</f>
        <v>0</v>
      </c>
      <c r="AF36" s="277">
        <f>IFERROR(__xludf.DUMMYFUNCTION("""COMPUTED_VALUE"""),0.0)</f>
        <v>0</v>
      </c>
      <c r="AG36" s="277">
        <f>IFERROR(__xludf.DUMMYFUNCTION("""COMPUTED_VALUE"""),0.0)</f>
        <v>0</v>
      </c>
      <c r="AH36" s="277">
        <f>IFERROR(__xludf.DUMMYFUNCTION("""COMPUTED_VALUE"""),0.0)</f>
        <v>0</v>
      </c>
      <c r="AI36" s="278">
        <f>IFERROR(__xludf.DUMMYFUNCTION("""COMPUTED_VALUE"""),0.0)</f>
        <v>0</v>
      </c>
    </row>
    <row r="37">
      <c r="A37" s="250">
        <f>IFERROR(__xludf.DUMMYFUNCTION("""COMPUTED_VALUE"""),11.0)</f>
        <v>11</v>
      </c>
      <c r="B37" s="299" t="str">
        <f>IFERROR(__xludf.DUMMYFUNCTION("""COMPUTED_VALUE"""),"Landon Hohler")</f>
        <v>Landon Hohler</v>
      </c>
      <c r="C37" s="252">
        <f>IFERROR(__xludf.DUMMYFUNCTION("""COMPUTED_VALUE"""),0.0)</f>
        <v>0</v>
      </c>
      <c r="D37" s="254">
        <f>IFERROR(__xludf.DUMMYFUNCTION("""COMPUTED_VALUE"""),0.0)</f>
        <v>0</v>
      </c>
      <c r="E37" s="254">
        <f>IFERROR(__xludf.DUMMYFUNCTION("""COMPUTED_VALUE"""),0.0)</f>
        <v>0</v>
      </c>
      <c r="F37" s="254">
        <f>IFERROR(__xludf.DUMMYFUNCTION("""COMPUTED_VALUE"""),0.0)</f>
        <v>0</v>
      </c>
      <c r="G37" s="257" t="str">
        <f>IFERROR(__xludf.DUMMYFUNCTION("""COMPUTED_VALUE"""),"")</f>
        <v/>
      </c>
      <c r="H37" s="252">
        <f>IFERROR(__xludf.DUMMYFUNCTION("""COMPUTED_VALUE"""),25.0)</f>
        <v>25</v>
      </c>
      <c r="I37" s="254">
        <f>IFERROR(__xludf.DUMMYFUNCTION("""COMPUTED_VALUE"""),951.0)</f>
        <v>951</v>
      </c>
      <c r="J37" s="259">
        <f>IFERROR(__xludf.DUMMYFUNCTION("""COMPUTED_VALUE"""),38.04)</f>
        <v>38.04</v>
      </c>
      <c r="K37" s="252">
        <f>IFERROR(__xludf.DUMMYFUNCTION("""COMPUTED_VALUE"""),0.0)</f>
        <v>0</v>
      </c>
      <c r="L37" s="254">
        <f>IFERROR(__xludf.DUMMYFUNCTION("""COMPUTED_VALUE"""),0.0)</f>
        <v>0</v>
      </c>
      <c r="M37" s="254">
        <f>IFERROR(__xludf.DUMMYFUNCTION("""COMPUTED_VALUE"""),0.0)</f>
        <v>0</v>
      </c>
      <c r="N37" s="259" t="str">
        <f>IFERROR(__xludf.DUMMYFUNCTION("""COMPUTED_VALUE"""),"")</f>
        <v/>
      </c>
      <c r="O37" s="252">
        <f>IFERROR(__xludf.DUMMYFUNCTION("""COMPUTED_VALUE"""),0.0)</f>
        <v>0</v>
      </c>
      <c r="P37" s="254">
        <f>IFERROR(__xludf.DUMMYFUNCTION("""COMPUTED_VALUE"""),0.0)</f>
        <v>0</v>
      </c>
      <c r="Q37" s="254">
        <f>IFERROR(__xludf.DUMMYFUNCTION("""COMPUTED_VALUE"""),0.0)</f>
        <v>0</v>
      </c>
      <c r="R37" s="259" t="str">
        <f>IFERROR(__xludf.DUMMYFUNCTION("""COMPUTED_VALUE"""),"")</f>
        <v/>
      </c>
      <c r="S37" s="258">
        <f>IFERROR(__xludf.DUMMYFUNCTION("""COMPUTED_VALUE"""),0.0)</f>
        <v>0</v>
      </c>
      <c r="T37" s="254">
        <f>IFERROR(__xludf.DUMMYFUNCTION("""COMPUTED_VALUE"""),0.0)</f>
        <v>0</v>
      </c>
      <c r="U37" s="300">
        <f>IFERROR(__xludf.DUMMYFUNCTION("""COMPUTED_VALUE"""),0.0)</f>
        <v>0</v>
      </c>
      <c r="V37" s="50"/>
      <c r="W37" s="266"/>
      <c r="X37" s="267"/>
      <c r="Y37" s="2"/>
      <c r="Z37" s="2"/>
      <c r="AA37" s="2"/>
      <c r="AB37" s="160"/>
      <c r="AC37" s="276">
        <f>IFERROR(__xludf.DUMMYFUNCTION("""COMPUTED_VALUE"""),0.0)</f>
        <v>0</v>
      </c>
      <c r="AD37" s="277">
        <f>IFERROR(__xludf.DUMMYFUNCTION("""COMPUTED_VALUE"""),0.0)</f>
        <v>0</v>
      </c>
      <c r="AE37" s="277">
        <f>IFERROR(__xludf.DUMMYFUNCTION("""COMPUTED_VALUE"""),0.0)</f>
        <v>0</v>
      </c>
      <c r="AF37" s="277">
        <f>IFERROR(__xludf.DUMMYFUNCTION("""COMPUTED_VALUE"""),0.0)</f>
        <v>0</v>
      </c>
      <c r="AG37" s="277">
        <f>IFERROR(__xludf.DUMMYFUNCTION("""COMPUTED_VALUE"""),0.0)</f>
        <v>0</v>
      </c>
      <c r="AH37" s="277">
        <f>IFERROR(__xludf.DUMMYFUNCTION("""COMPUTED_VALUE"""),0.0)</f>
        <v>0</v>
      </c>
      <c r="AI37" s="278">
        <f>IFERROR(__xludf.DUMMYFUNCTION("""COMPUTED_VALUE"""),0.0)</f>
        <v>0</v>
      </c>
    </row>
    <row r="38">
      <c r="A38" s="266">
        <f>IFERROR(__xludf.DUMMYFUNCTION("""COMPUTED_VALUE"""),23.0)</f>
        <v>23</v>
      </c>
      <c r="B38" s="301" t="str">
        <f>IFERROR(__xludf.DUMMYFUNCTION("""COMPUTED_VALUE"""),"Carter Brennan")</f>
        <v>Carter Brennan</v>
      </c>
      <c r="C38" s="268">
        <f>IFERROR(__xludf.DUMMYFUNCTION("""COMPUTED_VALUE"""),0.0)</f>
        <v>0</v>
      </c>
      <c r="D38" s="269">
        <f>IFERROR(__xludf.DUMMYFUNCTION("""COMPUTED_VALUE"""),0.0)</f>
        <v>0</v>
      </c>
      <c r="E38" s="269">
        <f>IFERROR(__xludf.DUMMYFUNCTION("""COMPUTED_VALUE"""),37.0)</f>
        <v>37</v>
      </c>
      <c r="F38" s="269">
        <f>IFERROR(__xludf.DUMMYFUNCTION("""COMPUTED_VALUE"""),32.0)</f>
        <v>32</v>
      </c>
      <c r="G38" s="272">
        <f>IFERROR(__xludf.DUMMYFUNCTION("""COMPUTED_VALUE"""),0.8648648648648649)</f>
        <v>0.8648648649</v>
      </c>
      <c r="H38" s="268">
        <f>IFERROR(__xludf.DUMMYFUNCTION("""COMPUTED_VALUE"""),0.0)</f>
        <v>0</v>
      </c>
      <c r="I38" s="269">
        <f>IFERROR(__xludf.DUMMYFUNCTION("""COMPUTED_VALUE"""),0.0)</f>
        <v>0</v>
      </c>
      <c r="J38" s="274" t="str">
        <f>IFERROR(__xludf.DUMMYFUNCTION("""COMPUTED_VALUE"""),"")</f>
        <v/>
      </c>
      <c r="K38" s="268">
        <f>IFERROR(__xludf.DUMMYFUNCTION("""COMPUTED_VALUE"""),0.0)</f>
        <v>0</v>
      </c>
      <c r="L38" s="269">
        <f>IFERROR(__xludf.DUMMYFUNCTION("""COMPUTED_VALUE"""),0.0)</f>
        <v>0</v>
      </c>
      <c r="M38" s="269">
        <f>IFERROR(__xludf.DUMMYFUNCTION("""COMPUTED_VALUE"""),0.0)</f>
        <v>0</v>
      </c>
      <c r="N38" s="274" t="str">
        <f>IFERROR(__xludf.DUMMYFUNCTION("""COMPUTED_VALUE"""),"")</f>
        <v/>
      </c>
      <c r="O38" s="268">
        <f>IFERROR(__xludf.DUMMYFUNCTION("""COMPUTED_VALUE"""),0.0)</f>
        <v>0</v>
      </c>
      <c r="P38" s="269">
        <f>IFERROR(__xludf.DUMMYFUNCTION("""COMPUTED_VALUE"""),0.0)</f>
        <v>0</v>
      </c>
      <c r="Q38" s="269">
        <f>IFERROR(__xludf.DUMMYFUNCTION("""COMPUTED_VALUE"""),0.0)</f>
        <v>0</v>
      </c>
      <c r="R38" s="274" t="str">
        <f>IFERROR(__xludf.DUMMYFUNCTION("""COMPUTED_VALUE"""),"")</f>
        <v/>
      </c>
      <c r="S38" s="273">
        <f>IFERROR(__xludf.DUMMYFUNCTION("""COMPUTED_VALUE"""),0.0)</f>
        <v>0</v>
      </c>
      <c r="T38" s="269">
        <f>IFERROR(__xludf.DUMMYFUNCTION("""COMPUTED_VALUE"""),0.0)</f>
        <v>0</v>
      </c>
      <c r="U38" s="302">
        <f>IFERROR(__xludf.DUMMYFUNCTION("""COMPUTED_VALUE"""),0.0)</f>
        <v>0</v>
      </c>
      <c r="V38" s="50"/>
      <c r="W38" s="266"/>
      <c r="X38" s="267"/>
      <c r="Y38" s="2"/>
      <c r="Z38" s="2"/>
      <c r="AA38" s="2"/>
      <c r="AB38" s="160"/>
      <c r="AC38" s="276">
        <f>IFERROR(__xludf.DUMMYFUNCTION("""COMPUTED_VALUE"""),0.0)</f>
        <v>0</v>
      </c>
      <c r="AD38" s="277">
        <f>IFERROR(__xludf.DUMMYFUNCTION("""COMPUTED_VALUE"""),0.0)</f>
        <v>0</v>
      </c>
      <c r="AE38" s="277">
        <f>IFERROR(__xludf.DUMMYFUNCTION("""COMPUTED_VALUE"""),0.0)</f>
        <v>0</v>
      </c>
      <c r="AF38" s="277">
        <f>IFERROR(__xludf.DUMMYFUNCTION("""COMPUTED_VALUE"""),0.0)</f>
        <v>0</v>
      </c>
      <c r="AG38" s="277">
        <f>IFERROR(__xludf.DUMMYFUNCTION("""COMPUTED_VALUE"""),0.0)</f>
        <v>0</v>
      </c>
      <c r="AH38" s="277">
        <f>IFERROR(__xludf.DUMMYFUNCTION("""COMPUTED_VALUE"""),0.0)</f>
        <v>0</v>
      </c>
      <c r="AI38" s="278">
        <f>IFERROR(__xludf.DUMMYFUNCTION("""COMPUTED_VALUE"""),0.0)</f>
        <v>0</v>
      </c>
    </row>
    <row r="39">
      <c r="A39" s="266">
        <f>IFERROR(__xludf.DUMMYFUNCTION("""COMPUTED_VALUE"""),1.0)</f>
        <v>1</v>
      </c>
      <c r="B39" s="301" t="str">
        <f>IFERROR(__xludf.DUMMYFUNCTION("""COMPUTED_VALUE"""),"Grant Periat")</f>
        <v>Grant Periat</v>
      </c>
      <c r="C39" s="268">
        <f>IFERROR(__xludf.DUMMYFUNCTION("""COMPUTED_VALUE"""),0.0)</f>
        <v>0</v>
      </c>
      <c r="D39" s="269">
        <f>IFERROR(__xludf.DUMMYFUNCTION("""COMPUTED_VALUE"""),0.0)</f>
        <v>0</v>
      </c>
      <c r="E39" s="269">
        <f>IFERROR(__xludf.DUMMYFUNCTION("""COMPUTED_VALUE"""),0.0)</f>
        <v>0</v>
      </c>
      <c r="F39" s="269">
        <f>IFERROR(__xludf.DUMMYFUNCTION("""COMPUTED_VALUE"""),0.0)</f>
        <v>0</v>
      </c>
      <c r="G39" s="272" t="str">
        <f>IFERROR(__xludf.DUMMYFUNCTION("""COMPUTED_VALUE"""),"")</f>
        <v/>
      </c>
      <c r="H39" s="268">
        <f>IFERROR(__xludf.DUMMYFUNCTION("""COMPUTED_VALUE"""),0.0)</f>
        <v>0</v>
      </c>
      <c r="I39" s="269">
        <f>IFERROR(__xludf.DUMMYFUNCTION("""COMPUTED_VALUE"""),0.0)</f>
        <v>0</v>
      </c>
      <c r="J39" s="274" t="str">
        <f>IFERROR(__xludf.DUMMYFUNCTION("""COMPUTED_VALUE"""),"")</f>
        <v/>
      </c>
      <c r="K39" s="268">
        <f>IFERROR(__xludf.DUMMYFUNCTION("""COMPUTED_VALUE"""),4.0)</f>
        <v>4</v>
      </c>
      <c r="L39" s="269">
        <f>IFERROR(__xludf.DUMMYFUNCTION("""COMPUTED_VALUE"""),68.0)</f>
        <v>68</v>
      </c>
      <c r="M39" s="269">
        <f>IFERROR(__xludf.DUMMYFUNCTION("""COMPUTED_VALUE"""),0.0)</f>
        <v>0</v>
      </c>
      <c r="N39" s="274">
        <f>IFERROR(__xludf.DUMMYFUNCTION("""COMPUTED_VALUE"""),17.0)</f>
        <v>17</v>
      </c>
      <c r="O39" s="268">
        <f>IFERROR(__xludf.DUMMYFUNCTION("""COMPUTED_VALUE"""),0.0)</f>
        <v>0</v>
      </c>
      <c r="P39" s="269">
        <f>IFERROR(__xludf.DUMMYFUNCTION("""COMPUTED_VALUE"""),0.0)</f>
        <v>0</v>
      </c>
      <c r="Q39" s="269">
        <f>IFERROR(__xludf.DUMMYFUNCTION("""COMPUTED_VALUE"""),0.0)</f>
        <v>0</v>
      </c>
      <c r="R39" s="274" t="str">
        <f>IFERROR(__xludf.DUMMYFUNCTION("""COMPUTED_VALUE"""),"")</f>
        <v/>
      </c>
      <c r="S39" s="273">
        <f>IFERROR(__xludf.DUMMYFUNCTION("""COMPUTED_VALUE"""),0.0)</f>
        <v>0</v>
      </c>
      <c r="T39" s="269">
        <f>IFERROR(__xludf.DUMMYFUNCTION("""COMPUTED_VALUE"""),0.0)</f>
        <v>0</v>
      </c>
      <c r="U39" s="302">
        <f>IFERROR(__xludf.DUMMYFUNCTION("""COMPUTED_VALUE"""),0.0)</f>
        <v>0</v>
      </c>
      <c r="V39" s="50"/>
      <c r="W39" s="266"/>
      <c r="X39" s="267"/>
      <c r="Y39" s="2"/>
      <c r="Z39" s="2"/>
      <c r="AA39" s="2"/>
      <c r="AB39" s="160"/>
      <c r="AC39" s="276">
        <f>IFERROR(__xludf.DUMMYFUNCTION("""COMPUTED_VALUE"""),0.0)</f>
        <v>0</v>
      </c>
      <c r="AD39" s="277">
        <f>IFERROR(__xludf.DUMMYFUNCTION("""COMPUTED_VALUE"""),0.0)</f>
        <v>0</v>
      </c>
      <c r="AE39" s="277">
        <f>IFERROR(__xludf.DUMMYFUNCTION("""COMPUTED_VALUE"""),0.0)</f>
        <v>0</v>
      </c>
      <c r="AF39" s="277">
        <f>IFERROR(__xludf.DUMMYFUNCTION("""COMPUTED_VALUE"""),0.0)</f>
        <v>0</v>
      </c>
      <c r="AG39" s="277">
        <f>IFERROR(__xludf.DUMMYFUNCTION("""COMPUTED_VALUE"""),0.0)</f>
        <v>0</v>
      </c>
      <c r="AH39" s="277">
        <f>IFERROR(__xludf.DUMMYFUNCTION("""COMPUTED_VALUE"""),0.0)</f>
        <v>0</v>
      </c>
      <c r="AI39" s="278">
        <f>IFERROR(__xludf.DUMMYFUNCTION("""COMPUTED_VALUE"""),0.0)</f>
        <v>0</v>
      </c>
    </row>
    <row r="40">
      <c r="A40" s="266">
        <f>IFERROR(__xludf.DUMMYFUNCTION("""COMPUTED_VALUE"""),9.0)</f>
        <v>9</v>
      </c>
      <c r="B40" s="301" t="str">
        <f>IFERROR(__xludf.DUMMYFUNCTION("""COMPUTED_VALUE"""),"Caleb Staley")</f>
        <v>Caleb Staley</v>
      </c>
      <c r="C40" s="268">
        <f>IFERROR(__xludf.DUMMYFUNCTION("""COMPUTED_VALUE"""),0.0)</f>
        <v>0</v>
      </c>
      <c r="D40" s="269">
        <f>IFERROR(__xludf.DUMMYFUNCTION("""COMPUTED_VALUE"""),0.0)</f>
        <v>0</v>
      </c>
      <c r="E40" s="269">
        <f>IFERROR(__xludf.DUMMYFUNCTION("""COMPUTED_VALUE"""),0.0)</f>
        <v>0</v>
      </c>
      <c r="F40" s="269">
        <f>IFERROR(__xludf.DUMMYFUNCTION("""COMPUTED_VALUE"""),0.0)</f>
        <v>0</v>
      </c>
      <c r="G40" s="272" t="str">
        <f>IFERROR(__xludf.DUMMYFUNCTION("""COMPUTED_VALUE"""),"")</f>
        <v/>
      </c>
      <c r="H40" s="268">
        <f>IFERROR(__xludf.DUMMYFUNCTION("""COMPUTED_VALUE"""),0.0)</f>
        <v>0</v>
      </c>
      <c r="I40" s="269">
        <f>IFERROR(__xludf.DUMMYFUNCTION("""COMPUTED_VALUE"""),0.0)</f>
        <v>0</v>
      </c>
      <c r="J40" s="274" t="str">
        <f>IFERROR(__xludf.DUMMYFUNCTION("""COMPUTED_VALUE"""),"")</f>
        <v/>
      </c>
      <c r="K40" s="268">
        <f>IFERROR(__xludf.DUMMYFUNCTION("""COMPUTED_VALUE"""),15.0)</f>
        <v>15</v>
      </c>
      <c r="L40" s="269">
        <f>IFERROR(__xludf.DUMMYFUNCTION("""COMPUTED_VALUE"""),333.0)</f>
        <v>333</v>
      </c>
      <c r="M40" s="269">
        <f>IFERROR(__xludf.DUMMYFUNCTION("""COMPUTED_VALUE"""),0.0)</f>
        <v>0</v>
      </c>
      <c r="N40" s="274">
        <f>IFERROR(__xludf.DUMMYFUNCTION("""COMPUTED_VALUE"""),22.2)</f>
        <v>22.2</v>
      </c>
      <c r="O40" s="268">
        <f>IFERROR(__xludf.DUMMYFUNCTION("""COMPUTED_VALUE"""),7.0)</f>
        <v>7</v>
      </c>
      <c r="P40" s="269">
        <f>IFERROR(__xludf.DUMMYFUNCTION("""COMPUTED_VALUE"""),37.0)</f>
        <v>37</v>
      </c>
      <c r="Q40" s="269">
        <f>IFERROR(__xludf.DUMMYFUNCTION("""COMPUTED_VALUE"""),0.0)</f>
        <v>0</v>
      </c>
      <c r="R40" s="274">
        <f>IFERROR(__xludf.DUMMYFUNCTION("""COMPUTED_VALUE"""),5.285714285714286)</f>
        <v>5.285714286</v>
      </c>
      <c r="S40" s="273">
        <f>IFERROR(__xludf.DUMMYFUNCTION("""COMPUTED_VALUE"""),0.0)</f>
        <v>0</v>
      </c>
      <c r="T40" s="269">
        <f>IFERROR(__xludf.DUMMYFUNCTION("""COMPUTED_VALUE"""),0.0)</f>
        <v>0</v>
      </c>
      <c r="U40" s="302">
        <f>IFERROR(__xludf.DUMMYFUNCTION("""COMPUTED_VALUE"""),0.0)</f>
        <v>0</v>
      </c>
      <c r="V40" s="50"/>
      <c r="W40" s="266"/>
      <c r="X40" s="267"/>
      <c r="Y40" s="2"/>
      <c r="Z40" s="2"/>
      <c r="AA40" s="2"/>
      <c r="AB40" s="160"/>
      <c r="AC40" s="276">
        <f>IFERROR(__xludf.DUMMYFUNCTION("""COMPUTED_VALUE"""),0.0)</f>
        <v>0</v>
      </c>
      <c r="AD40" s="277">
        <f>IFERROR(__xludf.DUMMYFUNCTION("""COMPUTED_VALUE"""),0.0)</f>
        <v>0</v>
      </c>
      <c r="AE40" s="277">
        <f>IFERROR(__xludf.DUMMYFUNCTION("""COMPUTED_VALUE"""),0.0)</f>
        <v>0</v>
      </c>
      <c r="AF40" s="277">
        <f>IFERROR(__xludf.DUMMYFUNCTION("""COMPUTED_VALUE"""),0.0)</f>
        <v>0</v>
      </c>
      <c r="AG40" s="277">
        <f>IFERROR(__xludf.DUMMYFUNCTION("""COMPUTED_VALUE"""),0.0)</f>
        <v>0</v>
      </c>
      <c r="AH40" s="277">
        <f>IFERROR(__xludf.DUMMYFUNCTION("""COMPUTED_VALUE"""),0.0)</f>
        <v>0</v>
      </c>
      <c r="AI40" s="278">
        <f>IFERROR(__xludf.DUMMYFUNCTION("""COMPUTED_VALUE"""),0.0)</f>
        <v>0</v>
      </c>
    </row>
    <row r="41">
      <c r="A41" s="266">
        <f>IFERROR(__xludf.DUMMYFUNCTION("""COMPUTED_VALUE"""),6.0)</f>
        <v>6</v>
      </c>
      <c r="B41" s="301" t="str">
        <f>IFERROR(__xludf.DUMMYFUNCTION("""COMPUTED_VALUE"""),"Braxton Barrett")</f>
        <v>Braxton Barrett</v>
      </c>
      <c r="C41" s="268">
        <f>IFERROR(__xludf.DUMMYFUNCTION("""COMPUTED_VALUE"""),0.0)</f>
        <v>0</v>
      </c>
      <c r="D41" s="269">
        <f>IFERROR(__xludf.DUMMYFUNCTION("""COMPUTED_VALUE"""),0.0)</f>
        <v>0</v>
      </c>
      <c r="E41" s="269">
        <f>IFERROR(__xludf.DUMMYFUNCTION("""COMPUTED_VALUE"""),0.0)</f>
        <v>0</v>
      </c>
      <c r="F41" s="269">
        <f>IFERROR(__xludf.DUMMYFUNCTION("""COMPUTED_VALUE"""),0.0)</f>
        <v>0</v>
      </c>
      <c r="G41" s="272" t="str">
        <f>IFERROR(__xludf.DUMMYFUNCTION("""COMPUTED_VALUE"""),"")</f>
        <v/>
      </c>
      <c r="H41" s="268">
        <f>IFERROR(__xludf.DUMMYFUNCTION("""COMPUTED_VALUE"""),0.0)</f>
        <v>0</v>
      </c>
      <c r="I41" s="269">
        <f>IFERROR(__xludf.DUMMYFUNCTION("""COMPUTED_VALUE"""),0.0)</f>
        <v>0</v>
      </c>
      <c r="J41" s="274" t="str">
        <f>IFERROR(__xludf.DUMMYFUNCTION("""COMPUTED_VALUE"""),"")</f>
        <v/>
      </c>
      <c r="K41" s="268">
        <f>IFERROR(__xludf.DUMMYFUNCTION("""COMPUTED_VALUE"""),3.0)</f>
        <v>3</v>
      </c>
      <c r="L41" s="269">
        <f>IFERROR(__xludf.DUMMYFUNCTION("""COMPUTED_VALUE"""),46.0)</f>
        <v>46</v>
      </c>
      <c r="M41" s="269">
        <f>IFERROR(__xludf.DUMMYFUNCTION("""COMPUTED_VALUE"""),0.0)</f>
        <v>0</v>
      </c>
      <c r="N41" s="274">
        <f>IFERROR(__xludf.DUMMYFUNCTION("""COMPUTED_VALUE"""),15.333333333333334)</f>
        <v>15.33333333</v>
      </c>
      <c r="O41" s="268">
        <f>IFERROR(__xludf.DUMMYFUNCTION("""COMPUTED_VALUE"""),0.0)</f>
        <v>0</v>
      </c>
      <c r="P41" s="269">
        <f>IFERROR(__xludf.DUMMYFUNCTION("""COMPUTED_VALUE"""),0.0)</f>
        <v>0</v>
      </c>
      <c r="Q41" s="269">
        <f>IFERROR(__xludf.DUMMYFUNCTION("""COMPUTED_VALUE"""),0.0)</f>
        <v>0</v>
      </c>
      <c r="R41" s="274" t="str">
        <f>IFERROR(__xludf.DUMMYFUNCTION("""COMPUTED_VALUE"""),"")</f>
        <v/>
      </c>
      <c r="S41" s="273">
        <f>IFERROR(__xludf.DUMMYFUNCTION("""COMPUTED_VALUE"""),0.0)</f>
        <v>0</v>
      </c>
      <c r="T41" s="269">
        <f>IFERROR(__xludf.DUMMYFUNCTION("""COMPUTED_VALUE"""),0.0)</f>
        <v>0</v>
      </c>
      <c r="U41" s="302">
        <f>IFERROR(__xludf.DUMMYFUNCTION("""COMPUTED_VALUE"""),0.0)</f>
        <v>0</v>
      </c>
      <c r="V41" s="50"/>
      <c r="W41" s="266"/>
      <c r="X41" s="267"/>
      <c r="Y41" s="2"/>
      <c r="Z41" s="2"/>
      <c r="AA41" s="2"/>
      <c r="AB41" s="160"/>
      <c r="AC41" s="276">
        <f>IFERROR(__xludf.DUMMYFUNCTION("""COMPUTED_VALUE"""),0.0)</f>
        <v>0</v>
      </c>
      <c r="AD41" s="277">
        <f>IFERROR(__xludf.DUMMYFUNCTION("""COMPUTED_VALUE"""),0.0)</f>
        <v>0</v>
      </c>
      <c r="AE41" s="277">
        <f>IFERROR(__xludf.DUMMYFUNCTION("""COMPUTED_VALUE"""),0.0)</f>
        <v>0</v>
      </c>
      <c r="AF41" s="277">
        <f>IFERROR(__xludf.DUMMYFUNCTION("""COMPUTED_VALUE"""),0.0)</f>
        <v>0</v>
      </c>
      <c r="AG41" s="277">
        <f>IFERROR(__xludf.DUMMYFUNCTION("""COMPUTED_VALUE"""),0.0)</f>
        <v>0</v>
      </c>
      <c r="AH41" s="277">
        <f>IFERROR(__xludf.DUMMYFUNCTION("""COMPUTED_VALUE"""),0.0)</f>
        <v>0</v>
      </c>
      <c r="AI41" s="278">
        <f>IFERROR(__xludf.DUMMYFUNCTION("""COMPUTED_VALUE"""),0.0)</f>
        <v>0</v>
      </c>
    </row>
    <row r="42">
      <c r="A42" s="266">
        <f>IFERROR(__xludf.DUMMYFUNCTION("""COMPUTED_VALUE"""),3.0)</f>
        <v>3</v>
      </c>
      <c r="B42" s="301" t="str">
        <f>IFERROR(__xludf.DUMMYFUNCTION("""COMPUTED_VALUE"""),"Jack Raglow")</f>
        <v>Jack Raglow</v>
      </c>
      <c r="C42" s="268">
        <f>IFERROR(__xludf.DUMMYFUNCTION("""COMPUTED_VALUE"""),0.0)</f>
        <v>0</v>
      </c>
      <c r="D42" s="269">
        <f>IFERROR(__xludf.DUMMYFUNCTION("""COMPUTED_VALUE"""),0.0)</f>
        <v>0</v>
      </c>
      <c r="E42" s="269">
        <f>IFERROR(__xludf.DUMMYFUNCTION("""COMPUTED_VALUE"""),0.0)</f>
        <v>0</v>
      </c>
      <c r="F42" s="269">
        <f>IFERROR(__xludf.DUMMYFUNCTION("""COMPUTED_VALUE"""),0.0)</f>
        <v>0</v>
      </c>
      <c r="G42" s="272" t="str">
        <f>IFERROR(__xludf.DUMMYFUNCTION("""COMPUTED_VALUE"""),"")</f>
        <v/>
      </c>
      <c r="H42" s="268">
        <f>IFERROR(__xludf.DUMMYFUNCTION("""COMPUTED_VALUE"""),0.0)</f>
        <v>0</v>
      </c>
      <c r="I42" s="269">
        <f>IFERROR(__xludf.DUMMYFUNCTION("""COMPUTED_VALUE"""),0.0)</f>
        <v>0</v>
      </c>
      <c r="J42" s="274" t="str">
        <f>IFERROR(__xludf.DUMMYFUNCTION("""COMPUTED_VALUE"""),"")</f>
        <v/>
      </c>
      <c r="K42" s="268">
        <f>IFERROR(__xludf.DUMMYFUNCTION("""COMPUTED_VALUE"""),2.0)</f>
        <v>2</v>
      </c>
      <c r="L42" s="269">
        <f>IFERROR(__xludf.DUMMYFUNCTION("""COMPUTED_VALUE"""),50.0)</f>
        <v>50</v>
      </c>
      <c r="M42" s="269">
        <f>IFERROR(__xludf.DUMMYFUNCTION("""COMPUTED_VALUE"""),0.0)</f>
        <v>0</v>
      </c>
      <c r="N42" s="274">
        <f>IFERROR(__xludf.DUMMYFUNCTION("""COMPUTED_VALUE"""),25.0)</f>
        <v>25</v>
      </c>
      <c r="O42" s="268">
        <f>IFERROR(__xludf.DUMMYFUNCTION("""COMPUTED_VALUE"""),4.0)</f>
        <v>4</v>
      </c>
      <c r="P42" s="269">
        <f>IFERROR(__xludf.DUMMYFUNCTION("""COMPUTED_VALUE"""),12.0)</f>
        <v>12</v>
      </c>
      <c r="Q42" s="269">
        <f>IFERROR(__xludf.DUMMYFUNCTION("""COMPUTED_VALUE"""),0.0)</f>
        <v>0</v>
      </c>
      <c r="R42" s="274">
        <f>IFERROR(__xludf.DUMMYFUNCTION("""COMPUTED_VALUE"""),3.0)</f>
        <v>3</v>
      </c>
      <c r="S42" s="273">
        <f>IFERROR(__xludf.DUMMYFUNCTION("""COMPUTED_VALUE"""),0.0)</f>
        <v>0</v>
      </c>
      <c r="T42" s="269">
        <f>IFERROR(__xludf.DUMMYFUNCTION("""COMPUTED_VALUE"""),0.0)</f>
        <v>0</v>
      </c>
      <c r="U42" s="302">
        <f>IFERROR(__xludf.DUMMYFUNCTION("""COMPUTED_VALUE"""),0.0)</f>
        <v>0</v>
      </c>
      <c r="V42" s="50"/>
      <c r="W42" s="266"/>
      <c r="X42" s="267"/>
      <c r="Y42" s="2"/>
      <c r="Z42" s="2"/>
      <c r="AA42" s="2"/>
      <c r="AB42" s="160"/>
      <c r="AC42" s="276">
        <f>IFERROR(__xludf.DUMMYFUNCTION("""COMPUTED_VALUE"""),0.0)</f>
        <v>0</v>
      </c>
      <c r="AD42" s="277">
        <f>IFERROR(__xludf.DUMMYFUNCTION("""COMPUTED_VALUE"""),0.0)</f>
        <v>0</v>
      </c>
      <c r="AE42" s="277">
        <f>IFERROR(__xludf.DUMMYFUNCTION("""COMPUTED_VALUE"""),0.0)</f>
        <v>0</v>
      </c>
      <c r="AF42" s="277">
        <f>IFERROR(__xludf.DUMMYFUNCTION("""COMPUTED_VALUE"""),0.0)</f>
        <v>0</v>
      </c>
      <c r="AG42" s="277">
        <f>IFERROR(__xludf.DUMMYFUNCTION("""COMPUTED_VALUE"""),0.0)</f>
        <v>0</v>
      </c>
      <c r="AH42" s="277">
        <f>IFERROR(__xludf.DUMMYFUNCTION("""COMPUTED_VALUE"""),0.0)</f>
        <v>0</v>
      </c>
      <c r="AI42" s="278">
        <f>IFERROR(__xludf.DUMMYFUNCTION("""COMPUTED_VALUE"""),0.0)</f>
        <v>0</v>
      </c>
    </row>
    <row r="43">
      <c r="A43" s="266">
        <f>IFERROR(__xludf.DUMMYFUNCTION("""COMPUTED_VALUE"""),2.0)</f>
        <v>2</v>
      </c>
      <c r="B43" s="301" t="str">
        <f>IFERROR(__xludf.DUMMYFUNCTION("""COMPUTED_VALUE"""),"Noah Maloney")</f>
        <v>Noah Maloney</v>
      </c>
      <c r="C43" s="268">
        <f>IFERROR(__xludf.DUMMYFUNCTION("""COMPUTED_VALUE"""),0.0)</f>
        <v>0</v>
      </c>
      <c r="D43" s="269">
        <f>IFERROR(__xludf.DUMMYFUNCTION("""COMPUTED_VALUE"""),0.0)</f>
        <v>0</v>
      </c>
      <c r="E43" s="269">
        <f>IFERROR(__xludf.DUMMYFUNCTION("""COMPUTED_VALUE"""),0.0)</f>
        <v>0</v>
      </c>
      <c r="F43" s="269">
        <f>IFERROR(__xludf.DUMMYFUNCTION("""COMPUTED_VALUE"""),0.0)</f>
        <v>0</v>
      </c>
      <c r="G43" s="272" t="str">
        <f>IFERROR(__xludf.DUMMYFUNCTION("""COMPUTED_VALUE"""),"")</f>
        <v/>
      </c>
      <c r="H43" s="268">
        <f>IFERROR(__xludf.DUMMYFUNCTION("""COMPUTED_VALUE"""),0.0)</f>
        <v>0</v>
      </c>
      <c r="I43" s="269">
        <f>IFERROR(__xludf.DUMMYFUNCTION("""COMPUTED_VALUE"""),0.0)</f>
        <v>0</v>
      </c>
      <c r="J43" s="274" t="str">
        <f>IFERROR(__xludf.DUMMYFUNCTION("""COMPUTED_VALUE"""),"")</f>
        <v/>
      </c>
      <c r="K43" s="268">
        <f>IFERROR(__xludf.DUMMYFUNCTION("""COMPUTED_VALUE"""),1.0)</f>
        <v>1</v>
      </c>
      <c r="L43" s="269">
        <f>IFERROR(__xludf.DUMMYFUNCTION("""COMPUTED_VALUE"""),14.0)</f>
        <v>14</v>
      </c>
      <c r="M43" s="269">
        <f>IFERROR(__xludf.DUMMYFUNCTION("""COMPUTED_VALUE"""),0.0)</f>
        <v>0</v>
      </c>
      <c r="N43" s="274">
        <f>IFERROR(__xludf.DUMMYFUNCTION("""COMPUTED_VALUE"""),14.0)</f>
        <v>14</v>
      </c>
      <c r="O43" s="268">
        <f>IFERROR(__xludf.DUMMYFUNCTION("""COMPUTED_VALUE"""),0.0)</f>
        <v>0</v>
      </c>
      <c r="P43" s="269">
        <f>IFERROR(__xludf.DUMMYFUNCTION("""COMPUTED_VALUE"""),0.0)</f>
        <v>0</v>
      </c>
      <c r="Q43" s="269">
        <f>IFERROR(__xludf.DUMMYFUNCTION("""COMPUTED_VALUE"""),0.0)</f>
        <v>0</v>
      </c>
      <c r="R43" s="274" t="str">
        <f>IFERROR(__xludf.DUMMYFUNCTION("""COMPUTED_VALUE"""),"")</f>
        <v/>
      </c>
      <c r="S43" s="273">
        <f>IFERROR(__xludf.DUMMYFUNCTION("""COMPUTED_VALUE"""),0.0)</f>
        <v>0</v>
      </c>
      <c r="T43" s="269">
        <f>IFERROR(__xludf.DUMMYFUNCTION("""COMPUTED_VALUE"""),0.0)</f>
        <v>0</v>
      </c>
      <c r="U43" s="302">
        <f>IFERROR(__xludf.DUMMYFUNCTION("""COMPUTED_VALUE"""),0.0)</f>
        <v>0</v>
      </c>
      <c r="V43" s="50"/>
      <c r="W43" s="266"/>
      <c r="X43" s="267"/>
      <c r="Y43" s="2"/>
      <c r="Z43" s="2"/>
      <c r="AA43" s="2"/>
      <c r="AB43" s="160"/>
      <c r="AC43" s="276">
        <f>IFERROR(__xludf.DUMMYFUNCTION("""COMPUTED_VALUE"""),0.0)</f>
        <v>0</v>
      </c>
      <c r="AD43" s="277">
        <f>IFERROR(__xludf.DUMMYFUNCTION("""COMPUTED_VALUE"""),0.0)</f>
        <v>0</v>
      </c>
      <c r="AE43" s="277">
        <f>IFERROR(__xludf.DUMMYFUNCTION("""COMPUTED_VALUE"""),0.0)</f>
        <v>0</v>
      </c>
      <c r="AF43" s="277">
        <f>IFERROR(__xludf.DUMMYFUNCTION("""COMPUTED_VALUE"""),0.0)</f>
        <v>0</v>
      </c>
      <c r="AG43" s="277">
        <f>IFERROR(__xludf.DUMMYFUNCTION("""COMPUTED_VALUE"""),0.0)</f>
        <v>0</v>
      </c>
      <c r="AH43" s="277">
        <f>IFERROR(__xludf.DUMMYFUNCTION("""COMPUTED_VALUE"""),0.0)</f>
        <v>0</v>
      </c>
      <c r="AI43" s="278">
        <f>IFERROR(__xludf.DUMMYFUNCTION("""COMPUTED_VALUE"""),0.0)</f>
        <v>0</v>
      </c>
    </row>
    <row r="44">
      <c r="A44" s="266">
        <f>IFERROR(__xludf.DUMMYFUNCTION("""COMPUTED_VALUE"""),39.0)</f>
        <v>39</v>
      </c>
      <c r="B44" s="301" t="str">
        <f>IFERROR(__xludf.DUMMYFUNCTION("""COMPUTED_VALUE"""),"Landon Enderle")</f>
        <v>Landon Enderle</v>
      </c>
      <c r="C44" s="268">
        <f>IFERROR(__xludf.DUMMYFUNCTION("""COMPUTED_VALUE"""),0.0)</f>
        <v>0</v>
      </c>
      <c r="D44" s="269">
        <f>IFERROR(__xludf.DUMMYFUNCTION("""COMPUTED_VALUE"""),0.0)</f>
        <v>0</v>
      </c>
      <c r="E44" s="269">
        <f>IFERROR(__xludf.DUMMYFUNCTION("""COMPUTED_VALUE"""),0.0)</f>
        <v>0</v>
      </c>
      <c r="F44" s="269">
        <f>IFERROR(__xludf.DUMMYFUNCTION("""COMPUTED_VALUE"""),0.0)</f>
        <v>0</v>
      </c>
      <c r="G44" s="272" t="str">
        <f>IFERROR(__xludf.DUMMYFUNCTION("""COMPUTED_VALUE"""),"")</f>
        <v/>
      </c>
      <c r="H44" s="268">
        <f>IFERROR(__xludf.DUMMYFUNCTION("""COMPUTED_VALUE"""),0.0)</f>
        <v>0</v>
      </c>
      <c r="I44" s="269">
        <f>IFERROR(__xludf.DUMMYFUNCTION("""COMPUTED_VALUE"""),0.0)</f>
        <v>0</v>
      </c>
      <c r="J44" s="274" t="str">
        <f>IFERROR(__xludf.DUMMYFUNCTION("""COMPUTED_VALUE"""),"")</f>
        <v/>
      </c>
      <c r="K44" s="268">
        <f>IFERROR(__xludf.DUMMYFUNCTION("""COMPUTED_VALUE"""),0.0)</f>
        <v>0</v>
      </c>
      <c r="L44" s="269">
        <f>IFERROR(__xludf.DUMMYFUNCTION("""COMPUTED_VALUE"""),0.0)</f>
        <v>0</v>
      </c>
      <c r="M44" s="269">
        <f>IFERROR(__xludf.DUMMYFUNCTION("""COMPUTED_VALUE"""),0.0)</f>
        <v>0</v>
      </c>
      <c r="N44" s="274" t="str">
        <f>IFERROR(__xludf.DUMMYFUNCTION("""COMPUTED_VALUE"""),"")</f>
        <v/>
      </c>
      <c r="O44" s="266">
        <f>IFERROR(__xludf.DUMMYFUNCTION("""COMPUTED_VALUE"""),0.0)</f>
        <v>0</v>
      </c>
      <c r="P44" s="303">
        <f>IFERROR(__xludf.DUMMYFUNCTION("""COMPUTED_VALUE"""),0.0)</f>
        <v>0</v>
      </c>
      <c r="Q44" s="303">
        <f>IFERROR(__xludf.DUMMYFUNCTION("""COMPUTED_VALUE"""),0.0)</f>
        <v>0</v>
      </c>
      <c r="R44" s="304" t="str">
        <f>IFERROR(__xludf.DUMMYFUNCTION("""COMPUTED_VALUE"""),"")</f>
        <v/>
      </c>
      <c r="S44" s="305">
        <f>IFERROR(__xludf.DUMMYFUNCTION("""COMPUTED_VALUE"""),1.0)</f>
        <v>1</v>
      </c>
      <c r="T44" s="303">
        <f>IFERROR(__xludf.DUMMYFUNCTION("""COMPUTED_VALUE"""),0.0)</f>
        <v>0</v>
      </c>
      <c r="U44" s="301">
        <f>IFERROR(__xludf.DUMMYFUNCTION("""COMPUTED_VALUE"""),0.0)</f>
        <v>0</v>
      </c>
      <c r="V44" s="50"/>
      <c r="W44" s="266"/>
      <c r="X44" s="267"/>
      <c r="Y44" s="2"/>
      <c r="Z44" s="2"/>
      <c r="AA44" s="2"/>
      <c r="AB44" s="160"/>
      <c r="AC44" s="276">
        <f>IFERROR(__xludf.DUMMYFUNCTION("""COMPUTED_VALUE"""),0.0)</f>
        <v>0</v>
      </c>
      <c r="AD44" s="277">
        <f>IFERROR(__xludf.DUMMYFUNCTION("""COMPUTED_VALUE"""),0.0)</f>
        <v>0</v>
      </c>
      <c r="AE44" s="277">
        <f>IFERROR(__xludf.DUMMYFUNCTION("""COMPUTED_VALUE"""),0.0)</f>
        <v>0</v>
      </c>
      <c r="AF44" s="277">
        <f>IFERROR(__xludf.DUMMYFUNCTION("""COMPUTED_VALUE"""),0.0)</f>
        <v>0</v>
      </c>
      <c r="AG44" s="277">
        <f>IFERROR(__xludf.DUMMYFUNCTION("""COMPUTED_VALUE"""),0.0)</f>
        <v>0</v>
      </c>
      <c r="AH44" s="277">
        <f>IFERROR(__xludf.DUMMYFUNCTION("""COMPUTED_VALUE"""),0.0)</f>
        <v>0</v>
      </c>
      <c r="AI44" s="278">
        <f>IFERROR(__xludf.DUMMYFUNCTION("""COMPUTED_VALUE"""),0.0)</f>
        <v>0</v>
      </c>
    </row>
    <row r="45">
      <c r="A45" s="266">
        <f>IFERROR(__xludf.DUMMYFUNCTION("""COMPUTED_VALUE"""),22.0)</f>
        <v>22</v>
      </c>
      <c r="B45" s="301" t="str">
        <f>IFERROR(__xludf.DUMMYFUNCTION("""COMPUTED_VALUE"""),"Hayden Wilson")</f>
        <v>Hayden Wilson</v>
      </c>
      <c r="C45" s="268">
        <f>IFERROR(__xludf.DUMMYFUNCTION("""COMPUTED_VALUE"""),0.0)</f>
        <v>0</v>
      </c>
      <c r="D45" s="269">
        <f>IFERROR(__xludf.DUMMYFUNCTION("""COMPUTED_VALUE"""),0.0)</f>
        <v>0</v>
      </c>
      <c r="E45" s="269">
        <f>IFERROR(__xludf.DUMMYFUNCTION("""COMPUTED_VALUE"""),0.0)</f>
        <v>0</v>
      </c>
      <c r="F45" s="269">
        <f>IFERROR(__xludf.DUMMYFUNCTION("""COMPUTED_VALUE"""),0.0)</f>
        <v>0</v>
      </c>
      <c r="G45" s="272" t="str">
        <f>IFERROR(__xludf.DUMMYFUNCTION("""COMPUTED_VALUE"""),"")</f>
        <v/>
      </c>
      <c r="H45" s="268">
        <f>IFERROR(__xludf.DUMMYFUNCTION("""COMPUTED_VALUE"""),0.0)</f>
        <v>0</v>
      </c>
      <c r="I45" s="269">
        <f>IFERROR(__xludf.DUMMYFUNCTION("""COMPUTED_VALUE"""),0.0)</f>
        <v>0</v>
      </c>
      <c r="J45" s="274" t="str">
        <f>IFERROR(__xludf.DUMMYFUNCTION("""COMPUTED_VALUE"""),"")</f>
        <v/>
      </c>
      <c r="K45" s="268">
        <f>IFERROR(__xludf.DUMMYFUNCTION("""COMPUTED_VALUE"""),5.0)</f>
        <v>5</v>
      </c>
      <c r="L45" s="269">
        <f>IFERROR(__xludf.DUMMYFUNCTION("""COMPUTED_VALUE"""),135.0)</f>
        <v>135</v>
      </c>
      <c r="M45" s="269">
        <f>IFERROR(__xludf.DUMMYFUNCTION("""COMPUTED_VALUE"""),0.0)</f>
        <v>0</v>
      </c>
      <c r="N45" s="274">
        <f>IFERROR(__xludf.DUMMYFUNCTION("""COMPUTED_VALUE"""),27.0)</f>
        <v>27</v>
      </c>
      <c r="O45" s="266">
        <f>IFERROR(__xludf.DUMMYFUNCTION("""COMPUTED_VALUE"""),0.0)</f>
        <v>0</v>
      </c>
      <c r="P45" s="303">
        <f>IFERROR(__xludf.DUMMYFUNCTION("""COMPUTED_VALUE"""),0.0)</f>
        <v>0</v>
      </c>
      <c r="Q45" s="303">
        <f>IFERROR(__xludf.DUMMYFUNCTION("""COMPUTED_VALUE"""),0.0)</f>
        <v>0</v>
      </c>
      <c r="R45" s="304" t="str">
        <f>IFERROR(__xludf.DUMMYFUNCTION("""COMPUTED_VALUE"""),"")</f>
        <v/>
      </c>
      <c r="S45" s="305">
        <f>IFERROR(__xludf.DUMMYFUNCTION("""COMPUTED_VALUE"""),0.0)</f>
        <v>0</v>
      </c>
      <c r="T45" s="303">
        <f>IFERROR(__xludf.DUMMYFUNCTION("""COMPUTED_VALUE"""),0.0)</f>
        <v>0</v>
      </c>
      <c r="U45" s="301">
        <f>IFERROR(__xludf.DUMMYFUNCTION("""COMPUTED_VALUE"""),1.0)</f>
        <v>1</v>
      </c>
      <c r="V45" s="50"/>
      <c r="W45" s="266"/>
      <c r="X45" s="267"/>
      <c r="Y45" s="2"/>
      <c r="Z45" s="2"/>
      <c r="AA45" s="2"/>
      <c r="AB45" s="160"/>
      <c r="AC45" s="276">
        <f>IFERROR(__xludf.DUMMYFUNCTION("""COMPUTED_VALUE"""),0.0)</f>
        <v>0</v>
      </c>
      <c r="AD45" s="277">
        <f>IFERROR(__xludf.DUMMYFUNCTION("""COMPUTED_VALUE"""),0.0)</f>
        <v>0</v>
      </c>
      <c r="AE45" s="277">
        <f>IFERROR(__xludf.DUMMYFUNCTION("""COMPUTED_VALUE"""),0.0)</f>
        <v>0</v>
      </c>
      <c r="AF45" s="277">
        <f>IFERROR(__xludf.DUMMYFUNCTION("""COMPUTED_VALUE"""),0.0)</f>
        <v>0</v>
      </c>
      <c r="AG45" s="277">
        <f>IFERROR(__xludf.DUMMYFUNCTION("""COMPUTED_VALUE"""),0.0)</f>
        <v>0</v>
      </c>
      <c r="AH45" s="277">
        <f>IFERROR(__xludf.DUMMYFUNCTION("""COMPUTED_VALUE"""),0.0)</f>
        <v>0</v>
      </c>
      <c r="AI45" s="278">
        <f>IFERROR(__xludf.DUMMYFUNCTION("""COMPUTED_VALUE"""),0.0)</f>
        <v>0</v>
      </c>
    </row>
    <row r="46">
      <c r="A46" s="266">
        <f>IFERROR(__xludf.DUMMYFUNCTION("""COMPUTED_VALUE"""),33.0)</f>
        <v>33</v>
      </c>
      <c r="B46" s="301" t="str">
        <f>IFERROR(__xludf.DUMMYFUNCTION("""COMPUTED_VALUE"""),"Nathan Porterfield")</f>
        <v>Nathan Porterfield</v>
      </c>
      <c r="C46" s="268">
        <f>IFERROR(__xludf.DUMMYFUNCTION("""COMPUTED_VALUE"""),0.0)</f>
        <v>0</v>
      </c>
      <c r="D46" s="269">
        <f>IFERROR(__xludf.DUMMYFUNCTION("""COMPUTED_VALUE"""),0.0)</f>
        <v>0</v>
      </c>
      <c r="E46" s="269">
        <f>IFERROR(__xludf.DUMMYFUNCTION("""COMPUTED_VALUE"""),0.0)</f>
        <v>0</v>
      </c>
      <c r="F46" s="269">
        <f>IFERROR(__xludf.DUMMYFUNCTION("""COMPUTED_VALUE"""),0.0)</f>
        <v>0</v>
      </c>
      <c r="G46" s="272" t="str">
        <f>IFERROR(__xludf.DUMMYFUNCTION("""COMPUTED_VALUE"""),"")</f>
        <v/>
      </c>
      <c r="H46" s="268">
        <f>IFERROR(__xludf.DUMMYFUNCTION("""COMPUTED_VALUE"""),0.0)</f>
        <v>0</v>
      </c>
      <c r="I46" s="269">
        <f>IFERROR(__xludf.DUMMYFUNCTION("""COMPUTED_VALUE"""),0.0)</f>
        <v>0</v>
      </c>
      <c r="J46" s="274" t="str">
        <f>IFERROR(__xludf.DUMMYFUNCTION("""COMPUTED_VALUE"""),"")</f>
        <v/>
      </c>
      <c r="K46" s="268">
        <f>IFERROR(__xludf.DUMMYFUNCTION("""COMPUTED_VALUE"""),1.0)</f>
        <v>1</v>
      </c>
      <c r="L46" s="269">
        <f>IFERROR(__xludf.DUMMYFUNCTION("""COMPUTED_VALUE"""),0.0)</f>
        <v>0</v>
      </c>
      <c r="M46" s="269">
        <f>IFERROR(__xludf.DUMMYFUNCTION("""COMPUTED_VALUE"""),0.0)</f>
        <v>0</v>
      </c>
      <c r="N46" s="274">
        <f>IFERROR(__xludf.DUMMYFUNCTION("""COMPUTED_VALUE"""),0.0)</f>
        <v>0</v>
      </c>
      <c r="O46" s="266">
        <f>IFERROR(__xludf.DUMMYFUNCTION("""COMPUTED_VALUE"""),0.0)</f>
        <v>0</v>
      </c>
      <c r="P46" s="303">
        <f>IFERROR(__xludf.DUMMYFUNCTION("""COMPUTED_VALUE"""),0.0)</f>
        <v>0</v>
      </c>
      <c r="Q46" s="303">
        <f>IFERROR(__xludf.DUMMYFUNCTION("""COMPUTED_VALUE"""),0.0)</f>
        <v>0</v>
      </c>
      <c r="R46" s="304" t="str">
        <f>IFERROR(__xludf.DUMMYFUNCTION("""COMPUTED_VALUE"""),"")</f>
        <v/>
      </c>
      <c r="S46" s="305">
        <f>IFERROR(__xludf.DUMMYFUNCTION("""COMPUTED_VALUE"""),0.0)</f>
        <v>0</v>
      </c>
      <c r="T46" s="303">
        <f>IFERROR(__xludf.DUMMYFUNCTION("""COMPUTED_VALUE"""),0.0)</f>
        <v>0</v>
      </c>
      <c r="U46" s="301">
        <f>IFERROR(__xludf.DUMMYFUNCTION("""COMPUTED_VALUE"""),0.0)</f>
        <v>0</v>
      </c>
      <c r="V46" s="50"/>
      <c r="W46" s="266"/>
      <c r="X46" s="267"/>
      <c r="Y46" s="2"/>
      <c r="Z46" s="2"/>
      <c r="AA46" s="2"/>
      <c r="AB46" s="160"/>
      <c r="AC46" s="276">
        <f>IFERROR(__xludf.DUMMYFUNCTION("""COMPUTED_VALUE"""),0.0)</f>
        <v>0</v>
      </c>
      <c r="AD46" s="277">
        <f>IFERROR(__xludf.DUMMYFUNCTION("""COMPUTED_VALUE"""),0.0)</f>
        <v>0</v>
      </c>
      <c r="AE46" s="277">
        <f>IFERROR(__xludf.DUMMYFUNCTION("""COMPUTED_VALUE"""),0.0)</f>
        <v>0</v>
      </c>
      <c r="AF46" s="277">
        <f>IFERROR(__xludf.DUMMYFUNCTION("""COMPUTED_VALUE"""),0.0)</f>
        <v>0</v>
      </c>
      <c r="AG46" s="277">
        <f>IFERROR(__xludf.DUMMYFUNCTION("""COMPUTED_VALUE"""),0.0)</f>
        <v>0</v>
      </c>
      <c r="AH46" s="277">
        <f>IFERROR(__xludf.DUMMYFUNCTION("""COMPUTED_VALUE"""),0.0)</f>
        <v>0</v>
      </c>
      <c r="AI46" s="278">
        <f>IFERROR(__xludf.DUMMYFUNCTION("""COMPUTED_VALUE"""),0.0)</f>
        <v>0</v>
      </c>
    </row>
    <row r="47">
      <c r="A47" s="266">
        <f>IFERROR(__xludf.DUMMYFUNCTION("""COMPUTED_VALUE"""),24.0)</f>
        <v>24</v>
      </c>
      <c r="B47" s="301" t="str">
        <f>IFERROR(__xludf.DUMMYFUNCTION("""COMPUTED_VALUE"""),"Chris Viviano")</f>
        <v>Chris Viviano</v>
      </c>
      <c r="C47" s="268">
        <f>IFERROR(__xludf.DUMMYFUNCTION("""COMPUTED_VALUE"""),0.0)</f>
        <v>0</v>
      </c>
      <c r="D47" s="269">
        <f>IFERROR(__xludf.DUMMYFUNCTION("""COMPUTED_VALUE"""),0.0)</f>
        <v>0</v>
      </c>
      <c r="E47" s="269">
        <f>IFERROR(__xludf.DUMMYFUNCTION("""COMPUTED_VALUE"""),0.0)</f>
        <v>0</v>
      </c>
      <c r="F47" s="269">
        <f>IFERROR(__xludf.DUMMYFUNCTION("""COMPUTED_VALUE"""),0.0)</f>
        <v>0</v>
      </c>
      <c r="G47" s="272" t="str">
        <f>IFERROR(__xludf.DUMMYFUNCTION("""COMPUTED_VALUE"""),"")</f>
        <v/>
      </c>
      <c r="H47" s="268">
        <f>IFERROR(__xludf.DUMMYFUNCTION("""COMPUTED_VALUE"""),0.0)</f>
        <v>0</v>
      </c>
      <c r="I47" s="269">
        <f>IFERROR(__xludf.DUMMYFUNCTION("""COMPUTED_VALUE"""),0.0)</f>
        <v>0</v>
      </c>
      <c r="J47" s="274" t="str">
        <f>IFERROR(__xludf.DUMMYFUNCTION("""COMPUTED_VALUE"""),"")</f>
        <v/>
      </c>
      <c r="K47" s="268">
        <f>IFERROR(__xludf.DUMMYFUNCTION("""COMPUTED_VALUE"""),1.0)</f>
        <v>1</v>
      </c>
      <c r="L47" s="269">
        <f>IFERROR(__xludf.DUMMYFUNCTION("""COMPUTED_VALUE"""),19.0)</f>
        <v>19</v>
      </c>
      <c r="M47" s="269">
        <f>IFERROR(__xludf.DUMMYFUNCTION("""COMPUTED_VALUE"""),0.0)</f>
        <v>0</v>
      </c>
      <c r="N47" s="274">
        <f>IFERROR(__xludf.DUMMYFUNCTION("""COMPUTED_VALUE"""),19.0)</f>
        <v>19</v>
      </c>
      <c r="O47" s="266">
        <f>IFERROR(__xludf.DUMMYFUNCTION("""COMPUTED_VALUE"""),0.0)</f>
        <v>0</v>
      </c>
      <c r="P47" s="303">
        <f>IFERROR(__xludf.DUMMYFUNCTION("""COMPUTED_VALUE"""),0.0)</f>
        <v>0</v>
      </c>
      <c r="Q47" s="303">
        <f>IFERROR(__xludf.DUMMYFUNCTION("""COMPUTED_VALUE"""),0.0)</f>
        <v>0</v>
      </c>
      <c r="R47" s="304" t="str">
        <f>IFERROR(__xludf.DUMMYFUNCTION("""COMPUTED_VALUE"""),"")</f>
        <v/>
      </c>
      <c r="S47" s="305">
        <f>IFERROR(__xludf.DUMMYFUNCTION("""COMPUTED_VALUE"""),0.0)</f>
        <v>0</v>
      </c>
      <c r="T47" s="303">
        <f>IFERROR(__xludf.DUMMYFUNCTION("""COMPUTED_VALUE"""),0.0)</f>
        <v>0</v>
      </c>
      <c r="U47" s="301">
        <f>IFERROR(__xludf.DUMMYFUNCTION("""COMPUTED_VALUE"""),0.0)</f>
        <v>0</v>
      </c>
      <c r="V47" s="50"/>
      <c r="W47" s="266"/>
      <c r="X47" s="267"/>
      <c r="Y47" s="2"/>
      <c r="Z47" s="2"/>
      <c r="AA47" s="2"/>
      <c r="AB47" s="160"/>
      <c r="AC47" s="276">
        <f>IFERROR(__xludf.DUMMYFUNCTION("""COMPUTED_VALUE"""),0.0)</f>
        <v>0</v>
      </c>
      <c r="AD47" s="277">
        <f>IFERROR(__xludf.DUMMYFUNCTION("""COMPUTED_VALUE"""),0.0)</f>
        <v>0</v>
      </c>
      <c r="AE47" s="277">
        <f>IFERROR(__xludf.DUMMYFUNCTION("""COMPUTED_VALUE"""),0.0)</f>
        <v>0</v>
      </c>
      <c r="AF47" s="277">
        <f>IFERROR(__xludf.DUMMYFUNCTION("""COMPUTED_VALUE"""),0.0)</f>
        <v>0</v>
      </c>
      <c r="AG47" s="277">
        <f>IFERROR(__xludf.DUMMYFUNCTION("""COMPUTED_VALUE"""),0.0)</f>
        <v>0</v>
      </c>
      <c r="AH47" s="277">
        <f>IFERROR(__xludf.DUMMYFUNCTION("""COMPUTED_VALUE"""),0.0)</f>
        <v>0</v>
      </c>
      <c r="AI47" s="278">
        <f>IFERROR(__xludf.DUMMYFUNCTION("""COMPUTED_VALUE"""),0.0)</f>
        <v>0</v>
      </c>
    </row>
    <row r="48">
      <c r="A48" s="266">
        <f>IFERROR(__xludf.DUMMYFUNCTION("""COMPUTED_VALUE"""),12.0)</f>
        <v>12</v>
      </c>
      <c r="B48" s="301" t="str">
        <f>IFERROR(__xludf.DUMMYFUNCTION("""COMPUTED_VALUE"""),"Austin Sas")</f>
        <v>Austin Sas</v>
      </c>
      <c r="C48" s="268">
        <f>IFERROR(__xludf.DUMMYFUNCTION("""COMPUTED_VALUE"""),0.0)</f>
        <v>0</v>
      </c>
      <c r="D48" s="269">
        <f>IFERROR(__xludf.DUMMYFUNCTION("""COMPUTED_VALUE"""),0.0)</f>
        <v>0</v>
      </c>
      <c r="E48" s="269">
        <f>IFERROR(__xludf.DUMMYFUNCTION("""COMPUTED_VALUE"""),0.0)</f>
        <v>0</v>
      </c>
      <c r="F48" s="269">
        <f>IFERROR(__xludf.DUMMYFUNCTION("""COMPUTED_VALUE"""),0.0)</f>
        <v>0</v>
      </c>
      <c r="G48" s="272" t="str">
        <f>IFERROR(__xludf.DUMMYFUNCTION("""COMPUTED_VALUE"""),"")</f>
        <v/>
      </c>
      <c r="H48" s="268">
        <f>IFERROR(__xludf.DUMMYFUNCTION("""COMPUTED_VALUE"""),0.0)</f>
        <v>0</v>
      </c>
      <c r="I48" s="269">
        <f>IFERROR(__xludf.DUMMYFUNCTION("""COMPUTED_VALUE"""),0.0)</f>
        <v>0</v>
      </c>
      <c r="J48" s="274" t="str">
        <f>IFERROR(__xludf.DUMMYFUNCTION("""COMPUTED_VALUE"""),"")</f>
        <v/>
      </c>
      <c r="K48" s="268">
        <f>IFERROR(__xludf.DUMMYFUNCTION("""COMPUTED_VALUE"""),1.0)</f>
        <v>1</v>
      </c>
      <c r="L48" s="269">
        <f>IFERROR(__xludf.DUMMYFUNCTION("""COMPUTED_VALUE"""),15.0)</f>
        <v>15</v>
      </c>
      <c r="M48" s="269">
        <f>IFERROR(__xludf.DUMMYFUNCTION("""COMPUTED_VALUE"""),0.0)</f>
        <v>0</v>
      </c>
      <c r="N48" s="274">
        <f>IFERROR(__xludf.DUMMYFUNCTION("""COMPUTED_VALUE"""),15.0)</f>
        <v>15</v>
      </c>
      <c r="O48" s="266">
        <f>IFERROR(__xludf.DUMMYFUNCTION("""COMPUTED_VALUE"""),0.0)</f>
        <v>0</v>
      </c>
      <c r="P48" s="303">
        <f>IFERROR(__xludf.DUMMYFUNCTION("""COMPUTED_VALUE"""),0.0)</f>
        <v>0</v>
      </c>
      <c r="Q48" s="303">
        <f>IFERROR(__xludf.DUMMYFUNCTION("""COMPUTED_VALUE"""),0.0)</f>
        <v>0</v>
      </c>
      <c r="R48" s="304" t="str">
        <f>IFERROR(__xludf.DUMMYFUNCTION("""COMPUTED_VALUE"""),"")</f>
        <v/>
      </c>
      <c r="S48" s="305">
        <f>IFERROR(__xludf.DUMMYFUNCTION("""COMPUTED_VALUE"""),0.0)</f>
        <v>0</v>
      </c>
      <c r="T48" s="303">
        <f>IFERROR(__xludf.DUMMYFUNCTION("""COMPUTED_VALUE"""),0.0)</f>
        <v>0</v>
      </c>
      <c r="U48" s="301">
        <f>IFERROR(__xludf.DUMMYFUNCTION("""COMPUTED_VALUE"""),0.0)</f>
        <v>0</v>
      </c>
      <c r="V48" s="50"/>
      <c r="W48" s="266"/>
      <c r="X48" s="267"/>
      <c r="Y48" s="2"/>
      <c r="Z48" s="2"/>
      <c r="AA48" s="2"/>
      <c r="AB48" s="160"/>
      <c r="AC48" s="276">
        <f>IFERROR(__xludf.DUMMYFUNCTION("""COMPUTED_VALUE"""),0.0)</f>
        <v>0</v>
      </c>
      <c r="AD48" s="277">
        <f>IFERROR(__xludf.DUMMYFUNCTION("""COMPUTED_VALUE"""),0.0)</f>
        <v>0</v>
      </c>
      <c r="AE48" s="277">
        <f>IFERROR(__xludf.DUMMYFUNCTION("""COMPUTED_VALUE"""),0.0)</f>
        <v>0</v>
      </c>
      <c r="AF48" s="277">
        <f>IFERROR(__xludf.DUMMYFUNCTION("""COMPUTED_VALUE"""),0.0)</f>
        <v>0</v>
      </c>
      <c r="AG48" s="277">
        <f>IFERROR(__xludf.DUMMYFUNCTION("""COMPUTED_VALUE"""),0.0)</f>
        <v>0</v>
      </c>
      <c r="AH48" s="277">
        <f>IFERROR(__xludf.DUMMYFUNCTION("""COMPUTED_VALUE"""),0.0)</f>
        <v>0</v>
      </c>
      <c r="AI48" s="278">
        <f>IFERROR(__xludf.DUMMYFUNCTION("""COMPUTED_VALUE"""),0.0)</f>
        <v>0</v>
      </c>
    </row>
    <row r="49">
      <c r="A49" s="266"/>
      <c r="B49" s="301"/>
      <c r="C49" s="268">
        <f>IFERROR(__xludf.DUMMYFUNCTION("""COMPUTED_VALUE"""),0.0)</f>
        <v>0</v>
      </c>
      <c r="D49" s="269">
        <f>IFERROR(__xludf.DUMMYFUNCTION("""COMPUTED_VALUE"""),0.0)</f>
        <v>0</v>
      </c>
      <c r="E49" s="269">
        <f>IFERROR(__xludf.DUMMYFUNCTION("""COMPUTED_VALUE"""),0.0)</f>
        <v>0</v>
      </c>
      <c r="F49" s="269">
        <f>IFERROR(__xludf.DUMMYFUNCTION("""COMPUTED_VALUE"""),0.0)</f>
        <v>0</v>
      </c>
      <c r="G49" s="272" t="str">
        <f>IFERROR(__xludf.DUMMYFUNCTION("""COMPUTED_VALUE"""),"")</f>
        <v/>
      </c>
      <c r="H49" s="268">
        <f>IFERROR(__xludf.DUMMYFUNCTION("""COMPUTED_VALUE"""),0.0)</f>
        <v>0</v>
      </c>
      <c r="I49" s="269">
        <f>IFERROR(__xludf.DUMMYFUNCTION("""COMPUTED_VALUE"""),0.0)</f>
        <v>0</v>
      </c>
      <c r="J49" s="274" t="str">
        <f>IFERROR(__xludf.DUMMYFUNCTION("""COMPUTED_VALUE"""),"")</f>
        <v/>
      </c>
      <c r="K49" s="268">
        <f>IFERROR(__xludf.DUMMYFUNCTION("""COMPUTED_VALUE"""),0.0)</f>
        <v>0</v>
      </c>
      <c r="L49" s="269">
        <f>IFERROR(__xludf.DUMMYFUNCTION("""COMPUTED_VALUE"""),0.0)</f>
        <v>0</v>
      </c>
      <c r="M49" s="269">
        <f>IFERROR(__xludf.DUMMYFUNCTION("""COMPUTED_VALUE"""),0.0)</f>
        <v>0</v>
      </c>
      <c r="N49" s="274" t="str">
        <f>IFERROR(__xludf.DUMMYFUNCTION("""COMPUTED_VALUE"""),"")</f>
        <v/>
      </c>
      <c r="O49" s="266">
        <f>IFERROR(__xludf.DUMMYFUNCTION("""COMPUTED_VALUE"""),0.0)</f>
        <v>0</v>
      </c>
      <c r="P49" s="303">
        <f>IFERROR(__xludf.DUMMYFUNCTION("""COMPUTED_VALUE"""),0.0)</f>
        <v>0</v>
      </c>
      <c r="Q49" s="303">
        <f>IFERROR(__xludf.DUMMYFUNCTION("""COMPUTED_VALUE"""),0.0)</f>
        <v>0</v>
      </c>
      <c r="R49" s="304" t="str">
        <f>IFERROR(__xludf.DUMMYFUNCTION("""COMPUTED_VALUE"""),"")</f>
        <v/>
      </c>
      <c r="S49" s="305">
        <f>IFERROR(__xludf.DUMMYFUNCTION("""COMPUTED_VALUE"""),0.0)</f>
        <v>0</v>
      </c>
      <c r="T49" s="303">
        <f>IFERROR(__xludf.DUMMYFUNCTION("""COMPUTED_VALUE"""),0.0)</f>
        <v>0</v>
      </c>
      <c r="U49" s="301">
        <f>IFERROR(__xludf.DUMMYFUNCTION("""COMPUTED_VALUE"""),0.0)</f>
        <v>0</v>
      </c>
      <c r="V49" s="50"/>
      <c r="W49" s="266"/>
      <c r="X49" s="267"/>
      <c r="Y49" s="2"/>
      <c r="Z49" s="2"/>
      <c r="AA49" s="2"/>
      <c r="AB49" s="160"/>
      <c r="AC49" s="276">
        <f>IFERROR(__xludf.DUMMYFUNCTION("""COMPUTED_VALUE"""),0.0)</f>
        <v>0</v>
      </c>
      <c r="AD49" s="277">
        <f>IFERROR(__xludf.DUMMYFUNCTION("""COMPUTED_VALUE"""),0.0)</f>
        <v>0</v>
      </c>
      <c r="AE49" s="277">
        <f>IFERROR(__xludf.DUMMYFUNCTION("""COMPUTED_VALUE"""),0.0)</f>
        <v>0</v>
      </c>
      <c r="AF49" s="277">
        <f>IFERROR(__xludf.DUMMYFUNCTION("""COMPUTED_VALUE"""),0.0)</f>
        <v>0</v>
      </c>
      <c r="AG49" s="277">
        <f>IFERROR(__xludf.DUMMYFUNCTION("""COMPUTED_VALUE"""),0.0)</f>
        <v>0</v>
      </c>
      <c r="AH49" s="277">
        <f>IFERROR(__xludf.DUMMYFUNCTION("""COMPUTED_VALUE"""),0.0)</f>
        <v>0</v>
      </c>
      <c r="AI49" s="278">
        <f>IFERROR(__xludf.DUMMYFUNCTION("""COMPUTED_VALUE"""),0.0)</f>
        <v>0</v>
      </c>
    </row>
    <row r="50">
      <c r="A50" s="266"/>
      <c r="B50" s="301"/>
      <c r="C50" s="268">
        <f>IFERROR(__xludf.DUMMYFUNCTION("""COMPUTED_VALUE"""),0.0)</f>
        <v>0</v>
      </c>
      <c r="D50" s="269">
        <f>IFERROR(__xludf.DUMMYFUNCTION("""COMPUTED_VALUE"""),0.0)</f>
        <v>0</v>
      </c>
      <c r="E50" s="269">
        <f>IFERROR(__xludf.DUMMYFUNCTION("""COMPUTED_VALUE"""),0.0)</f>
        <v>0</v>
      </c>
      <c r="F50" s="269">
        <f>IFERROR(__xludf.DUMMYFUNCTION("""COMPUTED_VALUE"""),0.0)</f>
        <v>0</v>
      </c>
      <c r="G50" s="272" t="str">
        <f>IFERROR(__xludf.DUMMYFUNCTION("""COMPUTED_VALUE"""),"")</f>
        <v/>
      </c>
      <c r="H50" s="268">
        <f>IFERROR(__xludf.DUMMYFUNCTION("""COMPUTED_VALUE"""),0.0)</f>
        <v>0</v>
      </c>
      <c r="I50" s="269">
        <f>IFERROR(__xludf.DUMMYFUNCTION("""COMPUTED_VALUE"""),0.0)</f>
        <v>0</v>
      </c>
      <c r="J50" s="274" t="str">
        <f>IFERROR(__xludf.DUMMYFUNCTION("""COMPUTED_VALUE"""),"")</f>
        <v/>
      </c>
      <c r="K50" s="268">
        <f>IFERROR(__xludf.DUMMYFUNCTION("""COMPUTED_VALUE"""),0.0)</f>
        <v>0</v>
      </c>
      <c r="L50" s="269">
        <f>IFERROR(__xludf.DUMMYFUNCTION("""COMPUTED_VALUE"""),0.0)</f>
        <v>0</v>
      </c>
      <c r="M50" s="269">
        <f>IFERROR(__xludf.DUMMYFUNCTION("""COMPUTED_VALUE"""),0.0)</f>
        <v>0</v>
      </c>
      <c r="N50" s="274" t="str">
        <f>IFERROR(__xludf.DUMMYFUNCTION("""COMPUTED_VALUE"""),"")</f>
        <v/>
      </c>
      <c r="O50" s="266">
        <f>IFERROR(__xludf.DUMMYFUNCTION("""COMPUTED_VALUE"""),0.0)</f>
        <v>0</v>
      </c>
      <c r="P50" s="303">
        <f>IFERROR(__xludf.DUMMYFUNCTION("""COMPUTED_VALUE"""),0.0)</f>
        <v>0</v>
      </c>
      <c r="Q50" s="303">
        <f>IFERROR(__xludf.DUMMYFUNCTION("""COMPUTED_VALUE"""),0.0)</f>
        <v>0</v>
      </c>
      <c r="R50" s="304" t="str">
        <f>IFERROR(__xludf.DUMMYFUNCTION("""COMPUTED_VALUE"""),"")</f>
        <v/>
      </c>
      <c r="S50" s="305">
        <f>IFERROR(__xludf.DUMMYFUNCTION("""COMPUTED_VALUE"""),0.0)</f>
        <v>0</v>
      </c>
      <c r="T50" s="303">
        <f>IFERROR(__xludf.DUMMYFUNCTION("""COMPUTED_VALUE"""),0.0)</f>
        <v>0</v>
      </c>
      <c r="U50" s="301">
        <f>IFERROR(__xludf.DUMMYFUNCTION("""COMPUTED_VALUE"""),0.0)</f>
        <v>0</v>
      </c>
      <c r="V50" s="50"/>
      <c r="W50" s="266"/>
      <c r="X50" s="267"/>
      <c r="Y50" s="2"/>
      <c r="Z50" s="2"/>
      <c r="AA50" s="2"/>
      <c r="AB50" s="160"/>
      <c r="AC50" s="276">
        <f>IFERROR(__xludf.DUMMYFUNCTION("""COMPUTED_VALUE"""),0.0)</f>
        <v>0</v>
      </c>
      <c r="AD50" s="277">
        <f>IFERROR(__xludf.DUMMYFUNCTION("""COMPUTED_VALUE"""),0.0)</f>
        <v>0</v>
      </c>
      <c r="AE50" s="277">
        <f>IFERROR(__xludf.DUMMYFUNCTION("""COMPUTED_VALUE"""),0.0)</f>
        <v>0</v>
      </c>
      <c r="AF50" s="277">
        <f>IFERROR(__xludf.DUMMYFUNCTION("""COMPUTED_VALUE"""),0.0)</f>
        <v>0</v>
      </c>
      <c r="AG50" s="277">
        <f>IFERROR(__xludf.DUMMYFUNCTION("""COMPUTED_VALUE"""),0.0)</f>
        <v>0</v>
      </c>
      <c r="AH50" s="277">
        <f>IFERROR(__xludf.DUMMYFUNCTION("""COMPUTED_VALUE"""),0.0)</f>
        <v>0</v>
      </c>
      <c r="AI50" s="278">
        <f>IFERROR(__xludf.DUMMYFUNCTION("""COMPUTED_VALUE"""),0.0)</f>
        <v>0</v>
      </c>
    </row>
    <row r="51">
      <c r="A51" s="266"/>
      <c r="B51" s="301"/>
      <c r="C51" s="268">
        <f>IFERROR(__xludf.DUMMYFUNCTION("""COMPUTED_VALUE"""),0.0)</f>
        <v>0</v>
      </c>
      <c r="D51" s="269">
        <f>IFERROR(__xludf.DUMMYFUNCTION("""COMPUTED_VALUE"""),0.0)</f>
        <v>0</v>
      </c>
      <c r="E51" s="269">
        <f>IFERROR(__xludf.DUMMYFUNCTION("""COMPUTED_VALUE"""),0.0)</f>
        <v>0</v>
      </c>
      <c r="F51" s="269">
        <f>IFERROR(__xludf.DUMMYFUNCTION("""COMPUTED_VALUE"""),0.0)</f>
        <v>0</v>
      </c>
      <c r="G51" s="272" t="str">
        <f>IFERROR(__xludf.DUMMYFUNCTION("""COMPUTED_VALUE"""),"")</f>
        <v/>
      </c>
      <c r="H51" s="268">
        <f>IFERROR(__xludf.DUMMYFUNCTION("""COMPUTED_VALUE"""),0.0)</f>
        <v>0</v>
      </c>
      <c r="I51" s="269">
        <f>IFERROR(__xludf.DUMMYFUNCTION("""COMPUTED_VALUE"""),0.0)</f>
        <v>0</v>
      </c>
      <c r="J51" s="274" t="str">
        <f>IFERROR(__xludf.DUMMYFUNCTION("""COMPUTED_VALUE"""),"")</f>
        <v/>
      </c>
      <c r="K51" s="268">
        <f>IFERROR(__xludf.DUMMYFUNCTION("""COMPUTED_VALUE"""),0.0)</f>
        <v>0</v>
      </c>
      <c r="L51" s="269">
        <f>IFERROR(__xludf.DUMMYFUNCTION("""COMPUTED_VALUE"""),0.0)</f>
        <v>0</v>
      </c>
      <c r="M51" s="269">
        <f>IFERROR(__xludf.DUMMYFUNCTION("""COMPUTED_VALUE"""),0.0)</f>
        <v>0</v>
      </c>
      <c r="N51" s="274" t="str">
        <f>IFERROR(__xludf.DUMMYFUNCTION("""COMPUTED_VALUE"""),"")</f>
        <v/>
      </c>
      <c r="O51" s="266">
        <f>IFERROR(__xludf.DUMMYFUNCTION("""COMPUTED_VALUE"""),0.0)</f>
        <v>0</v>
      </c>
      <c r="P51" s="303">
        <f>IFERROR(__xludf.DUMMYFUNCTION("""COMPUTED_VALUE"""),0.0)</f>
        <v>0</v>
      </c>
      <c r="Q51" s="303">
        <f>IFERROR(__xludf.DUMMYFUNCTION("""COMPUTED_VALUE"""),0.0)</f>
        <v>0</v>
      </c>
      <c r="R51" s="304" t="str">
        <f>IFERROR(__xludf.DUMMYFUNCTION("""COMPUTED_VALUE"""),"")</f>
        <v/>
      </c>
      <c r="S51" s="305">
        <f>IFERROR(__xludf.DUMMYFUNCTION("""COMPUTED_VALUE"""),0.0)</f>
        <v>0</v>
      </c>
      <c r="T51" s="303">
        <f>IFERROR(__xludf.DUMMYFUNCTION("""COMPUTED_VALUE"""),0.0)</f>
        <v>0</v>
      </c>
      <c r="U51" s="301">
        <f>IFERROR(__xludf.DUMMYFUNCTION("""COMPUTED_VALUE"""),0.0)</f>
        <v>0</v>
      </c>
      <c r="V51" s="50"/>
      <c r="W51" s="266"/>
      <c r="X51" s="267"/>
      <c r="Y51" s="2"/>
      <c r="Z51" s="2"/>
      <c r="AA51" s="2"/>
      <c r="AB51" s="160"/>
      <c r="AC51" s="276">
        <f>IFERROR(__xludf.DUMMYFUNCTION("""COMPUTED_VALUE"""),0.0)</f>
        <v>0</v>
      </c>
      <c r="AD51" s="277">
        <f>IFERROR(__xludf.DUMMYFUNCTION("""COMPUTED_VALUE"""),0.0)</f>
        <v>0</v>
      </c>
      <c r="AE51" s="277">
        <f>IFERROR(__xludf.DUMMYFUNCTION("""COMPUTED_VALUE"""),0.0)</f>
        <v>0</v>
      </c>
      <c r="AF51" s="277">
        <f>IFERROR(__xludf.DUMMYFUNCTION("""COMPUTED_VALUE"""),0.0)</f>
        <v>0</v>
      </c>
      <c r="AG51" s="277">
        <f>IFERROR(__xludf.DUMMYFUNCTION("""COMPUTED_VALUE"""),0.0)</f>
        <v>0</v>
      </c>
      <c r="AH51" s="277">
        <f>IFERROR(__xludf.DUMMYFUNCTION("""COMPUTED_VALUE"""),0.0)</f>
        <v>0</v>
      </c>
      <c r="AI51" s="278">
        <f>IFERROR(__xludf.DUMMYFUNCTION("""COMPUTED_VALUE"""),0.0)</f>
        <v>0</v>
      </c>
    </row>
    <row r="52">
      <c r="A52" s="266"/>
      <c r="B52" s="301"/>
      <c r="C52" s="268">
        <f>IFERROR(__xludf.DUMMYFUNCTION("""COMPUTED_VALUE"""),0.0)</f>
        <v>0</v>
      </c>
      <c r="D52" s="269">
        <f>IFERROR(__xludf.DUMMYFUNCTION("""COMPUTED_VALUE"""),0.0)</f>
        <v>0</v>
      </c>
      <c r="E52" s="269">
        <f>IFERROR(__xludf.DUMMYFUNCTION("""COMPUTED_VALUE"""),0.0)</f>
        <v>0</v>
      </c>
      <c r="F52" s="269">
        <f>IFERROR(__xludf.DUMMYFUNCTION("""COMPUTED_VALUE"""),0.0)</f>
        <v>0</v>
      </c>
      <c r="G52" s="272" t="str">
        <f>IFERROR(__xludf.DUMMYFUNCTION("""COMPUTED_VALUE"""),"")</f>
        <v/>
      </c>
      <c r="H52" s="268">
        <f>IFERROR(__xludf.DUMMYFUNCTION("""COMPUTED_VALUE"""),0.0)</f>
        <v>0</v>
      </c>
      <c r="I52" s="269">
        <f>IFERROR(__xludf.DUMMYFUNCTION("""COMPUTED_VALUE"""),0.0)</f>
        <v>0</v>
      </c>
      <c r="J52" s="274" t="str">
        <f>IFERROR(__xludf.DUMMYFUNCTION("""COMPUTED_VALUE"""),"")</f>
        <v/>
      </c>
      <c r="K52" s="268">
        <f>IFERROR(__xludf.DUMMYFUNCTION("""COMPUTED_VALUE"""),0.0)</f>
        <v>0</v>
      </c>
      <c r="L52" s="269">
        <f>IFERROR(__xludf.DUMMYFUNCTION("""COMPUTED_VALUE"""),0.0)</f>
        <v>0</v>
      </c>
      <c r="M52" s="269">
        <f>IFERROR(__xludf.DUMMYFUNCTION("""COMPUTED_VALUE"""),0.0)</f>
        <v>0</v>
      </c>
      <c r="N52" s="274" t="str">
        <f>IFERROR(__xludf.DUMMYFUNCTION("""COMPUTED_VALUE"""),"")</f>
        <v/>
      </c>
      <c r="O52" s="266">
        <f>IFERROR(__xludf.DUMMYFUNCTION("""COMPUTED_VALUE"""),0.0)</f>
        <v>0</v>
      </c>
      <c r="P52" s="303">
        <f>IFERROR(__xludf.DUMMYFUNCTION("""COMPUTED_VALUE"""),0.0)</f>
        <v>0</v>
      </c>
      <c r="Q52" s="303">
        <f>IFERROR(__xludf.DUMMYFUNCTION("""COMPUTED_VALUE"""),0.0)</f>
        <v>0</v>
      </c>
      <c r="R52" s="304" t="str">
        <f>IFERROR(__xludf.DUMMYFUNCTION("""COMPUTED_VALUE"""),"")</f>
        <v/>
      </c>
      <c r="S52" s="305">
        <f>IFERROR(__xludf.DUMMYFUNCTION("""COMPUTED_VALUE"""),0.0)</f>
        <v>0</v>
      </c>
      <c r="T52" s="303">
        <f>IFERROR(__xludf.DUMMYFUNCTION("""COMPUTED_VALUE"""),0.0)</f>
        <v>0</v>
      </c>
      <c r="U52" s="301">
        <f>IFERROR(__xludf.DUMMYFUNCTION("""COMPUTED_VALUE"""),0.0)</f>
        <v>0</v>
      </c>
      <c r="V52" s="50"/>
      <c r="W52" s="266"/>
      <c r="X52" s="267"/>
      <c r="Y52" s="2"/>
      <c r="Z52" s="2"/>
      <c r="AA52" s="2"/>
      <c r="AB52" s="160"/>
      <c r="AC52" s="276">
        <f>IFERROR(__xludf.DUMMYFUNCTION("""COMPUTED_VALUE"""),0.0)</f>
        <v>0</v>
      </c>
      <c r="AD52" s="277">
        <f>IFERROR(__xludf.DUMMYFUNCTION("""COMPUTED_VALUE"""),0.0)</f>
        <v>0</v>
      </c>
      <c r="AE52" s="277">
        <f>IFERROR(__xludf.DUMMYFUNCTION("""COMPUTED_VALUE"""),0.0)</f>
        <v>0</v>
      </c>
      <c r="AF52" s="277">
        <f>IFERROR(__xludf.DUMMYFUNCTION("""COMPUTED_VALUE"""),0.0)</f>
        <v>0</v>
      </c>
      <c r="AG52" s="277">
        <f>IFERROR(__xludf.DUMMYFUNCTION("""COMPUTED_VALUE"""),0.0)</f>
        <v>0</v>
      </c>
      <c r="AH52" s="277">
        <f>IFERROR(__xludf.DUMMYFUNCTION("""COMPUTED_VALUE"""),0.0)</f>
        <v>0</v>
      </c>
      <c r="AI52" s="278">
        <f>IFERROR(__xludf.DUMMYFUNCTION("""COMPUTED_VALUE"""),0.0)</f>
        <v>0</v>
      </c>
    </row>
    <row r="53">
      <c r="A53" s="266"/>
      <c r="B53" s="301"/>
      <c r="C53" s="268">
        <f>IFERROR(__xludf.DUMMYFUNCTION("""COMPUTED_VALUE"""),0.0)</f>
        <v>0</v>
      </c>
      <c r="D53" s="269">
        <f>IFERROR(__xludf.DUMMYFUNCTION("""COMPUTED_VALUE"""),0.0)</f>
        <v>0</v>
      </c>
      <c r="E53" s="269">
        <f>IFERROR(__xludf.DUMMYFUNCTION("""COMPUTED_VALUE"""),0.0)</f>
        <v>0</v>
      </c>
      <c r="F53" s="269">
        <f>IFERROR(__xludf.DUMMYFUNCTION("""COMPUTED_VALUE"""),0.0)</f>
        <v>0</v>
      </c>
      <c r="G53" s="272" t="str">
        <f>IFERROR(__xludf.DUMMYFUNCTION("""COMPUTED_VALUE"""),"")</f>
        <v/>
      </c>
      <c r="H53" s="268">
        <f>IFERROR(__xludf.DUMMYFUNCTION("""COMPUTED_VALUE"""),0.0)</f>
        <v>0</v>
      </c>
      <c r="I53" s="269">
        <f>IFERROR(__xludf.DUMMYFUNCTION("""COMPUTED_VALUE"""),0.0)</f>
        <v>0</v>
      </c>
      <c r="J53" s="274" t="str">
        <f>IFERROR(__xludf.DUMMYFUNCTION("""COMPUTED_VALUE"""),"")</f>
        <v/>
      </c>
      <c r="K53" s="268">
        <f>IFERROR(__xludf.DUMMYFUNCTION("""COMPUTED_VALUE"""),0.0)</f>
        <v>0</v>
      </c>
      <c r="L53" s="269">
        <f>IFERROR(__xludf.DUMMYFUNCTION("""COMPUTED_VALUE"""),0.0)</f>
        <v>0</v>
      </c>
      <c r="M53" s="269">
        <f>IFERROR(__xludf.DUMMYFUNCTION("""COMPUTED_VALUE"""),0.0)</f>
        <v>0</v>
      </c>
      <c r="N53" s="274" t="str">
        <f>IFERROR(__xludf.DUMMYFUNCTION("""COMPUTED_VALUE"""),"")</f>
        <v/>
      </c>
      <c r="O53" s="266">
        <f>IFERROR(__xludf.DUMMYFUNCTION("""COMPUTED_VALUE"""),0.0)</f>
        <v>0</v>
      </c>
      <c r="P53" s="303">
        <f>IFERROR(__xludf.DUMMYFUNCTION("""COMPUTED_VALUE"""),0.0)</f>
        <v>0</v>
      </c>
      <c r="Q53" s="303">
        <f>IFERROR(__xludf.DUMMYFUNCTION("""COMPUTED_VALUE"""),0.0)</f>
        <v>0</v>
      </c>
      <c r="R53" s="304" t="str">
        <f>IFERROR(__xludf.DUMMYFUNCTION("""COMPUTED_VALUE"""),"")</f>
        <v/>
      </c>
      <c r="S53" s="305">
        <f>IFERROR(__xludf.DUMMYFUNCTION("""COMPUTED_VALUE"""),0.0)</f>
        <v>0</v>
      </c>
      <c r="T53" s="303">
        <f>IFERROR(__xludf.DUMMYFUNCTION("""COMPUTED_VALUE"""),0.0)</f>
        <v>0</v>
      </c>
      <c r="U53" s="301">
        <f>IFERROR(__xludf.DUMMYFUNCTION("""COMPUTED_VALUE"""),0.0)</f>
        <v>0</v>
      </c>
      <c r="V53" s="50"/>
      <c r="W53" s="266"/>
      <c r="X53" s="267"/>
      <c r="Y53" s="2"/>
      <c r="Z53" s="2"/>
      <c r="AA53" s="2"/>
      <c r="AB53" s="160"/>
      <c r="AC53" s="276">
        <f>IFERROR(__xludf.DUMMYFUNCTION("""COMPUTED_VALUE"""),0.0)</f>
        <v>0</v>
      </c>
      <c r="AD53" s="277">
        <f>IFERROR(__xludf.DUMMYFUNCTION("""COMPUTED_VALUE"""),0.0)</f>
        <v>0</v>
      </c>
      <c r="AE53" s="277">
        <f>IFERROR(__xludf.DUMMYFUNCTION("""COMPUTED_VALUE"""),0.0)</f>
        <v>0</v>
      </c>
      <c r="AF53" s="277">
        <f>IFERROR(__xludf.DUMMYFUNCTION("""COMPUTED_VALUE"""),0.0)</f>
        <v>0</v>
      </c>
      <c r="AG53" s="277">
        <f>IFERROR(__xludf.DUMMYFUNCTION("""COMPUTED_VALUE"""),0.0)</f>
        <v>0</v>
      </c>
      <c r="AH53" s="277">
        <f>IFERROR(__xludf.DUMMYFUNCTION("""COMPUTED_VALUE"""),0.0)</f>
        <v>0</v>
      </c>
      <c r="AI53" s="278">
        <f>IFERROR(__xludf.DUMMYFUNCTION("""COMPUTED_VALUE"""),0.0)</f>
        <v>0</v>
      </c>
    </row>
    <row r="54">
      <c r="A54" s="266"/>
      <c r="B54" s="301"/>
      <c r="C54" s="268">
        <f>IFERROR(__xludf.DUMMYFUNCTION("""COMPUTED_VALUE"""),0.0)</f>
        <v>0</v>
      </c>
      <c r="D54" s="269">
        <f>IFERROR(__xludf.DUMMYFUNCTION("""COMPUTED_VALUE"""),0.0)</f>
        <v>0</v>
      </c>
      <c r="E54" s="269">
        <f>IFERROR(__xludf.DUMMYFUNCTION("""COMPUTED_VALUE"""),0.0)</f>
        <v>0</v>
      </c>
      <c r="F54" s="269">
        <f>IFERROR(__xludf.DUMMYFUNCTION("""COMPUTED_VALUE"""),0.0)</f>
        <v>0</v>
      </c>
      <c r="G54" s="272" t="str">
        <f>IFERROR(__xludf.DUMMYFUNCTION("""COMPUTED_VALUE"""),"")</f>
        <v/>
      </c>
      <c r="H54" s="268">
        <f>IFERROR(__xludf.DUMMYFUNCTION("""COMPUTED_VALUE"""),0.0)</f>
        <v>0</v>
      </c>
      <c r="I54" s="269">
        <f>IFERROR(__xludf.DUMMYFUNCTION("""COMPUTED_VALUE"""),0.0)</f>
        <v>0</v>
      </c>
      <c r="J54" s="274" t="str">
        <f>IFERROR(__xludf.DUMMYFUNCTION("""COMPUTED_VALUE"""),"")</f>
        <v/>
      </c>
      <c r="K54" s="268">
        <f>IFERROR(__xludf.DUMMYFUNCTION("""COMPUTED_VALUE"""),0.0)</f>
        <v>0</v>
      </c>
      <c r="L54" s="269">
        <f>IFERROR(__xludf.DUMMYFUNCTION("""COMPUTED_VALUE"""),0.0)</f>
        <v>0</v>
      </c>
      <c r="M54" s="269">
        <f>IFERROR(__xludf.DUMMYFUNCTION("""COMPUTED_VALUE"""),0.0)</f>
        <v>0</v>
      </c>
      <c r="N54" s="274" t="str">
        <f>IFERROR(__xludf.DUMMYFUNCTION("""COMPUTED_VALUE"""),"")</f>
        <v/>
      </c>
      <c r="O54" s="266">
        <f>IFERROR(__xludf.DUMMYFUNCTION("""COMPUTED_VALUE"""),0.0)</f>
        <v>0</v>
      </c>
      <c r="P54" s="303">
        <f>IFERROR(__xludf.DUMMYFUNCTION("""COMPUTED_VALUE"""),0.0)</f>
        <v>0</v>
      </c>
      <c r="Q54" s="303">
        <f>IFERROR(__xludf.DUMMYFUNCTION("""COMPUTED_VALUE"""),0.0)</f>
        <v>0</v>
      </c>
      <c r="R54" s="304" t="str">
        <f>IFERROR(__xludf.DUMMYFUNCTION("""COMPUTED_VALUE"""),"")</f>
        <v/>
      </c>
      <c r="S54" s="305">
        <f>IFERROR(__xludf.DUMMYFUNCTION("""COMPUTED_VALUE"""),0.0)</f>
        <v>0</v>
      </c>
      <c r="T54" s="303">
        <f>IFERROR(__xludf.DUMMYFUNCTION("""COMPUTED_VALUE"""),0.0)</f>
        <v>0</v>
      </c>
      <c r="U54" s="301">
        <f>IFERROR(__xludf.DUMMYFUNCTION("""COMPUTED_VALUE"""),0.0)</f>
        <v>0</v>
      </c>
      <c r="V54" s="50"/>
      <c r="W54" s="266"/>
      <c r="X54" s="267"/>
      <c r="Y54" s="2"/>
      <c r="Z54" s="2"/>
      <c r="AA54" s="2"/>
      <c r="AB54" s="160"/>
      <c r="AC54" s="276">
        <f>IFERROR(__xludf.DUMMYFUNCTION("""COMPUTED_VALUE"""),0.0)</f>
        <v>0</v>
      </c>
      <c r="AD54" s="277">
        <f>IFERROR(__xludf.DUMMYFUNCTION("""COMPUTED_VALUE"""),0.0)</f>
        <v>0</v>
      </c>
      <c r="AE54" s="277">
        <f>IFERROR(__xludf.DUMMYFUNCTION("""COMPUTED_VALUE"""),0.0)</f>
        <v>0</v>
      </c>
      <c r="AF54" s="277">
        <f>IFERROR(__xludf.DUMMYFUNCTION("""COMPUTED_VALUE"""),0.0)</f>
        <v>0</v>
      </c>
      <c r="AG54" s="277">
        <f>IFERROR(__xludf.DUMMYFUNCTION("""COMPUTED_VALUE"""),0.0)</f>
        <v>0</v>
      </c>
      <c r="AH54" s="277">
        <f>IFERROR(__xludf.DUMMYFUNCTION("""COMPUTED_VALUE"""),0.0)</f>
        <v>0</v>
      </c>
      <c r="AI54" s="278">
        <f>IFERROR(__xludf.DUMMYFUNCTION("""COMPUTED_VALUE"""),0.0)</f>
        <v>0</v>
      </c>
    </row>
    <row r="55">
      <c r="A55" s="266"/>
      <c r="B55" s="301"/>
      <c r="C55" s="268">
        <f>IFERROR(__xludf.DUMMYFUNCTION("""COMPUTED_VALUE"""),0.0)</f>
        <v>0</v>
      </c>
      <c r="D55" s="269">
        <f>IFERROR(__xludf.DUMMYFUNCTION("""COMPUTED_VALUE"""),0.0)</f>
        <v>0</v>
      </c>
      <c r="E55" s="269">
        <f>IFERROR(__xludf.DUMMYFUNCTION("""COMPUTED_VALUE"""),0.0)</f>
        <v>0</v>
      </c>
      <c r="F55" s="269">
        <f>IFERROR(__xludf.DUMMYFUNCTION("""COMPUTED_VALUE"""),0.0)</f>
        <v>0</v>
      </c>
      <c r="G55" s="272" t="str">
        <f>IFERROR(__xludf.DUMMYFUNCTION("""COMPUTED_VALUE"""),"")</f>
        <v/>
      </c>
      <c r="H55" s="268">
        <f>IFERROR(__xludf.DUMMYFUNCTION("""COMPUTED_VALUE"""),0.0)</f>
        <v>0</v>
      </c>
      <c r="I55" s="269">
        <f>IFERROR(__xludf.DUMMYFUNCTION("""COMPUTED_VALUE"""),0.0)</f>
        <v>0</v>
      </c>
      <c r="J55" s="274" t="str">
        <f>IFERROR(__xludf.DUMMYFUNCTION("""COMPUTED_VALUE"""),"")</f>
        <v/>
      </c>
      <c r="K55" s="268">
        <f>IFERROR(__xludf.DUMMYFUNCTION("""COMPUTED_VALUE"""),0.0)</f>
        <v>0</v>
      </c>
      <c r="L55" s="269">
        <f>IFERROR(__xludf.DUMMYFUNCTION("""COMPUTED_VALUE"""),0.0)</f>
        <v>0</v>
      </c>
      <c r="M55" s="269">
        <f>IFERROR(__xludf.DUMMYFUNCTION("""COMPUTED_VALUE"""),0.0)</f>
        <v>0</v>
      </c>
      <c r="N55" s="274" t="str">
        <f>IFERROR(__xludf.DUMMYFUNCTION("""COMPUTED_VALUE"""),"")</f>
        <v/>
      </c>
      <c r="O55" s="266">
        <f>IFERROR(__xludf.DUMMYFUNCTION("""COMPUTED_VALUE"""),0.0)</f>
        <v>0</v>
      </c>
      <c r="P55" s="303">
        <f>IFERROR(__xludf.DUMMYFUNCTION("""COMPUTED_VALUE"""),0.0)</f>
        <v>0</v>
      </c>
      <c r="Q55" s="303">
        <f>IFERROR(__xludf.DUMMYFUNCTION("""COMPUTED_VALUE"""),0.0)</f>
        <v>0</v>
      </c>
      <c r="R55" s="304" t="str">
        <f>IFERROR(__xludf.DUMMYFUNCTION("""COMPUTED_VALUE"""),"")</f>
        <v/>
      </c>
      <c r="S55" s="305">
        <f>IFERROR(__xludf.DUMMYFUNCTION("""COMPUTED_VALUE"""),0.0)</f>
        <v>0</v>
      </c>
      <c r="T55" s="303">
        <f>IFERROR(__xludf.DUMMYFUNCTION("""COMPUTED_VALUE"""),0.0)</f>
        <v>0</v>
      </c>
      <c r="U55" s="301">
        <f>IFERROR(__xludf.DUMMYFUNCTION("""COMPUTED_VALUE"""),0.0)</f>
        <v>0</v>
      </c>
      <c r="V55" s="50"/>
      <c r="W55" s="266"/>
      <c r="X55" s="267"/>
      <c r="Y55" s="2"/>
      <c r="Z55" s="2"/>
      <c r="AA55" s="2"/>
      <c r="AB55" s="160"/>
      <c r="AC55" s="276">
        <f>IFERROR(__xludf.DUMMYFUNCTION("""COMPUTED_VALUE"""),0.0)</f>
        <v>0</v>
      </c>
      <c r="AD55" s="277">
        <f>IFERROR(__xludf.DUMMYFUNCTION("""COMPUTED_VALUE"""),0.0)</f>
        <v>0</v>
      </c>
      <c r="AE55" s="277">
        <f>IFERROR(__xludf.DUMMYFUNCTION("""COMPUTED_VALUE"""),0.0)</f>
        <v>0</v>
      </c>
      <c r="AF55" s="277">
        <f>IFERROR(__xludf.DUMMYFUNCTION("""COMPUTED_VALUE"""),0.0)</f>
        <v>0</v>
      </c>
      <c r="AG55" s="277">
        <f>IFERROR(__xludf.DUMMYFUNCTION("""COMPUTED_VALUE"""),0.0)</f>
        <v>0</v>
      </c>
      <c r="AH55" s="277">
        <f>IFERROR(__xludf.DUMMYFUNCTION("""COMPUTED_VALUE"""),0.0)</f>
        <v>0</v>
      </c>
      <c r="AI55" s="278">
        <f>IFERROR(__xludf.DUMMYFUNCTION("""COMPUTED_VALUE"""),0.0)</f>
        <v>0</v>
      </c>
    </row>
    <row r="56">
      <c r="A56" s="280"/>
      <c r="B56" s="306"/>
      <c r="C56" s="282">
        <f>IFERROR(__xludf.DUMMYFUNCTION("""COMPUTED_VALUE"""),0.0)</f>
        <v>0</v>
      </c>
      <c r="D56" s="283">
        <f>IFERROR(__xludf.DUMMYFUNCTION("""COMPUTED_VALUE"""),0.0)</f>
        <v>0</v>
      </c>
      <c r="E56" s="283">
        <f>IFERROR(__xludf.DUMMYFUNCTION("""COMPUTED_VALUE"""),0.0)</f>
        <v>0</v>
      </c>
      <c r="F56" s="283">
        <f>IFERROR(__xludf.DUMMYFUNCTION("""COMPUTED_VALUE"""),0.0)</f>
        <v>0</v>
      </c>
      <c r="G56" s="286" t="str">
        <f>IFERROR(__xludf.DUMMYFUNCTION("""COMPUTED_VALUE"""),"")</f>
        <v/>
      </c>
      <c r="H56" s="282">
        <f>IFERROR(__xludf.DUMMYFUNCTION("""COMPUTED_VALUE"""),0.0)</f>
        <v>0</v>
      </c>
      <c r="I56" s="283">
        <f>IFERROR(__xludf.DUMMYFUNCTION("""COMPUTED_VALUE"""),0.0)</f>
        <v>0</v>
      </c>
      <c r="J56" s="288" t="str">
        <f>IFERROR(__xludf.DUMMYFUNCTION("""COMPUTED_VALUE"""),"")</f>
        <v/>
      </c>
      <c r="K56" s="282">
        <f>IFERROR(__xludf.DUMMYFUNCTION("""COMPUTED_VALUE"""),0.0)</f>
        <v>0</v>
      </c>
      <c r="L56" s="283">
        <f>IFERROR(__xludf.DUMMYFUNCTION("""COMPUTED_VALUE"""),0.0)</f>
        <v>0</v>
      </c>
      <c r="M56" s="283">
        <f>IFERROR(__xludf.DUMMYFUNCTION("""COMPUTED_VALUE"""),0.0)</f>
        <v>0</v>
      </c>
      <c r="N56" s="288" t="str">
        <f>IFERROR(__xludf.DUMMYFUNCTION("""COMPUTED_VALUE"""),"")</f>
        <v/>
      </c>
      <c r="O56" s="280">
        <f>IFERROR(__xludf.DUMMYFUNCTION("""COMPUTED_VALUE"""),0.0)</f>
        <v>0</v>
      </c>
      <c r="P56" s="307">
        <f>IFERROR(__xludf.DUMMYFUNCTION("""COMPUTED_VALUE"""),0.0)</f>
        <v>0</v>
      </c>
      <c r="Q56" s="307">
        <f>IFERROR(__xludf.DUMMYFUNCTION("""COMPUTED_VALUE"""),0.0)</f>
        <v>0</v>
      </c>
      <c r="R56" s="308" t="str">
        <f>IFERROR(__xludf.DUMMYFUNCTION("""COMPUTED_VALUE"""),"")</f>
        <v/>
      </c>
      <c r="S56" s="309">
        <f>IFERROR(__xludf.DUMMYFUNCTION("""COMPUTED_VALUE"""),0.0)</f>
        <v>0</v>
      </c>
      <c r="T56" s="307">
        <f>IFERROR(__xludf.DUMMYFUNCTION("""COMPUTED_VALUE"""),0.0)</f>
        <v>0</v>
      </c>
      <c r="U56" s="306">
        <f>IFERROR(__xludf.DUMMYFUNCTION("""COMPUTED_VALUE"""),0.0)</f>
        <v>0</v>
      </c>
      <c r="V56" s="50"/>
      <c r="W56" s="280"/>
      <c r="X56" s="281"/>
      <c r="Y56" s="117"/>
      <c r="Z56" s="117"/>
      <c r="AA56" s="117"/>
      <c r="AB56" s="168"/>
      <c r="AC56" s="310">
        <f>IFERROR(__xludf.DUMMYFUNCTION("""COMPUTED_VALUE"""),0.0)</f>
        <v>0</v>
      </c>
      <c r="AD56" s="311">
        <f>IFERROR(__xludf.DUMMYFUNCTION("""COMPUTED_VALUE"""),0.0)</f>
        <v>0</v>
      </c>
      <c r="AE56" s="311">
        <f>IFERROR(__xludf.DUMMYFUNCTION("""COMPUTED_VALUE"""),0.0)</f>
        <v>0</v>
      </c>
      <c r="AF56" s="311">
        <f>IFERROR(__xludf.DUMMYFUNCTION("""COMPUTED_VALUE"""),0.0)</f>
        <v>0</v>
      </c>
      <c r="AG56" s="311">
        <f>IFERROR(__xludf.DUMMYFUNCTION("""COMPUTED_VALUE"""),0.0)</f>
        <v>0</v>
      </c>
      <c r="AH56" s="311">
        <f>IFERROR(__xludf.DUMMYFUNCTION("""COMPUTED_VALUE"""),0.0)</f>
        <v>0</v>
      </c>
      <c r="AI56" s="312">
        <f>IFERROR(__xludf.DUMMYFUNCTION("""COMPUTED_VALUE"""),0.0)</f>
        <v>0</v>
      </c>
    </row>
    <row r="57">
      <c r="A57" s="23"/>
      <c r="B57" s="290" t="str">
        <f>IFERROR(__xludf.DUMMYFUNCTION("""COMPUTED_VALUE"""),"Totals")</f>
        <v>Totals</v>
      </c>
      <c r="C57" s="291">
        <f>IFERROR(__xludf.DUMMYFUNCTION("""COMPUTED_VALUE"""),0.0)</f>
        <v>0</v>
      </c>
      <c r="D57" s="291">
        <f>IFERROR(__xludf.DUMMYFUNCTION("""COMPUTED_VALUE"""),0.0)</f>
        <v>0</v>
      </c>
      <c r="E57" s="291">
        <f>IFERROR(__xludf.DUMMYFUNCTION("""COMPUTED_VALUE"""),37.0)</f>
        <v>37</v>
      </c>
      <c r="F57" s="291">
        <f>IFERROR(__xludf.DUMMYFUNCTION("""COMPUTED_VALUE"""),32.0)</f>
        <v>32</v>
      </c>
      <c r="G57" s="293">
        <f>IFERROR(__xludf.DUMMYFUNCTION("""COMPUTED_VALUE"""),0.8648648648648649)</f>
        <v>0.8648648649</v>
      </c>
      <c r="H57" s="291">
        <f>IFERROR(__xludf.DUMMYFUNCTION("""COMPUTED_VALUE"""),25.0)</f>
        <v>25</v>
      </c>
      <c r="I57" s="291">
        <f>IFERROR(__xludf.DUMMYFUNCTION("""COMPUTED_VALUE"""),951.0)</f>
        <v>951</v>
      </c>
      <c r="J57" s="292">
        <f>IFERROR(__xludf.DUMMYFUNCTION("""COMPUTED_VALUE"""),38.04)</f>
        <v>38.04</v>
      </c>
      <c r="K57" s="313">
        <f>IFERROR(__xludf.DUMMYFUNCTION("""COMPUTED_VALUE"""),33.0)</f>
        <v>33</v>
      </c>
      <c r="L57" s="313">
        <f>IFERROR(__xludf.DUMMYFUNCTION("""COMPUTED_VALUE"""),680.0)</f>
        <v>680</v>
      </c>
      <c r="M57" s="313">
        <f>IFERROR(__xludf.DUMMYFUNCTION("""COMPUTED_VALUE"""),0.0)</f>
        <v>0</v>
      </c>
      <c r="N57" s="292">
        <f>IFERROR(__xludf.DUMMYFUNCTION("""COMPUTED_VALUE"""),20.606060606060606)</f>
        <v>20.60606061</v>
      </c>
      <c r="O57" s="291">
        <f>IFERROR(__xludf.DUMMYFUNCTION("""COMPUTED_VALUE"""),11.0)</f>
        <v>11</v>
      </c>
      <c r="P57" s="291">
        <f>IFERROR(__xludf.DUMMYFUNCTION("""COMPUTED_VALUE"""),49.0)</f>
        <v>49</v>
      </c>
      <c r="Q57" s="291">
        <f>IFERROR(__xludf.DUMMYFUNCTION("""COMPUTED_VALUE"""),0.0)</f>
        <v>0</v>
      </c>
      <c r="R57" s="292">
        <f>IFERROR(__xludf.DUMMYFUNCTION("""COMPUTED_VALUE"""),4.454545454545454)</f>
        <v>4.454545455</v>
      </c>
      <c r="S57" s="291">
        <f>IFERROR(__xludf.DUMMYFUNCTION("""COMPUTED_VALUE"""),1.0)</f>
        <v>1</v>
      </c>
      <c r="T57" s="291">
        <f>IFERROR(__xludf.DUMMYFUNCTION("""COMPUTED_VALUE"""),0.0)</f>
        <v>0</v>
      </c>
      <c r="U57" s="291">
        <f>IFERROR(__xludf.DUMMYFUNCTION("""COMPUTED_VALUE"""),1.0)</f>
        <v>1</v>
      </c>
      <c r="V57" s="23"/>
      <c r="W57" s="314" t="str">
        <f>IFERROR(__xludf.DUMMYFUNCTION("""COMPUTED_VALUE"""),"Totals")</f>
        <v>Totals</v>
      </c>
      <c r="AC57" s="315">
        <f>IFERROR(__xludf.DUMMYFUNCTION("""COMPUTED_VALUE"""),768.0)</f>
        <v>768</v>
      </c>
      <c r="AD57" s="315">
        <f>IFERROR(__xludf.DUMMYFUNCTION("""COMPUTED_VALUE"""),7.0)</f>
        <v>7</v>
      </c>
      <c r="AE57" s="315">
        <f>IFERROR(__xludf.DUMMYFUNCTION("""COMPUTED_VALUE"""),12.0)</f>
        <v>12</v>
      </c>
      <c r="AF57" s="315">
        <f>IFERROR(__xludf.DUMMYFUNCTION("""COMPUTED_VALUE"""),5.0)</f>
        <v>5</v>
      </c>
      <c r="AG57" s="315">
        <f>IFERROR(__xludf.DUMMYFUNCTION("""COMPUTED_VALUE"""),6.0)</f>
        <v>6</v>
      </c>
      <c r="AH57" s="316">
        <f>IFERROR(__xludf.DUMMYFUNCTION("""COMPUTED_VALUE"""),2.0)</f>
        <v>2</v>
      </c>
      <c r="AI57" s="316">
        <f>IFERROR(__xludf.DUMMYFUNCTION("""COMPUTED_VALUE"""),0.0)</f>
        <v>0</v>
      </c>
    </row>
    <row r="58">
      <c r="A58" s="23"/>
      <c r="B58" s="23"/>
      <c r="C58" s="317"/>
      <c r="D58" s="317"/>
      <c r="E58" s="317"/>
      <c r="F58" s="317"/>
      <c r="G58" s="317"/>
      <c r="H58" s="317"/>
      <c r="I58" s="23"/>
      <c r="J58" s="27"/>
      <c r="K58" s="27"/>
      <c r="L58" s="27"/>
      <c r="M58" s="27"/>
      <c r="N58" s="28"/>
      <c r="O58" s="23"/>
      <c r="P58" s="27"/>
      <c r="Q58" s="27"/>
      <c r="R58" s="27"/>
      <c r="S58" s="27"/>
      <c r="T58" s="23"/>
      <c r="U58" s="23"/>
      <c r="V58" s="318"/>
      <c r="W58" s="318"/>
      <c r="X58" s="27"/>
      <c r="Y58" s="27"/>
      <c r="Z58" s="30"/>
      <c r="AA58" s="31" t="str">
        <f>IFERROR(__xludf.DUMMYFUNCTION("""COMPUTED_VALUE"""),"Opponent Data")</f>
        <v>Opponent Data</v>
      </c>
      <c r="AB58" s="32"/>
      <c r="AC58" s="32"/>
      <c r="AD58" s="32"/>
      <c r="AE58" s="32"/>
      <c r="AF58" s="32"/>
      <c r="AG58" s="32"/>
      <c r="AH58" s="32"/>
      <c r="AI58" s="33"/>
    </row>
    <row r="59">
      <c r="A59" s="23"/>
      <c r="B59" s="23"/>
      <c r="C59" s="319" t="str">
        <f>IFERROR(__xludf.DUMMYFUNCTION("""COMPUTED_VALUE"""),"Mark Column with ""X"" (no quotes)")</f>
        <v>Mark Column with "X" (no quotes)</v>
      </c>
      <c r="D59" s="32"/>
      <c r="E59" s="32"/>
      <c r="F59" s="32"/>
      <c r="G59" s="32"/>
      <c r="H59" s="33"/>
      <c r="I59" s="23"/>
      <c r="J59" s="31" t="str">
        <f>IFERROR(__xludf.DUMMYFUNCTION("""COMPUTED_VALUE"""),"Your Team")</f>
        <v>Your Team</v>
      </c>
      <c r="K59" s="32"/>
      <c r="L59" s="32"/>
      <c r="M59" s="33"/>
      <c r="N59" s="28"/>
      <c r="O59" s="23"/>
      <c r="P59" s="31" t="str">
        <f>IFERROR(__xludf.DUMMYFUNCTION("""COMPUTED_VALUE"""),"Other Team")</f>
        <v>Other Team</v>
      </c>
      <c r="Q59" s="32"/>
      <c r="R59" s="32"/>
      <c r="S59" s="33"/>
      <c r="T59" s="23"/>
      <c r="U59" s="23"/>
      <c r="V59" s="320" t="str">
        <f>IFERROR(__xludf.DUMMYFUNCTION("""COMPUTED_VALUE"""),"GIVEaway")</f>
        <v>GIVEaway</v>
      </c>
      <c r="W59" s="32"/>
      <c r="X59" s="84" t="str">
        <f>IFERROR(__xludf.DUMMYFUNCTION("""COMPUTED_VALUE"""),"TAKEaway")</f>
        <v>TAKEaway</v>
      </c>
      <c r="Y59" s="33"/>
      <c r="Z59" s="30"/>
      <c r="AA59" s="38" t="str">
        <f>IFERROR(__xludf.DUMMYFUNCTION("""COMPUTED_VALUE"""),"Passing")</f>
        <v>Passing</v>
      </c>
      <c r="AB59" s="25"/>
      <c r="AC59" s="26"/>
      <c r="AD59" s="38" t="str">
        <f>IFERROR(__xludf.DUMMYFUNCTION("""COMPUTED_VALUE"""),"Rushing")</f>
        <v>Rushing</v>
      </c>
      <c r="AE59" s="25"/>
      <c r="AF59" s="26"/>
      <c r="AG59" s="38" t="str">
        <f>IFERROR(__xludf.DUMMYFUNCTION("""COMPUTED_VALUE"""),"Receiving")</f>
        <v>Receiving</v>
      </c>
      <c r="AH59" s="25"/>
      <c r="AI59" s="26"/>
    </row>
    <row r="60">
      <c r="A60" s="31" t="str">
        <f>IFERROR(__xludf.DUMMYFUNCTION("""COMPUTED_VALUE"""),"Wk")</f>
        <v>Wk</v>
      </c>
      <c r="B60" s="321" t="str">
        <f>IFERROR(__xludf.DUMMYFUNCTION("""COMPUTED_VALUE"""),"OPPONENT")</f>
        <v>OPPONENT</v>
      </c>
      <c r="C60" s="322" t="str">
        <f>IFERROR(__xludf.DUMMYFUNCTION("""COMPUTED_VALUE"""),"League")</f>
        <v>League</v>
      </c>
      <c r="D60" s="32"/>
      <c r="E60" s="323" t="str">
        <f>IFERROR(__xludf.DUMMYFUNCTION("""COMPUTED_VALUE"""),"Non-Leag")</f>
        <v>Non-Leag</v>
      </c>
      <c r="F60" s="32"/>
      <c r="G60" s="323" t="str">
        <f>IFERROR(__xludf.DUMMYFUNCTION("""COMPUTED_VALUE"""),"Playofffs")</f>
        <v>Playofffs</v>
      </c>
      <c r="H60" s="33"/>
      <c r="I60" s="324" t="str">
        <f>IFERROR(__xludf.DUMMYFUNCTION("""COMPUTED_VALUE"""),"Q1")</f>
        <v>Q1</v>
      </c>
      <c r="J60" s="247" t="str">
        <f>IFERROR(__xludf.DUMMYFUNCTION("""COMPUTED_VALUE"""),"Q2")</f>
        <v>Q2</v>
      </c>
      <c r="K60" s="247" t="str">
        <f>IFERROR(__xludf.DUMMYFUNCTION("""COMPUTED_VALUE"""),"Q3")</f>
        <v>Q3</v>
      </c>
      <c r="L60" s="247" t="str">
        <f>IFERROR(__xludf.DUMMYFUNCTION("""COMPUTED_VALUE"""),"Q4")</f>
        <v>Q4</v>
      </c>
      <c r="M60" s="247" t="str">
        <f>IFERROR(__xludf.DUMMYFUNCTION("""COMPUTED_VALUE"""),"OT")</f>
        <v>OT</v>
      </c>
      <c r="N60" s="325" t="str">
        <f>IFERROR(__xludf.DUMMYFUNCTION("""COMPUTED_VALUE"""),"Score")</f>
        <v>Score</v>
      </c>
      <c r="O60" s="324" t="str">
        <f>IFERROR(__xludf.DUMMYFUNCTION("""COMPUTED_VALUE"""),"Q1")</f>
        <v>Q1</v>
      </c>
      <c r="P60" s="247" t="str">
        <f>IFERROR(__xludf.DUMMYFUNCTION("""COMPUTED_VALUE"""),"Q2")</f>
        <v>Q2</v>
      </c>
      <c r="Q60" s="247" t="str">
        <f>IFERROR(__xludf.DUMMYFUNCTION("""COMPUTED_VALUE"""),"Q3")</f>
        <v>Q3</v>
      </c>
      <c r="R60" s="247" t="str">
        <f>IFERROR(__xludf.DUMMYFUNCTION("""COMPUTED_VALUE"""),"Q4")</f>
        <v>Q4</v>
      </c>
      <c r="S60" s="247" t="str">
        <f>IFERROR(__xludf.DUMMYFUNCTION("""COMPUTED_VALUE"""),"OT")</f>
        <v>OT</v>
      </c>
      <c r="T60" s="326" t="str">
        <f>IFERROR(__xludf.DUMMYFUNCTION("""COMPUTED_VALUE"""),"Score")</f>
        <v>Score</v>
      </c>
      <c r="U60" s="327" t="str">
        <f>IFERROR(__xludf.DUMMYFUNCTION("""COMPUTED_VALUE"""),"W/L")</f>
        <v>W/L</v>
      </c>
      <c r="V60" s="38" t="str">
        <f>IFERROR(__xludf.DUMMYFUNCTION("""COMPUTED_VALUE"""),"FUM")</f>
        <v>FUM</v>
      </c>
      <c r="W60" s="47" t="str">
        <f>IFERROR(__xludf.DUMMYFUNCTION("""COMPUTED_VALUE"""),"INT")</f>
        <v>INT</v>
      </c>
      <c r="X60" s="38" t="str">
        <f>IFERROR(__xludf.DUMMYFUNCTION("""COMPUTED_VALUE"""),"FUM")</f>
        <v>FUM</v>
      </c>
      <c r="Y60" s="47" t="str">
        <f>IFERROR(__xludf.DUMMYFUNCTION("""COMPUTED_VALUE"""),"INT")</f>
        <v>INT</v>
      </c>
      <c r="Z60" s="328" t="str">
        <f>IFERROR(__xludf.DUMMYFUNCTION("""COMPUTED_VALUE"""),"+/-")</f>
        <v>+/-</v>
      </c>
      <c r="AA60" s="329" t="str">
        <f>IFERROR(__xludf.DUMMYFUNCTION("""COMPUTED_VALUE"""),"ATT")</f>
        <v>ATT</v>
      </c>
      <c r="AB60" s="330" t="str">
        <f>IFERROR(__xludf.DUMMYFUNCTION("""COMPUTED_VALUE"""),"YDS")</f>
        <v>YDS</v>
      </c>
      <c r="AC60" s="331" t="str">
        <f>IFERROR(__xludf.DUMMYFUNCTION("""COMPUTED_VALUE"""),"TD")</f>
        <v>TD</v>
      </c>
      <c r="AD60" s="329" t="str">
        <f>IFERROR(__xludf.DUMMYFUNCTION("""COMPUTED_VALUE"""),"ATT")</f>
        <v>ATT</v>
      </c>
      <c r="AE60" s="330" t="str">
        <f>IFERROR(__xludf.DUMMYFUNCTION("""COMPUTED_VALUE"""),"YDS")</f>
        <v>YDS</v>
      </c>
      <c r="AF60" s="331" t="str">
        <f>IFERROR(__xludf.DUMMYFUNCTION("""COMPUTED_VALUE"""),"TD")</f>
        <v>TD</v>
      </c>
      <c r="AG60" s="329" t="str">
        <f>IFERROR(__xludf.DUMMYFUNCTION("""COMPUTED_VALUE"""),"REC")</f>
        <v>REC</v>
      </c>
      <c r="AH60" s="330" t="str">
        <f>IFERROR(__xludf.DUMMYFUNCTION("""COMPUTED_VALUE"""),"YDS")</f>
        <v>YDS</v>
      </c>
      <c r="AI60" s="331" t="str">
        <f>IFERROR(__xludf.DUMMYFUNCTION("""COMPUTED_VALUE"""),"TD")</f>
        <v>TD</v>
      </c>
    </row>
    <row r="61">
      <c r="A61" s="332" t="str">
        <f>IFERROR(__xludf.DUMMYFUNCTION("""COMPUTED_VALUE"""),"1")</f>
        <v>1</v>
      </c>
      <c r="B61" s="333" t="str">
        <f>IFERROR(__xludf.DUMMYFUNCTION("""COMPUTED_VALUE"""),"Oak Harbor")</f>
        <v>Oak Harbor</v>
      </c>
      <c r="C61" s="334"/>
      <c r="D61" s="335"/>
      <c r="E61" s="336" t="str">
        <f>IFERROR(__xludf.DUMMYFUNCTION("""COMPUTED_VALUE"""),"x")</f>
        <v>x</v>
      </c>
      <c r="F61" s="335"/>
      <c r="G61" s="336"/>
      <c r="H61" s="156"/>
      <c r="I61" s="250">
        <f>IFERROR(__xludf.DUMMYFUNCTION("""COMPUTED_VALUE"""),7.0)</f>
        <v>7</v>
      </c>
      <c r="J61" s="253">
        <f>IFERROR(__xludf.DUMMYFUNCTION("""COMPUTED_VALUE"""),7.0)</f>
        <v>7</v>
      </c>
      <c r="K61" s="253">
        <f>IFERROR(__xludf.DUMMYFUNCTION("""COMPUTED_VALUE"""),14.0)</f>
        <v>14</v>
      </c>
      <c r="L61" s="253">
        <f>IFERROR(__xludf.DUMMYFUNCTION("""COMPUTED_VALUE"""),18.0)</f>
        <v>18</v>
      </c>
      <c r="M61" s="337">
        <f>IFERROR(__xludf.DUMMYFUNCTION("""COMPUTED_VALUE"""),0.0)</f>
        <v>0</v>
      </c>
      <c r="N61" s="338">
        <f>IFERROR(__xludf.DUMMYFUNCTION("""COMPUTED_VALUE"""),46.0)</f>
        <v>46</v>
      </c>
      <c r="O61" s="250">
        <f>IFERROR(__xludf.DUMMYFUNCTION("""COMPUTED_VALUE"""),7.0)</f>
        <v>7</v>
      </c>
      <c r="P61" s="253">
        <f>IFERROR(__xludf.DUMMYFUNCTION("""COMPUTED_VALUE"""),13.0)</f>
        <v>13</v>
      </c>
      <c r="Q61" s="253">
        <f>IFERROR(__xludf.DUMMYFUNCTION("""COMPUTED_VALUE"""),14.0)</f>
        <v>14</v>
      </c>
      <c r="R61" s="253">
        <f>IFERROR(__xludf.DUMMYFUNCTION("""COMPUTED_VALUE"""),12.0)</f>
        <v>12</v>
      </c>
      <c r="S61" s="337">
        <f>IFERROR(__xludf.DUMMYFUNCTION("""COMPUTED_VALUE"""),6.0)</f>
        <v>6</v>
      </c>
      <c r="T61" s="339">
        <f>IFERROR(__xludf.DUMMYFUNCTION("""COMPUTED_VALUE"""),52.0)</f>
        <v>52</v>
      </c>
      <c r="U61" s="340" t="str">
        <f>IFERROR(__xludf.DUMMYFUNCTION("""COMPUTED_VALUE"""),"L")</f>
        <v>L</v>
      </c>
      <c r="V61" s="250">
        <f>IFERROR(__xludf.DUMMYFUNCTION("""COMPUTED_VALUE"""),0.0)</f>
        <v>0</v>
      </c>
      <c r="W61" s="299">
        <f>IFERROR(__xludf.DUMMYFUNCTION("""COMPUTED_VALUE"""),0.0)</f>
        <v>0</v>
      </c>
      <c r="X61" s="250">
        <f>IFERROR(__xludf.DUMMYFUNCTION("""COMPUTED_VALUE"""),2.0)</f>
        <v>2</v>
      </c>
      <c r="Y61" s="299">
        <f>IFERROR(__xludf.DUMMYFUNCTION("""COMPUTED_VALUE"""),1.0)</f>
        <v>1</v>
      </c>
      <c r="Z61" s="341">
        <f>IFERROR(__xludf.DUMMYFUNCTION("""COMPUTED_VALUE"""),3.0)</f>
        <v>3</v>
      </c>
      <c r="AA61" s="250">
        <f>IFERROR(__xludf.DUMMYFUNCTION("""COMPUTED_VALUE"""),5.0)</f>
        <v>5</v>
      </c>
      <c r="AB61" s="253">
        <f>IFERROR(__xludf.DUMMYFUNCTION("""COMPUTED_VALUE"""),28.0)</f>
        <v>28</v>
      </c>
      <c r="AC61" s="299">
        <f>IFERROR(__xludf.DUMMYFUNCTION("""COMPUTED_VALUE"""),0.0)</f>
        <v>0</v>
      </c>
      <c r="AD61" s="250">
        <f>IFERROR(__xludf.DUMMYFUNCTION("""COMPUTED_VALUE"""),53.0)</f>
        <v>53</v>
      </c>
      <c r="AE61" s="253">
        <f>IFERROR(__xludf.DUMMYFUNCTION("""COMPUTED_VALUE"""),393.0)</f>
        <v>393</v>
      </c>
      <c r="AF61" s="299">
        <f>IFERROR(__xludf.DUMMYFUNCTION("""COMPUTED_VALUE"""),7.0)</f>
        <v>7</v>
      </c>
      <c r="AG61" s="342">
        <f>IFERROR(__xludf.DUMMYFUNCTION("""COMPUTED_VALUE"""),3.0)</f>
        <v>3</v>
      </c>
      <c r="AH61" s="253">
        <f>IFERROR(__xludf.DUMMYFUNCTION("""COMPUTED_VALUE"""),28.0)</f>
        <v>28</v>
      </c>
      <c r="AI61" s="299">
        <f>IFERROR(__xludf.DUMMYFUNCTION("""COMPUTED_VALUE"""),0.0)</f>
        <v>0</v>
      </c>
    </row>
    <row r="62">
      <c r="A62" s="343" t="str">
        <f>IFERROR(__xludf.DUMMYFUNCTION("""COMPUTED_VALUE"""),"2")</f>
        <v>2</v>
      </c>
      <c r="B62" s="344" t="str">
        <f>IFERROR(__xludf.DUMMYFUNCTION("""COMPUTED_VALUE"""),"At Elmwood")</f>
        <v>At Elmwood</v>
      </c>
      <c r="C62" s="345"/>
      <c r="D62" s="109"/>
      <c r="E62" s="346" t="str">
        <f>IFERROR(__xludf.DUMMYFUNCTION("""COMPUTED_VALUE"""),"x")</f>
        <v>x</v>
      </c>
      <c r="F62" s="109"/>
      <c r="G62" s="347"/>
      <c r="H62" s="160"/>
      <c r="I62" s="266">
        <f>IFERROR(__xludf.DUMMYFUNCTION("""COMPUTED_VALUE"""),6.0)</f>
        <v>6</v>
      </c>
      <c r="J62" s="303">
        <f>IFERROR(__xludf.DUMMYFUNCTION("""COMPUTED_VALUE"""),21.0)</f>
        <v>21</v>
      </c>
      <c r="K62" s="303">
        <f>IFERROR(__xludf.DUMMYFUNCTION("""COMPUTED_VALUE"""),21.0)</f>
        <v>21</v>
      </c>
      <c r="L62" s="303">
        <f>IFERROR(__xludf.DUMMYFUNCTION("""COMPUTED_VALUE"""),0.0)</f>
        <v>0</v>
      </c>
      <c r="M62" s="277"/>
      <c r="N62" s="348">
        <f>IFERROR(__xludf.DUMMYFUNCTION("""COMPUTED_VALUE"""),48.0)</f>
        <v>48</v>
      </c>
      <c r="O62" s="266">
        <f>IFERROR(__xludf.DUMMYFUNCTION("""COMPUTED_VALUE"""),6.0)</f>
        <v>6</v>
      </c>
      <c r="P62" s="303">
        <f>IFERROR(__xludf.DUMMYFUNCTION("""COMPUTED_VALUE"""),0.0)</f>
        <v>0</v>
      </c>
      <c r="Q62" s="303">
        <f>IFERROR(__xludf.DUMMYFUNCTION("""COMPUTED_VALUE"""),0.0)</f>
        <v>0</v>
      </c>
      <c r="R62" s="303">
        <f>IFERROR(__xludf.DUMMYFUNCTION("""COMPUTED_VALUE"""),6.0)</f>
        <v>6</v>
      </c>
      <c r="S62" s="277"/>
      <c r="T62" s="349">
        <f>IFERROR(__xludf.DUMMYFUNCTION("""COMPUTED_VALUE"""),12.0)</f>
        <v>12</v>
      </c>
      <c r="U62" s="350" t="str">
        <f>IFERROR(__xludf.DUMMYFUNCTION("""COMPUTED_VALUE"""),"W")</f>
        <v>W</v>
      </c>
      <c r="V62" s="266">
        <f>IFERROR(__xludf.DUMMYFUNCTION("""COMPUTED_VALUE"""),1.0)</f>
        <v>1</v>
      </c>
      <c r="W62" s="301">
        <f>IFERROR(__xludf.DUMMYFUNCTION("""COMPUTED_VALUE"""),0.0)</f>
        <v>0</v>
      </c>
      <c r="X62" s="266">
        <f>IFERROR(__xludf.DUMMYFUNCTION("""COMPUTED_VALUE"""),3.0)</f>
        <v>3</v>
      </c>
      <c r="Y62" s="301">
        <f>IFERROR(__xludf.DUMMYFUNCTION("""COMPUTED_VALUE"""),2.0)</f>
        <v>2</v>
      </c>
      <c r="Z62" s="351">
        <f>IFERROR(__xludf.DUMMYFUNCTION("""COMPUTED_VALUE"""),4.0)</f>
        <v>4</v>
      </c>
      <c r="AA62" s="266">
        <f>IFERROR(__xludf.DUMMYFUNCTION("""COMPUTED_VALUE"""),31.0)</f>
        <v>31</v>
      </c>
      <c r="AB62" s="303">
        <f>IFERROR(__xludf.DUMMYFUNCTION("""COMPUTED_VALUE"""),173.0)</f>
        <v>173</v>
      </c>
      <c r="AC62" s="301">
        <f>IFERROR(__xludf.DUMMYFUNCTION("""COMPUTED_VALUE"""),1.0)</f>
        <v>1</v>
      </c>
      <c r="AD62" s="266">
        <f>IFERROR(__xludf.DUMMYFUNCTION("""COMPUTED_VALUE"""),15.0)</f>
        <v>15</v>
      </c>
      <c r="AE62" s="303">
        <f>IFERROR(__xludf.DUMMYFUNCTION("""COMPUTED_VALUE"""),18.0)</f>
        <v>18</v>
      </c>
      <c r="AF62" s="301">
        <f>IFERROR(__xludf.DUMMYFUNCTION("""COMPUTED_VALUE"""),1.0)</f>
        <v>1</v>
      </c>
      <c r="AG62" s="305">
        <f>IFERROR(__xludf.DUMMYFUNCTION("""COMPUTED_VALUE"""),21.0)</f>
        <v>21</v>
      </c>
      <c r="AH62" s="303">
        <f>IFERROR(__xludf.DUMMYFUNCTION("""COMPUTED_VALUE"""),173.0)</f>
        <v>173</v>
      </c>
      <c r="AI62" s="301">
        <f>IFERROR(__xludf.DUMMYFUNCTION("""COMPUTED_VALUE"""),1.0)</f>
        <v>1</v>
      </c>
    </row>
    <row r="63">
      <c r="A63" s="343" t="str">
        <f>IFERROR(__xludf.DUMMYFUNCTION("""COMPUTED_VALUE"""),"3")</f>
        <v>3</v>
      </c>
      <c r="B63" s="344" t="str">
        <f>IFERROR(__xludf.DUMMYFUNCTION("""COMPUTED_VALUE"""),"Genoa")</f>
        <v>Genoa</v>
      </c>
      <c r="C63" s="345"/>
      <c r="D63" s="109"/>
      <c r="E63" s="347" t="str">
        <f>IFERROR(__xludf.DUMMYFUNCTION("""COMPUTED_VALUE"""),"x")</f>
        <v>x</v>
      </c>
      <c r="F63" s="109"/>
      <c r="G63" s="346"/>
      <c r="H63" s="160"/>
      <c r="I63" s="266">
        <f>IFERROR(__xludf.DUMMYFUNCTION("""COMPUTED_VALUE"""),13.0)</f>
        <v>13</v>
      </c>
      <c r="J63" s="303">
        <f>IFERROR(__xludf.DUMMYFUNCTION("""COMPUTED_VALUE"""),6.0)</f>
        <v>6</v>
      </c>
      <c r="K63" s="303">
        <f>IFERROR(__xludf.DUMMYFUNCTION("""COMPUTED_VALUE"""),6.0)</f>
        <v>6</v>
      </c>
      <c r="L63" s="303">
        <f>IFERROR(__xludf.DUMMYFUNCTION("""COMPUTED_VALUE"""),7.0)</f>
        <v>7</v>
      </c>
      <c r="M63" s="277"/>
      <c r="N63" s="348">
        <f>IFERROR(__xludf.DUMMYFUNCTION("""COMPUTED_VALUE"""),32.0)</f>
        <v>32</v>
      </c>
      <c r="O63" s="266">
        <f>IFERROR(__xludf.DUMMYFUNCTION("""COMPUTED_VALUE"""),7.0)</f>
        <v>7</v>
      </c>
      <c r="P63" s="303">
        <f>IFERROR(__xludf.DUMMYFUNCTION("""COMPUTED_VALUE"""),7.0)</f>
        <v>7</v>
      </c>
      <c r="Q63" s="303">
        <f>IFERROR(__xludf.DUMMYFUNCTION("""COMPUTED_VALUE"""),14.0)</f>
        <v>14</v>
      </c>
      <c r="R63" s="303">
        <f>IFERROR(__xludf.DUMMYFUNCTION("""COMPUTED_VALUE"""),14.0)</f>
        <v>14</v>
      </c>
      <c r="S63" s="277"/>
      <c r="T63" s="349">
        <f>IFERROR(__xludf.DUMMYFUNCTION("""COMPUTED_VALUE"""),42.0)</f>
        <v>42</v>
      </c>
      <c r="U63" s="350" t="str">
        <f>IFERROR(__xludf.DUMMYFUNCTION("""COMPUTED_VALUE"""),"L")</f>
        <v>L</v>
      </c>
      <c r="V63" s="266">
        <f>IFERROR(__xludf.DUMMYFUNCTION("""COMPUTED_VALUE"""),1.0)</f>
        <v>1</v>
      </c>
      <c r="W63" s="301">
        <f>IFERROR(__xludf.DUMMYFUNCTION("""COMPUTED_VALUE"""),1.0)</f>
        <v>1</v>
      </c>
      <c r="X63" s="266">
        <f>IFERROR(__xludf.DUMMYFUNCTION("""COMPUTED_VALUE"""),0.0)</f>
        <v>0</v>
      </c>
      <c r="Y63" s="301">
        <f>IFERROR(__xludf.DUMMYFUNCTION("""COMPUTED_VALUE"""),1.0)</f>
        <v>1</v>
      </c>
      <c r="Z63" s="351">
        <f>IFERROR(__xludf.DUMMYFUNCTION("""COMPUTED_VALUE"""),-1.0)</f>
        <v>-1</v>
      </c>
      <c r="AA63" s="266">
        <f>IFERROR(__xludf.DUMMYFUNCTION("""COMPUTED_VALUE"""),16.0)</f>
        <v>16</v>
      </c>
      <c r="AB63" s="303">
        <f>IFERROR(__xludf.DUMMYFUNCTION("""COMPUTED_VALUE"""),143.0)</f>
        <v>143</v>
      </c>
      <c r="AC63" s="301">
        <f>IFERROR(__xludf.DUMMYFUNCTION("""COMPUTED_VALUE"""),1.0)</f>
        <v>1</v>
      </c>
      <c r="AD63" s="266">
        <f>IFERROR(__xludf.DUMMYFUNCTION("""COMPUTED_VALUE"""),33.0)</f>
        <v>33</v>
      </c>
      <c r="AE63" s="303">
        <f>IFERROR(__xludf.DUMMYFUNCTION("""COMPUTED_VALUE"""),190.0)</f>
        <v>190</v>
      </c>
      <c r="AF63" s="301">
        <f>IFERROR(__xludf.DUMMYFUNCTION("""COMPUTED_VALUE"""),4.0)</f>
        <v>4</v>
      </c>
      <c r="AG63" s="305">
        <f>IFERROR(__xludf.DUMMYFUNCTION("""COMPUTED_VALUE"""),13.0)</f>
        <v>13</v>
      </c>
      <c r="AH63" s="303">
        <f>IFERROR(__xludf.DUMMYFUNCTION("""COMPUTED_VALUE"""),143.0)</f>
        <v>143</v>
      </c>
      <c r="AI63" s="301">
        <f>IFERROR(__xludf.DUMMYFUNCTION("""COMPUTED_VALUE"""),1.0)</f>
        <v>1</v>
      </c>
    </row>
    <row r="64">
      <c r="A64" s="343" t="str">
        <f>IFERROR(__xludf.DUMMYFUNCTION("""COMPUTED_VALUE"""),"4")</f>
        <v>4</v>
      </c>
      <c r="B64" s="344" t="str">
        <f>IFERROR(__xludf.DUMMYFUNCTION("""COMPUTED_VALUE"""),"Ridgedale")</f>
        <v>Ridgedale</v>
      </c>
      <c r="C64" s="345"/>
      <c r="D64" s="109"/>
      <c r="E64" s="346" t="str">
        <f>IFERROR(__xludf.DUMMYFUNCTION("""COMPUTED_VALUE"""),"x")</f>
        <v>x</v>
      </c>
      <c r="F64" s="109"/>
      <c r="G64" s="347"/>
      <c r="H64" s="160"/>
      <c r="I64" s="266">
        <f>IFERROR(__xludf.DUMMYFUNCTION("""COMPUTED_VALUE"""),14.0)</f>
        <v>14</v>
      </c>
      <c r="J64" s="303">
        <f>IFERROR(__xludf.DUMMYFUNCTION("""COMPUTED_VALUE"""),21.0)</f>
        <v>21</v>
      </c>
      <c r="K64" s="303">
        <f>IFERROR(__xludf.DUMMYFUNCTION("""COMPUTED_VALUE"""),14.0)</f>
        <v>14</v>
      </c>
      <c r="L64" s="303">
        <f>IFERROR(__xludf.DUMMYFUNCTION("""COMPUTED_VALUE"""),7.0)</f>
        <v>7</v>
      </c>
      <c r="M64" s="277"/>
      <c r="N64" s="348">
        <f>IFERROR(__xludf.DUMMYFUNCTION("""COMPUTED_VALUE"""),56.0)</f>
        <v>56</v>
      </c>
      <c r="O64" s="266">
        <f>IFERROR(__xludf.DUMMYFUNCTION("""COMPUTED_VALUE"""),0.0)</f>
        <v>0</v>
      </c>
      <c r="P64" s="303">
        <f>IFERROR(__xludf.DUMMYFUNCTION("""COMPUTED_VALUE"""),7.0)</f>
        <v>7</v>
      </c>
      <c r="Q64" s="303">
        <f>IFERROR(__xludf.DUMMYFUNCTION("""COMPUTED_VALUE"""),0.0)</f>
        <v>0</v>
      </c>
      <c r="R64" s="303">
        <f>IFERROR(__xludf.DUMMYFUNCTION("""COMPUTED_VALUE"""),0.0)</f>
        <v>0</v>
      </c>
      <c r="S64" s="277"/>
      <c r="T64" s="349">
        <f>IFERROR(__xludf.DUMMYFUNCTION("""COMPUTED_VALUE"""),7.0)</f>
        <v>7</v>
      </c>
      <c r="U64" s="350" t="str">
        <f>IFERROR(__xludf.DUMMYFUNCTION("""COMPUTED_VALUE"""),"W")</f>
        <v>W</v>
      </c>
      <c r="V64" s="266">
        <f>IFERROR(__xludf.DUMMYFUNCTION("""COMPUTED_VALUE"""),0.0)</f>
        <v>0</v>
      </c>
      <c r="W64" s="301">
        <f>IFERROR(__xludf.DUMMYFUNCTION("""COMPUTED_VALUE"""),1.0)</f>
        <v>1</v>
      </c>
      <c r="X64" s="266">
        <f>IFERROR(__xludf.DUMMYFUNCTION("""COMPUTED_VALUE"""),1.0)</f>
        <v>1</v>
      </c>
      <c r="Y64" s="301">
        <f>IFERROR(__xludf.DUMMYFUNCTION("""COMPUTED_VALUE"""),2.0)</f>
        <v>2</v>
      </c>
      <c r="Z64" s="351">
        <f>IFERROR(__xludf.DUMMYFUNCTION("""COMPUTED_VALUE"""),2.0)</f>
        <v>2</v>
      </c>
      <c r="AA64" s="266">
        <f>IFERROR(__xludf.DUMMYFUNCTION("""COMPUTED_VALUE"""),13.0)</f>
        <v>13</v>
      </c>
      <c r="AB64" s="303">
        <f>IFERROR(__xludf.DUMMYFUNCTION("""COMPUTED_VALUE"""),83.0)</f>
        <v>83</v>
      </c>
      <c r="AC64" s="301">
        <f>IFERROR(__xludf.DUMMYFUNCTION("""COMPUTED_VALUE"""),0.0)</f>
        <v>0</v>
      </c>
      <c r="AD64" s="266">
        <f>IFERROR(__xludf.DUMMYFUNCTION("""COMPUTED_VALUE"""),36.0)</f>
        <v>36</v>
      </c>
      <c r="AE64" s="303">
        <f>IFERROR(__xludf.DUMMYFUNCTION("""COMPUTED_VALUE"""),118.0)</f>
        <v>118</v>
      </c>
      <c r="AF64" s="301">
        <f>IFERROR(__xludf.DUMMYFUNCTION("""COMPUTED_VALUE"""),1.0)</f>
        <v>1</v>
      </c>
      <c r="AG64" s="305">
        <f>IFERROR(__xludf.DUMMYFUNCTION("""COMPUTED_VALUE"""),6.0)</f>
        <v>6</v>
      </c>
      <c r="AH64" s="303">
        <f>IFERROR(__xludf.DUMMYFUNCTION("""COMPUTED_VALUE"""),83.0)</f>
        <v>83</v>
      </c>
      <c r="AI64" s="301">
        <f>IFERROR(__xludf.DUMMYFUNCTION("""COMPUTED_VALUE"""),0.0)</f>
        <v>0</v>
      </c>
    </row>
    <row r="65">
      <c r="A65" s="343" t="str">
        <f>IFERROR(__xludf.DUMMYFUNCTION("""COMPUTED_VALUE"""),"5")</f>
        <v>5</v>
      </c>
      <c r="B65" s="344" t="str">
        <f>IFERROR(__xludf.DUMMYFUNCTION("""COMPUTED_VALUE"""),"At Tiffin Columbian")</f>
        <v>At Tiffin Columbian</v>
      </c>
      <c r="C65" s="352"/>
      <c r="D65" s="109"/>
      <c r="E65" s="347" t="str">
        <f>IFERROR(__xludf.DUMMYFUNCTION("""COMPUTED_VALUE"""),"x")</f>
        <v>x</v>
      </c>
      <c r="F65" s="109"/>
      <c r="G65" s="347"/>
      <c r="H65" s="160"/>
      <c r="I65" s="266">
        <f>IFERROR(__xludf.DUMMYFUNCTION("""COMPUTED_VALUE"""),7.0)</f>
        <v>7</v>
      </c>
      <c r="J65" s="303">
        <f>IFERROR(__xludf.DUMMYFUNCTION("""COMPUTED_VALUE"""),6.0)</f>
        <v>6</v>
      </c>
      <c r="K65" s="303">
        <f>IFERROR(__xludf.DUMMYFUNCTION("""COMPUTED_VALUE"""),0.0)</f>
        <v>0</v>
      </c>
      <c r="L65" s="303">
        <f>IFERROR(__xludf.DUMMYFUNCTION("""COMPUTED_VALUE"""),0.0)</f>
        <v>0</v>
      </c>
      <c r="M65" s="277"/>
      <c r="N65" s="348">
        <f>IFERROR(__xludf.DUMMYFUNCTION("""COMPUTED_VALUE"""),13.0)</f>
        <v>13</v>
      </c>
      <c r="O65" s="266">
        <f>IFERROR(__xludf.DUMMYFUNCTION("""COMPUTED_VALUE"""),0.0)</f>
        <v>0</v>
      </c>
      <c r="P65" s="303">
        <f>IFERROR(__xludf.DUMMYFUNCTION("""COMPUTED_VALUE"""),0.0)</f>
        <v>0</v>
      </c>
      <c r="Q65" s="303">
        <f>IFERROR(__xludf.DUMMYFUNCTION("""COMPUTED_VALUE"""),9.0)</f>
        <v>9</v>
      </c>
      <c r="R65" s="303">
        <f>IFERROR(__xludf.DUMMYFUNCTION("""COMPUTED_VALUE"""),7.0)</f>
        <v>7</v>
      </c>
      <c r="S65" s="277"/>
      <c r="T65" s="349">
        <f>IFERROR(__xludf.DUMMYFUNCTION("""COMPUTED_VALUE"""),16.0)</f>
        <v>16</v>
      </c>
      <c r="U65" s="350" t="str">
        <f>IFERROR(__xludf.DUMMYFUNCTION("""COMPUTED_VALUE"""),"L")</f>
        <v>L</v>
      </c>
      <c r="V65" s="266">
        <f>IFERROR(__xludf.DUMMYFUNCTION("""COMPUTED_VALUE"""),0.0)</f>
        <v>0</v>
      </c>
      <c r="W65" s="301">
        <f>IFERROR(__xludf.DUMMYFUNCTION("""COMPUTED_VALUE"""),0.0)</f>
        <v>0</v>
      </c>
      <c r="X65" s="266">
        <f>IFERROR(__xludf.DUMMYFUNCTION("""COMPUTED_VALUE"""),0.0)</f>
        <v>0</v>
      </c>
      <c r="Y65" s="301">
        <f>IFERROR(__xludf.DUMMYFUNCTION("""COMPUTED_VALUE"""),0.0)</f>
        <v>0</v>
      </c>
      <c r="Z65" s="351">
        <f>IFERROR(__xludf.DUMMYFUNCTION("""COMPUTED_VALUE"""),0.0)</f>
        <v>0</v>
      </c>
      <c r="AA65" s="266">
        <f>IFERROR(__xludf.DUMMYFUNCTION("""COMPUTED_VALUE"""),25.0)</f>
        <v>25</v>
      </c>
      <c r="AB65" s="303">
        <f>IFERROR(__xludf.DUMMYFUNCTION("""COMPUTED_VALUE"""),179.0)</f>
        <v>179</v>
      </c>
      <c r="AC65" s="301">
        <f>IFERROR(__xludf.DUMMYFUNCTION("""COMPUTED_VALUE"""),1.0)</f>
        <v>1</v>
      </c>
      <c r="AD65" s="266">
        <f>IFERROR(__xludf.DUMMYFUNCTION("""COMPUTED_VALUE"""),32.0)</f>
        <v>32</v>
      </c>
      <c r="AE65" s="303">
        <f>IFERROR(__xludf.DUMMYFUNCTION("""COMPUTED_VALUE"""),80.0)</f>
        <v>80</v>
      </c>
      <c r="AF65" s="301">
        <f>IFERROR(__xludf.DUMMYFUNCTION("""COMPUTED_VALUE"""),1.0)</f>
        <v>1</v>
      </c>
      <c r="AG65" s="305">
        <f>IFERROR(__xludf.DUMMYFUNCTION("""COMPUTED_VALUE"""),13.0)</f>
        <v>13</v>
      </c>
      <c r="AH65" s="303">
        <f>IFERROR(__xludf.DUMMYFUNCTION("""COMPUTED_VALUE"""),179.0)</f>
        <v>179</v>
      </c>
      <c r="AI65" s="301">
        <f>IFERROR(__xludf.DUMMYFUNCTION("""COMPUTED_VALUE"""),1.0)</f>
        <v>1</v>
      </c>
    </row>
    <row r="66">
      <c r="A66" s="343" t="str">
        <f>IFERROR(__xludf.DUMMYFUNCTION("""COMPUTED_VALUE"""),"6")</f>
        <v>6</v>
      </c>
      <c r="B66" s="344" t="str">
        <f>IFERROR(__xludf.DUMMYFUNCTION("""COMPUTED_VALUE"""),"Port Clinton")</f>
        <v>Port Clinton</v>
      </c>
      <c r="C66" s="345" t="str">
        <f>IFERROR(__xludf.DUMMYFUNCTION("""COMPUTED_VALUE"""),"x")</f>
        <v>x</v>
      </c>
      <c r="D66" s="109"/>
      <c r="E66" s="346"/>
      <c r="F66" s="109"/>
      <c r="G66" s="347"/>
      <c r="H66" s="160"/>
      <c r="I66" s="266">
        <f>IFERROR(__xludf.DUMMYFUNCTION("""COMPUTED_VALUE"""),7.0)</f>
        <v>7</v>
      </c>
      <c r="J66" s="277">
        <f>IFERROR(__xludf.DUMMYFUNCTION("""COMPUTED_VALUE"""),14.0)</f>
        <v>14</v>
      </c>
      <c r="K66" s="277">
        <f>IFERROR(__xludf.DUMMYFUNCTION("""COMPUTED_VALUE"""),7.0)</f>
        <v>7</v>
      </c>
      <c r="L66" s="277">
        <f>IFERROR(__xludf.DUMMYFUNCTION("""COMPUTED_VALUE"""),7.0)</f>
        <v>7</v>
      </c>
      <c r="M66" s="277"/>
      <c r="N66" s="348">
        <f>IFERROR(__xludf.DUMMYFUNCTION("""COMPUTED_VALUE"""),35.0)</f>
        <v>35</v>
      </c>
      <c r="O66" s="266">
        <f>IFERROR(__xludf.DUMMYFUNCTION("""COMPUTED_VALUE"""),0.0)</f>
        <v>0</v>
      </c>
      <c r="P66" s="303">
        <f>IFERROR(__xludf.DUMMYFUNCTION("""COMPUTED_VALUE"""),14.0)</f>
        <v>14</v>
      </c>
      <c r="Q66" s="303">
        <f>IFERROR(__xludf.DUMMYFUNCTION("""COMPUTED_VALUE"""),7.0)</f>
        <v>7</v>
      </c>
      <c r="R66" s="303">
        <f>IFERROR(__xludf.DUMMYFUNCTION("""COMPUTED_VALUE"""),0.0)</f>
        <v>0</v>
      </c>
      <c r="S66" s="277"/>
      <c r="T66" s="349">
        <f>IFERROR(__xludf.DUMMYFUNCTION("""COMPUTED_VALUE"""),21.0)</f>
        <v>21</v>
      </c>
      <c r="U66" s="350" t="str">
        <f>IFERROR(__xludf.DUMMYFUNCTION("""COMPUTED_VALUE"""),"W")</f>
        <v>W</v>
      </c>
      <c r="V66" s="266">
        <f>IFERROR(__xludf.DUMMYFUNCTION("""COMPUTED_VALUE"""),0.0)</f>
        <v>0</v>
      </c>
      <c r="W66" s="278">
        <f>IFERROR(__xludf.DUMMYFUNCTION("""COMPUTED_VALUE"""),1.0)</f>
        <v>1</v>
      </c>
      <c r="X66" s="353">
        <f>IFERROR(__xludf.DUMMYFUNCTION("""COMPUTED_VALUE"""),0.0)</f>
        <v>0</v>
      </c>
      <c r="Y66" s="278">
        <f>IFERROR(__xludf.DUMMYFUNCTION("""COMPUTED_VALUE"""),3.0)</f>
        <v>3</v>
      </c>
      <c r="Z66" s="354">
        <f>IFERROR(__xludf.DUMMYFUNCTION("""COMPUTED_VALUE"""),2.0)</f>
        <v>2</v>
      </c>
      <c r="AA66" s="353">
        <f>IFERROR(__xludf.DUMMYFUNCTION("""COMPUTED_VALUE"""),41.0)</f>
        <v>41</v>
      </c>
      <c r="AB66" s="277">
        <f>IFERROR(__xludf.DUMMYFUNCTION("""COMPUTED_VALUE"""),284.0)</f>
        <v>284</v>
      </c>
      <c r="AC66" s="278">
        <f>IFERROR(__xludf.DUMMYFUNCTION("""COMPUTED_VALUE"""),2.0)</f>
        <v>2</v>
      </c>
      <c r="AD66" s="353">
        <f>IFERROR(__xludf.DUMMYFUNCTION("""COMPUTED_VALUE"""),26.0)</f>
        <v>26</v>
      </c>
      <c r="AE66" s="277">
        <f>IFERROR(__xludf.DUMMYFUNCTION("""COMPUTED_VALUE"""),94.0)</f>
        <v>94</v>
      </c>
      <c r="AF66" s="278">
        <f>IFERROR(__xludf.DUMMYFUNCTION("""COMPUTED_VALUE"""),1.0)</f>
        <v>1</v>
      </c>
      <c r="AG66" s="276">
        <f>IFERROR(__xludf.DUMMYFUNCTION("""COMPUTED_VALUE"""),22.0)</f>
        <v>22</v>
      </c>
      <c r="AH66" s="277">
        <f>IFERROR(__xludf.DUMMYFUNCTION("""COMPUTED_VALUE"""),284.0)</f>
        <v>284</v>
      </c>
      <c r="AI66" s="278">
        <f>IFERROR(__xludf.DUMMYFUNCTION("""COMPUTED_VALUE"""),2.0)</f>
        <v>2</v>
      </c>
    </row>
    <row r="67">
      <c r="A67" s="343" t="str">
        <f>IFERROR(__xludf.DUMMYFUNCTION("""COMPUTED_VALUE"""),"7")</f>
        <v>7</v>
      </c>
      <c r="B67" s="344" t="str">
        <f>IFERROR(__xludf.DUMMYFUNCTION("""COMPUTED_VALUE"""),"At Bellevue")</f>
        <v>At Bellevue</v>
      </c>
      <c r="C67" s="345" t="str">
        <f>IFERROR(__xludf.DUMMYFUNCTION("""COMPUTED_VALUE"""),"x")</f>
        <v>x</v>
      </c>
      <c r="D67" s="109"/>
      <c r="E67" s="347"/>
      <c r="F67" s="109"/>
      <c r="G67" s="346"/>
      <c r="H67" s="160"/>
      <c r="I67" s="266">
        <f>IFERROR(__xludf.DUMMYFUNCTION("""COMPUTED_VALUE"""),7.0)</f>
        <v>7</v>
      </c>
      <c r="J67" s="277">
        <f>IFERROR(__xludf.DUMMYFUNCTION("""COMPUTED_VALUE"""),0.0)</f>
        <v>0</v>
      </c>
      <c r="K67" s="277">
        <f>IFERROR(__xludf.DUMMYFUNCTION("""COMPUTED_VALUE"""),7.0)</f>
        <v>7</v>
      </c>
      <c r="L67" s="277">
        <f>IFERROR(__xludf.DUMMYFUNCTION("""COMPUTED_VALUE"""),0.0)</f>
        <v>0</v>
      </c>
      <c r="M67" s="277"/>
      <c r="N67" s="348">
        <f>IFERROR(__xludf.DUMMYFUNCTION("""COMPUTED_VALUE"""),14.0)</f>
        <v>14</v>
      </c>
      <c r="O67" s="353">
        <f>IFERROR(__xludf.DUMMYFUNCTION("""COMPUTED_VALUE"""),7.0)</f>
        <v>7</v>
      </c>
      <c r="P67" s="277">
        <f>IFERROR(__xludf.DUMMYFUNCTION("""COMPUTED_VALUE"""),7.0)</f>
        <v>7</v>
      </c>
      <c r="Q67" s="277">
        <f>IFERROR(__xludf.DUMMYFUNCTION("""COMPUTED_VALUE"""),7.0)</f>
        <v>7</v>
      </c>
      <c r="R67" s="277">
        <f>IFERROR(__xludf.DUMMYFUNCTION("""COMPUTED_VALUE"""),7.0)</f>
        <v>7</v>
      </c>
      <c r="S67" s="277"/>
      <c r="T67" s="349">
        <f>IFERROR(__xludf.DUMMYFUNCTION("""COMPUTED_VALUE"""),28.0)</f>
        <v>28</v>
      </c>
      <c r="U67" s="350" t="str">
        <f>IFERROR(__xludf.DUMMYFUNCTION("""COMPUTED_VALUE"""),"L")</f>
        <v>L</v>
      </c>
      <c r="V67" s="266">
        <f>IFERROR(__xludf.DUMMYFUNCTION("""COMPUTED_VALUE"""),0.0)</f>
        <v>0</v>
      </c>
      <c r="W67" s="278">
        <f>IFERROR(__xludf.DUMMYFUNCTION("""COMPUTED_VALUE"""),0.0)</f>
        <v>0</v>
      </c>
      <c r="X67" s="353">
        <f>IFERROR(__xludf.DUMMYFUNCTION("""COMPUTED_VALUE"""),1.0)</f>
        <v>1</v>
      </c>
      <c r="Y67" s="278">
        <f>IFERROR(__xludf.DUMMYFUNCTION("""COMPUTED_VALUE"""),0.0)</f>
        <v>0</v>
      </c>
      <c r="Z67" s="354">
        <f>IFERROR(__xludf.DUMMYFUNCTION("""COMPUTED_VALUE"""),1.0)</f>
        <v>1</v>
      </c>
      <c r="AA67" s="353">
        <f>IFERROR(__xludf.DUMMYFUNCTION("""COMPUTED_VALUE"""),25.0)</f>
        <v>25</v>
      </c>
      <c r="AB67" s="277">
        <f>IFERROR(__xludf.DUMMYFUNCTION("""COMPUTED_VALUE"""),143.0)</f>
        <v>143</v>
      </c>
      <c r="AC67" s="278">
        <f>IFERROR(__xludf.DUMMYFUNCTION("""COMPUTED_VALUE"""),1.0)</f>
        <v>1</v>
      </c>
      <c r="AD67" s="353">
        <f>IFERROR(__xludf.DUMMYFUNCTION("""COMPUTED_VALUE"""),35.0)</f>
        <v>35</v>
      </c>
      <c r="AE67" s="277">
        <f>IFERROR(__xludf.DUMMYFUNCTION("""COMPUTED_VALUE"""),168.0)</f>
        <v>168</v>
      </c>
      <c r="AF67" s="278">
        <f>IFERROR(__xludf.DUMMYFUNCTION("""COMPUTED_VALUE"""),3.0)</f>
        <v>3</v>
      </c>
      <c r="AG67" s="276">
        <f>IFERROR(__xludf.DUMMYFUNCTION("""COMPUTED_VALUE"""),18.0)</f>
        <v>18</v>
      </c>
      <c r="AH67" s="277">
        <f>IFERROR(__xludf.DUMMYFUNCTION("""COMPUTED_VALUE"""),143.0)</f>
        <v>143</v>
      </c>
      <c r="AI67" s="278">
        <f>IFERROR(__xludf.DUMMYFUNCTION("""COMPUTED_VALUE"""),1.0)</f>
        <v>1</v>
      </c>
    </row>
    <row r="68">
      <c r="A68" s="343" t="str">
        <f>IFERROR(__xludf.DUMMYFUNCTION("""COMPUTED_VALUE"""),"8")</f>
        <v>8</v>
      </c>
      <c r="B68" s="344" t="str">
        <f>IFERROR(__xludf.DUMMYFUNCTION("""COMPUTED_VALUE"""),"Vermilion")</f>
        <v>Vermilion</v>
      </c>
      <c r="C68" s="345" t="str">
        <f>IFERROR(__xludf.DUMMYFUNCTION("""COMPUTED_VALUE"""),"x")</f>
        <v>x</v>
      </c>
      <c r="D68" s="109"/>
      <c r="E68" s="346"/>
      <c r="F68" s="109"/>
      <c r="G68" s="347"/>
      <c r="H68" s="160"/>
      <c r="I68" s="266">
        <f>IFERROR(__xludf.DUMMYFUNCTION("""COMPUTED_VALUE"""),7.0)</f>
        <v>7</v>
      </c>
      <c r="J68" s="277">
        <f>IFERROR(__xludf.DUMMYFUNCTION("""COMPUTED_VALUE"""),0.0)</f>
        <v>0</v>
      </c>
      <c r="K68" s="277">
        <f>IFERROR(__xludf.DUMMYFUNCTION("""COMPUTED_VALUE"""),7.0)</f>
        <v>7</v>
      </c>
      <c r="L68" s="277">
        <f>IFERROR(__xludf.DUMMYFUNCTION("""COMPUTED_VALUE"""),7.0)</f>
        <v>7</v>
      </c>
      <c r="M68" s="277"/>
      <c r="N68" s="348">
        <f>IFERROR(__xludf.DUMMYFUNCTION("""COMPUTED_VALUE"""),21.0)</f>
        <v>21</v>
      </c>
      <c r="O68" s="353">
        <f>IFERROR(__xludf.DUMMYFUNCTION("""COMPUTED_VALUE"""),0.0)</f>
        <v>0</v>
      </c>
      <c r="P68" s="277">
        <f>IFERROR(__xludf.DUMMYFUNCTION("""COMPUTED_VALUE"""),0.0)</f>
        <v>0</v>
      </c>
      <c r="Q68" s="277">
        <f>IFERROR(__xludf.DUMMYFUNCTION("""COMPUTED_VALUE"""),14.0)</f>
        <v>14</v>
      </c>
      <c r="R68" s="277">
        <f>IFERROR(__xludf.DUMMYFUNCTION("""COMPUTED_VALUE"""),14.0)</f>
        <v>14</v>
      </c>
      <c r="S68" s="277"/>
      <c r="T68" s="349">
        <f>IFERROR(__xludf.DUMMYFUNCTION("""COMPUTED_VALUE"""),28.0)</f>
        <v>28</v>
      </c>
      <c r="U68" s="350" t="str">
        <f>IFERROR(__xludf.DUMMYFUNCTION("""COMPUTED_VALUE"""),"L")</f>
        <v>L</v>
      </c>
      <c r="V68" s="266">
        <f>IFERROR(__xludf.DUMMYFUNCTION("""COMPUTED_VALUE"""),0.0)</f>
        <v>0</v>
      </c>
      <c r="W68" s="278">
        <f>IFERROR(__xludf.DUMMYFUNCTION("""COMPUTED_VALUE"""),1.0)</f>
        <v>1</v>
      </c>
      <c r="X68" s="353">
        <f>IFERROR(__xludf.DUMMYFUNCTION("""COMPUTED_VALUE"""),0.0)</f>
        <v>0</v>
      </c>
      <c r="Y68" s="278">
        <f>IFERROR(__xludf.DUMMYFUNCTION("""COMPUTED_VALUE"""),2.0)</f>
        <v>2</v>
      </c>
      <c r="Z68" s="354">
        <f>IFERROR(__xludf.DUMMYFUNCTION("""COMPUTED_VALUE"""),1.0)</f>
        <v>1</v>
      </c>
      <c r="AA68" s="353">
        <f>IFERROR(__xludf.DUMMYFUNCTION("""COMPUTED_VALUE"""),12.0)</f>
        <v>12</v>
      </c>
      <c r="AB68" s="277">
        <f>IFERROR(__xludf.DUMMYFUNCTION("""COMPUTED_VALUE"""),44.0)</f>
        <v>44</v>
      </c>
      <c r="AC68" s="278">
        <f>IFERROR(__xludf.DUMMYFUNCTION("""COMPUTED_VALUE"""),0.0)</f>
        <v>0</v>
      </c>
      <c r="AD68" s="353">
        <f>IFERROR(__xludf.DUMMYFUNCTION("""COMPUTED_VALUE"""),33.0)</f>
        <v>33</v>
      </c>
      <c r="AE68" s="277">
        <f>IFERROR(__xludf.DUMMYFUNCTION("""COMPUTED_VALUE"""),336.0)</f>
        <v>336</v>
      </c>
      <c r="AF68" s="278">
        <f>IFERROR(__xludf.DUMMYFUNCTION("""COMPUTED_VALUE"""),4.0)</f>
        <v>4</v>
      </c>
      <c r="AG68" s="276">
        <f>IFERROR(__xludf.DUMMYFUNCTION("""COMPUTED_VALUE"""),5.0)</f>
        <v>5</v>
      </c>
      <c r="AH68" s="277">
        <f>IFERROR(__xludf.DUMMYFUNCTION("""COMPUTED_VALUE"""),44.0)</f>
        <v>44</v>
      </c>
      <c r="AI68" s="278">
        <f>IFERROR(__xludf.DUMMYFUNCTION("""COMPUTED_VALUE"""),0.0)</f>
        <v>0</v>
      </c>
    </row>
    <row r="69">
      <c r="A69" s="343" t="str">
        <f>IFERROR(__xludf.DUMMYFUNCTION("""COMPUTED_VALUE"""),"9")</f>
        <v>9</v>
      </c>
      <c r="B69" s="344" t="str">
        <f>IFERROR(__xludf.DUMMYFUNCTION("""COMPUTED_VALUE"""),"At Perkins")</f>
        <v>At Perkins</v>
      </c>
      <c r="C69" s="352"/>
      <c r="D69" s="109"/>
      <c r="E69" s="347" t="str">
        <f>IFERROR(__xludf.DUMMYFUNCTION("""COMPUTED_VALUE"""),"x")</f>
        <v>x</v>
      </c>
      <c r="F69" s="109"/>
      <c r="G69" s="347"/>
      <c r="H69" s="160"/>
      <c r="I69" s="266">
        <f>IFERROR(__xludf.DUMMYFUNCTION("""COMPUTED_VALUE"""),0.0)</f>
        <v>0</v>
      </c>
      <c r="J69" s="277">
        <f>IFERROR(__xludf.DUMMYFUNCTION("""COMPUTED_VALUE"""),0.0)</f>
        <v>0</v>
      </c>
      <c r="K69" s="277">
        <f>IFERROR(__xludf.DUMMYFUNCTION("""COMPUTED_VALUE"""),0.0)</f>
        <v>0</v>
      </c>
      <c r="L69" s="277">
        <f>IFERROR(__xludf.DUMMYFUNCTION("""COMPUTED_VALUE"""),6.0)</f>
        <v>6</v>
      </c>
      <c r="M69" s="277"/>
      <c r="N69" s="348">
        <f>IFERROR(__xludf.DUMMYFUNCTION("""COMPUTED_VALUE"""),6.0)</f>
        <v>6</v>
      </c>
      <c r="O69" s="353">
        <f>IFERROR(__xludf.DUMMYFUNCTION("""COMPUTED_VALUE"""),7.0)</f>
        <v>7</v>
      </c>
      <c r="P69" s="277">
        <f>IFERROR(__xludf.DUMMYFUNCTION("""COMPUTED_VALUE"""),14.0)</f>
        <v>14</v>
      </c>
      <c r="Q69" s="277">
        <f>IFERROR(__xludf.DUMMYFUNCTION("""COMPUTED_VALUE"""),13.0)</f>
        <v>13</v>
      </c>
      <c r="R69" s="277">
        <f>IFERROR(__xludf.DUMMYFUNCTION("""COMPUTED_VALUE"""),7.0)</f>
        <v>7</v>
      </c>
      <c r="S69" s="277"/>
      <c r="T69" s="349">
        <f>IFERROR(__xludf.DUMMYFUNCTION("""COMPUTED_VALUE"""),41.0)</f>
        <v>41</v>
      </c>
      <c r="U69" s="350" t="str">
        <f>IFERROR(__xludf.DUMMYFUNCTION("""COMPUTED_VALUE"""),"L")</f>
        <v>L</v>
      </c>
      <c r="V69" s="266">
        <f>IFERROR(__xludf.DUMMYFUNCTION("""COMPUTED_VALUE"""),0.0)</f>
        <v>0</v>
      </c>
      <c r="W69" s="278">
        <f>IFERROR(__xludf.DUMMYFUNCTION("""COMPUTED_VALUE"""),0.0)</f>
        <v>0</v>
      </c>
      <c r="X69" s="353">
        <f>IFERROR(__xludf.DUMMYFUNCTION("""COMPUTED_VALUE"""),1.0)</f>
        <v>1</v>
      </c>
      <c r="Y69" s="278">
        <f>IFERROR(__xludf.DUMMYFUNCTION("""COMPUTED_VALUE"""),0.0)</f>
        <v>0</v>
      </c>
      <c r="Z69" s="354">
        <f>IFERROR(__xludf.DUMMYFUNCTION("""COMPUTED_VALUE"""),1.0)</f>
        <v>1</v>
      </c>
      <c r="AA69" s="353">
        <f>IFERROR(__xludf.DUMMYFUNCTION("""COMPUTED_VALUE"""),11.0)</f>
        <v>11</v>
      </c>
      <c r="AB69" s="277">
        <f>IFERROR(__xludf.DUMMYFUNCTION("""COMPUTED_VALUE"""),119.0)</f>
        <v>119</v>
      </c>
      <c r="AC69" s="278">
        <f>IFERROR(__xludf.DUMMYFUNCTION("""COMPUTED_VALUE"""),2.0)</f>
        <v>2</v>
      </c>
      <c r="AD69" s="353">
        <f>IFERROR(__xludf.DUMMYFUNCTION("""COMPUTED_VALUE"""),24.0)</f>
        <v>24</v>
      </c>
      <c r="AE69" s="277">
        <f>IFERROR(__xludf.DUMMYFUNCTION("""COMPUTED_VALUE"""),268.0)</f>
        <v>268</v>
      </c>
      <c r="AF69" s="278">
        <f>IFERROR(__xludf.DUMMYFUNCTION("""COMPUTED_VALUE"""),3.0)</f>
        <v>3</v>
      </c>
      <c r="AG69" s="276">
        <f>IFERROR(__xludf.DUMMYFUNCTION("""COMPUTED_VALUE"""),11.0)</f>
        <v>11</v>
      </c>
      <c r="AH69" s="277">
        <f>IFERROR(__xludf.DUMMYFUNCTION("""COMPUTED_VALUE"""),119.0)</f>
        <v>119</v>
      </c>
      <c r="AI69" s="278">
        <f>IFERROR(__xludf.DUMMYFUNCTION("""COMPUTED_VALUE"""),2.0)</f>
        <v>2</v>
      </c>
    </row>
    <row r="70">
      <c r="A70" s="343" t="str">
        <f>IFERROR(__xludf.DUMMYFUNCTION("""COMPUTED_VALUE"""),"10")</f>
        <v>10</v>
      </c>
      <c r="B70" s="344" t="str">
        <f>IFERROR(__xludf.DUMMYFUNCTION("""COMPUTED_VALUE"""),"At Edison")</f>
        <v>At Edison</v>
      </c>
      <c r="C70" s="345" t="str">
        <f>IFERROR(__xludf.DUMMYFUNCTION("""COMPUTED_VALUE"""),"x")</f>
        <v>x</v>
      </c>
      <c r="D70" s="109"/>
      <c r="E70" s="347"/>
      <c r="F70" s="109"/>
      <c r="G70" s="346"/>
      <c r="H70" s="160"/>
      <c r="I70" s="266">
        <f>IFERROR(__xludf.DUMMYFUNCTION("""COMPUTED_VALUE"""),7.0)</f>
        <v>7</v>
      </c>
      <c r="J70" s="277">
        <f>IFERROR(__xludf.DUMMYFUNCTION("""COMPUTED_VALUE"""),0.0)</f>
        <v>0</v>
      </c>
      <c r="K70" s="277">
        <f>IFERROR(__xludf.DUMMYFUNCTION("""COMPUTED_VALUE"""),7.0)</f>
        <v>7</v>
      </c>
      <c r="L70" s="277">
        <f>IFERROR(__xludf.DUMMYFUNCTION("""COMPUTED_VALUE"""),7.0)</f>
        <v>7</v>
      </c>
      <c r="M70" s="277"/>
      <c r="N70" s="348">
        <f>IFERROR(__xludf.DUMMYFUNCTION("""COMPUTED_VALUE"""),21.0)</f>
        <v>21</v>
      </c>
      <c r="O70" s="353">
        <f>IFERROR(__xludf.DUMMYFUNCTION("""COMPUTED_VALUE"""),3.0)</f>
        <v>3</v>
      </c>
      <c r="P70" s="277">
        <f>IFERROR(__xludf.DUMMYFUNCTION("""COMPUTED_VALUE"""),7.0)</f>
        <v>7</v>
      </c>
      <c r="Q70" s="277">
        <f>IFERROR(__xludf.DUMMYFUNCTION("""COMPUTED_VALUE"""),7.0)</f>
        <v>7</v>
      </c>
      <c r="R70" s="277">
        <f>IFERROR(__xludf.DUMMYFUNCTION("""COMPUTED_VALUE"""),7.0)</f>
        <v>7</v>
      </c>
      <c r="S70" s="277"/>
      <c r="T70" s="349">
        <f>IFERROR(__xludf.DUMMYFUNCTION("""COMPUTED_VALUE"""),24.0)</f>
        <v>24</v>
      </c>
      <c r="U70" s="350" t="str">
        <f>IFERROR(__xludf.DUMMYFUNCTION("""COMPUTED_VALUE"""),"L")</f>
        <v>L</v>
      </c>
      <c r="V70" s="266">
        <f>IFERROR(__xludf.DUMMYFUNCTION("""COMPUTED_VALUE"""),0.0)</f>
        <v>0</v>
      </c>
      <c r="W70" s="278">
        <f>IFERROR(__xludf.DUMMYFUNCTION("""COMPUTED_VALUE"""),1.0)</f>
        <v>1</v>
      </c>
      <c r="X70" s="353">
        <f>IFERROR(__xludf.DUMMYFUNCTION("""COMPUTED_VALUE"""),0.0)</f>
        <v>0</v>
      </c>
      <c r="Y70" s="278">
        <f>IFERROR(__xludf.DUMMYFUNCTION("""COMPUTED_VALUE"""),1.0)</f>
        <v>1</v>
      </c>
      <c r="Z70" s="354">
        <f>IFERROR(__xludf.DUMMYFUNCTION("""COMPUTED_VALUE"""),0.0)</f>
        <v>0</v>
      </c>
      <c r="AA70" s="353">
        <f>IFERROR(__xludf.DUMMYFUNCTION("""COMPUTED_VALUE"""),9.0)</f>
        <v>9</v>
      </c>
      <c r="AB70" s="277">
        <f>IFERROR(__xludf.DUMMYFUNCTION("""COMPUTED_VALUE"""),103.0)</f>
        <v>103</v>
      </c>
      <c r="AC70" s="278">
        <f>IFERROR(__xludf.DUMMYFUNCTION("""COMPUTED_VALUE"""),1.0)</f>
        <v>1</v>
      </c>
      <c r="AD70" s="353">
        <f>IFERROR(__xludf.DUMMYFUNCTION("""COMPUTED_VALUE"""),47.0)</f>
        <v>47</v>
      </c>
      <c r="AE70" s="277">
        <f>IFERROR(__xludf.DUMMYFUNCTION("""COMPUTED_VALUE"""),251.0)</f>
        <v>251</v>
      </c>
      <c r="AF70" s="278">
        <f>IFERROR(__xludf.DUMMYFUNCTION("""COMPUTED_VALUE"""),2.0)</f>
        <v>2</v>
      </c>
      <c r="AG70" s="276">
        <f>IFERROR(__xludf.DUMMYFUNCTION("""COMPUTED_VALUE"""),6.0)</f>
        <v>6</v>
      </c>
      <c r="AH70" s="277">
        <f>IFERROR(__xludf.DUMMYFUNCTION("""COMPUTED_VALUE"""),103.0)</f>
        <v>103</v>
      </c>
      <c r="AI70" s="278">
        <f>IFERROR(__xludf.DUMMYFUNCTION("""COMPUTED_VALUE"""),1.0)</f>
        <v>1</v>
      </c>
    </row>
    <row r="71">
      <c r="A71" s="343" t="str">
        <f>IFERROR(__xludf.DUMMYFUNCTION("""COMPUTED_VALUE"""),"11")</f>
        <v>11</v>
      </c>
      <c r="B71" s="344"/>
      <c r="C71" s="345"/>
      <c r="D71" s="109"/>
      <c r="E71" s="347"/>
      <c r="F71" s="109"/>
      <c r="G71" s="346"/>
      <c r="H71" s="160"/>
      <c r="I71" s="266"/>
      <c r="J71" s="277"/>
      <c r="K71" s="277"/>
      <c r="L71" s="277"/>
      <c r="M71" s="277"/>
      <c r="N71" s="348" t="str">
        <f>IFERROR(__xludf.DUMMYFUNCTION("""COMPUTED_VALUE"""),"")</f>
        <v/>
      </c>
      <c r="O71" s="353"/>
      <c r="P71" s="277"/>
      <c r="Q71" s="277"/>
      <c r="R71" s="277"/>
      <c r="S71" s="277"/>
      <c r="T71" s="349" t="str">
        <f>IFERROR(__xludf.DUMMYFUNCTION("""COMPUTED_VALUE"""),"")</f>
        <v/>
      </c>
      <c r="U71" s="350" t="str">
        <f>IFERROR(__xludf.DUMMYFUNCTION("""COMPUTED_VALUE"""),"")</f>
        <v/>
      </c>
      <c r="V71" s="266"/>
      <c r="W71" s="278"/>
      <c r="X71" s="353"/>
      <c r="Y71" s="278"/>
      <c r="Z71" s="354" t="str">
        <f>IFERROR(__xludf.DUMMYFUNCTION("""COMPUTED_VALUE"""),"")</f>
        <v/>
      </c>
      <c r="AA71" s="353"/>
      <c r="AB71" s="277"/>
      <c r="AC71" s="278"/>
      <c r="AD71" s="353"/>
      <c r="AE71" s="277"/>
      <c r="AF71" s="278"/>
      <c r="AG71" s="276"/>
      <c r="AH71" s="277"/>
      <c r="AI71" s="278"/>
    </row>
    <row r="72">
      <c r="A72" s="343" t="str">
        <f>IFERROR(__xludf.DUMMYFUNCTION("""COMPUTED_VALUE"""),"12")</f>
        <v>12</v>
      </c>
      <c r="B72" s="344"/>
      <c r="C72" s="345"/>
      <c r="D72" s="109"/>
      <c r="E72" s="347"/>
      <c r="F72" s="109"/>
      <c r="G72" s="346"/>
      <c r="H72" s="160"/>
      <c r="I72" s="266"/>
      <c r="J72" s="277"/>
      <c r="K72" s="277"/>
      <c r="L72" s="277"/>
      <c r="M72" s="277"/>
      <c r="N72" s="348" t="str">
        <f>IFERROR(__xludf.DUMMYFUNCTION("""COMPUTED_VALUE"""),"")</f>
        <v/>
      </c>
      <c r="O72" s="353"/>
      <c r="P72" s="277"/>
      <c r="Q72" s="277"/>
      <c r="R72" s="277"/>
      <c r="S72" s="277"/>
      <c r="T72" s="349" t="str">
        <f>IFERROR(__xludf.DUMMYFUNCTION("""COMPUTED_VALUE"""),"")</f>
        <v/>
      </c>
      <c r="U72" s="350" t="str">
        <f>IFERROR(__xludf.DUMMYFUNCTION("""COMPUTED_VALUE"""),"")</f>
        <v/>
      </c>
      <c r="V72" s="266"/>
      <c r="W72" s="278"/>
      <c r="X72" s="353"/>
      <c r="Y72" s="278"/>
      <c r="Z72" s="354" t="str">
        <f>IFERROR(__xludf.DUMMYFUNCTION("""COMPUTED_VALUE"""),"")</f>
        <v/>
      </c>
      <c r="AA72" s="353"/>
      <c r="AB72" s="277"/>
      <c r="AC72" s="278"/>
      <c r="AD72" s="353"/>
      <c r="AE72" s="277"/>
      <c r="AF72" s="278"/>
      <c r="AG72" s="276"/>
      <c r="AH72" s="277"/>
      <c r="AI72" s="278"/>
    </row>
    <row r="73">
      <c r="A73" s="343" t="str">
        <f>IFERROR(__xludf.DUMMYFUNCTION("""COMPUTED_VALUE"""),"13")</f>
        <v>13</v>
      </c>
      <c r="B73" s="344"/>
      <c r="C73" s="345"/>
      <c r="D73" s="109"/>
      <c r="E73" s="347"/>
      <c r="F73" s="109"/>
      <c r="G73" s="346"/>
      <c r="H73" s="160"/>
      <c r="I73" s="266"/>
      <c r="J73" s="303"/>
      <c r="K73" s="303"/>
      <c r="L73" s="303"/>
      <c r="M73" s="277"/>
      <c r="N73" s="348" t="str">
        <f>IFERROR(__xludf.DUMMYFUNCTION("""COMPUTED_VALUE"""),"")</f>
        <v/>
      </c>
      <c r="O73" s="266"/>
      <c r="P73" s="303"/>
      <c r="Q73" s="303"/>
      <c r="R73" s="303"/>
      <c r="S73" s="277"/>
      <c r="T73" s="349" t="str">
        <f>IFERROR(__xludf.DUMMYFUNCTION("""COMPUTED_VALUE"""),"")</f>
        <v/>
      </c>
      <c r="U73" s="350" t="str">
        <f>IFERROR(__xludf.DUMMYFUNCTION("""COMPUTED_VALUE"""),"")</f>
        <v/>
      </c>
      <c r="V73" s="266"/>
      <c r="W73" s="301"/>
      <c r="X73" s="266"/>
      <c r="Y73" s="301"/>
      <c r="Z73" s="351" t="str">
        <f>IFERROR(__xludf.DUMMYFUNCTION("""COMPUTED_VALUE"""),"")</f>
        <v/>
      </c>
      <c r="AA73" s="266"/>
      <c r="AB73" s="303"/>
      <c r="AC73" s="301"/>
      <c r="AD73" s="266"/>
      <c r="AE73" s="303"/>
      <c r="AF73" s="301"/>
      <c r="AG73" s="305"/>
      <c r="AH73" s="303"/>
      <c r="AI73" s="301"/>
    </row>
    <row r="74">
      <c r="A74" s="343" t="str">
        <f>IFERROR(__xludf.DUMMYFUNCTION("""COMPUTED_VALUE"""),"14")</f>
        <v>14</v>
      </c>
      <c r="B74" s="344"/>
      <c r="C74" s="345"/>
      <c r="D74" s="109"/>
      <c r="E74" s="347"/>
      <c r="F74" s="109"/>
      <c r="G74" s="346"/>
      <c r="H74" s="160"/>
      <c r="I74" s="266"/>
      <c r="J74" s="303"/>
      <c r="K74" s="303"/>
      <c r="L74" s="303"/>
      <c r="M74" s="303"/>
      <c r="N74" s="348" t="str">
        <f>IFERROR(__xludf.DUMMYFUNCTION("""COMPUTED_VALUE"""),"")</f>
        <v/>
      </c>
      <c r="O74" s="266"/>
      <c r="P74" s="303"/>
      <c r="Q74" s="303"/>
      <c r="R74" s="303"/>
      <c r="S74" s="303"/>
      <c r="T74" s="349" t="str">
        <f>IFERROR(__xludf.DUMMYFUNCTION("""COMPUTED_VALUE"""),"")</f>
        <v/>
      </c>
      <c r="U74" s="350" t="str">
        <f>IFERROR(__xludf.DUMMYFUNCTION("""COMPUTED_VALUE"""),"")</f>
        <v/>
      </c>
      <c r="V74" s="266"/>
      <c r="W74" s="301"/>
      <c r="X74" s="266"/>
      <c r="Y74" s="301"/>
      <c r="Z74" s="351" t="str">
        <f>IFERROR(__xludf.DUMMYFUNCTION("""COMPUTED_VALUE"""),"")</f>
        <v/>
      </c>
      <c r="AA74" s="266"/>
      <c r="AB74" s="303"/>
      <c r="AC74" s="301"/>
      <c r="AD74" s="266"/>
      <c r="AE74" s="303"/>
      <c r="AF74" s="301"/>
      <c r="AG74" s="305"/>
      <c r="AH74" s="303"/>
      <c r="AI74" s="301"/>
    </row>
    <row r="75">
      <c r="A75" s="343" t="str">
        <f>IFERROR(__xludf.DUMMYFUNCTION("""COMPUTED_VALUE"""),"15")</f>
        <v>15</v>
      </c>
      <c r="B75" s="344"/>
      <c r="C75" s="345"/>
      <c r="D75" s="109"/>
      <c r="E75" s="347"/>
      <c r="F75" s="109"/>
      <c r="G75" s="346"/>
      <c r="H75" s="160"/>
      <c r="I75" s="266"/>
      <c r="J75" s="303"/>
      <c r="K75" s="303"/>
      <c r="L75" s="303"/>
      <c r="M75" s="277"/>
      <c r="N75" s="348" t="str">
        <f>IFERROR(__xludf.DUMMYFUNCTION("""COMPUTED_VALUE"""),"")</f>
        <v/>
      </c>
      <c r="O75" s="266"/>
      <c r="P75" s="303"/>
      <c r="Q75" s="303"/>
      <c r="R75" s="303"/>
      <c r="S75" s="277"/>
      <c r="T75" s="349" t="str">
        <f>IFERROR(__xludf.DUMMYFUNCTION("""COMPUTED_VALUE"""),"")</f>
        <v/>
      </c>
      <c r="U75" s="350" t="str">
        <f>IFERROR(__xludf.DUMMYFUNCTION("""COMPUTED_VALUE"""),"")</f>
        <v/>
      </c>
      <c r="V75" s="266"/>
      <c r="W75" s="301"/>
      <c r="X75" s="266"/>
      <c r="Y75" s="301"/>
      <c r="Z75" s="351" t="str">
        <f>IFERROR(__xludf.DUMMYFUNCTION("""COMPUTED_VALUE"""),"")</f>
        <v/>
      </c>
      <c r="AA75" s="266"/>
      <c r="AB75" s="303"/>
      <c r="AC75" s="301"/>
      <c r="AD75" s="266"/>
      <c r="AE75" s="303"/>
      <c r="AF75" s="301"/>
      <c r="AG75" s="305"/>
      <c r="AH75" s="303"/>
      <c r="AI75" s="301"/>
    </row>
    <row r="76">
      <c r="A76" s="355" t="str">
        <f>IFERROR(__xludf.DUMMYFUNCTION("""COMPUTED_VALUE"""),"16")</f>
        <v>16</v>
      </c>
      <c r="B76" s="356"/>
      <c r="C76" s="357"/>
      <c r="D76" s="118"/>
      <c r="E76" s="358"/>
      <c r="F76" s="118"/>
      <c r="G76" s="359"/>
      <c r="H76" s="168"/>
      <c r="I76" s="280"/>
      <c r="J76" s="307"/>
      <c r="K76" s="307"/>
      <c r="L76" s="307"/>
      <c r="M76" s="311"/>
      <c r="N76" s="360" t="str">
        <f>IFERROR(__xludf.DUMMYFUNCTION("""COMPUTED_VALUE"""),"")</f>
        <v/>
      </c>
      <c r="O76" s="280"/>
      <c r="P76" s="307"/>
      <c r="Q76" s="307"/>
      <c r="R76" s="307"/>
      <c r="S76" s="311"/>
      <c r="T76" s="361" t="str">
        <f>IFERROR(__xludf.DUMMYFUNCTION("""COMPUTED_VALUE"""),"")</f>
        <v/>
      </c>
      <c r="U76" s="362" t="str">
        <f>IFERROR(__xludf.DUMMYFUNCTION("""COMPUTED_VALUE"""),"")</f>
        <v/>
      </c>
      <c r="V76" s="280"/>
      <c r="W76" s="306"/>
      <c r="X76" s="280"/>
      <c r="Y76" s="306"/>
      <c r="Z76" s="363" t="str">
        <f>IFERROR(__xludf.DUMMYFUNCTION("""COMPUTED_VALUE"""),"")</f>
        <v/>
      </c>
      <c r="AA76" s="280"/>
      <c r="AB76" s="307"/>
      <c r="AC76" s="306"/>
      <c r="AD76" s="280"/>
      <c r="AE76" s="307"/>
      <c r="AF76" s="306"/>
      <c r="AG76" s="309"/>
      <c r="AH76" s="307"/>
      <c r="AI76" s="306"/>
    </row>
    <row r="77">
      <c r="A77" s="364"/>
      <c r="B77" s="365" t="str">
        <f>IFERROR(__xludf.DUMMYFUNCTION("""COMPUTED_VALUE"""),"Totals")</f>
        <v>Totals</v>
      </c>
      <c r="C77" s="366">
        <f>IFERROR(__xludf.DUMMYFUNCTION("""COMPUTED_VALUE"""),4.0)</f>
        <v>4</v>
      </c>
      <c r="E77" s="366">
        <f>IFERROR(__xludf.DUMMYFUNCTION("""COMPUTED_VALUE"""),6.0)</f>
        <v>6</v>
      </c>
      <c r="G77" s="366">
        <f>IFERROR(__xludf.DUMMYFUNCTION("""COMPUTED_VALUE"""),0.0)</f>
        <v>0</v>
      </c>
      <c r="I77" s="367">
        <f>IFERROR(__xludf.DUMMYFUNCTION("""COMPUTED_VALUE"""),75.0)</f>
        <v>75</v>
      </c>
      <c r="J77" s="367">
        <f>IFERROR(__xludf.DUMMYFUNCTION("""COMPUTED_VALUE"""),75.0)</f>
        <v>75</v>
      </c>
      <c r="K77" s="367">
        <f>IFERROR(__xludf.DUMMYFUNCTION("""COMPUTED_VALUE"""),83.0)</f>
        <v>83</v>
      </c>
      <c r="L77" s="367">
        <f>IFERROR(__xludf.DUMMYFUNCTION("""COMPUTED_VALUE"""),59.0)</f>
        <v>59</v>
      </c>
      <c r="M77" s="367">
        <f>IFERROR(__xludf.DUMMYFUNCTION("""COMPUTED_VALUE"""),0.0)</f>
        <v>0</v>
      </c>
      <c r="N77" s="367">
        <f>IFERROR(__xludf.DUMMYFUNCTION("""COMPUTED_VALUE"""),292.0)</f>
        <v>292</v>
      </c>
      <c r="O77" s="367">
        <f>IFERROR(__xludf.DUMMYFUNCTION("""COMPUTED_VALUE"""),37.0)</f>
        <v>37</v>
      </c>
      <c r="P77" s="367">
        <f>IFERROR(__xludf.DUMMYFUNCTION("""COMPUTED_VALUE"""),69.0)</f>
        <v>69</v>
      </c>
      <c r="Q77" s="367">
        <f>IFERROR(__xludf.DUMMYFUNCTION("""COMPUTED_VALUE"""),85.0)</f>
        <v>85</v>
      </c>
      <c r="R77" s="367">
        <f>IFERROR(__xludf.DUMMYFUNCTION("""COMPUTED_VALUE"""),74.0)</f>
        <v>74</v>
      </c>
      <c r="S77" s="367">
        <f>IFERROR(__xludf.DUMMYFUNCTION("""COMPUTED_VALUE"""),6.0)</f>
        <v>6</v>
      </c>
      <c r="T77" s="367">
        <f>IFERROR(__xludf.DUMMYFUNCTION("""COMPUTED_VALUE"""),271.0)</f>
        <v>271</v>
      </c>
      <c r="U77" s="366">
        <f>IFERROR(__xludf.DUMMYFUNCTION("""COMPUTED_VALUE"""),10.0)</f>
        <v>10</v>
      </c>
      <c r="V77" s="366">
        <f>IFERROR(__xludf.DUMMYFUNCTION("""COMPUTED_VALUE"""),2.0)</f>
        <v>2</v>
      </c>
      <c r="W77" s="366">
        <f>IFERROR(__xludf.DUMMYFUNCTION("""COMPUTED_VALUE"""),5.0)</f>
        <v>5</v>
      </c>
      <c r="X77" s="366">
        <f>IFERROR(__xludf.DUMMYFUNCTION("""COMPUTED_VALUE"""),8.0)</f>
        <v>8</v>
      </c>
      <c r="Y77" s="366">
        <f>IFERROR(__xludf.DUMMYFUNCTION("""COMPUTED_VALUE"""),12.0)</f>
        <v>12</v>
      </c>
      <c r="Z77" s="366">
        <f>IFERROR(__xludf.DUMMYFUNCTION("""COMPUTED_VALUE"""),13.0)</f>
        <v>13</v>
      </c>
      <c r="AA77" s="366">
        <f>IFERROR(__xludf.DUMMYFUNCTION("""COMPUTED_VALUE"""),188.0)</f>
        <v>188</v>
      </c>
      <c r="AB77" s="366">
        <f>IFERROR(__xludf.DUMMYFUNCTION("""COMPUTED_VALUE"""),1299.0)</f>
        <v>1299</v>
      </c>
      <c r="AC77" s="366">
        <f>IFERROR(__xludf.DUMMYFUNCTION("""COMPUTED_VALUE"""),9.0)</f>
        <v>9</v>
      </c>
      <c r="AD77" s="366">
        <f>IFERROR(__xludf.DUMMYFUNCTION("""COMPUTED_VALUE"""),334.0)</f>
        <v>334</v>
      </c>
      <c r="AE77" s="366">
        <f>IFERROR(__xludf.DUMMYFUNCTION("""COMPUTED_VALUE"""),1916.0)</f>
        <v>1916</v>
      </c>
      <c r="AF77" s="366">
        <f>IFERROR(__xludf.DUMMYFUNCTION("""COMPUTED_VALUE"""),27.0)</f>
        <v>27</v>
      </c>
      <c r="AG77" s="366">
        <f>IFERROR(__xludf.DUMMYFUNCTION("""COMPUTED_VALUE"""),118.0)</f>
        <v>118</v>
      </c>
      <c r="AH77" s="366">
        <f>IFERROR(__xludf.DUMMYFUNCTION("""COMPUTED_VALUE"""),1299.0)</f>
        <v>1299</v>
      </c>
      <c r="AI77" s="366">
        <f>IFERROR(__xludf.DUMMYFUNCTION("""COMPUTED_VALUE"""),9.0)</f>
        <v>9</v>
      </c>
    </row>
  </sheetData>
  <mergeCells count="128">
    <mergeCell ref="W1:AI1"/>
    <mergeCell ref="C2:G2"/>
    <mergeCell ref="J2:M2"/>
    <mergeCell ref="P2:R2"/>
    <mergeCell ref="X3:AB3"/>
    <mergeCell ref="X4:AB4"/>
    <mergeCell ref="X5:AB5"/>
    <mergeCell ref="X6:AB6"/>
    <mergeCell ref="X7:AB7"/>
    <mergeCell ref="X8:AB8"/>
    <mergeCell ref="X9:AB9"/>
    <mergeCell ref="X10:AB10"/>
    <mergeCell ref="X11:AB11"/>
    <mergeCell ref="X12:AB12"/>
    <mergeCell ref="X13:AB13"/>
    <mergeCell ref="X14:AB14"/>
    <mergeCell ref="X15:AB15"/>
    <mergeCell ref="X16:AB16"/>
    <mergeCell ref="X17:AB17"/>
    <mergeCell ref="X18:AB18"/>
    <mergeCell ref="X19:AB19"/>
    <mergeCell ref="X20:AB20"/>
    <mergeCell ref="X21:AB21"/>
    <mergeCell ref="X22:AB22"/>
    <mergeCell ref="X23:AB23"/>
    <mergeCell ref="X24:AB24"/>
    <mergeCell ref="X25:AB25"/>
    <mergeCell ref="X26:AB26"/>
    <mergeCell ref="X34:AB34"/>
    <mergeCell ref="C35:D35"/>
    <mergeCell ref="E35:F35"/>
    <mergeCell ref="H35:I35"/>
    <mergeCell ref="K35:M35"/>
    <mergeCell ref="O35:Q35"/>
    <mergeCell ref="S35:U35"/>
    <mergeCell ref="X35:AB35"/>
    <mergeCell ref="X27:AB27"/>
    <mergeCell ref="X28:AB28"/>
    <mergeCell ref="X29:AB29"/>
    <mergeCell ref="X30:AB30"/>
    <mergeCell ref="X31:AB31"/>
    <mergeCell ref="X32:AB32"/>
    <mergeCell ref="X33:AB33"/>
    <mergeCell ref="X36:AB36"/>
    <mergeCell ref="X37:AB37"/>
    <mergeCell ref="X38:AB38"/>
    <mergeCell ref="X39:AB39"/>
    <mergeCell ref="X40:AB40"/>
    <mergeCell ref="X41:AB41"/>
    <mergeCell ref="X42:AB42"/>
    <mergeCell ref="X43:AB43"/>
    <mergeCell ref="X44:AB44"/>
    <mergeCell ref="X45:AB45"/>
    <mergeCell ref="X46:AB46"/>
    <mergeCell ref="X47:AB47"/>
    <mergeCell ref="X48:AB48"/>
    <mergeCell ref="X49:AB49"/>
    <mergeCell ref="X50:AB50"/>
    <mergeCell ref="X51:AB51"/>
    <mergeCell ref="X52:AB52"/>
    <mergeCell ref="X53:AB53"/>
    <mergeCell ref="X54:AB54"/>
    <mergeCell ref="X55:AB55"/>
    <mergeCell ref="X56:AB56"/>
    <mergeCell ref="AA59:AC59"/>
    <mergeCell ref="AD59:AF59"/>
    <mergeCell ref="W57:AB57"/>
    <mergeCell ref="AA58:AI58"/>
    <mergeCell ref="J59:M59"/>
    <mergeCell ref="P59:S59"/>
    <mergeCell ref="V59:W59"/>
    <mergeCell ref="X59:Y59"/>
    <mergeCell ref="AG59:AI59"/>
    <mergeCell ref="C59:H59"/>
    <mergeCell ref="C60:D60"/>
    <mergeCell ref="E60:F60"/>
    <mergeCell ref="G60:H60"/>
    <mergeCell ref="C61:D61"/>
    <mergeCell ref="E61:F61"/>
    <mergeCell ref="G61:H61"/>
    <mergeCell ref="E64:F64"/>
    <mergeCell ref="G64:H64"/>
    <mergeCell ref="C62:D62"/>
    <mergeCell ref="E62:F62"/>
    <mergeCell ref="G62:H62"/>
    <mergeCell ref="C63:D63"/>
    <mergeCell ref="E63:F63"/>
    <mergeCell ref="G63:H63"/>
    <mergeCell ref="C64:D64"/>
    <mergeCell ref="E76:F76"/>
    <mergeCell ref="G76:H76"/>
    <mergeCell ref="C74:D74"/>
    <mergeCell ref="E74:F74"/>
    <mergeCell ref="G74:H74"/>
    <mergeCell ref="C75:D75"/>
    <mergeCell ref="E75:F75"/>
    <mergeCell ref="G75:H75"/>
    <mergeCell ref="C76:D76"/>
    <mergeCell ref="E67:F67"/>
    <mergeCell ref="G67:H67"/>
    <mergeCell ref="C65:D65"/>
    <mergeCell ref="E65:F65"/>
    <mergeCell ref="G65:H65"/>
    <mergeCell ref="C66:D66"/>
    <mergeCell ref="E66:F66"/>
    <mergeCell ref="G66:H66"/>
    <mergeCell ref="C67:D67"/>
    <mergeCell ref="E70:F70"/>
    <mergeCell ref="G70:H70"/>
    <mergeCell ref="C68:D68"/>
    <mergeCell ref="E68:F68"/>
    <mergeCell ref="G68:H68"/>
    <mergeCell ref="C69:D69"/>
    <mergeCell ref="E69:F69"/>
    <mergeCell ref="G69:H69"/>
    <mergeCell ref="C70:D70"/>
    <mergeCell ref="E73:F73"/>
    <mergeCell ref="G73:H73"/>
    <mergeCell ref="C71:D71"/>
    <mergeCell ref="E71:F71"/>
    <mergeCell ref="G71:H71"/>
    <mergeCell ref="C72:D72"/>
    <mergeCell ref="E72:F72"/>
    <mergeCell ref="G72:H72"/>
    <mergeCell ref="C73:D73"/>
    <mergeCell ref="C77:D77"/>
    <mergeCell ref="E77:F77"/>
    <mergeCell ref="G77:H77"/>
  </mergeCells>
  <dataValidations>
    <dataValidation type="list" allowBlank="1" showDropDown="1" sqref="C61:C76 E61:E76 G61:G76">
      <formula1>" ,X,x"</formula1>
    </dataValidation>
  </dataValidations>
  <printOptions gridLines="1" horizontalCentered="1"/>
  <pageMargins bottom="0.75" footer="0.0" header="0.0" left="0.7" right="0.7" top="0.75"/>
  <pageSetup fitToHeight="0" cellComments="atEnd" orientation="portrait" pageOrder="overThenDown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3.71"/>
    <col customWidth="1" min="2" max="2" width="21.57"/>
    <col customWidth="1" min="3" max="35" width="4.43"/>
  </cols>
  <sheetData>
    <row r="1">
      <c r="A1" s="226" t="str">
        <f>IFERROR(__xludf.DUMMYFUNCTION("importrange(""1e9Ii_U9ed2KzUxZ6TD_HjlQidy_HYC2fG6TwdXVRMYI"",""T4!A1:AI77"")"),"")</f>
        <v/>
      </c>
      <c r="B1" s="227" t="str">
        <f>IFERROR(__xludf.DUMMYFUNCTION("""COMPUTED_VALUE"""),"PC")</f>
        <v>PC</v>
      </c>
      <c r="C1" s="226" t="str">
        <f>IFERROR(__xludf.DUMMYFUNCTION("""COMPUTED_VALUE"""),"Port Clinton")</f>
        <v>Port Clinton</v>
      </c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8"/>
      <c r="W1" s="229" t="str">
        <f>IFERROR(__xludf.DUMMYFUNCTION("""COMPUTED_VALUE"""),"Last updated at 2023-09-17 19:03:47 by mrhiggins314@gmail.com")</f>
        <v>Last updated at 2023-09-17 19:03:47 by mrhiggins314@gmail.com</v>
      </c>
    </row>
    <row r="2">
      <c r="A2" s="23"/>
      <c r="B2" s="230"/>
      <c r="C2" s="131" t="str">
        <f>IFERROR(__xludf.DUMMYFUNCTION("""COMPUTED_VALUE"""),"Passing")</f>
        <v>Passing</v>
      </c>
      <c r="H2" s="231"/>
      <c r="I2" s="231" t="str">
        <f>IFERROR(__xludf.DUMMYFUNCTION("""COMPUTED_VALUE"""),"            RECEIVING")</f>
        <v>            RECEIVING</v>
      </c>
      <c r="J2" s="131" t="str">
        <f>IFERROR(__xludf.DUMMYFUNCTION("""COMPUTED_VALUE"""),"Rushing")</f>
        <v>Rushing</v>
      </c>
      <c r="N2" s="231"/>
      <c r="O2" s="231"/>
      <c r="P2" s="131" t="str">
        <f>IFERROR(__xludf.DUMMYFUNCTION("""COMPUTED_VALUE"""),"Receiving")</f>
        <v>Receiving</v>
      </c>
      <c r="S2" s="231"/>
      <c r="T2" s="231"/>
      <c r="U2" s="232" t="str">
        <f>IFERROR(__xludf.DUMMYFUNCTION("""COMPUTED_VALUE"""),"2PT")</f>
        <v>2PT</v>
      </c>
      <c r="V2" s="233"/>
      <c r="AC2" s="234"/>
      <c r="AD2" s="234"/>
      <c r="AE2" s="234"/>
      <c r="AF2" s="235" t="str">
        <f>IFERROR(__xludf.DUMMYFUNCTION("""COMPUTED_VALUE"""),"Fum")</f>
        <v>Fum</v>
      </c>
      <c r="AG2" s="236" t="str">
        <f>IFERROR(__xludf.DUMMYFUNCTION("""COMPUTED_VALUE"""),"Fum")</f>
        <v>Fum</v>
      </c>
      <c r="AH2" s="234"/>
      <c r="AI2" s="234"/>
    </row>
    <row r="3">
      <c r="A3" s="31" t="str">
        <f>IFERROR(__xludf.DUMMYFUNCTION("""COMPUTED_VALUE"""),"#")</f>
        <v>#</v>
      </c>
      <c r="B3" s="237" t="str">
        <f>IFERROR(__xludf.DUMMYFUNCTION("""COMPUTED_VALUE"""),"OFFENSE")</f>
        <v>OFFENSE</v>
      </c>
      <c r="C3" s="238" t="str">
        <f>IFERROR(__xludf.DUMMYFUNCTION("""COMPUTED_VALUE"""),"ATT")</f>
        <v>ATT</v>
      </c>
      <c r="D3" s="23" t="str">
        <f>IFERROR(__xludf.DUMMYFUNCTION("""COMPUTED_VALUE"""),"COM")</f>
        <v>COM</v>
      </c>
      <c r="E3" s="23" t="str">
        <f>IFERROR(__xludf.DUMMYFUNCTION("""COMPUTED_VALUE"""),"YD")</f>
        <v>YD</v>
      </c>
      <c r="F3" s="23" t="str">
        <f>IFERROR(__xludf.DUMMYFUNCTION("""COMPUTED_VALUE"""),"TD")</f>
        <v>TD</v>
      </c>
      <c r="G3" s="23" t="str">
        <f>IFERROR(__xludf.DUMMYFUNCTION("""COMPUTED_VALUE"""),"INT")</f>
        <v>INT</v>
      </c>
      <c r="H3" s="239" t="str">
        <f>IFERROR(__xludf.DUMMYFUNCTION("""COMPUTED_VALUE"""),"Y/G")</f>
        <v>Y/G</v>
      </c>
      <c r="I3" s="240" t="str">
        <f>IFERROR(__xludf.DUMMYFUNCTION("""COMPUTED_VALUE"""),"%")</f>
        <v>%</v>
      </c>
      <c r="J3" s="23" t="str">
        <f>IFERROR(__xludf.DUMMYFUNCTION("""COMPUTED_VALUE"""),"ATT")</f>
        <v>ATT</v>
      </c>
      <c r="K3" s="23" t="str">
        <f>IFERROR(__xludf.DUMMYFUNCTION("""COMPUTED_VALUE"""),"YD")</f>
        <v>YD</v>
      </c>
      <c r="L3" s="23" t="str">
        <f>IFERROR(__xludf.DUMMYFUNCTION("""COMPUTED_VALUE"""),"TD")</f>
        <v>TD</v>
      </c>
      <c r="M3" s="50" t="str">
        <f>IFERROR(__xludf.DUMMYFUNCTION("""COMPUTED_VALUE"""),"FUM")</f>
        <v>FUM</v>
      </c>
      <c r="N3" s="239" t="str">
        <f>IFERROR(__xludf.DUMMYFUNCTION("""COMPUTED_VALUE"""),"Y/G")</f>
        <v>Y/G</v>
      </c>
      <c r="O3" s="241" t="str">
        <f>IFERROR(__xludf.DUMMYFUNCTION("""COMPUTED_VALUE"""),"Y/Att")</f>
        <v>Y/Att</v>
      </c>
      <c r="P3" s="50" t="str">
        <f>IFERROR(__xludf.DUMMYFUNCTION("""COMPUTED_VALUE"""),"REC")</f>
        <v>REC</v>
      </c>
      <c r="Q3" s="23" t="str">
        <f>IFERROR(__xludf.DUMMYFUNCTION("""COMPUTED_VALUE"""),"YDS")</f>
        <v>YDS</v>
      </c>
      <c r="R3" s="23" t="str">
        <f>IFERROR(__xludf.DUMMYFUNCTION("""COMPUTED_VALUE"""),"TD")</f>
        <v>TD</v>
      </c>
      <c r="S3" s="239" t="str">
        <f>IFERROR(__xludf.DUMMYFUNCTION("""COMPUTED_VALUE"""),"Y/G")</f>
        <v>Y/G</v>
      </c>
      <c r="T3" s="242" t="str">
        <f>IFERROR(__xludf.DUMMYFUNCTION("""COMPUTED_VALUE"""),"Y/Rec")</f>
        <v>Y/Rec</v>
      </c>
      <c r="U3" s="243" t="str">
        <f>IFERROR(__xludf.DUMMYFUNCTION("""COMPUTED_VALUE"""),"Conv")</f>
        <v>Conv</v>
      </c>
      <c r="V3" s="50"/>
      <c r="W3" s="31" t="str">
        <f>IFERROR(__xludf.DUMMYFUNCTION("""COMPUTED_VALUE"""),"#")</f>
        <v>#</v>
      </c>
      <c r="X3" s="244" t="str">
        <f>IFERROR(__xludf.DUMMYFUNCTION("""COMPUTED_VALUE"""),"DEFENSE")</f>
        <v>DEFENSE</v>
      </c>
      <c r="Y3" s="32"/>
      <c r="Z3" s="32"/>
      <c r="AA3" s="32"/>
      <c r="AB3" s="33"/>
      <c r="AC3" s="245" t="str">
        <f>IFERROR(__xludf.DUMMYFUNCTION("""COMPUTED_VALUE"""),"TAC")</f>
        <v>TAC</v>
      </c>
      <c r="AD3" s="246" t="str">
        <f>IFERROR(__xludf.DUMMYFUNCTION("""COMPUTED_VALUE"""),"SACK")</f>
        <v>SACK</v>
      </c>
      <c r="AE3" s="247" t="str">
        <f>IFERROR(__xludf.DUMMYFUNCTION("""COMPUTED_VALUE"""),"INT")</f>
        <v>INT</v>
      </c>
      <c r="AF3" s="248" t="str">
        <f>IFERROR(__xludf.DUMMYFUNCTION("""COMPUTED_VALUE"""),"Frcd")</f>
        <v>Frcd</v>
      </c>
      <c r="AG3" s="248" t="str">
        <f>IFERROR(__xludf.DUMMYFUNCTION("""COMPUTED_VALUE"""),"Rcvr")</f>
        <v>Rcvr</v>
      </c>
      <c r="AH3" s="247" t="str">
        <f>IFERROR(__xludf.DUMMYFUNCTION("""COMPUTED_VALUE"""),"TD")</f>
        <v>TD</v>
      </c>
      <c r="AI3" s="249" t="str">
        <f>IFERROR(__xludf.DUMMYFUNCTION("""COMPUTED_VALUE"""),"SAF")</f>
        <v>SAF</v>
      </c>
    </row>
    <row r="4">
      <c r="A4" s="250">
        <f>IFERROR(__xludf.DUMMYFUNCTION("""COMPUTED_VALUE"""),17.0)</f>
        <v>17</v>
      </c>
      <c r="B4" s="251" t="str">
        <f>IFERROR(__xludf.DUMMYFUNCTION("""COMPUTED_VALUE"""),"Landon Leis ")</f>
        <v>Landon Leis </v>
      </c>
      <c r="C4" s="252">
        <f>IFERROR(__xludf.DUMMYFUNCTION("""COMPUTED_VALUE"""),298.0)</f>
        <v>298</v>
      </c>
      <c r="D4" s="253">
        <f>IFERROR(__xludf.DUMMYFUNCTION("""COMPUTED_VALUE"""),147.0)</f>
        <v>147</v>
      </c>
      <c r="E4" s="253">
        <f>IFERROR(__xludf.DUMMYFUNCTION("""COMPUTED_VALUE"""),1921.0)</f>
        <v>1921</v>
      </c>
      <c r="F4" s="254">
        <f>IFERROR(__xludf.DUMMYFUNCTION("""COMPUTED_VALUE"""),23.0)</f>
        <v>23</v>
      </c>
      <c r="G4" s="255">
        <f>IFERROR(__xludf.DUMMYFUNCTION("""COMPUTED_VALUE"""),7.0)</f>
        <v>7</v>
      </c>
      <c r="H4" s="256">
        <f>IFERROR(__xludf.DUMMYFUNCTION("""COMPUTED_VALUE"""),160.08333333333334)</f>
        <v>160.0833333</v>
      </c>
      <c r="I4" s="257">
        <f>IFERROR(__xludf.DUMMYFUNCTION("""COMPUTED_VALUE"""),0.49328859060402686)</f>
        <v>0.4932885906</v>
      </c>
      <c r="J4" s="258">
        <f>IFERROR(__xludf.DUMMYFUNCTION("""COMPUTED_VALUE"""),65.0)</f>
        <v>65</v>
      </c>
      <c r="K4" s="253">
        <f>IFERROR(__xludf.DUMMYFUNCTION("""COMPUTED_VALUE"""),130.0)</f>
        <v>130</v>
      </c>
      <c r="L4" s="253">
        <f>IFERROR(__xludf.DUMMYFUNCTION("""COMPUTED_VALUE"""),3.0)</f>
        <v>3</v>
      </c>
      <c r="M4" s="253">
        <f>IFERROR(__xludf.DUMMYFUNCTION("""COMPUTED_VALUE"""),4.0)</f>
        <v>4</v>
      </c>
      <c r="N4" s="256">
        <f>IFERROR(__xludf.DUMMYFUNCTION("""COMPUTED_VALUE"""),10.833333333333334)</f>
        <v>10.83333333</v>
      </c>
      <c r="O4" s="259">
        <f>IFERROR(__xludf.DUMMYFUNCTION("""COMPUTED_VALUE"""),2.0)</f>
        <v>2</v>
      </c>
      <c r="P4" s="258">
        <f>IFERROR(__xludf.DUMMYFUNCTION("""COMPUTED_VALUE"""),0.0)</f>
        <v>0</v>
      </c>
      <c r="Q4" s="254">
        <f>IFERROR(__xludf.DUMMYFUNCTION("""COMPUTED_VALUE"""),0.0)</f>
        <v>0</v>
      </c>
      <c r="R4" s="254">
        <f>IFERROR(__xludf.DUMMYFUNCTION("""COMPUTED_VALUE"""),0.0)</f>
        <v>0</v>
      </c>
      <c r="S4" s="256">
        <f>IFERROR(__xludf.DUMMYFUNCTION("""COMPUTED_VALUE"""),0.0)</f>
        <v>0</v>
      </c>
      <c r="T4" s="259" t="str">
        <f>IFERROR(__xludf.DUMMYFUNCTION("""COMPUTED_VALUE"""),"")</f>
        <v/>
      </c>
      <c r="U4" s="260">
        <f>IFERROR(__xludf.DUMMYFUNCTION("""COMPUTED_VALUE"""),0.0)</f>
        <v>0</v>
      </c>
      <c r="V4" s="50"/>
      <c r="W4" s="261">
        <f>IFERROR(__xludf.DUMMYFUNCTION("""COMPUTED_VALUE"""),1.0)</f>
        <v>1</v>
      </c>
      <c r="X4" s="262" t="str">
        <f>IFERROR(__xludf.DUMMYFUNCTION("""COMPUTED_VALUE"""),"Gavin Cornell ")</f>
        <v>Gavin Cornell </v>
      </c>
      <c r="Y4" s="98"/>
      <c r="Z4" s="98"/>
      <c r="AA4" s="98"/>
      <c r="AB4" s="158"/>
      <c r="AC4" s="263">
        <f>IFERROR(__xludf.DUMMYFUNCTION("""COMPUTED_VALUE"""),131.0)</f>
        <v>131</v>
      </c>
      <c r="AD4" s="264">
        <f>IFERROR(__xludf.DUMMYFUNCTION("""COMPUTED_VALUE"""),2.0)</f>
        <v>2</v>
      </c>
      <c r="AE4" s="264">
        <f>IFERROR(__xludf.DUMMYFUNCTION("""COMPUTED_VALUE"""),1.0)</f>
        <v>1</v>
      </c>
      <c r="AF4" s="264">
        <f>IFERROR(__xludf.DUMMYFUNCTION("""COMPUTED_VALUE"""),2.0)</f>
        <v>2</v>
      </c>
      <c r="AG4" s="264">
        <f>IFERROR(__xludf.DUMMYFUNCTION("""COMPUTED_VALUE"""),1.0)</f>
        <v>1</v>
      </c>
      <c r="AH4" s="264">
        <f>IFERROR(__xludf.DUMMYFUNCTION("""COMPUTED_VALUE"""),0.0)</f>
        <v>0</v>
      </c>
      <c r="AI4" s="265">
        <f>IFERROR(__xludf.DUMMYFUNCTION("""COMPUTED_VALUE"""),0.0)</f>
        <v>0</v>
      </c>
    </row>
    <row r="5">
      <c r="A5" s="266">
        <f>IFERROR(__xludf.DUMMYFUNCTION("""COMPUTED_VALUE"""),0.0)</f>
        <v>0</v>
      </c>
      <c r="B5" s="267" t="str">
        <f>IFERROR(__xludf.DUMMYFUNCTION("""COMPUTED_VALUE"""),"Malakii Pinkelton")</f>
        <v>Malakii Pinkelton</v>
      </c>
      <c r="C5" s="268">
        <f>IFERROR(__xludf.DUMMYFUNCTION("""COMPUTED_VALUE"""),0.0)</f>
        <v>0</v>
      </c>
      <c r="D5" s="269">
        <f>IFERROR(__xludf.DUMMYFUNCTION("""COMPUTED_VALUE"""),0.0)</f>
        <v>0</v>
      </c>
      <c r="E5" s="269">
        <f>IFERROR(__xludf.DUMMYFUNCTION("""COMPUTED_VALUE"""),0.0)</f>
        <v>0</v>
      </c>
      <c r="F5" s="269">
        <f>IFERROR(__xludf.DUMMYFUNCTION("""COMPUTED_VALUE"""),0.0)</f>
        <v>0</v>
      </c>
      <c r="G5" s="270">
        <f>IFERROR(__xludf.DUMMYFUNCTION("""COMPUTED_VALUE"""),0.0)</f>
        <v>0</v>
      </c>
      <c r="H5" s="271">
        <f>IFERROR(__xludf.DUMMYFUNCTION("""COMPUTED_VALUE"""),0.0)</f>
        <v>0</v>
      </c>
      <c r="I5" s="272" t="str">
        <f>IFERROR(__xludf.DUMMYFUNCTION("""COMPUTED_VALUE"""),"")</f>
        <v/>
      </c>
      <c r="J5" s="273">
        <f>IFERROR(__xludf.DUMMYFUNCTION("""COMPUTED_VALUE"""),185.0)</f>
        <v>185</v>
      </c>
      <c r="K5" s="269">
        <f>IFERROR(__xludf.DUMMYFUNCTION("""COMPUTED_VALUE"""),1137.0)</f>
        <v>1137</v>
      </c>
      <c r="L5" s="269">
        <f>IFERROR(__xludf.DUMMYFUNCTION("""COMPUTED_VALUE"""),13.0)</f>
        <v>13</v>
      </c>
      <c r="M5" s="269">
        <f>IFERROR(__xludf.DUMMYFUNCTION("""COMPUTED_VALUE"""),0.0)</f>
        <v>0</v>
      </c>
      <c r="N5" s="271">
        <f>IFERROR(__xludf.DUMMYFUNCTION("""COMPUTED_VALUE"""),94.75)</f>
        <v>94.75</v>
      </c>
      <c r="O5" s="274">
        <f>IFERROR(__xludf.DUMMYFUNCTION("""COMPUTED_VALUE"""),6.145945945945946)</f>
        <v>6.145945946</v>
      </c>
      <c r="P5" s="273">
        <f>IFERROR(__xludf.DUMMYFUNCTION("""COMPUTED_VALUE"""),15.0)</f>
        <v>15</v>
      </c>
      <c r="Q5" s="269">
        <f>IFERROR(__xludf.DUMMYFUNCTION("""COMPUTED_VALUE"""),115.0)</f>
        <v>115</v>
      </c>
      <c r="R5" s="269">
        <f>IFERROR(__xludf.DUMMYFUNCTION("""COMPUTED_VALUE"""),0.0)</f>
        <v>0</v>
      </c>
      <c r="S5" s="271">
        <f>IFERROR(__xludf.DUMMYFUNCTION("""COMPUTED_VALUE"""),9.583333333333334)</f>
        <v>9.583333333</v>
      </c>
      <c r="T5" s="274">
        <f>IFERROR(__xludf.DUMMYFUNCTION("""COMPUTED_VALUE"""),7.666666666666667)</f>
        <v>7.666666667</v>
      </c>
      <c r="U5" s="275">
        <f>IFERROR(__xludf.DUMMYFUNCTION("""COMPUTED_VALUE"""),0.0)</f>
        <v>0</v>
      </c>
      <c r="V5" s="50"/>
      <c r="W5" s="266">
        <f>IFERROR(__xludf.DUMMYFUNCTION("""COMPUTED_VALUE"""),2.0)</f>
        <v>2</v>
      </c>
      <c r="X5" s="267" t="str">
        <f>IFERROR(__xludf.DUMMYFUNCTION("""COMPUTED_VALUE"""),"Brody Bollinger ")</f>
        <v>Brody Bollinger </v>
      </c>
      <c r="Y5" s="2"/>
      <c r="Z5" s="2"/>
      <c r="AA5" s="2"/>
      <c r="AB5" s="160"/>
      <c r="AC5" s="276">
        <f>IFERROR(__xludf.DUMMYFUNCTION("""COMPUTED_VALUE"""),63.0)</f>
        <v>63</v>
      </c>
      <c r="AD5" s="277">
        <f>IFERROR(__xludf.DUMMYFUNCTION("""COMPUTED_VALUE"""),0.0)</f>
        <v>0</v>
      </c>
      <c r="AE5" s="277">
        <f>IFERROR(__xludf.DUMMYFUNCTION("""COMPUTED_VALUE"""),3.0)</f>
        <v>3</v>
      </c>
      <c r="AF5" s="277">
        <f>IFERROR(__xludf.DUMMYFUNCTION("""COMPUTED_VALUE"""),0.0)</f>
        <v>0</v>
      </c>
      <c r="AG5" s="277">
        <f>IFERROR(__xludf.DUMMYFUNCTION("""COMPUTED_VALUE"""),0.0)</f>
        <v>0</v>
      </c>
      <c r="AH5" s="277">
        <f>IFERROR(__xludf.DUMMYFUNCTION("""COMPUTED_VALUE"""),0.0)</f>
        <v>0</v>
      </c>
      <c r="AI5" s="278">
        <f>IFERROR(__xludf.DUMMYFUNCTION("""COMPUTED_VALUE"""),0.0)</f>
        <v>0</v>
      </c>
    </row>
    <row r="6">
      <c r="A6" s="266">
        <f>IFERROR(__xludf.DUMMYFUNCTION("""COMPUTED_VALUE"""),1.0)</f>
        <v>1</v>
      </c>
      <c r="B6" s="267" t="str">
        <f>IFERROR(__xludf.DUMMYFUNCTION("""COMPUTED_VALUE"""),"Gavin Cornell")</f>
        <v>Gavin Cornell</v>
      </c>
      <c r="C6" s="268">
        <f>IFERROR(__xludf.DUMMYFUNCTION("""COMPUTED_VALUE"""),4.0)</f>
        <v>4</v>
      </c>
      <c r="D6" s="269">
        <f>IFERROR(__xludf.DUMMYFUNCTION("""COMPUTED_VALUE"""),3.0)</f>
        <v>3</v>
      </c>
      <c r="E6" s="269">
        <f>IFERROR(__xludf.DUMMYFUNCTION("""COMPUTED_VALUE"""),21.0)</f>
        <v>21</v>
      </c>
      <c r="F6" s="269">
        <f>IFERROR(__xludf.DUMMYFUNCTION("""COMPUTED_VALUE"""),2.0)</f>
        <v>2</v>
      </c>
      <c r="G6" s="270">
        <f>IFERROR(__xludf.DUMMYFUNCTION("""COMPUTED_VALUE"""),0.0)</f>
        <v>0</v>
      </c>
      <c r="H6" s="271">
        <f>IFERROR(__xludf.DUMMYFUNCTION("""COMPUTED_VALUE"""),1.75)</f>
        <v>1.75</v>
      </c>
      <c r="I6" s="272">
        <f>IFERROR(__xludf.DUMMYFUNCTION("""COMPUTED_VALUE"""),0.75)</f>
        <v>0.75</v>
      </c>
      <c r="J6" s="273">
        <f>IFERROR(__xludf.DUMMYFUNCTION("""COMPUTED_VALUE"""),5.0)</f>
        <v>5</v>
      </c>
      <c r="K6" s="269">
        <f>IFERROR(__xludf.DUMMYFUNCTION("""COMPUTED_VALUE"""),104.0)</f>
        <v>104</v>
      </c>
      <c r="L6" s="269">
        <f>IFERROR(__xludf.DUMMYFUNCTION("""COMPUTED_VALUE"""),1.0)</f>
        <v>1</v>
      </c>
      <c r="M6" s="269">
        <f>IFERROR(__xludf.DUMMYFUNCTION("""COMPUTED_VALUE"""),0.0)</f>
        <v>0</v>
      </c>
      <c r="N6" s="271">
        <f>IFERROR(__xludf.DUMMYFUNCTION("""COMPUTED_VALUE"""),8.666666666666666)</f>
        <v>8.666666667</v>
      </c>
      <c r="O6" s="274">
        <f>IFERROR(__xludf.DUMMYFUNCTION("""COMPUTED_VALUE"""),20.8)</f>
        <v>20.8</v>
      </c>
      <c r="P6" s="273">
        <f>IFERROR(__xludf.DUMMYFUNCTION("""COMPUTED_VALUE"""),54.0)</f>
        <v>54</v>
      </c>
      <c r="Q6" s="269">
        <f>IFERROR(__xludf.DUMMYFUNCTION("""COMPUTED_VALUE"""),777.0)</f>
        <v>777</v>
      </c>
      <c r="R6" s="269">
        <f>IFERROR(__xludf.DUMMYFUNCTION("""COMPUTED_VALUE"""),10.0)</f>
        <v>10</v>
      </c>
      <c r="S6" s="271">
        <f>IFERROR(__xludf.DUMMYFUNCTION("""COMPUTED_VALUE"""),64.75)</f>
        <v>64.75</v>
      </c>
      <c r="T6" s="274">
        <f>IFERROR(__xludf.DUMMYFUNCTION("""COMPUTED_VALUE"""),14.38888888888889)</f>
        <v>14.38888889</v>
      </c>
      <c r="U6" s="275">
        <f>IFERROR(__xludf.DUMMYFUNCTION("""COMPUTED_VALUE"""),1.0)</f>
        <v>1</v>
      </c>
      <c r="V6" s="50"/>
      <c r="W6" s="266">
        <f>IFERROR(__xludf.DUMMYFUNCTION("""COMPUTED_VALUE"""),5.0)</f>
        <v>5</v>
      </c>
      <c r="X6" s="267" t="str">
        <f>IFERROR(__xludf.DUMMYFUNCTION("""COMPUTED_VALUE"""),"Wyatt Siefke ")</f>
        <v>Wyatt Siefke </v>
      </c>
      <c r="Y6" s="2"/>
      <c r="Z6" s="2"/>
      <c r="AA6" s="2"/>
      <c r="AB6" s="160"/>
      <c r="AC6" s="276">
        <f>IFERROR(__xludf.DUMMYFUNCTION("""COMPUTED_VALUE"""),58.0)</f>
        <v>58</v>
      </c>
      <c r="AD6" s="277">
        <f>IFERROR(__xludf.DUMMYFUNCTION("""COMPUTED_VALUE"""),5.0)</f>
        <v>5</v>
      </c>
      <c r="AE6" s="277">
        <f>IFERROR(__xludf.DUMMYFUNCTION("""COMPUTED_VALUE"""),0.0)</f>
        <v>0</v>
      </c>
      <c r="AF6" s="277">
        <f>IFERROR(__xludf.DUMMYFUNCTION("""COMPUTED_VALUE"""),0.0)</f>
        <v>0</v>
      </c>
      <c r="AG6" s="277">
        <f>IFERROR(__xludf.DUMMYFUNCTION("""COMPUTED_VALUE"""),1.0)</f>
        <v>1</v>
      </c>
      <c r="AH6" s="277">
        <f>IFERROR(__xludf.DUMMYFUNCTION("""COMPUTED_VALUE"""),0.0)</f>
        <v>0</v>
      </c>
      <c r="AI6" s="278">
        <f>IFERROR(__xludf.DUMMYFUNCTION("""COMPUTED_VALUE"""),0.0)</f>
        <v>0</v>
      </c>
    </row>
    <row r="7">
      <c r="A7" s="266">
        <f>IFERROR(__xludf.DUMMYFUNCTION("""COMPUTED_VALUE"""),5.0)</f>
        <v>5</v>
      </c>
      <c r="B7" s="267" t="str">
        <f>IFERROR(__xludf.DUMMYFUNCTION("""COMPUTED_VALUE"""),"Wyatt Siefke ")</f>
        <v>Wyatt Siefke </v>
      </c>
      <c r="C7" s="268">
        <f>IFERROR(__xludf.DUMMYFUNCTION("""COMPUTED_VALUE"""),0.0)</f>
        <v>0</v>
      </c>
      <c r="D7" s="269">
        <f>IFERROR(__xludf.DUMMYFUNCTION("""COMPUTED_VALUE"""),0.0)</f>
        <v>0</v>
      </c>
      <c r="E7" s="269">
        <f>IFERROR(__xludf.DUMMYFUNCTION("""COMPUTED_VALUE"""),0.0)</f>
        <v>0</v>
      </c>
      <c r="F7" s="269">
        <f>IFERROR(__xludf.DUMMYFUNCTION("""COMPUTED_VALUE"""),0.0)</f>
        <v>0</v>
      </c>
      <c r="G7" s="270">
        <f>IFERROR(__xludf.DUMMYFUNCTION("""COMPUTED_VALUE"""),0.0)</f>
        <v>0</v>
      </c>
      <c r="H7" s="271">
        <f>IFERROR(__xludf.DUMMYFUNCTION("""COMPUTED_VALUE"""),0.0)</f>
        <v>0</v>
      </c>
      <c r="I7" s="272" t="str">
        <f>IFERROR(__xludf.DUMMYFUNCTION("""COMPUTED_VALUE"""),"")</f>
        <v/>
      </c>
      <c r="J7" s="273">
        <f>IFERROR(__xludf.DUMMYFUNCTION("""COMPUTED_VALUE"""),0.0)</f>
        <v>0</v>
      </c>
      <c r="K7" s="269">
        <f>IFERROR(__xludf.DUMMYFUNCTION("""COMPUTED_VALUE"""),0.0)</f>
        <v>0</v>
      </c>
      <c r="L7" s="269">
        <f>IFERROR(__xludf.DUMMYFUNCTION("""COMPUTED_VALUE"""),0.0)</f>
        <v>0</v>
      </c>
      <c r="M7" s="269">
        <f>IFERROR(__xludf.DUMMYFUNCTION("""COMPUTED_VALUE"""),0.0)</f>
        <v>0</v>
      </c>
      <c r="N7" s="271">
        <f>IFERROR(__xludf.DUMMYFUNCTION("""COMPUTED_VALUE"""),0.0)</f>
        <v>0</v>
      </c>
      <c r="O7" s="274" t="str">
        <f>IFERROR(__xludf.DUMMYFUNCTION("""COMPUTED_VALUE"""),"")</f>
        <v/>
      </c>
      <c r="P7" s="273">
        <f>IFERROR(__xludf.DUMMYFUNCTION("""COMPUTED_VALUE"""),11.0)</f>
        <v>11</v>
      </c>
      <c r="Q7" s="269">
        <f>IFERROR(__xludf.DUMMYFUNCTION("""COMPUTED_VALUE"""),105.0)</f>
        <v>105</v>
      </c>
      <c r="R7" s="269">
        <f>IFERROR(__xludf.DUMMYFUNCTION("""COMPUTED_VALUE"""),2.0)</f>
        <v>2</v>
      </c>
      <c r="S7" s="271">
        <f>IFERROR(__xludf.DUMMYFUNCTION("""COMPUTED_VALUE"""),8.75)</f>
        <v>8.75</v>
      </c>
      <c r="T7" s="274">
        <f>IFERROR(__xludf.DUMMYFUNCTION("""COMPUTED_VALUE"""),9.545454545454545)</f>
        <v>9.545454545</v>
      </c>
      <c r="U7" s="275">
        <f>IFERROR(__xludf.DUMMYFUNCTION("""COMPUTED_VALUE"""),0.0)</f>
        <v>0</v>
      </c>
      <c r="V7" s="50"/>
      <c r="W7" s="266">
        <f>IFERROR(__xludf.DUMMYFUNCTION("""COMPUTED_VALUE"""),6.0)</f>
        <v>6</v>
      </c>
      <c r="X7" s="267" t="str">
        <f>IFERROR(__xludf.DUMMYFUNCTION("""COMPUTED_VALUE"""),"Aidan Miester ")</f>
        <v>Aidan Miester </v>
      </c>
      <c r="Y7" s="2"/>
      <c r="Z7" s="2"/>
      <c r="AA7" s="2"/>
      <c r="AB7" s="160"/>
      <c r="AC7" s="276">
        <f>IFERROR(__xludf.DUMMYFUNCTION("""COMPUTED_VALUE"""),28.0)</f>
        <v>28</v>
      </c>
      <c r="AD7" s="277">
        <f>IFERROR(__xludf.DUMMYFUNCTION("""COMPUTED_VALUE"""),0.0)</f>
        <v>0</v>
      </c>
      <c r="AE7" s="277">
        <f>IFERROR(__xludf.DUMMYFUNCTION("""COMPUTED_VALUE"""),0.0)</f>
        <v>0</v>
      </c>
      <c r="AF7" s="277">
        <f>IFERROR(__xludf.DUMMYFUNCTION("""COMPUTED_VALUE"""),0.0)</f>
        <v>0</v>
      </c>
      <c r="AG7" s="277">
        <f>IFERROR(__xludf.DUMMYFUNCTION("""COMPUTED_VALUE"""),0.0)</f>
        <v>0</v>
      </c>
      <c r="AH7" s="277">
        <f>IFERROR(__xludf.DUMMYFUNCTION("""COMPUTED_VALUE"""),0.0)</f>
        <v>0</v>
      </c>
      <c r="AI7" s="278">
        <f>IFERROR(__xludf.DUMMYFUNCTION("""COMPUTED_VALUE"""),0.0)</f>
        <v>0</v>
      </c>
    </row>
    <row r="8">
      <c r="A8" s="266">
        <f>IFERROR(__xludf.DUMMYFUNCTION("""COMPUTED_VALUE"""),9.0)</f>
        <v>9</v>
      </c>
      <c r="B8" s="267" t="str">
        <f>IFERROR(__xludf.DUMMYFUNCTION("""COMPUTED_VALUE"""),"Jace Cornell ")</f>
        <v>Jace Cornell </v>
      </c>
      <c r="C8" s="268">
        <f>IFERROR(__xludf.DUMMYFUNCTION("""COMPUTED_VALUE"""),0.0)</f>
        <v>0</v>
      </c>
      <c r="D8" s="269">
        <f>IFERROR(__xludf.DUMMYFUNCTION("""COMPUTED_VALUE"""),0.0)</f>
        <v>0</v>
      </c>
      <c r="E8" s="269">
        <f>IFERROR(__xludf.DUMMYFUNCTION("""COMPUTED_VALUE"""),0.0)</f>
        <v>0</v>
      </c>
      <c r="F8" s="269">
        <f>IFERROR(__xludf.DUMMYFUNCTION("""COMPUTED_VALUE"""),0.0)</f>
        <v>0</v>
      </c>
      <c r="G8" s="270">
        <f>IFERROR(__xludf.DUMMYFUNCTION("""COMPUTED_VALUE"""),0.0)</f>
        <v>0</v>
      </c>
      <c r="H8" s="271">
        <f>IFERROR(__xludf.DUMMYFUNCTION("""COMPUTED_VALUE"""),0.0)</f>
        <v>0</v>
      </c>
      <c r="I8" s="272" t="str">
        <f>IFERROR(__xludf.DUMMYFUNCTION("""COMPUTED_VALUE"""),"")</f>
        <v/>
      </c>
      <c r="J8" s="273">
        <f>IFERROR(__xludf.DUMMYFUNCTION("""COMPUTED_VALUE"""),9.0)</f>
        <v>9</v>
      </c>
      <c r="K8" s="269">
        <f>IFERROR(__xludf.DUMMYFUNCTION("""COMPUTED_VALUE"""),78.0)</f>
        <v>78</v>
      </c>
      <c r="L8" s="269">
        <f>IFERROR(__xludf.DUMMYFUNCTION("""COMPUTED_VALUE"""),1.0)</f>
        <v>1</v>
      </c>
      <c r="M8" s="269">
        <f>IFERROR(__xludf.DUMMYFUNCTION("""COMPUTED_VALUE"""),0.0)</f>
        <v>0</v>
      </c>
      <c r="N8" s="271">
        <f>IFERROR(__xludf.DUMMYFUNCTION("""COMPUTED_VALUE"""),6.5)</f>
        <v>6.5</v>
      </c>
      <c r="O8" s="274">
        <f>IFERROR(__xludf.DUMMYFUNCTION("""COMPUTED_VALUE"""),8.666666666666666)</f>
        <v>8.666666667</v>
      </c>
      <c r="P8" s="273">
        <f>IFERROR(__xludf.DUMMYFUNCTION("""COMPUTED_VALUE"""),1.0)</f>
        <v>1</v>
      </c>
      <c r="Q8" s="269">
        <f>IFERROR(__xludf.DUMMYFUNCTION("""COMPUTED_VALUE"""),17.0)</f>
        <v>17</v>
      </c>
      <c r="R8" s="269">
        <f>IFERROR(__xludf.DUMMYFUNCTION("""COMPUTED_VALUE"""),0.0)</f>
        <v>0</v>
      </c>
      <c r="S8" s="271">
        <f>IFERROR(__xludf.DUMMYFUNCTION("""COMPUTED_VALUE"""),1.4166666666666667)</f>
        <v>1.416666667</v>
      </c>
      <c r="T8" s="274">
        <f>IFERROR(__xludf.DUMMYFUNCTION("""COMPUTED_VALUE"""),17.0)</f>
        <v>17</v>
      </c>
      <c r="U8" s="275">
        <f>IFERROR(__xludf.DUMMYFUNCTION("""COMPUTED_VALUE"""),0.0)</f>
        <v>0</v>
      </c>
      <c r="V8" s="50"/>
      <c r="W8" s="266">
        <f>IFERROR(__xludf.DUMMYFUNCTION("""COMPUTED_VALUE"""),7.0)</f>
        <v>7</v>
      </c>
      <c r="X8" s="267" t="str">
        <f>IFERROR(__xludf.DUMMYFUNCTION("""COMPUTED_VALUE"""),"Elliot Laird ")</f>
        <v>Elliot Laird </v>
      </c>
      <c r="Y8" s="2"/>
      <c r="Z8" s="2"/>
      <c r="AA8" s="2"/>
      <c r="AB8" s="160"/>
      <c r="AC8" s="276">
        <f>IFERROR(__xludf.DUMMYFUNCTION("""COMPUTED_VALUE"""),28.0)</f>
        <v>28</v>
      </c>
      <c r="AD8" s="277">
        <f>IFERROR(__xludf.DUMMYFUNCTION("""COMPUTED_VALUE"""),0.0)</f>
        <v>0</v>
      </c>
      <c r="AE8" s="277">
        <f>IFERROR(__xludf.DUMMYFUNCTION("""COMPUTED_VALUE"""),1.0)</f>
        <v>1</v>
      </c>
      <c r="AF8" s="277">
        <f>IFERROR(__xludf.DUMMYFUNCTION("""COMPUTED_VALUE"""),0.0)</f>
        <v>0</v>
      </c>
      <c r="AG8" s="277">
        <f>IFERROR(__xludf.DUMMYFUNCTION("""COMPUTED_VALUE"""),0.0)</f>
        <v>0</v>
      </c>
      <c r="AH8" s="277">
        <f>IFERROR(__xludf.DUMMYFUNCTION("""COMPUTED_VALUE"""),1.0)</f>
        <v>1</v>
      </c>
      <c r="AI8" s="278">
        <f>IFERROR(__xludf.DUMMYFUNCTION("""COMPUTED_VALUE"""),0.0)</f>
        <v>0</v>
      </c>
    </row>
    <row r="9">
      <c r="A9" s="266">
        <f>IFERROR(__xludf.DUMMYFUNCTION("""COMPUTED_VALUE"""),13.0)</f>
        <v>13</v>
      </c>
      <c r="B9" s="267" t="str">
        <f>IFERROR(__xludf.DUMMYFUNCTION("""COMPUTED_VALUE"""),"Danny Baker ")</f>
        <v>Danny Baker </v>
      </c>
      <c r="C9" s="268">
        <f>IFERROR(__xludf.DUMMYFUNCTION("""COMPUTED_VALUE"""),0.0)</f>
        <v>0</v>
      </c>
      <c r="D9" s="269">
        <f>IFERROR(__xludf.DUMMYFUNCTION("""COMPUTED_VALUE"""),0.0)</f>
        <v>0</v>
      </c>
      <c r="E9" s="269">
        <f>IFERROR(__xludf.DUMMYFUNCTION("""COMPUTED_VALUE"""),0.0)</f>
        <v>0</v>
      </c>
      <c r="F9" s="269">
        <f>IFERROR(__xludf.DUMMYFUNCTION("""COMPUTED_VALUE"""),0.0)</f>
        <v>0</v>
      </c>
      <c r="G9" s="270">
        <f>IFERROR(__xludf.DUMMYFUNCTION("""COMPUTED_VALUE"""),0.0)</f>
        <v>0</v>
      </c>
      <c r="H9" s="271">
        <f>IFERROR(__xludf.DUMMYFUNCTION("""COMPUTED_VALUE"""),0.0)</f>
        <v>0</v>
      </c>
      <c r="I9" s="272" t="str">
        <f>IFERROR(__xludf.DUMMYFUNCTION("""COMPUTED_VALUE"""),"")</f>
        <v/>
      </c>
      <c r="J9" s="273">
        <f>IFERROR(__xludf.DUMMYFUNCTION("""COMPUTED_VALUE"""),0.0)</f>
        <v>0</v>
      </c>
      <c r="K9" s="269">
        <f>IFERROR(__xludf.DUMMYFUNCTION("""COMPUTED_VALUE"""),0.0)</f>
        <v>0</v>
      </c>
      <c r="L9" s="269">
        <f>IFERROR(__xludf.DUMMYFUNCTION("""COMPUTED_VALUE"""),0.0)</f>
        <v>0</v>
      </c>
      <c r="M9" s="269">
        <f>IFERROR(__xludf.DUMMYFUNCTION("""COMPUTED_VALUE"""),0.0)</f>
        <v>0</v>
      </c>
      <c r="N9" s="271">
        <f>IFERROR(__xludf.DUMMYFUNCTION("""COMPUTED_VALUE"""),0.0)</f>
        <v>0</v>
      </c>
      <c r="O9" s="274" t="str">
        <f>IFERROR(__xludf.DUMMYFUNCTION("""COMPUTED_VALUE"""),"")</f>
        <v/>
      </c>
      <c r="P9" s="273">
        <f>IFERROR(__xludf.DUMMYFUNCTION("""COMPUTED_VALUE"""),5.0)</f>
        <v>5</v>
      </c>
      <c r="Q9" s="269">
        <f>IFERROR(__xludf.DUMMYFUNCTION("""COMPUTED_VALUE"""),37.0)</f>
        <v>37</v>
      </c>
      <c r="R9" s="269">
        <f>IFERROR(__xludf.DUMMYFUNCTION("""COMPUTED_VALUE"""),0.0)</f>
        <v>0</v>
      </c>
      <c r="S9" s="271">
        <f>IFERROR(__xludf.DUMMYFUNCTION("""COMPUTED_VALUE"""),3.0833333333333335)</f>
        <v>3.083333333</v>
      </c>
      <c r="T9" s="274">
        <f>IFERROR(__xludf.DUMMYFUNCTION("""COMPUTED_VALUE"""),7.4)</f>
        <v>7.4</v>
      </c>
      <c r="U9" s="275">
        <f>IFERROR(__xludf.DUMMYFUNCTION("""COMPUTED_VALUE"""),0.0)</f>
        <v>0</v>
      </c>
      <c r="V9" s="50"/>
      <c r="W9" s="266">
        <f>IFERROR(__xludf.DUMMYFUNCTION("""COMPUTED_VALUE"""),8.0)</f>
        <v>8</v>
      </c>
      <c r="X9" s="267" t="str">
        <f>IFERROR(__xludf.DUMMYFUNCTION("""COMPUTED_VALUE"""),"Christian Miller ")</f>
        <v>Christian Miller </v>
      </c>
      <c r="Y9" s="2"/>
      <c r="Z9" s="2"/>
      <c r="AA9" s="2"/>
      <c r="AB9" s="160"/>
      <c r="AC9" s="276">
        <f>IFERROR(__xludf.DUMMYFUNCTION("""COMPUTED_VALUE"""),22.0)</f>
        <v>22</v>
      </c>
      <c r="AD9" s="277">
        <f>IFERROR(__xludf.DUMMYFUNCTION("""COMPUTED_VALUE"""),0.0)</f>
        <v>0</v>
      </c>
      <c r="AE9" s="277">
        <f>IFERROR(__xludf.DUMMYFUNCTION("""COMPUTED_VALUE"""),5.0)</f>
        <v>5</v>
      </c>
      <c r="AF9" s="277">
        <f>IFERROR(__xludf.DUMMYFUNCTION("""COMPUTED_VALUE"""),0.0)</f>
        <v>0</v>
      </c>
      <c r="AG9" s="277">
        <f>IFERROR(__xludf.DUMMYFUNCTION("""COMPUTED_VALUE"""),1.0)</f>
        <v>1</v>
      </c>
      <c r="AH9" s="277">
        <f>IFERROR(__xludf.DUMMYFUNCTION("""COMPUTED_VALUE"""),1.0)</f>
        <v>1</v>
      </c>
      <c r="AI9" s="278">
        <f>IFERROR(__xludf.DUMMYFUNCTION("""COMPUTED_VALUE"""),0.0)</f>
        <v>0</v>
      </c>
    </row>
    <row r="10">
      <c r="A10" s="266">
        <f>IFERROR(__xludf.DUMMYFUNCTION("""COMPUTED_VALUE"""),18.0)</f>
        <v>18</v>
      </c>
      <c r="B10" s="267" t="str">
        <f>IFERROR(__xludf.DUMMYFUNCTION("""COMPUTED_VALUE"""),"Martez Wilson ")</f>
        <v>Martez Wilson </v>
      </c>
      <c r="C10" s="268">
        <f>IFERROR(__xludf.DUMMYFUNCTION("""COMPUTED_VALUE"""),0.0)</f>
        <v>0</v>
      </c>
      <c r="D10" s="269">
        <f>IFERROR(__xludf.DUMMYFUNCTION("""COMPUTED_VALUE"""),0.0)</f>
        <v>0</v>
      </c>
      <c r="E10" s="269">
        <f>IFERROR(__xludf.DUMMYFUNCTION("""COMPUTED_VALUE"""),0.0)</f>
        <v>0</v>
      </c>
      <c r="F10" s="269">
        <f>IFERROR(__xludf.DUMMYFUNCTION("""COMPUTED_VALUE"""),0.0)</f>
        <v>0</v>
      </c>
      <c r="G10" s="270">
        <f>IFERROR(__xludf.DUMMYFUNCTION("""COMPUTED_VALUE"""),0.0)</f>
        <v>0</v>
      </c>
      <c r="H10" s="271">
        <f>IFERROR(__xludf.DUMMYFUNCTION("""COMPUTED_VALUE"""),0.0)</f>
        <v>0</v>
      </c>
      <c r="I10" s="272" t="str">
        <f>IFERROR(__xludf.DUMMYFUNCTION("""COMPUTED_VALUE"""),"")</f>
        <v/>
      </c>
      <c r="J10" s="273">
        <f>IFERROR(__xludf.DUMMYFUNCTION("""COMPUTED_VALUE"""),0.0)</f>
        <v>0</v>
      </c>
      <c r="K10" s="269">
        <f>IFERROR(__xludf.DUMMYFUNCTION("""COMPUTED_VALUE"""),0.0)</f>
        <v>0</v>
      </c>
      <c r="L10" s="269">
        <f>IFERROR(__xludf.DUMMYFUNCTION("""COMPUTED_VALUE"""),0.0)</f>
        <v>0</v>
      </c>
      <c r="M10" s="269">
        <f>IFERROR(__xludf.DUMMYFUNCTION("""COMPUTED_VALUE"""),0.0)</f>
        <v>0</v>
      </c>
      <c r="N10" s="271">
        <f>IFERROR(__xludf.DUMMYFUNCTION("""COMPUTED_VALUE"""),0.0)</f>
        <v>0</v>
      </c>
      <c r="O10" s="274" t="str">
        <f>IFERROR(__xludf.DUMMYFUNCTION("""COMPUTED_VALUE"""),"")</f>
        <v/>
      </c>
      <c r="P10" s="273">
        <f>IFERROR(__xludf.DUMMYFUNCTION("""COMPUTED_VALUE"""),21.0)</f>
        <v>21</v>
      </c>
      <c r="Q10" s="269">
        <f>IFERROR(__xludf.DUMMYFUNCTION("""COMPUTED_VALUE"""),246.0)</f>
        <v>246</v>
      </c>
      <c r="R10" s="269">
        <f>IFERROR(__xludf.DUMMYFUNCTION("""COMPUTED_VALUE"""),3.0)</f>
        <v>3</v>
      </c>
      <c r="S10" s="271">
        <f>IFERROR(__xludf.DUMMYFUNCTION("""COMPUTED_VALUE"""),20.5)</f>
        <v>20.5</v>
      </c>
      <c r="T10" s="274">
        <f>IFERROR(__xludf.DUMMYFUNCTION("""COMPUTED_VALUE"""),11.714285714285714)</f>
        <v>11.71428571</v>
      </c>
      <c r="U10" s="275">
        <f>IFERROR(__xludf.DUMMYFUNCTION("""COMPUTED_VALUE"""),0.0)</f>
        <v>0</v>
      </c>
      <c r="V10" s="50"/>
      <c r="W10" s="266">
        <f>IFERROR(__xludf.DUMMYFUNCTION("""COMPUTED_VALUE"""),9.0)</f>
        <v>9</v>
      </c>
      <c r="X10" s="267" t="str">
        <f>IFERROR(__xludf.DUMMYFUNCTION("""COMPUTED_VALUE"""),"Jace Cornell ")</f>
        <v>Jace Cornell </v>
      </c>
      <c r="Y10" s="2"/>
      <c r="Z10" s="2"/>
      <c r="AA10" s="2"/>
      <c r="AB10" s="160"/>
      <c r="AC10" s="276">
        <f>IFERROR(__xludf.DUMMYFUNCTION("""COMPUTED_VALUE"""),18.0)</f>
        <v>18</v>
      </c>
      <c r="AD10" s="277">
        <f>IFERROR(__xludf.DUMMYFUNCTION("""COMPUTED_VALUE"""),0.0)</f>
        <v>0</v>
      </c>
      <c r="AE10" s="277">
        <f>IFERROR(__xludf.DUMMYFUNCTION("""COMPUTED_VALUE"""),0.0)</f>
        <v>0</v>
      </c>
      <c r="AF10" s="277">
        <f>IFERROR(__xludf.DUMMYFUNCTION("""COMPUTED_VALUE"""),0.0)</f>
        <v>0</v>
      </c>
      <c r="AG10" s="277">
        <f>IFERROR(__xludf.DUMMYFUNCTION("""COMPUTED_VALUE"""),0.0)</f>
        <v>0</v>
      </c>
      <c r="AH10" s="277">
        <f>IFERROR(__xludf.DUMMYFUNCTION("""COMPUTED_VALUE"""),0.0)</f>
        <v>0</v>
      </c>
      <c r="AI10" s="278">
        <f>IFERROR(__xludf.DUMMYFUNCTION("""COMPUTED_VALUE"""),0.0)</f>
        <v>0</v>
      </c>
    </row>
    <row r="11">
      <c r="A11" s="266">
        <f>IFERROR(__xludf.DUMMYFUNCTION("""COMPUTED_VALUE"""),22.0)</f>
        <v>22</v>
      </c>
      <c r="B11" s="267" t="str">
        <f>IFERROR(__xludf.DUMMYFUNCTION("""COMPUTED_VALUE"""),"Lucas Bodie ")</f>
        <v>Lucas Bodie </v>
      </c>
      <c r="C11" s="268">
        <f>IFERROR(__xludf.DUMMYFUNCTION("""COMPUTED_VALUE"""),0.0)</f>
        <v>0</v>
      </c>
      <c r="D11" s="269">
        <f>IFERROR(__xludf.DUMMYFUNCTION("""COMPUTED_VALUE"""),0.0)</f>
        <v>0</v>
      </c>
      <c r="E11" s="269">
        <f>IFERROR(__xludf.DUMMYFUNCTION("""COMPUTED_VALUE"""),0.0)</f>
        <v>0</v>
      </c>
      <c r="F11" s="269">
        <f>IFERROR(__xludf.DUMMYFUNCTION("""COMPUTED_VALUE"""),0.0)</f>
        <v>0</v>
      </c>
      <c r="G11" s="270">
        <f>IFERROR(__xludf.DUMMYFUNCTION("""COMPUTED_VALUE"""),0.0)</f>
        <v>0</v>
      </c>
      <c r="H11" s="271">
        <f>IFERROR(__xludf.DUMMYFUNCTION("""COMPUTED_VALUE"""),0.0)</f>
        <v>0</v>
      </c>
      <c r="I11" s="272" t="str">
        <f>IFERROR(__xludf.DUMMYFUNCTION("""COMPUTED_VALUE"""),"")</f>
        <v/>
      </c>
      <c r="J11" s="273">
        <f>IFERROR(__xludf.DUMMYFUNCTION("""COMPUTED_VALUE"""),0.0)</f>
        <v>0</v>
      </c>
      <c r="K11" s="269">
        <f>IFERROR(__xludf.DUMMYFUNCTION("""COMPUTED_VALUE"""),0.0)</f>
        <v>0</v>
      </c>
      <c r="L11" s="269">
        <f>IFERROR(__xludf.DUMMYFUNCTION("""COMPUTED_VALUE"""),0.0)</f>
        <v>0</v>
      </c>
      <c r="M11" s="269">
        <f>IFERROR(__xludf.DUMMYFUNCTION("""COMPUTED_VALUE"""),0.0)</f>
        <v>0</v>
      </c>
      <c r="N11" s="271">
        <f>IFERROR(__xludf.DUMMYFUNCTION("""COMPUTED_VALUE"""),0.0)</f>
        <v>0</v>
      </c>
      <c r="O11" s="274" t="str">
        <f>IFERROR(__xludf.DUMMYFUNCTION("""COMPUTED_VALUE"""),"")</f>
        <v/>
      </c>
      <c r="P11" s="273">
        <f>IFERROR(__xludf.DUMMYFUNCTION("""COMPUTED_VALUE"""),5.0)</f>
        <v>5</v>
      </c>
      <c r="Q11" s="269">
        <f>IFERROR(__xludf.DUMMYFUNCTION("""COMPUTED_VALUE"""),25.0)</f>
        <v>25</v>
      </c>
      <c r="R11" s="269">
        <f>IFERROR(__xludf.DUMMYFUNCTION("""COMPUTED_VALUE"""),1.0)</f>
        <v>1</v>
      </c>
      <c r="S11" s="271">
        <f>IFERROR(__xludf.DUMMYFUNCTION("""COMPUTED_VALUE"""),2.0833333333333335)</f>
        <v>2.083333333</v>
      </c>
      <c r="T11" s="274">
        <f>IFERROR(__xludf.DUMMYFUNCTION("""COMPUTED_VALUE"""),5.0)</f>
        <v>5</v>
      </c>
      <c r="U11" s="275">
        <f>IFERROR(__xludf.DUMMYFUNCTION("""COMPUTED_VALUE"""),0.0)</f>
        <v>0</v>
      </c>
      <c r="V11" s="50"/>
      <c r="W11" s="266">
        <f>IFERROR(__xludf.DUMMYFUNCTION("""COMPUTED_VALUE"""),11.0)</f>
        <v>11</v>
      </c>
      <c r="X11" s="267" t="str">
        <f>IFERROR(__xludf.DUMMYFUNCTION("""COMPUTED_VALUE"""),"Cole Bishop ")</f>
        <v>Cole Bishop </v>
      </c>
      <c r="Y11" s="2"/>
      <c r="Z11" s="2"/>
      <c r="AA11" s="2"/>
      <c r="AB11" s="160"/>
      <c r="AC11" s="276">
        <f>IFERROR(__xludf.DUMMYFUNCTION("""COMPUTED_VALUE"""),11.0)</f>
        <v>11</v>
      </c>
      <c r="AD11" s="277">
        <f>IFERROR(__xludf.DUMMYFUNCTION("""COMPUTED_VALUE"""),0.0)</f>
        <v>0</v>
      </c>
      <c r="AE11" s="277">
        <f>IFERROR(__xludf.DUMMYFUNCTION("""COMPUTED_VALUE"""),1.0)</f>
        <v>1</v>
      </c>
      <c r="AF11" s="277">
        <f>IFERROR(__xludf.DUMMYFUNCTION("""COMPUTED_VALUE"""),0.0)</f>
        <v>0</v>
      </c>
      <c r="AG11" s="277">
        <f>IFERROR(__xludf.DUMMYFUNCTION("""COMPUTED_VALUE"""),0.0)</f>
        <v>0</v>
      </c>
      <c r="AH11" s="277">
        <f>IFERROR(__xludf.DUMMYFUNCTION("""COMPUTED_VALUE"""),0.0)</f>
        <v>0</v>
      </c>
      <c r="AI11" s="278">
        <f>IFERROR(__xludf.DUMMYFUNCTION("""COMPUTED_VALUE"""),0.0)</f>
        <v>0</v>
      </c>
    </row>
    <row r="12">
      <c r="A12" s="266">
        <f>IFERROR(__xludf.DUMMYFUNCTION("""COMPUTED_VALUE"""),33.0)</f>
        <v>33</v>
      </c>
      <c r="B12" s="267" t="str">
        <f>IFERROR(__xludf.DUMMYFUNCTION("""COMPUTED_VALUE"""),"Ty Henry ")</f>
        <v>Ty Henry </v>
      </c>
      <c r="C12" s="268">
        <f>IFERROR(__xludf.DUMMYFUNCTION("""COMPUTED_VALUE"""),0.0)</f>
        <v>0</v>
      </c>
      <c r="D12" s="269">
        <f>IFERROR(__xludf.DUMMYFUNCTION("""COMPUTED_VALUE"""),0.0)</f>
        <v>0</v>
      </c>
      <c r="E12" s="269">
        <f>IFERROR(__xludf.DUMMYFUNCTION("""COMPUTED_VALUE"""),0.0)</f>
        <v>0</v>
      </c>
      <c r="F12" s="269">
        <f>IFERROR(__xludf.DUMMYFUNCTION("""COMPUTED_VALUE"""),0.0)</f>
        <v>0</v>
      </c>
      <c r="G12" s="270">
        <f>IFERROR(__xludf.DUMMYFUNCTION("""COMPUTED_VALUE"""),0.0)</f>
        <v>0</v>
      </c>
      <c r="H12" s="271">
        <f>IFERROR(__xludf.DUMMYFUNCTION("""COMPUTED_VALUE"""),0.0)</f>
        <v>0</v>
      </c>
      <c r="I12" s="272" t="str">
        <f>IFERROR(__xludf.DUMMYFUNCTION("""COMPUTED_VALUE"""),"")</f>
        <v/>
      </c>
      <c r="J12" s="273">
        <f>IFERROR(__xludf.DUMMYFUNCTION("""COMPUTED_VALUE"""),5.0)</f>
        <v>5</v>
      </c>
      <c r="K12" s="269">
        <f>IFERROR(__xludf.DUMMYFUNCTION("""COMPUTED_VALUE"""),17.0)</f>
        <v>17</v>
      </c>
      <c r="L12" s="269">
        <f>IFERROR(__xludf.DUMMYFUNCTION("""COMPUTED_VALUE"""),1.0)</f>
        <v>1</v>
      </c>
      <c r="M12" s="269">
        <f>IFERROR(__xludf.DUMMYFUNCTION("""COMPUTED_VALUE"""),0.0)</f>
        <v>0</v>
      </c>
      <c r="N12" s="271">
        <f>IFERROR(__xludf.DUMMYFUNCTION("""COMPUTED_VALUE"""),1.4166666666666667)</f>
        <v>1.416666667</v>
      </c>
      <c r="O12" s="274">
        <f>IFERROR(__xludf.DUMMYFUNCTION("""COMPUTED_VALUE"""),3.4)</f>
        <v>3.4</v>
      </c>
      <c r="P12" s="273">
        <f>IFERROR(__xludf.DUMMYFUNCTION("""COMPUTED_VALUE"""),0.0)</f>
        <v>0</v>
      </c>
      <c r="Q12" s="269">
        <f>IFERROR(__xludf.DUMMYFUNCTION("""COMPUTED_VALUE"""),0.0)</f>
        <v>0</v>
      </c>
      <c r="R12" s="269">
        <f>IFERROR(__xludf.DUMMYFUNCTION("""COMPUTED_VALUE"""),0.0)</f>
        <v>0</v>
      </c>
      <c r="S12" s="271">
        <f>IFERROR(__xludf.DUMMYFUNCTION("""COMPUTED_VALUE"""),0.0)</f>
        <v>0</v>
      </c>
      <c r="T12" s="274" t="str">
        <f>IFERROR(__xludf.DUMMYFUNCTION("""COMPUTED_VALUE"""),"")</f>
        <v/>
      </c>
      <c r="U12" s="275">
        <f>IFERROR(__xludf.DUMMYFUNCTION("""COMPUTED_VALUE"""),0.0)</f>
        <v>0</v>
      </c>
      <c r="V12" s="50"/>
      <c r="W12" s="266">
        <f>IFERROR(__xludf.DUMMYFUNCTION("""COMPUTED_VALUE"""),13.0)</f>
        <v>13</v>
      </c>
      <c r="X12" s="267" t="str">
        <f>IFERROR(__xludf.DUMMYFUNCTION("""COMPUTED_VALUE"""),"Danny Baker ")</f>
        <v>Danny Baker </v>
      </c>
      <c r="Y12" s="2"/>
      <c r="Z12" s="2"/>
      <c r="AA12" s="2"/>
      <c r="AB12" s="160"/>
      <c r="AC12" s="276">
        <f>IFERROR(__xludf.DUMMYFUNCTION("""COMPUTED_VALUE"""),8.0)</f>
        <v>8</v>
      </c>
      <c r="AD12" s="277">
        <f>IFERROR(__xludf.DUMMYFUNCTION("""COMPUTED_VALUE"""),0.0)</f>
        <v>0</v>
      </c>
      <c r="AE12" s="277">
        <f>IFERROR(__xludf.DUMMYFUNCTION("""COMPUTED_VALUE"""),0.0)</f>
        <v>0</v>
      </c>
      <c r="AF12" s="277">
        <f>IFERROR(__xludf.DUMMYFUNCTION("""COMPUTED_VALUE"""),0.0)</f>
        <v>0</v>
      </c>
      <c r="AG12" s="277">
        <f>IFERROR(__xludf.DUMMYFUNCTION("""COMPUTED_VALUE"""),0.0)</f>
        <v>0</v>
      </c>
      <c r="AH12" s="277">
        <f>IFERROR(__xludf.DUMMYFUNCTION("""COMPUTED_VALUE"""),0.0)</f>
        <v>0</v>
      </c>
      <c r="AI12" s="278">
        <f>IFERROR(__xludf.DUMMYFUNCTION("""COMPUTED_VALUE"""),0.0)</f>
        <v>0</v>
      </c>
    </row>
    <row r="13">
      <c r="A13" s="279">
        <f>IFERROR(__xludf.DUMMYFUNCTION("""COMPUTED_VALUE"""),15.0)</f>
        <v>15</v>
      </c>
      <c r="B13" s="267" t="str">
        <f>IFERROR(__xludf.DUMMYFUNCTION("""COMPUTED_VALUE"""),"Beckett Mizener ")</f>
        <v>Beckett Mizener </v>
      </c>
      <c r="C13" s="268">
        <f>IFERROR(__xludf.DUMMYFUNCTION("""COMPUTED_VALUE"""),0.0)</f>
        <v>0</v>
      </c>
      <c r="D13" s="269">
        <f>IFERROR(__xludf.DUMMYFUNCTION("""COMPUTED_VALUE"""),0.0)</f>
        <v>0</v>
      </c>
      <c r="E13" s="269">
        <f>IFERROR(__xludf.DUMMYFUNCTION("""COMPUTED_VALUE"""),0.0)</f>
        <v>0</v>
      </c>
      <c r="F13" s="269">
        <f>IFERROR(__xludf.DUMMYFUNCTION("""COMPUTED_VALUE"""),0.0)</f>
        <v>0</v>
      </c>
      <c r="G13" s="270">
        <f>IFERROR(__xludf.DUMMYFUNCTION("""COMPUTED_VALUE"""),0.0)</f>
        <v>0</v>
      </c>
      <c r="H13" s="271">
        <f>IFERROR(__xludf.DUMMYFUNCTION("""COMPUTED_VALUE"""),0.0)</f>
        <v>0</v>
      </c>
      <c r="I13" s="272" t="str">
        <f>IFERROR(__xludf.DUMMYFUNCTION("""COMPUTED_VALUE"""),"")</f>
        <v/>
      </c>
      <c r="J13" s="273">
        <f>IFERROR(__xludf.DUMMYFUNCTION("""COMPUTED_VALUE"""),41.0)</f>
        <v>41</v>
      </c>
      <c r="K13" s="269">
        <f>IFERROR(__xludf.DUMMYFUNCTION("""COMPUTED_VALUE"""),120.0)</f>
        <v>120</v>
      </c>
      <c r="L13" s="269">
        <f>IFERROR(__xludf.DUMMYFUNCTION("""COMPUTED_VALUE"""),0.0)</f>
        <v>0</v>
      </c>
      <c r="M13" s="269">
        <f>IFERROR(__xludf.DUMMYFUNCTION("""COMPUTED_VALUE"""),0.0)</f>
        <v>0</v>
      </c>
      <c r="N13" s="271">
        <f>IFERROR(__xludf.DUMMYFUNCTION("""COMPUTED_VALUE"""),10.0)</f>
        <v>10</v>
      </c>
      <c r="O13" s="274">
        <f>IFERROR(__xludf.DUMMYFUNCTION("""COMPUTED_VALUE"""),2.926829268292683)</f>
        <v>2.926829268</v>
      </c>
      <c r="P13" s="273">
        <f>IFERROR(__xludf.DUMMYFUNCTION("""COMPUTED_VALUE"""),3.0)</f>
        <v>3</v>
      </c>
      <c r="Q13" s="269">
        <f>IFERROR(__xludf.DUMMYFUNCTION("""COMPUTED_VALUE"""),16.0)</f>
        <v>16</v>
      </c>
      <c r="R13" s="269">
        <f>IFERROR(__xludf.DUMMYFUNCTION("""COMPUTED_VALUE"""),0.0)</f>
        <v>0</v>
      </c>
      <c r="S13" s="271">
        <f>IFERROR(__xludf.DUMMYFUNCTION("""COMPUTED_VALUE"""),1.3333333333333333)</f>
        <v>1.333333333</v>
      </c>
      <c r="T13" s="274">
        <f>IFERROR(__xludf.DUMMYFUNCTION("""COMPUTED_VALUE"""),5.333333333333333)</f>
        <v>5.333333333</v>
      </c>
      <c r="U13" s="275">
        <f>IFERROR(__xludf.DUMMYFUNCTION("""COMPUTED_VALUE"""),0.0)</f>
        <v>0</v>
      </c>
      <c r="V13" s="50"/>
      <c r="W13" s="266">
        <f>IFERROR(__xludf.DUMMYFUNCTION("""COMPUTED_VALUE"""),14.0)</f>
        <v>14</v>
      </c>
      <c r="X13" s="267" t="str">
        <f>IFERROR(__xludf.DUMMYFUNCTION("""COMPUTED_VALUE"""),"Trey Armendariz")</f>
        <v>Trey Armendariz</v>
      </c>
      <c r="Y13" s="2"/>
      <c r="Z13" s="2"/>
      <c r="AA13" s="2"/>
      <c r="AB13" s="160"/>
      <c r="AC13" s="276">
        <f>IFERROR(__xludf.DUMMYFUNCTION("""COMPUTED_VALUE"""),81.0)</f>
        <v>81</v>
      </c>
      <c r="AD13" s="277">
        <f>IFERROR(__xludf.DUMMYFUNCTION("""COMPUTED_VALUE"""),0.0)</f>
        <v>0</v>
      </c>
      <c r="AE13" s="277">
        <f>IFERROR(__xludf.DUMMYFUNCTION("""COMPUTED_VALUE"""),1.0)</f>
        <v>1</v>
      </c>
      <c r="AF13" s="277">
        <f>IFERROR(__xludf.DUMMYFUNCTION("""COMPUTED_VALUE"""),0.0)</f>
        <v>0</v>
      </c>
      <c r="AG13" s="277">
        <f>IFERROR(__xludf.DUMMYFUNCTION("""COMPUTED_VALUE"""),0.0)</f>
        <v>0</v>
      </c>
      <c r="AH13" s="277">
        <f>IFERROR(__xludf.DUMMYFUNCTION("""COMPUTED_VALUE"""),0.0)</f>
        <v>0</v>
      </c>
      <c r="AI13" s="278">
        <f>IFERROR(__xludf.DUMMYFUNCTION("""COMPUTED_VALUE"""),1.0)</f>
        <v>1</v>
      </c>
    </row>
    <row r="14">
      <c r="A14" s="266">
        <f>IFERROR(__xludf.DUMMYFUNCTION("""COMPUTED_VALUE"""),4.0)</f>
        <v>4</v>
      </c>
      <c r="B14" s="267" t="str">
        <f>IFERROR(__xludf.DUMMYFUNCTION("""COMPUTED_VALUE"""),"Dylan Reynolds")</f>
        <v>Dylan Reynolds</v>
      </c>
      <c r="C14" s="268">
        <f>IFERROR(__xludf.DUMMYFUNCTION("""COMPUTED_VALUE"""),0.0)</f>
        <v>0</v>
      </c>
      <c r="D14" s="269">
        <f>IFERROR(__xludf.DUMMYFUNCTION("""COMPUTED_VALUE"""),0.0)</f>
        <v>0</v>
      </c>
      <c r="E14" s="269">
        <f>IFERROR(__xludf.DUMMYFUNCTION("""COMPUTED_VALUE"""),0.0)</f>
        <v>0</v>
      </c>
      <c r="F14" s="269">
        <f>IFERROR(__xludf.DUMMYFUNCTION("""COMPUTED_VALUE"""),0.0)</f>
        <v>0</v>
      </c>
      <c r="G14" s="270">
        <f>IFERROR(__xludf.DUMMYFUNCTION("""COMPUTED_VALUE"""),0.0)</f>
        <v>0</v>
      </c>
      <c r="H14" s="271">
        <f>IFERROR(__xludf.DUMMYFUNCTION("""COMPUTED_VALUE"""),0.0)</f>
        <v>0</v>
      </c>
      <c r="I14" s="272" t="str">
        <f>IFERROR(__xludf.DUMMYFUNCTION("""COMPUTED_VALUE"""),"")</f>
        <v/>
      </c>
      <c r="J14" s="273">
        <f>IFERROR(__xludf.DUMMYFUNCTION("""COMPUTED_VALUE"""),0.0)</f>
        <v>0</v>
      </c>
      <c r="K14" s="269">
        <f>IFERROR(__xludf.DUMMYFUNCTION("""COMPUTED_VALUE"""),0.0)</f>
        <v>0</v>
      </c>
      <c r="L14" s="269">
        <f>IFERROR(__xludf.DUMMYFUNCTION("""COMPUTED_VALUE"""),0.0)</f>
        <v>0</v>
      </c>
      <c r="M14" s="269">
        <f>IFERROR(__xludf.DUMMYFUNCTION("""COMPUTED_VALUE"""),0.0)</f>
        <v>0</v>
      </c>
      <c r="N14" s="271">
        <f>IFERROR(__xludf.DUMMYFUNCTION("""COMPUTED_VALUE"""),0.0)</f>
        <v>0</v>
      </c>
      <c r="O14" s="274" t="str">
        <f>IFERROR(__xludf.DUMMYFUNCTION("""COMPUTED_VALUE"""),"")</f>
        <v/>
      </c>
      <c r="P14" s="273">
        <f>IFERROR(__xludf.DUMMYFUNCTION("""COMPUTED_VALUE"""),3.0)</f>
        <v>3</v>
      </c>
      <c r="Q14" s="269">
        <f>IFERROR(__xludf.DUMMYFUNCTION("""COMPUTED_VALUE"""),21.0)</f>
        <v>21</v>
      </c>
      <c r="R14" s="269">
        <f>IFERROR(__xludf.DUMMYFUNCTION("""COMPUTED_VALUE"""),0.0)</f>
        <v>0</v>
      </c>
      <c r="S14" s="271">
        <f>IFERROR(__xludf.DUMMYFUNCTION("""COMPUTED_VALUE"""),1.75)</f>
        <v>1.75</v>
      </c>
      <c r="T14" s="274">
        <f>IFERROR(__xludf.DUMMYFUNCTION("""COMPUTED_VALUE"""),7.0)</f>
        <v>7</v>
      </c>
      <c r="U14" s="275">
        <f>IFERROR(__xludf.DUMMYFUNCTION("""COMPUTED_VALUE"""),1.0)</f>
        <v>1</v>
      </c>
      <c r="V14" s="50"/>
      <c r="W14" s="266">
        <f>IFERROR(__xludf.DUMMYFUNCTION("""COMPUTED_VALUE"""),15.0)</f>
        <v>15</v>
      </c>
      <c r="X14" s="267" t="str">
        <f>IFERROR(__xludf.DUMMYFUNCTION("""COMPUTED_VALUE"""),"Beckett Mizener")</f>
        <v>Beckett Mizener</v>
      </c>
      <c r="Y14" s="2"/>
      <c r="Z14" s="2"/>
      <c r="AA14" s="2"/>
      <c r="AB14" s="160"/>
      <c r="AC14" s="276">
        <f>IFERROR(__xludf.DUMMYFUNCTION("""COMPUTED_VALUE"""),87.0)</f>
        <v>87</v>
      </c>
      <c r="AD14" s="277">
        <f>IFERROR(__xludf.DUMMYFUNCTION("""COMPUTED_VALUE"""),0.0)</f>
        <v>0</v>
      </c>
      <c r="AE14" s="277">
        <f>IFERROR(__xludf.DUMMYFUNCTION("""COMPUTED_VALUE"""),1.0)</f>
        <v>1</v>
      </c>
      <c r="AF14" s="277">
        <f>IFERROR(__xludf.DUMMYFUNCTION("""COMPUTED_VALUE"""),0.0)</f>
        <v>0</v>
      </c>
      <c r="AG14" s="277">
        <f>IFERROR(__xludf.DUMMYFUNCTION("""COMPUTED_VALUE"""),0.0)</f>
        <v>0</v>
      </c>
      <c r="AH14" s="277">
        <f>IFERROR(__xludf.DUMMYFUNCTION("""COMPUTED_VALUE"""),1.0)</f>
        <v>1</v>
      </c>
      <c r="AI14" s="278">
        <f>IFERROR(__xludf.DUMMYFUNCTION("""COMPUTED_VALUE"""),0.0)</f>
        <v>0</v>
      </c>
    </row>
    <row r="15">
      <c r="A15" s="266">
        <f>IFERROR(__xludf.DUMMYFUNCTION("""COMPUTED_VALUE"""),12.0)</f>
        <v>12</v>
      </c>
      <c r="B15" s="267" t="str">
        <f>IFERROR(__xludf.DUMMYFUNCTION("""COMPUTED_VALUE"""),"Cameron Lanier")</f>
        <v>Cameron Lanier</v>
      </c>
      <c r="C15" s="268">
        <f>IFERROR(__xludf.DUMMYFUNCTION("""COMPUTED_VALUE"""),1.0)</f>
        <v>1</v>
      </c>
      <c r="D15" s="269">
        <f>IFERROR(__xludf.DUMMYFUNCTION("""COMPUTED_VALUE"""),1.0)</f>
        <v>1</v>
      </c>
      <c r="E15" s="269">
        <f>IFERROR(__xludf.DUMMYFUNCTION("""COMPUTED_VALUE"""),7.0)</f>
        <v>7</v>
      </c>
      <c r="F15" s="269">
        <f>IFERROR(__xludf.DUMMYFUNCTION("""COMPUTED_VALUE"""),0.0)</f>
        <v>0</v>
      </c>
      <c r="G15" s="270">
        <f>IFERROR(__xludf.DUMMYFUNCTION("""COMPUTED_VALUE"""),0.0)</f>
        <v>0</v>
      </c>
      <c r="H15" s="271">
        <f>IFERROR(__xludf.DUMMYFUNCTION("""COMPUTED_VALUE"""),0.5833333333333334)</f>
        <v>0.5833333333</v>
      </c>
      <c r="I15" s="272">
        <f>IFERROR(__xludf.DUMMYFUNCTION("""COMPUTED_VALUE"""),1.0)</f>
        <v>1</v>
      </c>
      <c r="J15" s="273">
        <f>IFERROR(__xludf.DUMMYFUNCTION("""COMPUTED_VALUE"""),2.0)</f>
        <v>2</v>
      </c>
      <c r="K15" s="269">
        <f>IFERROR(__xludf.DUMMYFUNCTION("""COMPUTED_VALUE"""),9.0)</f>
        <v>9</v>
      </c>
      <c r="L15" s="269">
        <f>IFERROR(__xludf.DUMMYFUNCTION("""COMPUTED_VALUE"""),0.0)</f>
        <v>0</v>
      </c>
      <c r="M15" s="269">
        <f>IFERROR(__xludf.DUMMYFUNCTION("""COMPUTED_VALUE"""),0.0)</f>
        <v>0</v>
      </c>
      <c r="N15" s="271">
        <f>IFERROR(__xludf.DUMMYFUNCTION("""COMPUTED_VALUE"""),0.75)</f>
        <v>0.75</v>
      </c>
      <c r="O15" s="274">
        <f>IFERROR(__xludf.DUMMYFUNCTION("""COMPUTED_VALUE"""),4.5)</f>
        <v>4.5</v>
      </c>
      <c r="P15" s="273">
        <f>IFERROR(__xludf.DUMMYFUNCTION("""COMPUTED_VALUE"""),0.0)</f>
        <v>0</v>
      </c>
      <c r="Q15" s="269">
        <f>IFERROR(__xludf.DUMMYFUNCTION("""COMPUTED_VALUE"""),0.0)</f>
        <v>0</v>
      </c>
      <c r="R15" s="269">
        <f>IFERROR(__xludf.DUMMYFUNCTION("""COMPUTED_VALUE"""),0.0)</f>
        <v>0</v>
      </c>
      <c r="S15" s="271">
        <f>IFERROR(__xludf.DUMMYFUNCTION("""COMPUTED_VALUE"""),0.0)</f>
        <v>0</v>
      </c>
      <c r="T15" s="274" t="str">
        <f>IFERROR(__xludf.DUMMYFUNCTION("""COMPUTED_VALUE"""),"")</f>
        <v/>
      </c>
      <c r="U15" s="275">
        <f>IFERROR(__xludf.DUMMYFUNCTION("""COMPUTED_VALUE"""),0.0)</f>
        <v>0</v>
      </c>
      <c r="V15" s="50"/>
      <c r="W15" s="266">
        <f>IFERROR(__xludf.DUMMYFUNCTION("""COMPUTED_VALUE"""),18.0)</f>
        <v>18</v>
      </c>
      <c r="X15" s="267" t="str">
        <f>IFERROR(__xludf.DUMMYFUNCTION("""COMPUTED_VALUE"""),"Martez Wilson ")</f>
        <v>Martez Wilson </v>
      </c>
      <c r="Y15" s="2"/>
      <c r="Z15" s="2"/>
      <c r="AA15" s="2"/>
      <c r="AB15" s="160"/>
      <c r="AC15" s="276">
        <f>IFERROR(__xludf.DUMMYFUNCTION("""COMPUTED_VALUE"""),9.0)</f>
        <v>9</v>
      </c>
      <c r="AD15" s="277">
        <f>IFERROR(__xludf.DUMMYFUNCTION("""COMPUTED_VALUE"""),0.0)</f>
        <v>0</v>
      </c>
      <c r="AE15" s="277">
        <f>IFERROR(__xludf.DUMMYFUNCTION("""COMPUTED_VALUE"""),0.0)</f>
        <v>0</v>
      </c>
      <c r="AF15" s="277">
        <f>IFERROR(__xludf.DUMMYFUNCTION("""COMPUTED_VALUE"""),0.0)</f>
        <v>0</v>
      </c>
      <c r="AG15" s="277">
        <f>IFERROR(__xludf.DUMMYFUNCTION("""COMPUTED_VALUE"""),0.0)</f>
        <v>0</v>
      </c>
      <c r="AH15" s="277">
        <f>IFERROR(__xludf.DUMMYFUNCTION("""COMPUTED_VALUE"""),0.0)</f>
        <v>0</v>
      </c>
      <c r="AI15" s="278">
        <f>IFERROR(__xludf.DUMMYFUNCTION("""COMPUTED_VALUE"""),0.0)</f>
        <v>0</v>
      </c>
    </row>
    <row r="16">
      <c r="A16" s="266">
        <f>IFERROR(__xludf.DUMMYFUNCTION("""COMPUTED_VALUE"""),19.0)</f>
        <v>19</v>
      </c>
      <c r="B16" s="267" t="str">
        <f>IFERROR(__xludf.DUMMYFUNCTION("""COMPUTED_VALUE"""),"Wyatt Yarbrough ")</f>
        <v>Wyatt Yarbrough </v>
      </c>
      <c r="C16" s="268">
        <f>IFERROR(__xludf.DUMMYFUNCTION("""COMPUTED_VALUE"""),5.0)</f>
        <v>5</v>
      </c>
      <c r="D16" s="269">
        <f>IFERROR(__xludf.DUMMYFUNCTION("""COMPUTED_VALUE"""),2.0)</f>
        <v>2</v>
      </c>
      <c r="E16" s="269">
        <f>IFERROR(__xludf.DUMMYFUNCTION("""COMPUTED_VALUE"""),7.0)</f>
        <v>7</v>
      </c>
      <c r="F16" s="269">
        <f>IFERROR(__xludf.DUMMYFUNCTION("""COMPUTED_VALUE"""),0.0)</f>
        <v>0</v>
      </c>
      <c r="G16" s="270">
        <f>IFERROR(__xludf.DUMMYFUNCTION("""COMPUTED_VALUE"""),0.0)</f>
        <v>0</v>
      </c>
      <c r="H16" s="271">
        <f>IFERROR(__xludf.DUMMYFUNCTION("""COMPUTED_VALUE"""),0.5833333333333334)</f>
        <v>0.5833333333</v>
      </c>
      <c r="I16" s="272">
        <f>IFERROR(__xludf.DUMMYFUNCTION("""COMPUTED_VALUE"""),0.4)</f>
        <v>0.4</v>
      </c>
      <c r="J16" s="273">
        <f>IFERROR(__xludf.DUMMYFUNCTION("""COMPUTED_VALUE"""),3.0)</f>
        <v>3</v>
      </c>
      <c r="K16" s="269">
        <f>IFERROR(__xludf.DUMMYFUNCTION("""COMPUTED_VALUE"""),6.0)</f>
        <v>6</v>
      </c>
      <c r="L16" s="269">
        <f>IFERROR(__xludf.DUMMYFUNCTION("""COMPUTED_VALUE"""),0.0)</f>
        <v>0</v>
      </c>
      <c r="M16" s="269">
        <f>IFERROR(__xludf.DUMMYFUNCTION("""COMPUTED_VALUE"""),0.0)</f>
        <v>0</v>
      </c>
      <c r="N16" s="271">
        <f>IFERROR(__xludf.DUMMYFUNCTION("""COMPUTED_VALUE"""),0.5)</f>
        <v>0.5</v>
      </c>
      <c r="O16" s="274">
        <f>IFERROR(__xludf.DUMMYFUNCTION("""COMPUTED_VALUE"""),2.0)</f>
        <v>2</v>
      </c>
      <c r="P16" s="273">
        <f>IFERROR(__xludf.DUMMYFUNCTION("""COMPUTED_VALUE"""),3.0)</f>
        <v>3</v>
      </c>
      <c r="Q16" s="269">
        <f>IFERROR(__xludf.DUMMYFUNCTION("""COMPUTED_VALUE"""),38.0)</f>
        <v>38</v>
      </c>
      <c r="R16" s="269">
        <f>IFERROR(__xludf.DUMMYFUNCTION("""COMPUTED_VALUE"""),0.0)</f>
        <v>0</v>
      </c>
      <c r="S16" s="271">
        <f>IFERROR(__xludf.DUMMYFUNCTION("""COMPUTED_VALUE"""),3.1666666666666665)</f>
        <v>3.166666667</v>
      </c>
      <c r="T16" s="274">
        <f>IFERROR(__xludf.DUMMYFUNCTION("""COMPUTED_VALUE"""),12.666666666666666)</f>
        <v>12.66666667</v>
      </c>
      <c r="U16" s="275">
        <f>IFERROR(__xludf.DUMMYFUNCTION("""COMPUTED_VALUE"""),0.0)</f>
        <v>0</v>
      </c>
      <c r="V16" s="50"/>
      <c r="W16" s="266">
        <f>IFERROR(__xludf.DUMMYFUNCTION("""COMPUTED_VALUE"""),21.0)</f>
        <v>21</v>
      </c>
      <c r="X16" s="267" t="str">
        <f>IFERROR(__xludf.DUMMYFUNCTION("""COMPUTED_VALUE"""),"Liam Johnson ")</f>
        <v>Liam Johnson </v>
      </c>
      <c r="Y16" s="2"/>
      <c r="Z16" s="2"/>
      <c r="AA16" s="2"/>
      <c r="AB16" s="160"/>
      <c r="AC16" s="276">
        <f>IFERROR(__xludf.DUMMYFUNCTION("""COMPUTED_VALUE"""),22.0)</f>
        <v>22</v>
      </c>
      <c r="AD16" s="277">
        <f>IFERROR(__xludf.DUMMYFUNCTION("""COMPUTED_VALUE"""),0.0)</f>
        <v>0</v>
      </c>
      <c r="AE16" s="277">
        <f>IFERROR(__xludf.DUMMYFUNCTION("""COMPUTED_VALUE"""),0.0)</f>
        <v>0</v>
      </c>
      <c r="AF16" s="277">
        <f>IFERROR(__xludf.DUMMYFUNCTION("""COMPUTED_VALUE"""),0.0)</f>
        <v>0</v>
      </c>
      <c r="AG16" s="277">
        <f>IFERROR(__xludf.DUMMYFUNCTION("""COMPUTED_VALUE"""),0.0)</f>
        <v>0</v>
      </c>
      <c r="AH16" s="277">
        <f>IFERROR(__xludf.DUMMYFUNCTION("""COMPUTED_VALUE"""),0.0)</f>
        <v>0</v>
      </c>
      <c r="AI16" s="278">
        <f>IFERROR(__xludf.DUMMYFUNCTION("""COMPUTED_VALUE"""),0.0)</f>
        <v>0</v>
      </c>
    </row>
    <row r="17">
      <c r="A17" s="266">
        <f>IFERROR(__xludf.DUMMYFUNCTION("""COMPUTED_VALUE"""),8.0)</f>
        <v>8</v>
      </c>
      <c r="B17" s="267" t="str">
        <f>IFERROR(__xludf.DUMMYFUNCTION("""COMPUTED_VALUE"""),"Christian Miller ")</f>
        <v>Christian Miller </v>
      </c>
      <c r="C17" s="268">
        <f>IFERROR(__xludf.DUMMYFUNCTION("""COMPUTED_VALUE"""),0.0)</f>
        <v>0</v>
      </c>
      <c r="D17" s="269">
        <f>IFERROR(__xludf.DUMMYFUNCTION("""COMPUTED_VALUE"""),0.0)</f>
        <v>0</v>
      </c>
      <c r="E17" s="269">
        <f>IFERROR(__xludf.DUMMYFUNCTION("""COMPUTED_VALUE"""),0.0)</f>
        <v>0</v>
      </c>
      <c r="F17" s="269">
        <f>IFERROR(__xludf.DUMMYFUNCTION("""COMPUTED_VALUE"""),0.0)</f>
        <v>0</v>
      </c>
      <c r="G17" s="270">
        <f>IFERROR(__xludf.DUMMYFUNCTION("""COMPUTED_VALUE"""),0.0)</f>
        <v>0</v>
      </c>
      <c r="H17" s="271">
        <f>IFERROR(__xludf.DUMMYFUNCTION("""COMPUTED_VALUE"""),0.0)</f>
        <v>0</v>
      </c>
      <c r="I17" s="272" t="str">
        <f>IFERROR(__xludf.DUMMYFUNCTION("""COMPUTED_VALUE"""),"")</f>
        <v/>
      </c>
      <c r="J17" s="273">
        <f>IFERROR(__xludf.DUMMYFUNCTION("""COMPUTED_VALUE"""),5.0)</f>
        <v>5</v>
      </c>
      <c r="K17" s="269">
        <f>IFERROR(__xludf.DUMMYFUNCTION("""COMPUTED_VALUE"""),-5.0)</f>
        <v>-5</v>
      </c>
      <c r="L17" s="269">
        <f>IFERROR(__xludf.DUMMYFUNCTION("""COMPUTED_VALUE"""),0.0)</f>
        <v>0</v>
      </c>
      <c r="M17" s="269">
        <f>IFERROR(__xludf.DUMMYFUNCTION("""COMPUTED_VALUE"""),0.0)</f>
        <v>0</v>
      </c>
      <c r="N17" s="271">
        <f>IFERROR(__xludf.DUMMYFUNCTION("""COMPUTED_VALUE"""),-0.4166666666666667)</f>
        <v>-0.4166666667</v>
      </c>
      <c r="O17" s="274">
        <f>IFERROR(__xludf.DUMMYFUNCTION("""COMPUTED_VALUE"""),-1.0)</f>
        <v>-1</v>
      </c>
      <c r="P17" s="273">
        <f>IFERROR(__xludf.DUMMYFUNCTION("""COMPUTED_VALUE"""),19.0)</f>
        <v>19</v>
      </c>
      <c r="Q17" s="269">
        <f>IFERROR(__xludf.DUMMYFUNCTION("""COMPUTED_VALUE"""),376.0)</f>
        <v>376</v>
      </c>
      <c r="R17" s="269">
        <f>IFERROR(__xludf.DUMMYFUNCTION("""COMPUTED_VALUE"""),6.0)</f>
        <v>6</v>
      </c>
      <c r="S17" s="271">
        <f>IFERROR(__xludf.DUMMYFUNCTION("""COMPUTED_VALUE"""),31.333333333333332)</f>
        <v>31.33333333</v>
      </c>
      <c r="T17" s="274">
        <f>IFERROR(__xludf.DUMMYFUNCTION("""COMPUTED_VALUE"""),19.789473684210527)</f>
        <v>19.78947368</v>
      </c>
      <c r="U17" s="275">
        <f>IFERROR(__xludf.DUMMYFUNCTION("""COMPUTED_VALUE"""),0.0)</f>
        <v>0</v>
      </c>
      <c r="V17" s="50"/>
      <c r="W17" s="266">
        <f>IFERROR(__xludf.DUMMYFUNCTION("""COMPUTED_VALUE"""),22.0)</f>
        <v>22</v>
      </c>
      <c r="X17" s="267" t="str">
        <f>IFERROR(__xludf.DUMMYFUNCTION("""COMPUTED_VALUE"""),"Lucas Bodie ")</f>
        <v>Lucas Bodie </v>
      </c>
      <c r="Y17" s="2"/>
      <c r="Z17" s="2"/>
      <c r="AA17" s="2"/>
      <c r="AB17" s="160"/>
      <c r="AC17" s="276">
        <f>IFERROR(__xludf.DUMMYFUNCTION("""COMPUTED_VALUE"""),78.0)</f>
        <v>78</v>
      </c>
      <c r="AD17" s="277">
        <f>IFERROR(__xludf.DUMMYFUNCTION("""COMPUTED_VALUE"""),1.0)</f>
        <v>1</v>
      </c>
      <c r="AE17" s="277">
        <f>IFERROR(__xludf.DUMMYFUNCTION("""COMPUTED_VALUE"""),1.0)</f>
        <v>1</v>
      </c>
      <c r="AF17" s="277">
        <f>IFERROR(__xludf.DUMMYFUNCTION("""COMPUTED_VALUE"""),0.0)</f>
        <v>0</v>
      </c>
      <c r="AG17" s="277">
        <f>IFERROR(__xludf.DUMMYFUNCTION("""COMPUTED_VALUE"""),1.0)</f>
        <v>1</v>
      </c>
      <c r="AH17" s="277">
        <f>IFERROR(__xludf.DUMMYFUNCTION("""COMPUTED_VALUE"""),0.0)</f>
        <v>0</v>
      </c>
      <c r="AI17" s="278">
        <f>IFERROR(__xludf.DUMMYFUNCTION("""COMPUTED_VALUE"""),0.0)</f>
        <v>0</v>
      </c>
    </row>
    <row r="18">
      <c r="A18" s="266">
        <f>IFERROR(__xludf.DUMMYFUNCTION("""COMPUTED_VALUE"""),7.0)</f>
        <v>7</v>
      </c>
      <c r="B18" s="267" t="str">
        <f>IFERROR(__xludf.DUMMYFUNCTION("""COMPUTED_VALUE"""),"Elliot Laird ")</f>
        <v>Elliot Laird </v>
      </c>
      <c r="C18" s="268">
        <f>IFERROR(__xludf.DUMMYFUNCTION("""COMPUTED_VALUE"""),0.0)</f>
        <v>0</v>
      </c>
      <c r="D18" s="269">
        <f>IFERROR(__xludf.DUMMYFUNCTION("""COMPUTED_VALUE"""),0.0)</f>
        <v>0</v>
      </c>
      <c r="E18" s="269">
        <f>IFERROR(__xludf.DUMMYFUNCTION("""COMPUTED_VALUE"""),0.0)</f>
        <v>0</v>
      </c>
      <c r="F18" s="269">
        <f>IFERROR(__xludf.DUMMYFUNCTION("""COMPUTED_VALUE"""),0.0)</f>
        <v>0</v>
      </c>
      <c r="G18" s="270">
        <f>IFERROR(__xludf.DUMMYFUNCTION("""COMPUTED_VALUE"""),0.0)</f>
        <v>0</v>
      </c>
      <c r="H18" s="271">
        <f>IFERROR(__xludf.DUMMYFUNCTION("""COMPUTED_VALUE"""),0.0)</f>
        <v>0</v>
      </c>
      <c r="I18" s="272" t="str">
        <f>IFERROR(__xludf.DUMMYFUNCTION("""COMPUTED_VALUE"""),"")</f>
        <v/>
      </c>
      <c r="J18" s="273">
        <f>IFERROR(__xludf.DUMMYFUNCTION("""COMPUTED_VALUE"""),4.0)</f>
        <v>4</v>
      </c>
      <c r="K18" s="269">
        <f>IFERROR(__xludf.DUMMYFUNCTION("""COMPUTED_VALUE"""),6.0)</f>
        <v>6</v>
      </c>
      <c r="L18" s="269">
        <f>IFERROR(__xludf.DUMMYFUNCTION("""COMPUTED_VALUE"""),0.0)</f>
        <v>0</v>
      </c>
      <c r="M18" s="269">
        <f>IFERROR(__xludf.DUMMYFUNCTION("""COMPUTED_VALUE"""),0.0)</f>
        <v>0</v>
      </c>
      <c r="N18" s="271">
        <f>IFERROR(__xludf.DUMMYFUNCTION("""COMPUTED_VALUE"""),0.5)</f>
        <v>0.5</v>
      </c>
      <c r="O18" s="274">
        <f>IFERROR(__xludf.DUMMYFUNCTION("""COMPUTED_VALUE"""),1.5)</f>
        <v>1.5</v>
      </c>
      <c r="P18" s="273">
        <f>IFERROR(__xludf.DUMMYFUNCTION("""COMPUTED_VALUE"""),11.0)</f>
        <v>11</v>
      </c>
      <c r="Q18" s="269">
        <f>IFERROR(__xludf.DUMMYFUNCTION("""COMPUTED_VALUE"""),121.0)</f>
        <v>121</v>
      </c>
      <c r="R18" s="269">
        <f>IFERROR(__xludf.DUMMYFUNCTION("""COMPUTED_VALUE"""),3.0)</f>
        <v>3</v>
      </c>
      <c r="S18" s="271">
        <f>IFERROR(__xludf.DUMMYFUNCTION("""COMPUTED_VALUE"""),10.083333333333334)</f>
        <v>10.08333333</v>
      </c>
      <c r="T18" s="274">
        <f>IFERROR(__xludf.DUMMYFUNCTION("""COMPUTED_VALUE"""),11.0)</f>
        <v>11</v>
      </c>
      <c r="U18" s="275">
        <f>IFERROR(__xludf.DUMMYFUNCTION("""COMPUTED_VALUE"""),0.0)</f>
        <v>0</v>
      </c>
      <c r="V18" s="50"/>
      <c r="W18" s="266">
        <f>IFERROR(__xludf.DUMMYFUNCTION("""COMPUTED_VALUE"""),56.0)</f>
        <v>56</v>
      </c>
      <c r="X18" s="267" t="str">
        <f>IFERROR(__xludf.DUMMYFUNCTION("""COMPUTED_VALUE"""),"Caleb Spencer ")</f>
        <v>Caleb Spencer </v>
      </c>
      <c r="Y18" s="2"/>
      <c r="Z18" s="2"/>
      <c r="AA18" s="2"/>
      <c r="AB18" s="160"/>
      <c r="AC18" s="276">
        <f>IFERROR(__xludf.DUMMYFUNCTION("""COMPUTED_VALUE"""),88.0)</f>
        <v>88</v>
      </c>
      <c r="AD18" s="277">
        <f>IFERROR(__xludf.DUMMYFUNCTION("""COMPUTED_VALUE"""),6.0)</f>
        <v>6</v>
      </c>
      <c r="AE18" s="277">
        <f>IFERROR(__xludf.DUMMYFUNCTION("""COMPUTED_VALUE"""),0.0)</f>
        <v>0</v>
      </c>
      <c r="AF18" s="277">
        <f>IFERROR(__xludf.DUMMYFUNCTION("""COMPUTED_VALUE"""),0.0)</f>
        <v>0</v>
      </c>
      <c r="AG18" s="277">
        <f>IFERROR(__xludf.DUMMYFUNCTION("""COMPUTED_VALUE"""),0.0)</f>
        <v>0</v>
      </c>
      <c r="AH18" s="277">
        <f>IFERROR(__xludf.DUMMYFUNCTION("""COMPUTED_VALUE"""),0.0)</f>
        <v>0</v>
      </c>
      <c r="AI18" s="278">
        <f>IFERROR(__xludf.DUMMYFUNCTION("""COMPUTED_VALUE"""),0.0)</f>
        <v>0</v>
      </c>
    </row>
    <row r="19">
      <c r="A19" s="266">
        <f>IFERROR(__xludf.DUMMYFUNCTION("""COMPUTED_VALUE"""),12.0)</f>
        <v>12</v>
      </c>
      <c r="B19" s="267" t="str">
        <f>IFERROR(__xludf.DUMMYFUNCTION("""COMPUTED_VALUE""")," ")</f>
        <v> </v>
      </c>
      <c r="C19" s="268">
        <f>IFERROR(__xludf.DUMMYFUNCTION("""COMPUTED_VALUE"""),3.0)</f>
        <v>3</v>
      </c>
      <c r="D19" s="269">
        <f>IFERROR(__xludf.DUMMYFUNCTION("""COMPUTED_VALUE"""),2.0)</f>
        <v>2</v>
      </c>
      <c r="E19" s="269">
        <f>IFERROR(__xludf.DUMMYFUNCTION("""COMPUTED_VALUE"""),14.0)</f>
        <v>14</v>
      </c>
      <c r="F19" s="269">
        <f>IFERROR(__xludf.DUMMYFUNCTION("""COMPUTED_VALUE"""),0.0)</f>
        <v>0</v>
      </c>
      <c r="G19" s="270">
        <f>IFERROR(__xludf.DUMMYFUNCTION("""COMPUTED_VALUE"""),0.0)</f>
        <v>0</v>
      </c>
      <c r="H19" s="271">
        <f>IFERROR(__xludf.DUMMYFUNCTION("""COMPUTED_VALUE"""),1.1666666666666667)</f>
        <v>1.166666667</v>
      </c>
      <c r="I19" s="272">
        <f>IFERROR(__xludf.DUMMYFUNCTION("""COMPUTED_VALUE"""),0.6666666666666666)</f>
        <v>0.6666666667</v>
      </c>
      <c r="J19" s="273">
        <f>IFERROR(__xludf.DUMMYFUNCTION("""COMPUTED_VALUE"""),5.0)</f>
        <v>5</v>
      </c>
      <c r="K19" s="269">
        <f>IFERROR(__xludf.DUMMYFUNCTION("""COMPUTED_VALUE"""),28.0)</f>
        <v>28</v>
      </c>
      <c r="L19" s="269">
        <f>IFERROR(__xludf.DUMMYFUNCTION("""COMPUTED_VALUE"""),0.0)</f>
        <v>0</v>
      </c>
      <c r="M19" s="269">
        <f>IFERROR(__xludf.DUMMYFUNCTION("""COMPUTED_VALUE"""),0.0)</f>
        <v>0</v>
      </c>
      <c r="N19" s="271">
        <f>IFERROR(__xludf.DUMMYFUNCTION("""COMPUTED_VALUE"""),2.3333333333333335)</f>
        <v>2.333333333</v>
      </c>
      <c r="O19" s="274">
        <f>IFERROR(__xludf.DUMMYFUNCTION("""COMPUTED_VALUE"""),5.6)</f>
        <v>5.6</v>
      </c>
      <c r="P19" s="273">
        <f>IFERROR(__xludf.DUMMYFUNCTION("""COMPUTED_VALUE"""),0.0)</f>
        <v>0</v>
      </c>
      <c r="Q19" s="269">
        <f>IFERROR(__xludf.DUMMYFUNCTION("""COMPUTED_VALUE"""),0.0)</f>
        <v>0</v>
      </c>
      <c r="R19" s="269">
        <f>IFERROR(__xludf.DUMMYFUNCTION("""COMPUTED_VALUE"""),0.0)</f>
        <v>0</v>
      </c>
      <c r="S19" s="271">
        <f>IFERROR(__xludf.DUMMYFUNCTION("""COMPUTED_VALUE"""),0.0)</f>
        <v>0</v>
      </c>
      <c r="T19" s="274" t="str">
        <f>IFERROR(__xludf.DUMMYFUNCTION("""COMPUTED_VALUE"""),"")</f>
        <v/>
      </c>
      <c r="U19" s="275">
        <f>IFERROR(__xludf.DUMMYFUNCTION("""COMPUTED_VALUE"""),0.0)</f>
        <v>0</v>
      </c>
      <c r="V19" s="50"/>
      <c r="W19" s="266">
        <f>IFERROR(__xludf.DUMMYFUNCTION("""COMPUTED_VALUE"""),71.0)</f>
        <v>71</v>
      </c>
      <c r="X19" s="267" t="str">
        <f>IFERROR(__xludf.DUMMYFUNCTION("""COMPUTED_VALUE"""),"Julian Curry ")</f>
        <v>Julian Curry </v>
      </c>
      <c r="Y19" s="2"/>
      <c r="Z19" s="2"/>
      <c r="AA19" s="2"/>
      <c r="AB19" s="160"/>
      <c r="AC19" s="276">
        <f>IFERROR(__xludf.DUMMYFUNCTION("""COMPUTED_VALUE"""),33.0)</f>
        <v>33</v>
      </c>
      <c r="AD19" s="277">
        <f>IFERROR(__xludf.DUMMYFUNCTION("""COMPUTED_VALUE"""),1.0)</f>
        <v>1</v>
      </c>
      <c r="AE19" s="277">
        <f>IFERROR(__xludf.DUMMYFUNCTION("""COMPUTED_VALUE"""),0.0)</f>
        <v>0</v>
      </c>
      <c r="AF19" s="277">
        <f>IFERROR(__xludf.DUMMYFUNCTION("""COMPUTED_VALUE"""),0.0)</f>
        <v>0</v>
      </c>
      <c r="AG19" s="277">
        <f>IFERROR(__xludf.DUMMYFUNCTION("""COMPUTED_VALUE"""),0.0)</f>
        <v>0</v>
      </c>
      <c r="AH19" s="277">
        <f>IFERROR(__xludf.DUMMYFUNCTION("""COMPUTED_VALUE"""),0.0)</f>
        <v>0</v>
      </c>
      <c r="AI19" s="278">
        <f>IFERROR(__xludf.DUMMYFUNCTION("""COMPUTED_VALUE"""),0.0)</f>
        <v>0</v>
      </c>
    </row>
    <row r="20">
      <c r="A20" s="266">
        <f>IFERROR(__xludf.DUMMYFUNCTION("""COMPUTED_VALUE"""),14.0)</f>
        <v>14</v>
      </c>
      <c r="B20" s="267" t="str">
        <f>IFERROR(__xludf.DUMMYFUNCTION("""COMPUTED_VALUE"""),"Trey Armendariz")</f>
        <v>Trey Armendariz</v>
      </c>
      <c r="C20" s="268">
        <f>IFERROR(__xludf.DUMMYFUNCTION("""COMPUTED_VALUE"""),0.0)</f>
        <v>0</v>
      </c>
      <c r="D20" s="269">
        <f>IFERROR(__xludf.DUMMYFUNCTION("""COMPUTED_VALUE"""),0.0)</f>
        <v>0</v>
      </c>
      <c r="E20" s="269">
        <f>IFERROR(__xludf.DUMMYFUNCTION("""COMPUTED_VALUE"""),0.0)</f>
        <v>0</v>
      </c>
      <c r="F20" s="269">
        <f>IFERROR(__xludf.DUMMYFUNCTION("""COMPUTED_VALUE"""),0.0)</f>
        <v>0</v>
      </c>
      <c r="G20" s="270">
        <f>IFERROR(__xludf.DUMMYFUNCTION("""COMPUTED_VALUE"""),0.0)</f>
        <v>0</v>
      </c>
      <c r="H20" s="271">
        <f>IFERROR(__xludf.DUMMYFUNCTION("""COMPUTED_VALUE"""),0.0)</f>
        <v>0</v>
      </c>
      <c r="I20" s="272" t="str">
        <f>IFERROR(__xludf.DUMMYFUNCTION("""COMPUTED_VALUE"""),"")</f>
        <v/>
      </c>
      <c r="J20" s="273">
        <f>IFERROR(__xludf.DUMMYFUNCTION("""COMPUTED_VALUE"""),2.0)</f>
        <v>2</v>
      </c>
      <c r="K20" s="269">
        <f>IFERROR(__xludf.DUMMYFUNCTION("""COMPUTED_VALUE"""),30.0)</f>
        <v>30</v>
      </c>
      <c r="L20" s="269">
        <f>IFERROR(__xludf.DUMMYFUNCTION("""COMPUTED_VALUE"""),1.0)</f>
        <v>1</v>
      </c>
      <c r="M20" s="269">
        <f>IFERROR(__xludf.DUMMYFUNCTION("""COMPUTED_VALUE"""),0.0)</f>
        <v>0</v>
      </c>
      <c r="N20" s="271">
        <f>IFERROR(__xludf.DUMMYFUNCTION("""COMPUTED_VALUE"""),2.5)</f>
        <v>2.5</v>
      </c>
      <c r="O20" s="274">
        <f>IFERROR(__xludf.DUMMYFUNCTION("""COMPUTED_VALUE"""),15.0)</f>
        <v>15</v>
      </c>
      <c r="P20" s="273">
        <f>IFERROR(__xludf.DUMMYFUNCTION("""COMPUTED_VALUE"""),0.0)</f>
        <v>0</v>
      </c>
      <c r="Q20" s="269">
        <f>IFERROR(__xludf.DUMMYFUNCTION("""COMPUTED_VALUE"""),0.0)</f>
        <v>0</v>
      </c>
      <c r="R20" s="269">
        <f>IFERROR(__xludf.DUMMYFUNCTION("""COMPUTED_VALUE"""),0.0)</f>
        <v>0</v>
      </c>
      <c r="S20" s="271">
        <f>IFERROR(__xludf.DUMMYFUNCTION("""COMPUTED_VALUE"""),0.0)</f>
        <v>0</v>
      </c>
      <c r="T20" s="274" t="str">
        <f>IFERROR(__xludf.DUMMYFUNCTION("""COMPUTED_VALUE"""),"")</f>
        <v/>
      </c>
      <c r="U20" s="275">
        <f>IFERROR(__xludf.DUMMYFUNCTION("""COMPUTED_VALUE"""),0.0)</f>
        <v>0</v>
      </c>
      <c r="V20" s="50"/>
      <c r="W20" s="266">
        <f>IFERROR(__xludf.DUMMYFUNCTION("""COMPUTED_VALUE"""),81.0)</f>
        <v>81</v>
      </c>
      <c r="X20" s="267" t="str">
        <f>IFERROR(__xludf.DUMMYFUNCTION("""COMPUTED_VALUE"""),"Thaddeus Weirzba ")</f>
        <v>Thaddeus Weirzba </v>
      </c>
      <c r="Y20" s="2"/>
      <c r="Z20" s="2"/>
      <c r="AA20" s="2"/>
      <c r="AB20" s="160"/>
      <c r="AC20" s="276">
        <f>IFERROR(__xludf.DUMMYFUNCTION("""COMPUTED_VALUE"""),0.0)</f>
        <v>0</v>
      </c>
      <c r="AD20" s="277">
        <f>IFERROR(__xludf.DUMMYFUNCTION("""COMPUTED_VALUE"""),0.0)</f>
        <v>0</v>
      </c>
      <c r="AE20" s="277">
        <f>IFERROR(__xludf.DUMMYFUNCTION("""COMPUTED_VALUE"""),0.0)</f>
        <v>0</v>
      </c>
      <c r="AF20" s="277">
        <f>IFERROR(__xludf.DUMMYFUNCTION("""COMPUTED_VALUE"""),0.0)</f>
        <v>0</v>
      </c>
      <c r="AG20" s="277">
        <f>IFERROR(__xludf.DUMMYFUNCTION("""COMPUTED_VALUE"""),0.0)</f>
        <v>0</v>
      </c>
      <c r="AH20" s="277">
        <f>IFERROR(__xludf.DUMMYFUNCTION("""COMPUTED_VALUE"""),0.0)</f>
        <v>0</v>
      </c>
      <c r="AI20" s="278">
        <f>IFERROR(__xludf.DUMMYFUNCTION("""COMPUTED_VALUE"""),0.0)</f>
        <v>0</v>
      </c>
    </row>
    <row r="21">
      <c r="A21" s="266">
        <f>IFERROR(__xludf.DUMMYFUNCTION("""COMPUTED_VALUE"""),27.0)</f>
        <v>27</v>
      </c>
      <c r="B21" s="267" t="str">
        <f>IFERROR(__xludf.DUMMYFUNCTION("""COMPUTED_VALUE"""),"Braylen Lopresto")</f>
        <v>Braylen Lopresto</v>
      </c>
      <c r="C21" s="268">
        <f>IFERROR(__xludf.DUMMYFUNCTION("""COMPUTED_VALUE"""),0.0)</f>
        <v>0</v>
      </c>
      <c r="D21" s="269">
        <f>IFERROR(__xludf.DUMMYFUNCTION("""COMPUTED_VALUE"""),0.0)</f>
        <v>0</v>
      </c>
      <c r="E21" s="269">
        <f>IFERROR(__xludf.DUMMYFUNCTION("""COMPUTED_VALUE"""),0.0)</f>
        <v>0</v>
      </c>
      <c r="F21" s="269">
        <f>IFERROR(__xludf.DUMMYFUNCTION("""COMPUTED_VALUE"""),0.0)</f>
        <v>0</v>
      </c>
      <c r="G21" s="270">
        <f>IFERROR(__xludf.DUMMYFUNCTION("""COMPUTED_VALUE"""),0.0)</f>
        <v>0</v>
      </c>
      <c r="H21" s="271">
        <f>IFERROR(__xludf.DUMMYFUNCTION("""COMPUTED_VALUE"""),0.0)</f>
        <v>0</v>
      </c>
      <c r="I21" s="272" t="str">
        <f>IFERROR(__xludf.DUMMYFUNCTION("""COMPUTED_VALUE"""),"")</f>
        <v/>
      </c>
      <c r="J21" s="273">
        <f>IFERROR(__xludf.DUMMYFUNCTION("""COMPUTED_VALUE"""),2.0)</f>
        <v>2</v>
      </c>
      <c r="K21" s="269">
        <f>IFERROR(__xludf.DUMMYFUNCTION("""COMPUTED_VALUE"""),1.0)</f>
        <v>1</v>
      </c>
      <c r="L21" s="269">
        <f>IFERROR(__xludf.DUMMYFUNCTION("""COMPUTED_VALUE"""),0.0)</f>
        <v>0</v>
      </c>
      <c r="M21" s="269">
        <f>IFERROR(__xludf.DUMMYFUNCTION("""COMPUTED_VALUE"""),1.0)</f>
        <v>1</v>
      </c>
      <c r="N21" s="271">
        <f>IFERROR(__xludf.DUMMYFUNCTION("""COMPUTED_VALUE"""),0.08333333333333333)</f>
        <v>0.08333333333</v>
      </c>
      <c r="O21" s="274">
        <f>IFERROR(__xludf.DUMMYFUNCTION("""COMPUTED_VALUE"""),0.5)</f>
        <v>0.5</v>
      </c>
      <c r="P21" s="273">
        <f>IFERROR(__xludf.DUMMYFUNCTION("""COMPUTED_VALUE"""),0.0)</f>
        <v>0</v>
      </c>
      <c r="Q21" s="269">
        <f>IFERROR(__xludf.DUMMYFUNCTION("""COMPUTED_VALUE"""),0.0)</f>
        <v>0</v>
      </c>
      <c r="R21" s="269">
        <f>IFERROR(__xludf.DUMMYFUNCTION("""COMPUTED_VALUE"""),0.0)</f>
        <v>0</v>
      </c>
      <c r="S21" s="271">
        <f>IFERROR(__xludf.DUMMYFUNCTION("""COMPUTED_VALUE"""),0.0)</f>
        <v>0</v>
      </c>
      <c r="T21" s="274" t="str">
        <f>IFERROR(__xludf.DUMMYFUNCTION("""COMPUTED_VALUE"""),"")</f>
        <v/>
      </c>
      <c r="U21" s="275">
        <f>IFERROR(__xludf.DUMMYFUNCTION("""COMPUTED_VALUE"""),0.0)</f>
        <v>0</v>
      </c>
      <c r="V21" s="50"/>
      <c r="W21" s="266">
        <f>IFERROR(__xludf.DUMMYFUNCTION("""COMPUTED_VALUE"""),0.0)</f>
        <v>0</v>
      </c>
      <c r="X21" s="267" t="str">
        <f>IFERROR(__xludf.DUMMYFUNCTION("""COMPUTED_VALUE"""),"Malakii Pinkelton ")</f>
        <v>Malakii Pinkelton </v>
      </c>
      <c r="Y21" s="2"/>
      <c r="Z21" s="2"/>
      <c r="AA21" s="2"/>
      <c r="AB21" s="160"/>
      <c r="AC21" s="276">
        <f>IFERROR(__xludf.DUMMYFUNCTION("""COMPUTED_VALUE"""),12.0)</f>
        <v>12</v>
      </c>
      <c r="AD21" s="277">
        <f>IFERROR(__xludf.DUMMYFUNCTION("""COMPUTED_VALUE"""),3.0)</f>
        <v>3</v>
      </c>
      <c r="AE21" s="277">
        <f>IFERROR(__xludf.DUMMYFUNCTION("""COMPUTED_VALUE"""),0.0)</f>
        <v>0</v>
      </c>
      <c r="AF21" s="277">
        <f>IFERROR(__xludf.DUMMYFUNCTION("""COMPUTED_VALUE"""),1.0)</f>
        <v>1</v>
      </c>
      <c r="AG21" s="277">
        <f>IFERROR(__xludf.DUMMYFUNCTION("""COMPUTED_VALUE"""),1.0)</f>
        <v>1</v>
      </c>
      <c r="AH21" s="277">
        <f>IFERROR(__xludf.DUMMYFUNCTION("""COMPUTED_VALUE"""),0.0)</f>
        <v>0</v>
      </c>
      <c r="AI21" s="278">
        <f>IFERROR(__xludf.DUMMYFUNCTION("""COMPUTED_VALUE"""),0.0)</f>
        <v>0</v>
      </c>
    </row>
    <row r="22">
      <c r="A22" s="266">
        <f>IFERROR(__xludf.DUMMYFUNCTION("""COMPUTED_VALUE"""),42.0)</f>
        <v>42</v>
      </c>
      <c r="B22" s="267" t="str">
        <f>IFERROR(__xludf.DUMMYFUNCTION("""COMPUTED_VALUE"""),"Ethan Dresser")</f>
        <v>Ethan Dresser</v>
      </c>
      <c r="C22" s="268">
        <f>IFERROR(__xludf.DUMMYFUNCTION("""COMPUTED_VALUE"""),0.0)</f>
        <v>0</v>
      </c>
      <c r="D22" s="269">
        <f>IFERROR(__xludf.DUMMYFUNCTION("""COMPUTED_VALUE"""),0.0)</f>
        <v>0</v>
      </c>
      <c r="E22" s="269">
        <f>IFERROR(__xludf.DUMMYFUNCTION("""COMPUTED_VALUE"""),0.0)</f>
        <v>0</v>
      </c>
      <c r="F22" s="269">
        <f>IFERROR(__xludf.DUMMYFUNCTION("""COMPUTED_VALUE"""),0.0)</f>
        <v>0</v>
      </c>
      <c r="G22" s="270">
        <f>IFERROR(__xludf.DUMMYFUNCTION("""COMPUTED_VALUE"""),0.0)</f>
        <v>0</v>
      </c>
      <c r="H22" s="271">
        <f>IFERROR(__xludf.DUMMYFUNCTION("""COMPUTED_VALUE"""),0.0)</f>
        <v>0</v>
      </c>
      <c r="I22" s="272" t="str">
        <f>IFERROR(__xludf.DUMMYFUNCTION("""COMPUTED_VALUE"""),"")</f>
        <v/>
      </c>
      <c r="J22" s="273">
        <f>IFERROR(__xludf.DUMMYFUNCTION("""COMPUTED_VALUE"""),2.0)</f>
        <v>2</v>
      </c>
      <c r="K22" s="269">
        <f>IFERROR(__xludf.DUMMYFUNCTION("""COMPUTED_VALUE"""),23.0)</f>
        <v>23</v>
      </c>
      <c r="L22" s="269">
        <f>IFERROR(__xludf.DUMMYFUNCTION("""COMPUTED_VALUE"""),1.0)</f>
        <v>1</v>
      </c>
      <c r="M22" s="269">
        <f>IFERROR(__xludf.DUMMYFUNCTION("""COMPUTED_VALUE"""),0.0)</f>
        <v>0</v>
      </c>
      <c r="N22" s="271">
        <f>IFERROR(__xludf.DUMMYFUNCTION("""COMPUTED_VALUE"""),1.9166666666666667)</f>
        <v>1.916666667</v>
      </c>
      <c r="O22" s="274">
        <f>IFERROR(__xludf.DUMMYFUNCTION("""COMPUTED_VALUE"""),11.5)</f>
        <v>11.5</v>
      </c>
      <c r="P22" s="273">
        <f>IFERROR(__xludf.DUMMYFUNCTION("""COMPUTED_VALUE"""),0.0)</f>
        <v>0</v>
      </c>
      <c r="Q22" s="269">
        <f>IFERROR(__xludf.DUMMYFUNCTION("""COMPUTED_VALUE"""),0.0)</f>
        <v>0</v>
      </c>
      <c r="R22" s="269">
        <f>IFERROR(__xludf.DUMMYFUNCTION("""COMPUTED_VALUE"""),0.0)</f>
        <v>0</v>
      </c>
      <c r="S22" s="271">
        <f>IFERROR(__xludf.DUMMYFUNCTION("""COMPUTED_VALUE"""),0.0)</f>
        <v>0</v>
      </c>
      <c r="T22" s="274" t="str">
        <f>IFERROR(__xludf.DUMMYFUNCTION("""COMPUTED_VALUE"""),"")</f>
        <v/>
      </c>
      <c r="U22" s="275">
        <f>IFERROR(__xludf.DUMMYFUNCTION("""COMPUTED_VALUE"""),0.0)</f>
        <v>0</v>
      </c>
      <c r="V22" s="50"/>
      <c r="W22" s="266">
        <f>IFERROR(__xludf.DUMMYFUNCTION("""COMPUTED_VALUE"""),33.0)</f>
        <v>33</v>
      </c>
      <c r="X22" s="267" t="str">
        <f>IFERROR(__xludf.DUMMYFUNCTION("""COMPUTED_VALUE"""),"Ty Henry")</f>
        <v>Ty Henry</v>
      </c>
      <c r="Y22" s="2"/>
      <c r="Z22" s="2"/>
      <c r="AA22" s="2"/>
      <c r="AB22" s="160"/>
      <c r="AC22" s="276">
        <f>IFERROR(__xludf.DUMMYFUNCTION("""COMPUTED_VALUE"""),9.0)</f>
        <v>9</v>
      </c>
      <c r="AD22" s="277">
        <f>IFERROR(__xludf.DUMMYFUNCTION("""COMPUTED_VALUE"""),0.0)</f>
        <v>0</v>
      </c>
      <c r="AE22" s="277">
        <f>IFERROR(__xludf.DUMMYFUNCTION("""COMPUTED_VALUE"""),0.0)</f>
        <v>0</v>
      </c>
      <c r="AF22" s="277">
        <f>IFERROR(__xludf.DUMMYFUNCTION("""COMPUTED_VALUE"""),0.0)</f>
        <v>0</v>
      </c>
      <c r="AG22" s="277">
        <f>IFERROR(__xludf.DUMMYFUNCTION("""COMPUTED_VALUE"""),0.0)</f>
        <v>0</v>
      </c>
      <c r="AH22" s="277">
        <f>IFERROR(__xludf.DUMMYFUNCTION("""COMPUTED_VALUE"""),0.0)</f>
        <v>0</v>
      </c>
      <c r="AI22" s="278">
        <f>IFERROR(__xludf.DUMMYFUNCTION("""COMPUTED_VALUE"""),0.0)</f>
        <v>0</v>
      </c>
    </row>
    <row r="23">
      <c r="A23" s="266"/>
      <c r="B23" s="267"/>
      <c r="C23" s="268">
        <f>IFERROR(__xludf.DUMMYFUNCTION("""COMPUTED_VALUE"""),0.0)</f>
        <v>0</v>
      </c>
      <c r="D23" s="269">
        <f>IFERROR(__xludf.DUMMYFUNCTION("""COMPUTED_VALUE"""),0.0)</f>
        <v>0</v>
      </c>
      <c r="E23" s="269">
        <f>IFERROR(__xludf.DUMMYFUNCTION("""COMPUTED_VALUE"""),0.0)</f>
        <v>0</v>
      </c>
      <c r="F23" s="269">
        <f>IFERROR(__xludf.DUMMYFUNCTION("""COMPUTED_VALUE"""),0.0)</f>
        <v>0</v>
      </c>
      <c r="G23" s="270">
        <f>IFERROR(__xludf.DUMMYFUNCTION("""COMPUTED_VALUE"""),0.0)</f>
        <v>0</v>
      </c>
      <c r="H23" s="271">
        <f>IFERROR(__xludf.DUMMYFUNCTION("""COMPUTED_VALUE"""),0.0)</f>
        <v>0</v>
      </c>
      <c r="I23" s="272" t="str">
        <f>IFERROR(__xludf.DUMMYFUNCTION("""COMPUTED_VALUE"""),"")</f>
        <v/>
      </c>
      <c r="J23" s="273">
        <f>IFERROR(__xludf.DUMMYFUNCTION("""COMPUTED_VALUE"""),0.0)</f>
        <v>0</v>
      </c>
      <c r="K23" s="269">
        <f>IFERROR(__xludf.DUMMYFUNCTION("""COMPUTED_VALUE"""),0.0)</f>
        <v>0</v>
      </c>
      <c r="L23" s="269">
        <f>IFERROR(__xludf.DUMMYFUNCTION("""COMPUTED_VALUE"""),0.0)</f>
        <v>0</v>
      </c>
      <c r="M23" s="269">
        <f>IFERROR(__xludf.DUMMYFUNCTION("""COMPUTED_VALUE"""),0.0)</f>
        <v>0</v>
      </c>
      <c r="N23" s="271">
        <f>IFERROR(__xludf.DUMMYFUNCTION("""COMPUTED_VALUE"""),0.0)</f>
        <v>0</v>
      </c>
      <c r="O23" s="274" t="str">
        <f>IFERROR(__xludf.DUMMYFUNCTION("""COMPUTED_VALUE"""),"")</f>
        <v/>
      </c>
      <c r="P23" s="273">
        <f>IFERROR(__xludf.DUMMYFUNCTION("""COMPUTED_VALUE"""),0.0)</f>
        <v>0</v>
      </c>
      <c r="Q23" s="269">
        <f>IFERROR(__xludf.DUMMYFUNCTION("""COMPUTED_VALUE"""),0.0)</f>
        <v>0</v>
      </c>
      <c r="R23" s="269">
        <f>IFERROR(__xludf.DUMMYFUNCTION("""COMPUTED_VALUE"""),0.0)</f>
        <v>0</v>
      </c>
      <c r="S23" s="271">
        <f>IFERROR(__xludf.DUMMYFUNCTION("""COMPUTED_VALUE"""),0.0)</f>
        <v>0</v>
      </c>
      <c r="T23" s="274" t="str">
        <f>IFERROR(__xludf.DUMMYFUNCTION("""COMPUTED_VALUE"""),"")</f>
        <v/>
      </c>
      <c r="U23" s="275">
        <f>IFERROR(__xludf.DUMMYFUNCTION("""COMPUTED_VALUE"""),0.0)</f>
        <v>0</v>
      </c>
      <c r="V23" s="50"/>
      <c r="W23" s="266">
        <f>IFERROR(__xludf.DUMMYFUNCTION("""COMPUTED_VALUE"""),42.0)</f>
        <v>42</v>
      </c>
      <c r="X23" s="267" t="str">
        <f>IFERROR(__xludf.DUMMYFUNCTION("""COMPUTED_VALUE"""),"Ethan Dresser")</f>
        <v>Ethan Dresser</v>
      </c>
      <c r="Y23" s="2"/>
      <c r="Z23" s="2"/>
      <c r="AA23" s="2"/>
      <c r="AB23" s="160"/>
      <c r="AC23" s="276">
        <f>IFERROR(__xludf.DUMMYFUNCTION("""COMPUTED_VALUE"""),5.0)</f>
        <v>5</v>
      </c>
      <c r="AD23" s="277">
        <f>IFERROR(__xludf.DUMMYFUNCTION("""COMPUTED_VALUE"""),0.0)</f>
        <v>0</v>
      </c>
      <c r="AE23" s="277">
        <f>IFERROR(__xludf.DUMMYFUNCTION("""COMPUTED_VALUE"""),0.0)</f>
        <v>0</v>
      </c>
      <c r="AF23" s="277">
        <f>IFERROR(__xludf.DUMMYFUNCTION("""COMPUTED_VALUE"""),0.0)</f>
        <v>0</v>
      </c>
      <c r="AG23" s="277">
        <f>IFERROR(__xludf.DUMMYFUNCTION("""COMPUTED_VALUE"""),0.0)</f>
        <v>0</v>
      </c>
      <c r="AH23" s="277">
        <f>IFERROR(__xludf.DUMMYFUNCTION("""COMPUTED_VALUE"""),0.0)</f>
        <v>0</v>
      </c>
      <c r="AI23" s="278">
        <f>IFERROR(__xludf.DUMMYFUNCTION("""COMPUTED_VALUE"""),0.0)</f>
        <v>0</v>
      </c>
    </row>
    <row r="24">
      <c r="A24" s="266"/>
      <c r="B24" s="267"/>
      <c r="C24" s="268">
        <f>IFERROR(__xludf.DUMMYFUNCTION("""COMPUTED_VALUE"""),0.0)</f>
        <v>0</v>
      </c>
      <c r="D24" s="269">
        <f>IFERROR(__xludf.DUMMYFUNCTION("""COMPUTED_VALUE"""),0.0)</f>
        <v>0</v>
      </c>
      <c r="E24" s="269">
        <f>IFERROR(__xludf.DUMMYFUNCTION("""COMPUTED_VALUE"""),0.0)</f>
        <v>0</v>
      </c>
      <c r="F24" s="269">
        <f>IFERROR(__xludf.DUMMYFUNCTION("""COMPUTED_VALUE"""),0.0)</f>
        <v>0</v>
      </c>
      <c r="G24" s="270">
        <f>IFERROR(__xludf.DUMMYFUNCTION("""COMPUTED_VALUE"""),0.0)</f>
        <v>0</v>
      </c>
      <c r="H24" s="271">
        <f>IFERROR(__xludf.DUMMYFUNCTION("""COMPUTED_VALUE"""),0.0)</f>
        <v>0</v>
      </c>
      <c r="I24" s="272" t="str">
        <f>IFERROR(__xludf.DUMMYFUNCTION("""COMPUTED_VALUE"""),"")</f>
        <v/>
      </c>
      <c r="J24" s="273">
        <f>IFERROR(__xludf.DUMMYFUNCTION("""COMPUTED_VALUE"""),0.0)</f>
        <v>0</v>
      </c>
      <c r="K24" s="269">
        <f>IFERROR(__xludf.DUMMYFUNCTION("""COMPUTED_VALUE"""),0.0)</f>
        <v>0</v>
      </c>
      <c r="L24" s="269">
        <f>IFERROR(__xludf.DUMMYFUNCTION("""COMPUTED_VALUE"""),0.0)</f>
        <v>0</v>
      </c>
      <c r="M24" s="269">
        <f>IFERROR(__xludf.DUMMYFUNCTION("""COMPUTED_VALUE"""),0.0)</f>
        <v>0</v>
      </c>
      <c r="N24" s="271">
        <f>IFERROR(__xludf.DUMMYFUNCTION("""COMPUTED_VALUE"""),0.0)</f>
        <v>0</v>
      </c>
      <c r="O24" s="274" t="str">
        <f>IFERROR(__xludf.DUMMYFUNCTION("""COMPUTED_VALUE"""),"")</f>
        <v/>
      </c>
      <c r="P24" s="273">
        <f>IFERROR(__xludf.DUMMYFUNCTION("""COMPUTED_VALUE"""),0.0)</f>
        <v>0</v>
      </c>
      <c r="Q24" s="269">
        <f>IFERROR(__xludf.DUMMYFUNCTION("""COMPUTED_VALUE"""),0.0)</f>
        <v>0</v>
      </c>
      <c r="R24" s="269">
        <f>IFERROR(__xludf.DUMMYFUNCTION("""COMPUTED_VALUE"""),0.0)</f>
        <v>0</v>
      </c>
      <c r="S24" s="271">
        <f>IFERROR(__xludf.DUMMYFUNCTION("""COMPUTED_VALUE"""),0.0)</f>
        <v>0</v>
      </c>
      <c r="T24" s="274" t="str">
        <f>IFERROR(__xludf.DUMMYFUNCTION("""COMPUTED_VALUE"""),"")</f>
        <v/>
      </c>
      <c r="U24" s="275">
        <f>IFERROR(__xludf.DUMMYFUNCTION("""COMPUTED_VALUE"""),0.0)</f>
        <v>0</v>
      </c>
      <c r="V24" s="50"/>
      <c r="W24" s="266">
        <f>IFERROR(__xludf.DUMMYFUNCTION("""COMPUTED_VALUE"""),62.0)</f>
        <v>62</v>
      </c>
      <c r="X24" s="267" t="str">
        <f>IFERROR(__xludf.DUMMYFUNCTION("""COMPUTED_VALUE"""),"Evan Neff")</f>
        <v>Evan Neff</v>
      </c>
      <c r="Y24" s="2"/>
      <c r="Z24" s="2"/>
      <c r="AA24" s="2"/>
      <c r="AB24" s="160"/>
      <c r="AC24" s="276">
        <f>IFERROR(__xludf.DUMMYFUNCTION("""COMPUTED_VALUE"""),1.0)</f>
        <v>1</v>
      </c>
      <c r="AD24" s="277">
        <f>IFERROR(__xludf.DUMMYFUNCTION("""COMPUTED_VALUE"""),1.0)</f>
        <v>1</v>
      </c>
      <c r="AE24" s="277">
        <f>IFERROR(__xludf.DUMMYFUNCTION("""COMPUTED_VALUE"""),0.0)</f>
        <v>0</v>
      </c>
      <c r="AF24" s="277">
        <f>IFERROR(__xludf.DUMMYFUNCTION("""COMPUTED_VALUE"""),0.0)</f>
        <v>0</v>
      </c>
      <c r="AG24" s="277">
        <f>IFERROR(__xludf.DUMMYFUNCTION("""COMPUTED_VALUE"""),0.0)</f>
        <v>0</v>
      </c>
      <c r="AH24" s="277">
        <f>IFERROR(__xludf.DUMMYFUNCTION("""COMPUTED_VALUE"""),0.0)</f>
        <v>0</v>
      </c>
      <c r="AI24" s="278">
        <f>IFERROR(__xludf.DUMMYFUNCTION("""COMPUTED_VALUE"""),0.0)</f>
        <v>0</v>
      </c>
    </row>
    <row r="25">
      <c r="A25" s="266"/>
      <c r="B25" s="267"/>
      <c r="C25" s="268">
        <f>IFERROR(__xludf.DUMMYFUNCTION("""COMPUTED_VALUE"""),0.0)</f>
        <v>0</v>
      </c>
      <c r="D25" s="269">
        <f>IFERROR(__xludf.DUMMYFUNCTION("""COMPUTED_VALUE"""),0.0)</f>
        <v>0</v>
      </c>
      <c r="E25" s="269">
        <f>IFERROR(__xludf.DUMMYFUNCTION("""COMPUTED_VALUE"""),0.0)</f>
        <v>0</v>
      </c>
      <c r="F25" s="269">
        <f>IFERROR(__xludf.DUMMYFUNCTION("""COMPUTED_VALUE"""),0.0)</f>
        <v>0</v>
      </c>
      <c r="G25" s="270">
        <f>IFERROR(__xludf.DUMMYFUNCTION("""COMPUTED_VALUE"""),0.0)</f>
        <v>0</v>
      </c>
      <c r="H25" s="271">
        <f>IFERROR(__xludf.DUMMYFUNCTION("""COMPUTED_VALUE"""),0.0)</f>
        <v>0</v>
      </c>
      <c r="I25" s="272" t="str">
        <f>IFERROR(__xludf.DUMMYFUNCTION("""COMPUTED_VALUE"""),"")</f>
        <v/>
      </c>
      <c r="J25" s="273">
        <f>IFERROR(__xludf.DUMMYFUNCTION("""COMPUTED_VALUE"""),0.0)</f>
        <v>0</v>
      </c>
      <c r="K25" s="269">
        <f>IFERROR(__xludf.DUMMYFUNCTION("""COMPUTED_VALUE"""),0.0)</f>
        <v>0</v>
      </c>
      <c r="L25" s="269">
        <f>IFERROR(__xludf.DUMMYFUNCTION("""COMPUTED_VALUE"""),0.0)</f>
        <v>0</v>
      </c>
      <c r="M25" s="269">
        <f>IFERROR(__xludf.DUMMYFUNCTION("""COMPUTED_VALUE"""),0.0)</f>
        <v>0</v>
      </c>
      <c r="N25" s="271">
        <f>IFERROR(__xludf.DUMMYFUNCTION("""COMPUTED_VALUE"""),0.0)</f>
        <v>0</v>
      </c>
      <c r="O25" s="274" t="str">
        <f>IFERROR(__xludf.DUMMYFUNCTION("""COMPUTED_VALUE"""),"")</f>
        <v/>
      </c>
      <c r="P25" s="273">
        <f>IFERROR(__xludf.DUMMYFUNCTION("""COMPUTED_VALUE"""),0.0)</f>
        <v>0</v>
      </c>
      <c r="Q25" s="269">
        <f>IFERROR(__xludf.DUMMYFUNCTION("""COMPUTED_VALUE"""),0.0)</f>
        <v>0</v>
      </c>
      <c r="R25" s="269">
        <f>IFERROR(__xludf.DUMMYFUNCTION("""COMPUTED_VALUE"""),0.0)</f>
        <v>0</v>
      </c>
      <c r="S25" s="271">
        <f>IFERROR(__xludf.DUMMYFUNCTION("""COMPUTED_VALUE"""),0.0)</f>
        <v>0</v>
      </c>
      <c r="T25" s="274" t="str">
        <f>IFERROR(__xludf.DUMMYFUNCTION("""COMPUTED_VALUE"""),"")</f>
        <v/>
      </c>
      <c r="U25" s="275">
        <f>IFERROR(__xludf.DUMMYFUNCTION("""COMPUTED_VALUE"""),0.0)</f>
        <v>0</v>
      </c>
      <c r="V25" s="50"/>
      <c r="W25" s="266">
        <f>IFERROR(__xludf.DUMMYFUNCTION("""COMPUTED_VALUE"""),72.0)</f>
        <v>72</v>
      </c>
      <c r="X25" s="267" t="str">
        <f>IFERROR(__xludf.DUMMYFUNCTION("""COMPUTED_VALUE"""),"Axel Blumensaadt")</f>
        <v>Axel Blumensaadt</v>
      </c>
      <c r="Y25" s="2"/>
      <c r="Z25" s="2"/>
      <c r="AA25" s="2"/>
      <c r="AB25" s="160"/>
      <c r="AC25" s="276">
        <f>IFERROR(__xludf.DUMMYFUNCTION("""COMPUTED_VALUE"""),5.0)</f>
        <v>5</v>
      </c>
      <c r="AD25" s="277">
        <f>IFERROR(__xludf.DUMMYFUNCTION("""COMPUTED_VALUE"""),0.0)</f>
        <v>0</v>
      </c>
      <c r="AE25" s="277">
        <f>IFERROR(__xludf.DUMMYFUNCTION("""COMPUTED_VALUE"""),0.0)</f>
        <v>0</v>
      </c>
      <c r="AF25" s="277">
        <f>IFERROR(__xludf.DUMMYFUNCTION("""COMPUTED_VALUE"""),0.0)</f>
        <v>0</v>
      </c>
      <c r="AG25" s="277">
        <f>IFERROR(__xludf.DUMMYFUNCTION("""COMPUTED_VALUE"""),0.0)</f>
        <v>0</v>
      </c>
      <c r="AH25" s="277">
        <f>IFERROR(__xludf.DUMMYFUNCTION("""COMPUTED_VALUE"""),0.0)</f>
        <v>0</v>
      </c>
      <c r="AI25" s="278">
        <f>IFERROR(__xludf.DUMMYFUNCTION("""COMPUTED_VALUE"""),0.0)</f>
        <v>0</v>
      </c>
    </row>
    <row r="26">
      <c r="A26" s="266"/>
      <c r="B26" s="267"/>
      <c r="C26" s="268">
        <f>IFERROR(__xludf.DUMMYFUNCTION("""COMPUTED_VALUE"""),0.0)</f>
        <v>0</v>
      </c>
      <c r="D26" s="269">
        <f>IFERROR(__xludf.DUMMYFUNCTION("""COMPUTED_VALUE"""),0.0)</f>
        <v>0</v>
      </c>
      <c r="E26" s="269">
        <f>IFERROR(__xludf.DUMMYFUNCTION("""COMPUTED_VALUE"""),0.0)</f>
        <v>0</v>
      </c>
      <c r="F26" s="269">
        <f>IFERROR(__xludf.DUMMYFUNCTION("""COMPUTED_VALUE"""),0.0)</f>
        <v>0</v>
      </c>
      <c r="G26" s="270">
        <f>IFERROR(__xludf.DUMMYFUNCTION("""COMPUTED_VALUE"""),0.0)</f>
        <v>0</v>
      </c>
      <c r="H26" s="271">
        <f>IFERROR(__xludf.DUMMYFUNCTION("""COMPUTED_VALUE"""),0.0)</f>
        <v>0</v>
      </c>
      <c r="I26" s="272" t="str">
        <f>IFERROR(__xludf.DUMMYFUNCTION("""COMPUTED_VALUE"""),"")</f>
        <v/>
      </c>
      <c r="J26" s="273">
        <f>IFERROR(__xludf.DUMMYFUNCTION("""COMPUTED_VALUE"""),0.0)</f>
        <v>0</v>
      </c>
      <c r="K26" s="269">
        <f>IFERROR(__xludf.DUMMYFUNCTION("""COMPUTED_VALUE"""),0.0)</f>
        <v>0</v>
      </c>
      <c r="L26" s="269">
        <f>IFERROR(__xludf.DUMMYFUNCTION("""COMPUTED_VALUE"""),0.0)</f>
        <v>0</v>
      </c>
      <c r="M26" s="269">
        <f>IFERROR(__xludf.DUMMYFUNCTION("""COMPUTED_VALUE"""),0.0)</f>
        <v>0</v>
      </c>
      <c r="N26" s="271">
        <f>IFERROR(__xludf.DUMMYFUNCTION("""COMPUTED_VALUE"""),0.0)</f>
        <v>0</v>
      </c>
      <c r="O26" s="274" t="str">
        <f>IFERROR(__xludf.DUMMYFUNCTION("""COMPUTED_VALUE"""),"")</f>
        <v/>
      </c>
      <c r="P26" s="273">
        <f>IFERROR(__xludf.DUMMYFUNCTION("""COMPUTED_VALUE"""),0.0)</f>
        <v>0</v>
      </c>
      <c r="Q26" s="269">
        <f>IFERROR(__xludf.DUMMYFUNCTION("""COMPUTED_VALUE"""),0.0)</f>
        <v>0</v>
      </c>
      <c r="R26" s="269">
        <f>IFERROR(__xludf.DUMMYFUNCTION("""COMPUTED_VALUE"""),0.0)</f>
        <v>0</v>
      </c>
      <c r="S26" s="271">
        <f>IFERROR(__xludf.DUMMYFUNCTION("""COMPUTED_VALUE"""),0.0)</f>
        <v>0</v>
      </c>
      <c r="T26" s="274" t="str">
        <f>IFERROR(__xludf.DUMMYFUNCTION("""COMPUTED_VALUE"""),"")</f>
        <v/>
      </c>
      <c r="U26" s="275">
        <f>IFERROR(__xludf.DUMMYFUNCTION("""COMPUTED_VALUE"""),0.0)</f>
        <v>0</v>
      </c>
      <c r="V26" s="50"/>
      <c r="W26" s="266">
        <f>IFERROR(__xludf.DUMMYFUNCTION("""COMPUTED_VALUE"""),64.0)</f>
        <v>64</v>
      </c>
      <c r="X26" s="267" t="str">
        <f>IFERROR(__xludf.DUMMYFUNCTION("""COMPUTED_VALUE"""),"Shadon Pollard")</f>
        <v>Shadon Pollard</v>
      </c>
      <c r="Y26" s="2"/>
      <c r="Z26" s="2"/>
      <c r="AA26" s="2"/>
      <c r="AB26" s="160"/>
      <c r="AC26" s="276">
        <f>IFERROR(__xludf.DUMMYFUNCTION("""COMPUTED_VALUE"""),9.0)</f>
        <v>9</v>
      </c>
      <c r="AD26" s="277">
        <f>IFERROR(__xludf.DUMMYFUNCTION("""COMPUTED_VALUE"""),0.0)</f>
        <v>0</v>
      </c>
      <c r="AE26" s="277">
        <f>IFERROR(__xludf.DUMMYFUNCTION("""COMPUTED_VALUE"""),0.0)</f>
        <v>0</v>
      </c>
      <c r="AF26" s="277">
        <f>IFERROR(__xludf.DUMMYFUNCTION("""COMPUTED_VALUE"""),0.0)</f>
        <v>0</v>
      </c>
      <c r="AG26" s="277">
        <f>IFERROR(__xludf.DUMMYFUNCTION("""COMPUTED_VALUE"""),0.0)</f>
        <v>0</v>
      </c>
      <c r="AH26" s="277">
        <f>IFERROR(__xludf.DUMMYFUNCTION("""COMPUTED_VALUE"""),0.0)</f>
        <v>0</v>
      </c>
      <c r="AI26" s="278">
        <f>IFERROR(__xludf.DUMMYFUNCTION("""COMPUTED_VALUE"""),0.0)</f>
        <v>0</v>
      </c>
    </row>
    <row r="27">
      <c r="A27" s="266"/>
      <c r="B27" s="267"/>
      <c r="C27" s="268">
        <f>IFERROR(__xludf.DUMMYFUNCTION("""COMPUTED_VALUE"""),0.0)</f>
        <v>0</v>
      </c>
      <c r="D27" s="269">
        <f>IFERROR(__xludf.DUMMYFUNCTION("""COMPUTED_VALUE"""),0.0)</f>
        <v>0</v>
      </c>
      <c r="E27" s="269">
        <f>IFERROR(__xludf.DUMMYFUNCTION("""COMPUTED_VALUE"""),0.0)</f>
        <v>0</v>
      </c>
      <c r="F27" s="269">
        <f>IFERROR(__xludf.DUMMYFUNCTION("""COMPUTED_VALUE"""),0.0)</f>
        <v>0</v>
      </c>
      <c r="G27" s="270">
        <f>IFERROR(__xludf.DUMMYFUNCTION("""COMPUTED_VALUE"""),0.0)</f>
        <v>0</v>
      </c>
      <c r="H27" s="271">
        <f>IFERROR(__xludf.DUMMYFUNCTION("""COMPUTED_VALUE"""),0.0)</f>
        <v>0</v>
      </c>
      <c r="I27" s="272" t="str">
        <f>IFERROR(__xludf.DUMMYFUNCTION("""COMPUTED_VALUE"""),"")</f>
        <v/>
      </c>
      <c r="J27" s="273">
        <f>IFERROR(__xludf.DUMMYFUNCTION("""COMPUTED_VALUE"""),0.0)</f>
        <v>0</v>
      </c>
      <c r="K27" s="269">
        <f>IFERROR(__xludf.DUMMYFUNCTION("""COMPUTED_VALUE"""),0.0)</f>
        <v>0</v>
      </c>
      <c r="L27" s="269">
        <f>IFERROR(__xludf.DUMMYFUNCTION("""COMPUTED_VALUE"""),0.0)</f>
        <v>0</v>
      </c>
      <c r="M27" s="269">
        <f>IFERROR(__xludf.DUMMYFUNCTION("""COMPUTED_VALUE"""),0.0)</f>
        <v>0</v>
      </c>
      <c r="N27" s="271">
        <f>IFERROR(__xludf.DUMMYFUNCTION("""COMPUTED_VALUE"""),0.0)</f>
        <v>0</v>
      </c>
      <c r="O27" s="274" t="str">
        <f>IFERROR(__xludf.DUMMYFUNCTION("""COMPUTED_VALUE"""),"")</f>
        <v/>
      </c>
      <c r="P27" s="273">
        <f>IFERROR(__xludf.DUMMYFUNCTION("""COMPUTED_VALUE"""),0.0)</f>
        <v>0</v>
      </c>
      <c r="Q27" s="269">
        <f>IFERROR(__xludf.DUMMYFUNCTION("""COMPUTED_VALUE"""),0.0)</f>
        <v>0</v>
      </c>
      <c r="R27" s="269">
        <f>IFERROR(__xludf.DUMMYFUNCTION("""COMPUTED_VALUE"""),0.0)</f>
        <v>0</v>
      </c>
      <c r="S27" s="271">
        <f>IFERROR(__xludf.DUMMYFUNCTION("""COMPUTED_VALUE"""),0.0)</f>
        <v>0</v>
      </c>
      <c r="T27" s="274" t="str">
        <f>IFERROR(__xludf.DUMMYFUNCTION("""COMPUTED_VALUE"""),"")</f>
        <v/>
      </c>
      <c r="U27" s="275">
        <f>IFERROR(__xludf.DUMMYFUNCTION("""COMPUTED_VALUE"""),0.0)</f>
        <v>0</v>
      </c>
      <c r="V27" s="50"/>
      <c r="W27" s="266">
        <f>IFERROR(__xludf.DUMMYFUNCTION("""COMPUTED_VALUE"""),54.0)</f>
        <v>54</v>
      </c>
      <c r="X27" s="267" t="str">
        <f>IFERROR(__xludf.DUMMYFUNCTION("""COMPUTED_VALUE"""),"Parker Howard ")</f>
        <v>Parker Howard </v>
      </c>
      <c r="Y27" s="2"/>
      <c r="Z27" s="2"/>
      <c r="AA27" s="2"/>
      <c r="AB27" s="160"/>
      <c r="AC27" s="276">
        <f>IFERROR(__xludf.DUMMYFUNCTION("""COMPUTED_VALUE"""),7.0)</f>
        <v>7</v>
      </c>
      <c r="AD27" s="277">
        <f>IFERROR(__xludf.DUMMYFUNCTION("""COMPUTED_VALUE"""),0.0)</f>
        <v>0</v>
      </c>
      <c r="AE27" s="277">
        <f>IFERROR(__xludf.DUMMYFUNCTION("""COMPUTED_VALUE"""),0.0)</f>
        <v>0</v>
      </c>
      <c r="AF27" s="277">
        <f>IFERROR(__xludf.DUMMYFUNCTION("""COMPUTED_VALUE"""),0.0)</f>
        <v>0</v>
      </c>
      <c r="AG27" s="277">
        <f>IFERROR(__xludf.DUMMYFUNCTION("""COMPUTED_VALUE"""),0.0)</f>
        <v>0</v>
      </c>
      <c r="AH27" s="277">
        <f>IFERROR(__xludf.DUMMYFUNCTION("""COMPUTED_VALUE"""),0.0)</f>
        <v>0</v>
      </c>
      <c r="AI27" s="278">
        <f>IFERROR(__xludf.DUMMYFUNCTION("""COMPUTED_VALUE"""),1.0)</f>
        <v>1</v>
      </c>
    </row>
    <row r="28">
      <c r="A28" s="266"/>
      <c r="B28" s="267"/>
      <c r="C28" s="268">
        <f>IFERROR(__xludf.DUMMYFUNCTION("""COMPUTED_VALUE"""),0.0)</f>
        <v>0</v>
      </c>
      <c r="D28" s="269">
        <f>IFERROR(__xludf.DUMMYFUNCTION("""COMPUTED_VALUE"""),0.0)</f>
        <v>0</v>
      </c>
      <c r="E28" s="269">
        <f>IFERROR(__xludf.DUMMYFUNCTION("""COMPUTED_VALUE"""),0.0)</f>
        <v>0</v>
      </c>
      <c r="F28" s="269">
        <f>IFERROR(__xludf.DUMMYFUNCTION("""COMPUTED_VALUE"""),0.0)</f>
        <v>0</v>
      </c>
      <c r="G28" s="270">
        <f>IFERROR(__xludf.DUMMYFUNCTION("""COMPUTED_VALUE"""),0.0)</f>
        <v>0</v>
      </c>
      <c r="H28" s="271">
        <f>IFERROR(__xludf.DUMMYFUNCTION("""COMPUTED_VALUE"""),0.0)</f>
        <v>0</v>
      </c>
      <c r="I28" s="272" t="str">
        <f>IFERROR(__xludf.DUMMYFUNCTION("""COMPUTED_VALUE"""),"")</f>
        <v/>
      </c>
      <c r="J28" s="273">
        <f>IFERROR(__xludf.DUMMYFUNCTION("""COMPUTED_VALUE"""),0.0)</f>
        <v>0</v>
      </c>
      <c r="K28" s="269">
        <f>IFERROR(__xludf.DUMMYFUNCTION("""COMPUTED_VALUE"""),0.0)</f>
        <v>0</v>
      </c>
      <c r="L28" s="269">
        <f>IFERROR(__xludf.DUMMYFUNCTION("""COMPUTED_VALUE"""),0.0)</f>
        <v>0</v>
      </c>
      <c r="M28" s="269">
        <f>IFERROR(__xludf.DUMMYFUNCTION("""COMPUTED_VALUE"""),0.0)</f>
        <v>0</v>
      </c>
      <c r="N28" s="271">
        <f>IFERROR(__xludf.DUMMYFUNCTION("""COMPUTED_VALUE"""),0.0)</f>
        <v>0</v>
      </c>
      <c r="O28" s="274" t="str">
        <f>IFERROR(__xludf.DUMMYFUNCTION("""COMPUTED_VALUE"""),"")</f>
        <v/>
      </c>
      <c r="P28" s="273">
        <f>IFERROR(__xludf.DUMMYFUNCTION("""COMPUTED_VALUE"""),0.0)</f>
        <v>0</v>
      </c>
      <c r="Q28" s="269">
        <f>IFERROR(__xludf.DUMMYFUNCTION("""COMPUTED_VALUE"""),0.0)</f>
        <v>0</v>
      </c>
      <c r="R28" s="269">
        <f>IFERROR(__xludf.DUMMYFUNCTION("""COMPUTED_VALUE"""),0.0)</f>
        <v>0</v>
      </c>
      <c r="S28" s="271">
        <f>IFERROR(__xludf.DUMMYFUNCTION("""COMPUTED_VALUE"""),0.0)</f>
        <v>0</v>
      </c>
      <c r="T28" s="274" t="str">
        <f>IFERROR(__xludf.DUMMYFUNCTION("""COMPUTED_VALUE"""),"")</f>
        <v/>
      </c>
      <c r="U28" s="275">
        <f>IFERROR(__xludf.DUMMYFUNCTION("""COMPUTED_VALUE"""),0.0)</f>
        <v>0</v>
      </c>
      <c r="V28" s="50"/>
      <c r="W28" s="266">
        <f>IFERROR(__xludf.DUMMYFUNCTION("""COMPUTED_VALUE"""),76.0)</f>
        <v>76</v>
      </c>
      <c r="X28" s="267" t="str">
        <f>IFERROR(__xludf.DUMMYFUNCTION("""COMPUTED_VALUE"""),"Ben Wadsworth ")</f>
        <v>Ben Wadsworth </v>
      </c>
      <c r="Y28" s="2"/>
      <c r="Z28" s="2"/>
      <c r="AA28" s="2"/>
      <c r="AB28" s="160"/>
      <c r="AC28" s="276">
        <f>IFERROR(__xludf.DUMMYFUNCTION("""COMPUTED_VALUE"""),1.0)</f>
        <v>1</v>
      </c>
      <c r="AD28" s="277">
        <f>IFERROR(__xludf.DUMMYFUNCTION("""COMPUTED_VALUE"""),0.0)</f>
        <v>0</v>
      </c>
      <c r="AE28" s="277">
        <f>IFERROR(__xludf.DUMMYFUNCTION("""COMPUTED_VALUE"""),0.0)</f>
        <v>0</v>
      </c>
      <c r="AF28" s="277">
        <f>IFERROR(__xludf.DUMMYFUNCTION("""COMPUTED_VALUE"""),0.0)</f>
        <v>0</v>
      </c>
      <c r="AG28" s="277">
        <f>IFERROR(__xludf.DUMMYFUNCTION("""COMPUTED_VALUE"""),0.0)</f>
        <v>0</v>
      </c>
      <c r="AH28" s="277">
        <f>IFERROR(__xludf.DUMMYFUNCTION("""COMPUTED_VALUE"""),0.0)</f>
        <v>0</v>
      </c>
      <c r="AI28" s="278">
        <f>IFERROR(__xludf.DUMMYFUNCTION("""COMPUTED_VALUE"""),0.0)</f>
        <v>0</v>
      </c>
    </row>
    <row r="29">
      <c r="A29" s="266"/>
      <c r="B29" s="267"/>
      <c r="C29" s="268">
        <f>IFERROR(__xludf.DUMMYFUNCTION("""COMPUTED_VALUE"""),0.0)</f>
        <v>0</v>
      </c>
      <c r="D29" s="269">
        <f>IFERROR(__xludf.DUMMYFUNCTION("""COMPUTED_VALUE"""),0.0)</f>
        <v>0</v>
      </c>
      <c r="E29" s="269">
        <f>IFERROR(__xludf.DUMMYFUNCTION("""COMPUTED_VALUE"""),0.0)</f>
        <v>0</v>
      </c>
      <c r="F29" s="269">
        <f>IFERROR(__xludf.DUMMYFUNCTION("""COMPUTED_VALUE"""),0.0)</f>
        <v>0</v>
      </c>
      <c r="G29" s="270">
        <f>IFERROR(__xludf.DUMMYFUNCTION("""COMPUTED_VALUE"""),0.0)</f>
        <v>0</v>
      </c>
      <c r="H29" s="271">
        <f>IFERROR(__xludf.DUMMYFUNCTION("""COMPUTED_VALUE"""),0.0)</f>
        <v>0</v>
      </c>
      <c r="I29" s="272" t="str">
        <f>IFERROR(__xludf.DUMMYFUNCTION("""COMPUTED_VALUE"""),"")</f>
        <v/>
      </c>
      <c r="J29" s="273">
        <f>IFERROR(__xludf.DUMMYFUNCTION("""COMPUTED_VALUE"""),0.0)</f>
        <v>0</v>
      </c>
      <c r="K29" s="269">
        <f>IFERROR(__xludf.DUMMYFUNCTION("""COMPUTED_VALUE"""),0.0)</f>
        <v>0</v>
      </c>
      <c r="L29" s="269">
        <f>IFERROR(__xludf.DUMMYFUNCTION("""COMPUTED_VALUE"""),0.0)</f>
        <v>0</v>
      </c>
      <c r="M29" s="269">
        <f>IFERROR(__xludf.DUMMYFUNCTION("""COMPUTED_VALUE"""),0.0)</f>
        <v>0</v>
      </c>
      <c r="N29" s="271">
        <f>IFERROR(__xludf.DUMMYFUNCTION("""COMPUTED_VALUE"""),0.0)</f>
        <v>0</v>
      </c>
      <c r="O29" s="274" t="str">
        <f>IFERROR(__xludf.DUMMYFUNCTION("""COMPUTED_VALUE"""),"")</f>
        <v/>
      </c>
      <c r="P29" s="273">
        <f>IFERROR(__xludf.DUMMYFUNCTION("""COMPUTED_VALUE"""),0.0)</f>
        <v>0</v>
      </c>
      <c r="Q29" s="269">
        <f>IFERROR(__xludf.DUMMYFUNCTION("""COMPUTED_VALUE"""),0.0)</f>
        <v>0</v>
      </c>
      <c r="R29" s="269">
        <f>IFERROR(__xludf.DUMMYFUNCTION("""COMPUTED_VALUE"""),0.0)</f>
        <v>0</v>
      </c>
      <c r="S29" s="271">
        <f>IFERROR(__xludf.DUMMYFUNCTION("""COMPUTED_VALUE"""),0.0)</f>
        <v>0</v>
      </c>
      <c r="T29" s="274" t="str">
        <f>IFERROR(__xludf.DUMMYFUNCTION("""COMPUTED_VALUE"""),"")</f>
        <v/>
      </c>
      <c r="U29" s="275">
        <f>IFERROR(__xludf.DUMMYFUNCTION("""COMPUTED_VALUE"""),0.0)</f>
        <v>0</v>
      </c>
      <c r="V29" s="50"/>
      <c r="W29" s="266">
        <f>IFERROR(__xludf.DUMMYFUNCTION("""COMPUTED_VALUE"""),20.0)</f>
        <v>20</v>
      </c>
      <c r="X29" s="267" t="str">
        <f>IFERROR(__xludf.DUMMYFUNCTION("""COMPUTED_VALUE"""),"Rosco Neff")</f>
        <v>Rosco Neff</v>
      </c>
      <c r="Y29" s="2"/>
      <c r="Z29" s="2"/>
      <c r="AA29" s="2"/>
      <c r="AB29" s="160"/>
      <c r="AC29" s="276">
        <f>IFERROR(__xludf.DUMMYFUNCTION("""COMPUTED_VALUE"""),1.0)</f>
        <v>1</v>
      </c>
      <c r="AD29" s="277">
        <f>IFERROR(__xludf.DUMMYFUNCTION("""COMPUTED_VALUE"""),0.0)</f>
        <v>0</v>
      </c>
      <c r="AE29" s="277">
        <f>IFERROR(__xludf.DUMMYFUNCTION("""COMPUTED_VALUE"""),0.0)</f>
        <v>0</v>
      </c>
      <c r="AF29" s="277">
        <f>IFERROR(__xludf.DUMMYFUNCTION("""COMPUTED_VALUE"""),0.0)</f>
        <v>0</v>
      </c>
      <c r="AG29" s="277">
        <f>IFERROR(__xludf.DUMMYFUNCTION("""COMPUTED_VALUE"""),0.0)</f>
        <v>0</v>
      </c>
      <c r="AH29" s="277">
        <f>IFERROR(__xludf.DUMMYFUNCTION("""COMPUTED_VALUE"""),0.0)</f>
        <v>0</v>
      </c>
      <c r="AI29" s="278">
        <f>IFERROR(__xludf.DUMMYFUNCTION("""COMPUTED_VALUE"""),0.0)</f>
        <v>0</v>
      </c>
    </row>
    <row r="30">
      <c r="A30" s="266"/>
      <c r="B30" s="267"/>
      <c r="C30" s="268">
        <f>IFERROR(__xludf.DUMMYFUNCTION("""COMPUTED_VALUE"""),0.0)</f>
        <v>0</v>
      </c>
      <c r="D30" s="269">
        <f>IFERROR(__xludf.DUMMYFUNCTION("""COMPUTED_VALUE"""),0.0)</f>
        <v>0</v>
      </c>
      <c r="E30" s="269">
        <f>IFERROR(__xludf.DUMMYFUNCTION("""COMPUTED_VALUE"""),0.0)</f>
        <v>0</v>
      </c>
      <c r="F30" s="269">
        <f>IFERROR(__xludf.DUMMYFUNCTION("""COMPUTED_VALUE"""),0.0)</f>
        <v>0</v>
      </c>
      <c r="G30" s="270">
        <f>IFERROR(__xludf.DUMMYFUNCTION("""COMPUTED_VALUE"""),0.0)</f>
        <v>0</v>
      </c>
      <c r="H30" s="271">
        <f>IFERROR(__xludf.DUMMYFUNCTION("""COMPUTED_VALUE"""),0.0)</f>
        <v>0</v>
      </c>
      <c r="I30" s="272" t="str">
        <f>IFERROR(__xludf.DUMMYFUNCTION("""COMPUTED_VALUE"""),"")</f>
        <v/>
      </c>
      <c r="J30" s="273">
        <f>IFERROR(__xludf.DUMMYFUNCTION("""COMPUTED_VALUE"""),0.0)</f>
        <v>0</v>
      </c>
      <c r="K30" s="269">
        <f>IFERROR(__xludf.DUMMYFUNCTION("""COMPUTED_VALUE"""),0.0)</f>
        <v>0</v>
      </c>
      <c r="L30" s="269">
        <f>IFERROR(__xludf.DUMMYFUNCTION("""COMPUTED_VALUE"""),0.0)</f>
        <v>0</v>
      </c>
      <c r="M30" s="269">
        <f>IFERROR(__xludf.DUMMYFUNCTION("""COMPUTED_VALUE"""),0.0)</f>
        <v>0</v>
      </c>
      <c r="N30" s="271">
        <f>IFERROR(__xludf.DUMMYFUNCTION("""COMPUTED_VALUE"""),0.0)</f>
        <v>0</v>
      </c>
      <c r="O30" s="274" t="str">
        <f>IFERROR(__xludf.DUMMYFUNCTION("""COMPUTED_VALUE"""),"")</f>
        <v/>
      </c>
      <c r="P30" s="273">
        <f>IFERROR(__xludf.DUMMYFUNCTION("""COMPUTED_VALUE"""),0.0)</f>
        <v>0</v>
      </c>
      <c r="Q30" s="269">
        <f>IFERROR(__xludf.DUMMYFUNCTION("""COMPUTED_VALUE"""),0.0)</f>
        <v>0</v>
      </c>
      <c r="R30" s="269">
        <f>IFERROR(__xludf.DUMMYFUNCTION("""COMPUTED_VALUE"""),0.0)</f>
        <v>0</v>
      </c>
      <c r="S30" s="271">
        <f>IFERROR(__xludf.DUMMYFUNCTION("""COMPUTED_VALUE"""),0.0)</f>
        <v>0</v>
      </c>
      <c r="T30" s="274" t="str">
        <f>IFERROR(__xludf.DUMMYFUNCTION("""COMPUTED_VALUE"""),"")</f>
        <v/>
      </c>
      <c r="U30" s="275">
        <f>IFERROR(__xludf.DUMMYFUNCTION("""COMPUTED_VALUE"""),0.0)</f>
        <v>0</v>
      </c>
      <c r="V30" s="50"/>
      <c r="W30" s="266">
        <f>IFERROR(__xludf.DUMMYFUNCTION("""COMPUTED_VALUE"""),12.0)</f>
        <v>12</v>
      </c>
      <c r="X30" s="267" t="str">
        <f>IFERROR(__xludf.DUMMYFUNCTION("""COMPUTED_VALUE"""),"Cameron Lanier ")</f>
        <v>Cameron Lanier </v>
      </c>
      <c r="Y30" s="2"/>
      <c r="Z30" s="2"/>
      <c r="AA30" s="2"/>
      <c r="AB30" s="160"/>
      <c r="AC30" s="276">
        <f>IFERROR(__xludf.DUMMYFUNCTION("""COMPUTED_VALUE"""),2.0)</f>
        <v>2</v>
      </c>
      <c r="AD30" s="277">
        <f>IFERROR(__xludf.DUMMYFUNCTION("""COMPUTED_VALUE"""),0.0)</f>
        <v>0</v>
      </c>
      <c r="AE30" s="277">
        <f>IFERROR(__xludf.DUMMYFUNCTION("""COMPUTED_VALUE"""),0.0)</f>
        <v>0</v>
      </c>
      <c r="AF30" s="277">
        <f>IFERROR(__xludf.DUMMYFUNCTION("""COMPUTED_VALUE"""),0.0)</f>
        <v>0</v>
      </c>
      <c r="AG30" s="277">
        <f>IFERROR(__xludf.DUMMYFUNCTION("""COMPUTED_VALUE"""),0.0)</f>
        <v>0</v>
      </c>
      <c r="AH30" s="277">
        <f>IFERROR(__xludf.DUMMYFUNCTION("""COMPUTED_VALUE"""),0.0)</f>
        <v>0</v>
      </c>
      <c r="AI30" s="278">
        <f>IFERROR(__xludf.DUMMYFUNCTION("""COMPUTED_VALUE"""),0.0)</f>
        <v>0</v>
      </c>
    </row>
    <row r="31">
      <c r="A31" s="266"/>
      <c r="B31" s="267"/>
      <c r="C31" s="268">
        <f>IFERROR(__xludf.DUMMYFUNCTION("""COMPUTED_VALUE"""),0.0)</f>
        <v>0</v>
      </c>
      <c r="D31" s="269">
        <f>IFERROR(__xludf.DUMMYFUNCTION("""COMPUTED_VALUE"""),0.0)</f>
        <v>0</v>
      </c>
      <c r="E31" s="269">
        <f>IFERROR(__xludf.DUMMYFUNCTION("""COMPUTED_VALUE"""),0.0)</f>
        <v>0</v>
      </c>
      <c r="F31" s="269">
        <f>IFERROR(__xludf.DUMMYFUNCTION("""COMPUTED_VALUE"""),0.0)</f>
        <v>0</v>
      </c>
      <c r="G31" s="270">
        <f>IFERROR(__xludf.DUMMYFUNCTION("""COMPUTED_VALUE"""),0.0)</f>
        <v>0</v>
      </c>
      <c r="H31" s="271">
        <f>IFERROR(__xludf.DUMMYFUNCTION("""COMPUTED_VALUE"""),0.0)</f>
        <v>0</v>
      </c>
      <c r="I31" s="272" t="str">
        <f>IFERROR(__xludf.DUMMYFUNCTION("""COMPUTED_VALUE"""),"")</f>
        <v/>
      </c>
      <c r="J31" s="273">
        <f>IFERROR(__xludf.DUMMYFUNCTION("""COMPUTED_VALUE"""),0.0)</f>
        <v>0</v>
      </c>
      <c r="K31" s="269">
        <f>IFERROR(__xludf.DUMMYFUNCTION("""COMPUTED_VALUE"""),0.0)</f>
        <v>0</v>
      </c>
      <c r="L31" s="269">
        <f>IFERROR(__xludf.DUMMYFUNCTION("""COMPUTED_VALUE"""),0.0)</f>
        <v>0</v>
      </c>
      <c r="M31" s="269">
        <f>IFERROR(__xludf.DUMMYFUNCTION("""COMPUTED_VALUE"""),0.0)</f>
        <v>0</v>
      </c>
      <c r="N31" s="271">
        <f>IFERROR(__xludf.DUMMYFUNCTION("""COMPUTED_VALUE"""),0.0)</f>
        <v>0</v>
      </c>
      <c r="O31" s="274" t="str">
        <f>IFERROR(__xludf.DUMMYFUNCTION("""COMPUTED_VALUE"""),"")</f>
        <v/>
      </c>
      <c r="P31" s="273">
        <f>IFERROR(__xludf.DUMMYFUNCTION("""COMPUTED_VALUE"""),0.0)</f>
        <v>0</v>
      </c>
      <c r="Q31" s="269">
        <f>IFERROR(__xludf.DUMMYFUNCTION("""COMPUTED_VALUE"""),0.0)</f>
        <v>0</v>
      </c>
      <c r="R31" s="269">
        <f>IFERROR(__xludf.DUMMYFUNCTION("""COMPUTED_VALUE"""),0.0)</f>
        <v>0</v>
      </c>
      <c r="S31" s="271">
        <f>IFERROR(__xludf.DUMMYFUNCTION("""COMPUTED_VALUE"""),0.0)</f>
        <v>0</v>
      </c>
      <c r="T31" s="274" t="str">
        <f>IFERROR(__xludf.DUMMYFUNCTION("""COMPUTED_VALUE"""),"")</f>
        <v/>
      </c>
      <c r="U31" s="275">
        <f>IFERROR(__xludf.DUMMYFUNCTION("""COMPUTED_VALUE"""),0.0)</f>
        <v>0</v>
      </c>
      <c r="V31" s="50"/>
      <c r="W31" s="266">
        <f>IFERROR(__xludf.DUMMYFUNCTION("""COMPUTED_VALUE"""),4.0)</f>
        <v>4</v>
      </c>
      <c r="X31" s="267" t="str">
        <f>IFERROR(__xludf.DUMMYFUNCTION("""COMPUTED_VALUE"""),"Dylan Reynolds")</f>
        <v>Dylan Reynolds</v>
      </c>
      <c r="Y31" s="2"/>
      <c r="Z31" s="2"/>
      <c r="AA31" s="2"/>
      <c r="AB31" s="160"/>
      <c r="AC31" s="276">
        <f>IFERROR(__xludf.DUMMYFUNCTION("""COMPUTED_VALUE"""),3.0)</f>
        <v>3</v>
      </c>
      <c r="AD31" s="277">
        <f>IFERROR(__xludf.DUMMYFUNCTION("""COMPUTED_VALUE"""),0.0)</f>
        <v>0</v>
      </c>
      <c r="AE31" s="277">
        <f>IFERROR(__xludf.DUMMYFUNCTION("""COMPUTED_VALUE"""),0.0)</f>
        <v>0</v>
      </c>
      <c r="AF31" s="277">
        <f>IFERROR(__xludf.DUMMYFUNCTION("""COMPUTED_VALUE"""),0.0)</f>
        <v>0</v>
      </c>
      <c r="AG31" s="277">
        <f>IFERROR(__xludf.DUMMYFUNCTION("""COMPUTED_VALUE"""),0.0)</f>
        <v>0</v>
      </c>
      <c r="AH31" s="277">
        <f>IFERROR(__xludf.DUMMYFUNCTION("""COMPUTED_VALUE"""),0.0)</f>
        <v>0</v>
      </c>
      <c r="AI31" s="278">
        <f>IFERROR(__xludf.DUMMYFUNCTION("""COMPUTED_VALUE"""),0.0)</f>
        <v>0</v>
      </c>
    </row>
    <row r="32">
      <c r="A32" s="266"/>
      <c r="B32" s="267"/>
      <c r="C32" s="268">
        <f>IFERROR(__xludf.DUMMYFUNCTION("""COMPUTED_VALUE"""),0.0)</f>
        <v>0</v>
      </c>
      <c r="D32" s="269">
        <f>IFERROR(__xludf.DUMMYFUNCTION("""COMPUTED_VALUE"""),0.0)</f>
        <v>0</v>
      </c>
      <c r="E32" s="269">
        <f>IFERROR(__xludf.DUMMYFUNCTION("""COMPUTED_VALUE"""),0.0)</f>
        <v>0</v>
      </c>
      <c r="F32" s="269">
        <f>IFERROR(__xludf.DUMMYFUNCTION("""COMPUTED_VALUE"""),0.0)</f>
        <v>0</v>
      </c>
      <c r="G32" s="270">
        <f>IFERROR(__xludf.DUMMYFUNCTION("""COMPUTED_VALUE"""),0.0)</f>
        <v>0</v>
      </c>
      <c r="H32" s="271">
        <f>IFERROR(__xludf.DUMMYFUNCTION("""COMPUTED_VALUE"""),0.0)</f>
        <v>0</v>
      </c>
      <c r="I32" s="272" t="str">
        <f>IFERROR(__xludf.DUMMYFUNCTION("""COMPUTED_VALUE"""),"")</f>
        <v/>
      </c>
      <c r="J32" s="273">
        <f>IFERROR(__xludf.DUMMYFUNCTION("""COMPUTED_VALUE"""),0.0)</f>
        <v>0</v>
      </c>
      <c r="K32" s="269">
        <f>IFERROR(__xludf.DUMMYFUNCTION("""COMPUTED_VALUE"""),0.0)</f>
        <v>0</v>
      </c>
      <c r="L32" s="269">
        <f>IFERROR(__xludf.DUMMYFUNCTION("""COMPUTED_VALUE"""),0.0)</f>
        <v>0</v>
      </c>
      <c r="M32" s="269">
        <f>IFERROR(__xludf.DUMMYFUNCTION("""COMPUTED_VALUE"""),0.0)</f>
        <v>0</v>
      </c>
      <c r="N32" s="271">
        <f>IFERROR(__xludf.DUMMYFUNCTION("""COMPUTED_VALUE"""),0.0)</f>
        <v>0</v>
      </c>
      <c r="O32" s="274" t="str">
        <f>IFERROR(__xludf.DUMMYFUNCTION("""COMPUTED_VALUE"""),"")</f>
        <v/>
      </c>
      <c r="P32" s="273">
        <f>IFERROR(__xludf.DUMMYFUNCTION("""COMPUTED_VALUE"""),0.0)</f>
        <v>0</v>
      </c>
      <c r="Q32" s="269">
        <f>IFERROR(__xludf.DUMMYFUNCTION("""COMPUTED_VALUE"""),0.0)</f>
        <v>0</v>
      </c>
      <c r="R32" s="269">
        <f>IFERROR(__xludf.DUMMYFUNCTION("""COMPUTED_VALUE"""),0.0)</f>
        <v>0</v>
      </c>
      <c r="S32" s="271">
        <f>IFERROR(__xludf.DUMMYFUNCTION("""COMPUTED_VALUE"""),0.0)</f>
        <v>0</v>
      </c>
      <c r="T32" s="274" t="str">
        <f>IFERROR(__xludf.DUMMYFUNCTION("""COMPUTED_VALUE"""),"")</f>
        <v/>
      </c>
      <c r="U32" s="275">
        <f>IFERROR(__xludf.DUMMYFUNCTION("""COMPUTED_VALUE"""),0.0)</f>
        <v>0</v>
      </c>
      <c r="V32" s="50"/>
      <c r="W32" s="266">
        <f>IFERROR(__xludf.DUMMYFUNCTION("""COMPUTED_VALUE"""),10.0)</f>
        <v>10</v>
      </c>
      <c r="X32" s="267" t="str">
        <f>IFERROR(__xludf.DUMMYFUNCTION("""COMPUTED_VALUE"""),"Caden Millhouse ")</f>
        <v>Caden Millhouse </v>
      </c>
      <c r="Y32" s="2"/>
      <c r="Z32" s="2"/>
      <c r="AA32" s="2"/>
      <c r="AB32" s="160"/>
      <c r="AC32" s="276">
        <f>IFERROR(__xludf.DUMMYFUNCTION("""COMPUTED_VALUE"""),0.0)</f>
        <v>0</v>
      </c>
      <c r="AD32" s="277">
        <f>IFERROR(__xludf.DUMMYFUNCTION("""COMPUTED_VALUE"""),0.0)</f>
        <v>0</v>
      </c>
      <c r="AE32" s="277">
        <f>IFERROR(__xludf.DUMMYFUNCTION("""COMPUTED_VALUE"""),1.0)</f>
        <v>1</v>
      </c>
      <c r="AF32" s="277">
        <f>IFERROR(__xludf.DUMMYFUNCTION("""COMPUTED_VALUE"""),0.0)</f>
        <v>0</v>
      </c>
      <c r="AG32" s="277">
        <f>IFERROR(__xludf.DUMMYFUNCTION("""COMPUTED_VALUE"""),0.0)</f>
        <v>0</v>
      </c>
      <c r="AH32" s="277">
        <f>IFERROR(__xludf.DUMMYFUNCTION("""COMPUTED_VALUE"""),1.0)</f>
        <v>1</v>
      </c>
      <c r="AI32" s="278">
        <f>IFERROR(__xludf.DUMMYFUNCTION("""COMPUTED_VALUE"""),0.0)</f>
        <v>0</v>
      </c>
    </row>
    <row r="33">
      <c r="A33" s="280"/>
      <c r="B33" s="281"/>
      <c r="C33" s="282">
        <f>IFERROR(__xludf.DUMMYFUNCTION("""COMPUTED_VALUE"""),0.0)</f>
        <v>0</v>
      </c>
      <c r="D33" s="283">
        <f>IFERROR(__xludf.DUMMYFUNCTION("""COMPUTED_VALUE"""),0.0)</f>
        <v>0</v>
      </c>
      <c r="E33" s="283">
        <f>IFERROR(__xludf.DUMMYFUNCTION("""COMPUTED_VALUE"""),0.0)</f>
        <v>0</v>
      </c>
      <c r="F33" s="283">
        <f>IFERROR(__xludf.DUMMYFUNCTION("""COMPUTED_VALUE"""),0.0)</f>
        <v>0</v>
      </c>
      <c r="G33" s="284">
        <f>IFERROR(__xludf.DUMMYFUNCTION("""COMPUTED_VALUE"""),0.0)</f>
        <v>0</v>
      </c>
      <c r="H33" s="285">
        <f>IFERROR(__xludf.DUMMYFUNCTION("""COMPUTED_VALUE"""),0.0)</f>
        <v>0</v>
      </c>
      <c r="I33" s="286" t="str">
        <f>IFERROR(__xludf.DUMMYFUNCTION("""COMPUTED_VALUE"""),"")</f>
        <v/>
      </c>
      <c r="J33" s="287">
        <f>IFERROR(__xludf.DUMMYFUNCTION("""COMPUTED_VALUE"""),0.0)</f>
        <v>0</v>
      </c>
      <c r="K33" s="283">
        <f>IFERROR(__xludf.DUMMYFUNCTION("""COMPUTED_VALUE"""),0.0)</f>
        <v>0</v>
      </c>
      <c r="L33" s="283">
        <f>IFERROR(__xludf.DUMMYFUNCTION("""COMPUTED_VALUE"""),0.0)</f>
        <v>0</v>
      </c>
      <c r="M33" s="283">
        <f>IFERROR(__xludf.DUMMYFUNCTION("""COMPUTED_VALUE"""),0.0)</f>
        <v>0</v>
      </c>
      <c r="N33" s="285">
        <f>IFERROR(__xludf.DUMMYFUNCTION("""COMPUTED_VALUE"""),0.0)</f>
        <v>0</v>
      </c>
      <c r="O33" s="288" t="str">
        <f>IFERROR(__xludf.DUMMYFUNCTION("""COMPUTED_VALUE"""),"")</f>
        <v/>
      </c>
      <c r="P33" s="287">
        <f>IFERROR(__xludf.DUMMYFUNCTION("""COMPUTED_VALUE"""),0.0)</f>
        <v>0</v>
      </c>
      <c r="Q33" s="283">
        <f>IFERROR(__xludf.DUMMYFUNCTION("""COMPUTED_VALUE"""),0.0)</f>
        <v>0</v>
      </c>
      <c r="R33" s="283">
        <f>IFERROR(__xludf.DUMMYFUNCTION("""COMPUTED_VALUE"""),0.0)</f>
        <v>0</v>
      </c>
      <c r="S33" s="285">
        <f>IFERROR(__xludf.DUMMYFUNCTION("""COMPUTED_VALUE"""),0.0)</f>
        <v>0</v>
      </c>
      <c r="T33" s="288" t="str">
        <f>IFERROR(__xludf.DUMMYFUNCTION("""COMPUTED_VALUE"""),"")</f>
        <v/>
      </c>
      <c r="U33" s="289">
        <f>IFERROR(__xludf.DUMMYFUNCTION("""COMPUTED_VALUE"""),0.0)</f>
        <v>0</v>
      </c>
      <c r="V33" s="50"/>
      <c r="W33" s="266">
        <f>IFERROR(__xludf.DUMMYFUNCTION("""COMPUTED_VALUE"""),51.0)</f>
        <v>51</v>
      </c>
      <c r="X33" s="267" t="str">
        <f>IFERROR(__xludf.DUMMYFUNCTION("""COMPUTED_VALUE"""),"Cameron Borror")</f>
        <v>Cameron Borror</v>
      </c>
      <c r="Y33" s="2"/>
      <c r="Z33" s="2"/>
      <c r="AA33" s="2"/>
      <c r="AB33" s="160"/>
      <c r="AC33" s="276">
        <f>IFERROR(__xludf.DUMMYFUNCTION("""COMPUTED_VALUE"""),3.0)</f>
        <v>3</v>
      </c>
      <c r="AD33" s="277">
        <f>IFERROR(__xludf.DUMMYFUNCTION("""COMPUTED_VALUE"""),0.0)</f>
        <v>0</v>
      </c>
      <c r="AE33" s="277">
        <f>IFERROR(__xludf.DUMMYFUNCTION("""COMPUTED_VALUE"""),0.0)</f>
        <v>0</v>
      </c>
      <c r="AF33" s="277">
        <f>IFERROR(__xludf.DUMMYFUNCTION("""COMPUTED_VALUE"""),0.0)</f>
        <v>0</v>
      </c>
      <c r="AG33" s="277">
        <f>IFERROR(__xludf.DUMMYFUNCTION("""COMPUTED_VALUE"""),0.0)</f>
        <v>0</v>
      </c>
      <c r="AH33" s="277">
        <f>IFERROR(__xludf.DUMMYFUNCTION("""COMPUTED_VALUE"""),0.0)</f>
        <v>0</v>
      </c>
      <c r="AI33" s="278">
        <f>IFERROR(__xludf.DUMMYFUNCTION("""COMPUTED_VALUE"""),0.0)</f>
        <v>0</v>
      </c>
    </row>
    <row r="34">
      <c r="A34" s="290"/>
      <c r="B34" s="290" t="str">
        <f>IFERROR(__xludf.DUMMYFUNCTION("""COMPUTED_VALUE"""),"Totals")</f>
        <v>Totals</v>
      </c>
      <c r="C34" s="291">
        <f>IFERROR(__xludf.DUMMYFUNCTION("""COMPUTED_VALUE"""),311.0)</f>
        <v>311</v>
      </c>
      <c r="D34" s="291">
        <f>IFERROR(__xludf.DUMMYFUNCTION("""COMPUTED_VALUE"""),155.0)</f>
        <v>155</v>
      </c>
      <c r="E34" s="291">
        <f>IFERROR(__xludf.DUMMYFUNCTION("""COMPUTED_VALUE"""),1970.0)</f>
        <v>1970</v>
      </c>
      <c r="F34" s="291">
        <f>IFERROR(__xludf.DUMMYFUNCTION("""COMPUTED_VALUE"""),25.0)</f>
        <v>25</v>
      </c>
      <c r="G34" s="291">
        <f>IFERROR(__xludf.DUMMYFUNCTION("""COMPUTED_VALUE"""),7.0)</f>
        <v>7</v>
      </c>
      <c r="H34" s="292">
        <f>IFERROR(__xludf.DUMMYFUNCTION("""COMPUTED_VALUE"""),164.16666666666666)</f>
        <v>164.1666667</v>
      </c>
      <c r="I34" s="293">
        <f>IFERROR(__xludf.DUMMYFUNCTION("""COMPUTED_VALUE"""),0.4983922829581994)</f>
        <v>0.498392283</v>
      </c>
      <c r="J34" s="291">
        <f>IFERROR(__xludf.DUMMYFUNCTION("""COMPUTED_VALUE"""),335.0)</f>
        <v>335</v>
      </c>
      <c r="K34" s="291">
        <f>IFERROR(__xludf.DUMMYFUNCTION("""COMPUTED_VALUE"""),1684.0)</f>
        <v>1684</v>
      </c>
      <c r="L34" s="291">
        <f>IFERROR(__xludf.DUMMYFUNCTION("""COMPUTED_VALUE"""),21.0)</f>
        <v>21</v>
      </c>
      <c r="M34" s="291">
        <f>IFERROR(__xludf.DUMMYFUNCTION("""COMPUTED_VALUE"""),5.0)</f>
        <v>5</v>
      </c>
      <c r="N34" s="292">
        <f>IFERROR(__xludf.DUMMYFUNCTION("""COMPUTED_VALUE"""),140.33333333333334)</f>
        <v>140.3333333</v>
      </c>
      <c r="O34" s="292">
        <f>IFERROR(__xludf.DUMMYFUNCTION("""COMPUTED_VALUE"""),5.026865671641791)</f>
        <v>5.026865672</v>
      </c>
      <c r="P34" s="291">
        <f>IFERROR(__xludf.DUMMYFUNCTION("""COMPUTED_VALUE"""),151.0)</f>
        <v>151</v>
      </c>
      <c r="Q34" s="291">
        <f>IFERROR(__xludf.DUMMYFUNCTION("""COMPUTED_VALUE"""),1894.0)</f>
        <v>1894</v>
      </c>
      <c r="R34" s="291">
        <f>IFERROR(__xludf.DUMMYFUNCTION("""COMPUTED_VALUE"""),25.0)</f>
        <v>25</v>
      </c>
      <c r="S34" s="292">
        <f>IFERROR(__xludf.DUMMYFUNCTION("""COMPUTED_VALUE"""),157.83333333333334)</f>
        <v>157.8333333</v>
      </c>
      <c r="T34" s="292">
        <f>IFERROR(__xludf.DUMMYFUNCTION("""COMPUTED_VALUE"""),12.543046357615895)</f>
        <v>12.54304636</v>
      </c>
      <c r="U34" s="291">
        <f>IFERROR(__xludf.DUMMYFUNCTION("""COMPUTED_VALUE"""),2.0)</f>
        <v>2</v>
      </c>
      <c r="V34" s="50"/>
      <c r="W34" s="266">
        <f>IFERROR(__xludf.DUMMYFUNCTION("""COMPUTED_VALUE"""),19.0)</f>
        <v>19</v>
      </c>
      <c r="X34" s="267" t="str">
        <f>IFERROR(__xludf.DUMMYFUNCTION("""COMPUTED_VALUE"""),"Wyatt Yarbrough")</f>
        <v>Wyatt Yarbrough</v>
      </c>
      <c r="Y34" s="2"/>
      <c r="Z34" s="2"/>
      <c r="AA34" s="2"/>
      <c r="AB34" s="160"/>
      <c r="AC34" s="276">
        <f>IFERROR(__xludf.DUMMYFUNCTION("""COMPUTED_VALUE"""),42.0)</f>
        <v>42</v>
      </c>
      <c r="AD34" s="277">
        <f>IFERROR(__xludf.DUMMYFUNCTION("""COMPUTED_VALUE"""),0.0)</f>
        <v>0</v>
      </c>
      <c r="AE34" s="277">
        <f>IFERROR(__xludf.DUMMYFUNCTION("""COMPUTED_VALUE"""),1.0)</f>
        <v>1</v>
      </c>
      <c r="AF34" s="277">
        <f>IFERROR(__xludf.DUMMYFUNCTION("""COMPUTED_VALUE"""),2.0)</f>
        <v>2</v>
      </c>
      <c r="AG34" s="277">
        <f>IFERROR(__xludf.DUMMYFUNCTION("""COMPUTED_VALUE"""),2.0)</f>
        <v>2</v>
      </c>
      <c r="AH34" s="277">
        <f>IFERROR(__xludf.DUMMYFUNCTION("""COMPUTED_VALUE"""),0.0)</f>
        <v>0</v>
      </c>
      <c r="AI34" s="278">
        <f>IFERROR(__xludf.DUMMYFUNCTION("""COMPUTED_VALUE"""),0.0)</f>
        <v>0</v>
      </c>
    </row>
    <row r="35">
      <c r="A35" s="28"/>
      <c r="B35" s="233"/>
      <c r="C35" s="294" t="str">
        <f>IFERROR(__xludf.DUMMYFUNCTION("""COMPUTED_VALUE"""),"Field Goal")</f>
        <v>Field Goal</v>
      </c>
      <c r="E35" s="294" t="str">
        <f>IFERROR(__xludf.DUMMYFUNCTION("""COMPUTED_VALUE"""),"Extra Pt")</f>
        <v>Extra Pt</v>
      </c>
      <c r="G35" s="23"/>
      <c r="H35" s="294" t="str">
        <f>IFERROR(__xludf.DUMMYFUNCTION("""COMPUTED_VALUE"""),"Punts")</f>
        <v>Punts</v>
      </c>
      <c r="J35" s="23"/>
      <c r="K35" s="31" t="str">
        <f>IFERROR(__xludf.DUMMYFUNCTION("""COMPUTED_VALUE"""),"Kickoff Returns")</f>
        <v>Kickoff Returns</v>
      </c>
      <c r="L35" s="32"/>
      <c r="M35" s="33"/>
      <c r="N35" s="23"/>
      <c r="O35" s="31" t="str">
        <f>IFERROR(__xludf.DUMMYFUNCTION("""COMPUTED_VALUE"""),"Punt Returns")</f>
        <v>Punt Returns</v>
      </c>
      <c r="P35" s="32"/>
      <c r="Q35" s="33"/>
      <c r="R35" s="23"/>
      <c r="S35" s="31" t="str">
        <f>IFERROR(__xludf.DUMMYFUNCTION("""COMPUTED_VALUE"""),"Kicks Blocked")</f>
        <v>Kicks Blocked</v>
      </c>
      <c r="T35" s="32"/>
      <c r="U35" s="33"/>
      <c r="V35" s="50"/>
      <c r="W35" s="266">
        <f>IFERROR(__xludf.DUMMYFUNCTION("""COMPUTED_VALUE"""),51.0)</f>
        <v>51</v>
      </c>
      <c r="X35" s="267" t="str">
        <f>IFERROR(__xludf.DUMMYFUNCTION("""COMPUTED_VALUE"""),"Cameron Borror")</f>
        <v>Cameron Borror</v>
      </c>
      <c r="Y35" s="2"/>
      <c r="Z35" s="2"/>
      <c r="AA35" s="2"/>
      <c r="AB35" s="160"/>
      <c r="AC35" s="276">
        <f>IFERROR(__xludf.DUMMYFUNCTION("""COMPUTED_VALUE"""),0.0)</f>
        <v>0</v>
      </c>
      <c r="AD35" s="277">
        <f>IFERROR(__xludf.DUMMYFUNCTION("""COMPUTED_VALUE"""),0.0)</f>
        <v>0</v>
      </c>
      <c r="AE35" s="277">
        <f>IFERROR(__xludf.DUMMYFUNCTION("""COMPUTED_VALUE"""),0.0)</f>
        <v>0</v>
      </c>
      <c r="AF35" s="277">
        <f>IFERROR(__xludf.DUMMYFUNCTION("""COMPUTED_VALUE"""),0.0)</f>
        <v>0</v>
      </c>
      <c r="AG35" s="277">
        <f>IFERROR(__xludf.DUMMYFUNCTION("""COMPUTED_VALUE"""),0.0)</f>
        <v>0</v>
      </c>
      <c r="AH35" s="277">
        <f>IFERROR(__xludf.DUMMYFUNCTION("""COMPUTED_VALUE"""),0.0)</f>
        <v>0</v>
      </c>
      <c r="AI35" s="278">
        <f>IFERROR(__xludf.DUMMYFUNCTION("""COMPUTED_VALUE"""),0.0)</f>
        <v>0</v>
      </c>
    </row>
    <row r="36">
      <c r="A36" s="294" t="str">
        <f>IFERROR(__xludf.DUMMYFUNCTION("""COMPUTED_VALUE"""),"#")</f>
        <v>#</v>
      </c>
      <c r="B36" s="294" t="str">
        <f>IFERROR(__xludf.DUMMYFUNCTION("""COMPUTED_VALUE"""),"SPECIAL TEAMS")</f>
        <v>SPECIAL TEAMS</v>
      </c>
      <c r="C36" s="38" t="str">
        <f>IFERROR(__xludf.DUMMYFUNCTION("""COMPUTED_VALUE"""),"ATT")</f>
        <v>ATT</v>
      </c>
      <c r="D36" s="295" t="str">
        <f>IFERROR(__xludf.DUMMYFUNCTION("""COMPUTED_VALUE"""),"Made")</f>
        <v>Made</v>
      </c>
      <c r="E36" s="296" t="str">
        <f>IFERROR(__xludf.DUMMYFUNCTION("""COMPUTED_VALUE"""),"ATT")</f>
        <v>ATT</v>
      </c>
      <c r="F36" s="295" t="str">
        <f>IFERROR(__xludf.DUMMYFUNCTION("""COMPUTED_VALUE"""),"Made")</f>
        <v>Made</v>
      </c>
      <c r="G36" s="297" t="str">
        <f>IFERROR(__xludf.DUMMYFUNCTION("""COMPUTED_VALUE"""),"%")</f>
        <v>%</v>
      </c>
      <c r="H36" s="296" t="str">
        <f>IFERROR(__xludf.DUMMYFUNCTION("""COMPUTED_VALUE"""),"ATT")</f>
        <v>ATT</v>
      </c>
      <c r="I36" s="44" t="str">
        <f>IFERROR(__xludf.DUMMYFUNCTION("""COMPUTED_VALUE"""),"YDS")</f>
        <v>YDS</v>
      </c>
      <c r="J36" s="298" t="str">
        <f>IFERROR(__xludf.DUMMYFUNCTION("""COMPUTED_VALUE"""),"Y/Att")</f>
        <v>Y/Att</v>
      </c>
      <c r="K36" s="38" t="str">
        <f>IFERROR(__xludf.DUMMYFUNCTION("""COMPUTED_VALUE"""),"ATT")</f>
        <v>ATT</v>
      </c>
      <c r="L36" s="44" t="str">
        <f>IFERROR(__xludf.DUMMYFUNCTION("""COMPUTED_VALUE"""),"YDS")</f>
        <v>YDS</v>
      </c>
      <c r="M36" s="44" t="str">
        <f>IFERROR(__xludf.DUMMYFUNCTION("""COMPUTED_VALUE"""),"TD")</f>
        <v>TD</v>
      </c>
      <c r="N36" s="298" t="str">
        <f>IFERROR(__xludf.DUMMYFUNCTION("""COMPUTED_VALUE"""),"Y/Att")</f>
        <v>Y/Att</v>
      </c>
      <c r="O36" s="296" t="str">
        <f>IFERROR(__xludf.DUMMYFUNCTION("""COMPUTED_VALUE"""),"ATT")</f>
        <v>ATT</v>
      </c>
      <c r="P36" s="44" t="str">
        <f>IFERROR(__xludf.DUMMYFUNCTION("""COMPUTED_VALUE"""),"YDS")</f>
        <v>YDS</v>
      </c>
      <c r="Q36" s="44" t="str">
        <f>IFERROR(__xludf.DUMMYFUNCTION("""COMPUTED_VALUE"""),"TD")</f>
        <v>TD</v>
      </c>
      <c r="R36" s="298" t="str">
        <f>IFERROR(__xludf.DUMMYFUNCTION("""COMPUTED_VALUE"""),"Y/Att")</f>
        <v>Y/Att</v>
      </c>
      <c r="S36" s="44" t="str">
        <f>IFERROR(__xludf.DUMMYFUNCTION("""COMPUTED_VALUE"""),"Punt")</f>
        <v>Punt</v>
      </c>
      <c r="T36" s="44" t="str">
        <f>IFERROR(__xludf.DUMMYFUNCTION("""COMPUTED_VALUE"""),"FG")</f>
        <v>FG</v>
      </c>
      <c r="U36" s="47" t="str">
        <f>IFERROR(__xludf.DUMMYFUNCTION("""COMPUTED_VALUE"""),"XPt")</f>
        <v>XPt</v>
      </c>
      <c r="V36" s="50"/>
      <c r="W36" s="266">
        <f>IFERROR(__xludf.DUMMYFUNCTION("""COMPUTED_VALUE"""),3.0)</f>
        <v>3</v>
      </c>
      <c r="X36" s="267" t="str">
        <f>IFERROR(__xludf.DUMMYFUNCTION("""COMPUTED_VALUE"""),"Carson Candage")</f>
        <v>Carson Candage</v>
      </c>
      <c r="Y36" s="2"/>
      <c r="Z36" s="2"/>
      <c r="AA36" s="2"/>
      <c r="AB36" s="160"/>
      <c r="AC36" s="276">
        <f>IFERROR(__xludf.DUMMYFUNCTION("""COMPUTED_VALUE"""),1.0)</f>
        <v>1</v>
      </c>
      <c r="AD36" s="277">
        <f>IFERROR(__xludf.DUMMYFUNCTION("""COMPUTED_VALUE"""),0.0)</f>
        <v>0</v>
      </c>
      <c r="AE36" s="277">
        <f>IFERROR(__xludf.DUMMYFUNCTION("""COMPUTED_VALUE"""),0.0)</f>
        <v>0</v>
      </c>
      <c r="AF36" s="277">
        <f>IFERROR(__xludf.DUMMYFUNCTION("""COMPUTED_VALUE"""),0.0)</f>
        <v>0</v>
      </c>
      <c r="AG36" s="277">
        <f>IFERROR(__xludf.DUMMYFUNCTION("""COMPUTED_VALUE"""),0.0)</f>
        <v>0</v>
      </c>
      <c r="AH36" s="277">
        <f>IFERROR(__xludf.DUMMYFUNCTION("""COMPUTED_VALUE"""),0.0)</f>
        <v>0</v>
      </c>
      <c r="AI36" s="278">
        <f>IFERROR(__xludf.DUMMYFUNCTION("""COMPUTED_VALUE"""),0.0)</f>
        <v>0</v>
      </c>
    </row>
    <row r="37">
      <c r="A37" s="250">
        <f>IFERROR(__xludf.DUMMYFUNCTION("""COMPUTED_VALUE"""),17.0)</f>
        <v>17</v>
      </c>
      <c r="B37" s="299" t="str">
        <f>IFERROR(__xludf.DUMMYFUNCTION("""COMPUTED_VALUE"""),"Landon Leis ")</f>
        <v>Landon Leis </v>
      </c>
      <c r="C37" s="252">
        <f>IFERROR(__xludf.DUMMYFUNCTION("""COMPUTED_VALUE"""),0.0)</f>
        <v>0</v>
      </c>
      <c r="D37" s="254">
        <f>IFERROR(__xludf.DUMMYFUNCTION("""COMPUTED_VALUE"""),0.0)</f>
        <v>0</v>
      </c>
      <c r="E37" s="254">
        <f>IFERROR(__xludf.DUMMYFUNCTION("""COMPUTED_VALUE"""),6.0)</f>
        <v>6</v>
      </c>
      <c r="F37" s="254">
        <f>IFERROR(__xludf.DUMMYFUNCTION("""COMPUTED_VALUE"""),1.0)</f>
        <v>1</v>
      </c>
      <c r="G37" s="257">
        <f>IFERROR(__xludf.DUMMYFUNCTION("""COMPUTED_VALUE"""),0.16666666666666666)</f>
        <v>0.1666666667</v>
      </c>
      <c r="H37" s="252">
        <f>IFERROR(__xludf.DUMMYFUNCTION("""COMPUTED_VALUE"""),12.0)</f>
        <v>12</v>
      </c>
      <c r="I37" s="254">
        <f>IFERROR(__xludf.DUMMYFUNCTION("""COMPUTED_VALUE"""),387.0)</f>
        <v>387</v>
      </c>
      <c r="J37" s="259">
        <f>IFERROR(__xludf.DUMMYFUNCTION("""COMPUTED_VALUE"""),32.25)</f>
        <v>32.25</v>
      </c>
      <c r="K37" s="252">
        <f>IFERROR(__xludf.DUMMYFUNCTION("""COMPUTED_VALUE"""),0.0)</f>
        <v>0</v>
      </c>
      <c r="L37" s="254">
        <f>IFERROR(__xludf.DUMMYFUNCTION("""COMPUTED_VALUE"""),0.0)</f>
        <v>0</v>
      </c>
      <c r="M37" s="254">
        <f>IFERROR(__xludf.DUMMYFUNCTION("""COMPUTED_VALUE"""),0.0)</f>
        <v>0</v>
      </c>
      <c r="N37" s="259" t="str">
        <f>IFERROR(__xludf.DUMMYFUNCTION("""COMPUTED_VALUE"""),"")</f>
        <v/>
      </c>
      <c r="O37" s="252">
        <f>IFERROR(__xludf.DUMMYFUNCTION("""COMPUTED_VALUE"""),0.0)</f>
        <v>0</v>
      </c>
      <c r="P37" s="254">
        <f>IFERROR(__xludf.DUMMYFUNCTION("""COMPUTED_VALUE"""),0.0)</f>
        <v>0</v>
      </c>
      <c r="Q37" s="254">
        <f>IFERROR(__xludf.DUMMYFUNCTION("""COMPUTED_VALUE"""),0.0)</f>
        <v>0</v>
      </c>
      <c r="R37" s="259" t="str">
        <f>IFERROR(__xludf.DUMMYFUNCTION("""COMPUTED_VALUE"""),"")</f>
        <v/>
      </c>
      <c r="S37" s="258">
        <f>IFERROR(__xludf.DUMMYFUNCTION("""COMPUTED_VALUE"""),0.0)</f>
        <v>0</v>
      </c>
      <c r="T37" s="254">
        <f>IFERROR(__xludf.DUMMYFUNCTION("""COMPUTED_VALUE"""),0.0)</f>
        <v>0</v>
      </c>
      <c r="U37" s="300">
        <f>IFERROR(__xludf.DUMMYFUNCTION("""COMPUTED_VALUE"""),0.0)</f>
        <v>0</v>
      </c>
      <c r="V37" s="50"/>
      <c r="W37" s="266">
        <f>IFERROR(__xludf.DUMMYFUNCTION("""COMPUTED_VALUE"""),75.0)</f>
        <v>75</v>
      </c>
      <c r="X37" s="267" t="str">
        <f>IFERROR(__xludf.DUMMYFUNCTION("""COMPUTED_VALUE"""),"Zamaryi Knopp")</f>
        <v>Zamaryi Knopp</v>
      </c>
      <c r="Y37" s="2"/>
      <c r="Z37" s="2"/>
      <c r="AA37" s="2"/>
      <c r="AB37" s="160"/>
      <c r="AC37" s="276">
        <f>IFERROR(__xludf.DUMMYFUNCTION("""COMPUTED_VALUE"""),1.0)</f>
        <v>1</v>
      </c>
      <c r="AD37" s="277">
        <f>IFERROR(__xludf.DUMMYFUNCTION("""COMPUTED_VALUE"""),0.0)</f>
        <v>0</v>
      </c>
      <c r="AE37" s="277">
        <f>IFERROR(__xludf.DUMMYFUNCTION("""COMPUTED_VALUE"""),0.0)</f>
        <v>0</v>
      </c>
      <c r="AF37" s="277">
        <f>IFERROR(__xludf.DUMMYFUNCTION("""COMPUTED_VALUE"""),0.0)</f>
        <v>0</v>
      </c>
      <c r="AG37" s="277">
        <f>IFERROR(__xludf.DUMMYFUNCTION("""COMPUTED_VALUE"""),0.0)</f>
        <v>0</v>
      </c>
      <c r="AH37" s="277">
        <f>IFERROR(__xludf.DUMMYFUNCTION("""COMPUTED_VALUE"""),0.0)</f>
        <v>0</v>
      </c>
      <c r="AI37" s="278">
        <f>IFERROR(__xludf.DUMMYFUNCTION("""COMPUTED_VALUE"""),0.0)</f>
        <v>0</v>
      </c>
    </row>
    <row r="38">
      <c r="A38" s="266">
        <f>IFERROR(__xludf.DUMMYFUNCTION("""COMPUTED_VALUE"""),8.0)</f>
        <v>8</v>
      </c>
      <c r="B38" s="301" t="str">
        <f>IFERROR(__xludf.DUMMYFUNCTION("""COMPUTED_VALUE"""),"Christian Miller ")</f>
        <v>Christian Miller </v>
      </c>
      <c r="C38" s="268">
        <f>IFERROR(__xludf.DUMMYFUNCTION("""COMPUTED_VALUE"""),0.0)</f>
        <v>0</v>
      </c>
      <c r="D38" s="269">
        <f>IFERROR(__xludf.DUMMYFUNCTION("""COMPUTED_VALUE"""),0.0)</f>
        <v>0</v>
      </c>
      <c r="E38" s="269">
        <f>IFERROR(__xludf.DUMMYFUNCTION("""COMPUTED_VALUE"""),0.0)</f>
        <v>0</v>
      </c>
      <c r="F38" s="269">
        <f>IFERROR(__xludf.DUMMYFUNCTION("""COMPUTED_VALUE"""),0.0)</f>
        <v>0</v>
      </c>
      <c r="G38" s="272" t="str">
        <f>IFERROR(__xludf.DUMMYFUNCTION("""COMPUTED_VALUE"""),"")</f>
        <v/>
      </c>
      <c r="H38" s="268">
        <f>IFERROR(__xludf.DUMMYFUNCTION("""COMPUTED_VALUE"""),0.0)</f>
        <v>0</v>
      </c>
      <c r="I38" s="269">
        <f>IFERROR(__xludf.DUMMYFUNCTION("""COMPUTED_VALUE"""),0.0)</f>
        <v>0</v>
      </c>
      <c r="J38" s="274" t="str">
        <f>IFERROR(__xludf.DUMMYFUNCTION("""COMPUTED_VALUE"""),"")</f>
        <v/>
      </c>
      <c r="K38" s="268">
        <f>IFERROR(__xludf.DUMMYFUNCTION("""COMPUTED_VALUE"""),7.0)</f>
        <v>7</v>
      </c>
      <c r="L38" s="269">
        <f>IFERROR(__xludf.DUMMYFUNCTION("""COMPUTED_VALUE"""),198.0)</f>
        <v>198</v>
      </c>
      <c r="M38" s="269">
        <f>IFERROR(__xludf.DUMMYFUNCTION("""COMPUTED_VALUE"""),1.0)</f>
        <v>1</v>
      </c>
      <c r="N38" s="274">
        <f>IFERROR(__xludf.DUMMYFUNCTION("""COMPUTED_VALUE"""),28.285714285714285)</f>
        <v>28.28571429</v>
      </c>
      <c r="O38" s="268">
        <f>IFERROR(__xludf.DUMMYFUNCTION("""COMPUTED_VALUE"""),14.0)</f>
        <v>14</v>
      </c>
      <c r="P38" s="269">
        <f>IFERROR(__xludf.DUMMYFUNCTION("""COMPUTED_VALUE"""),187.0)</f>
        <v>187</v>
      </c>
      <c r="Q38" s="269">
        <f>IFERROR(__xludf.DUMMYFUNCTION("""COMPUTED_VALUE"""),2.0)</f>
        <v>2</v>
      </c>
      <c r="R38" s="274">
        <f>IFERROR(__xludf.DUMMYFUNCTION("""COMPUTED_VALUE"""),13.357142857142858)</f>
        <v>13.35714286</v>
      </c>
      <c r="S38" s="273">
        <f>IFERROR(__xludf.DUMMYFUNCTION("""COMPUTED_VALUE"""),0.0)</f>
        <v>0</v>
      </c>
      <c r="T38" s="269">
        <f>IFERROR(__xludf.DUMMYFUNCTION("""COMPUTED_VALUE"""),0.0)</f>
        <v>0</v>
      </c>
      <c r="U38" s="302">
        <f>IFERROR(__xludf.DUMMYFUNCTION("""COMPUTED_VALUE"""),0.0)</f>
        <v>0</v>
      </c>
      <c r="V38" s="50"/>
      <c r="W38" s="266">
        <f>IFERROR(__xludf.DUMMYFUNCTION("""COMPUTED_VALUE"""),40.0)</f>
        <v>40</v>
      </c>
      <c r="X38" s="267" t="str">
        <f>IFERROR(__xludf.DUMMYFUNCTION("""COMPUTED_VALUE"""),"Adam Fitt")</f>
        <v>Adam Fitt</v>
      </c>
      <c r="Y38" s="2"/>
      <c r="Z38" s="2"/>
      <c r="AA38" s="2"/>
      <c r="AB38" s="160"/>
      <c r="AC38" s="276">
        <f>IFERROR(__xludf.DUMMYFUNCTION("""COMPUTED_VALUE"""),1.0)</f>
        <v>1</v>
      </c>
      <c r="AD38" s="277">
        <f>IFERROR(__xludf.DUMMYFUNCTION("""COMPUTED_VALUE"""),0.0)</f>
        <v>0</v>
      </c>
      <c r="AE38" s="277">
        <f>IFERROR(__xludf.DUMMYFUNCTION("""COMPUTED_VALUE"""),0.0)</f>
        <v>0</v>
      </c>
      <c r="AF38" s="277">
        <f>IFERROR(__xludf.DUMMYFUNCTION("""COMPUTED_VALUE"""),0.0)</f>
        <v>0</v>
      </c>
      <c r="AG38" s="277">
        <f>IFERROR(__xludf.DUMMYFUNCTION("""COMPUTED_VALUE"""),0.0)</f>
        <v>0</v>
      </c>
      <c r="AH38" s="277">
        <f>IFERROR(__xludf.DUMMYFUNCTION("""COMPUTED_VALUE"""),0.0)</f>
        <v>0</v>
      </c>
      <c r="AI38" s="278">
        <f>IFERROR(__xludf.DUMMYFUNCTION("""COMPUTED_VALUE"""),0.0)</f>
        <v>0</v>
      </c>
    </row>
    <row r="39">
      <c r="A39" s="266">
        <f>IFERROR(__xludf.DUMMYFUNCTION("""COMPUTED_VALUE"""),0.0)</f>
        <v>0</v>
      </c>
      <c r="B39" s="301" t="str">
        <f>IFERROR(__xludf.DUMMYFUNCTION("""COMPUTED_VALUE"""),"Malakii Pinkelton ")</f>
        <v>Malakii Pinkelton </v>
      </c>
      <c r="C39" s="268">
        <f>IFERROR(__xludf.DUMMYFUNCTION("""COMPUTED_VALUE"""),0.0)</f>
        <v>0</v>
      </c>
      <c r="D39" s="269">
        <f>IFERROR(__xludf.DUMMYFUNCTION("""COMPUTED_VALUE"""),0.0)</f>
        <v>0</v>
      </c>
      <c r="E39" s="269">
        <f>IFERROR(__xludf.DUMMYFUNCTION("""COMPUTED_VALUE"""),0.0)</f>
        <v>0</v>
      </c>
      <c r="F39" s="269">
        <f>IFERROR(__xludf.DUMMYFUNCTION("""COMPUTED_VALUE"""),0.0)</f>
        <v>0</v>
      </c>
      <c r="G39" s="272" t="str">
        <f>IFERROR(__xludf.DUMMYFUNCTION("""COMPUTED_VALUE"""),"")</f>
        <v/>
      </c>
      <c r="H39" s="268">
        <f>IFERROR(__xludf.DUMMYFUNCTION("""COMPUTED_VALUE"""),0.0)</f>
        <v>0</v>
      </c>
      <c r="I39" s="269">
        <f>IFERROR(__xludf.DUMMYFUNCTION("""COMPUTED_VALUE"""),0.0)</f>
        <v>0</v>
      </c>
      <c r="J39" s="274" t="str">
        <f>IFERROR(__xludf.DUMMYFUNCTION("""COMPUTED_VALUE"""),"")</f>
        <v/>
      </c>
      <c r="K39" s="268">
        <f>IFERROR(__xludf.DUMMYFUNCTION("""COMPUTED_VALUE"""),6.0)</f>
        <v>6</v>
      </c>
      <c r="L39" s="269">
        <f>IFERROR(__xludf.DUMMYFUNCTION("""COMPUTED_VALUE"""),243.0)</f>
        <v>243</v>
      </c>
      <c r="M39" s="269">
        <f>IFERROR(__xludf.DUMMYFUNCTION("""COMPUTED_VALUE"""),1.0)</f>
        <v>1</v>
      </c>
      <c r="N39" s="274">
        <f>IFERROR(__xludf.DUMMYFUNCTION("""COMPUTED_VALUE"""),40.5)</f>
        <v>40.5</v>
      </c>
      <c r="O39" s="268">
        <f>IFERROR(__xludf.DUMMYFUNCTION("""COMPUTED_VALUE"""),0.0)</f>
        <v>0</v>
      </c>
      <c r="P39" s="269">
        <f>IFERROR(__xludf.DUMMYFUNCTION("""COMPUTED_VALUE"""),0.0)</f>
        <v>0</v>
      </c>
      <c r="Q39" s="269">
        <f>IFERROR(__xludf.DUMMYFUNCTION("""COMPUTED_VALUE"""),0.0)</f>
        <v>0</v>
      </c>
      <c r="R39" s="274" t="str">
        <f>IFERROR(__xludf.DUMMYFUNCTION("""COMPUTED_VALUE"""),"")</f>
        <v/>
      </c>
      <c r="S39" s="273">
        <f>IFERROR(__xludf.DUMMYFUNCTION("""COMPUTED_VALUE"""),0.0)</f>
        <v>0</v>
      </c>
      <c r="T39" s="269">
        <f>IFERROR(__xludf.DUMMYFUNCTION("""COMPUTED_VALUE"""),0.0)</f>
        <v>0</v>
      </c>
      <c r="U39" s="302">
        <f>IFERROR(__xludf.DUMMYFUNCTION("""COMPUTED_VALUE"""),0.0)</f>
        <v>0</v>
      </c>
      <c r="V39" s="50"/>
      <c r="W39" s="266"/>
      <c r="X39" s="267"/>
      <c r="Y39" s="2"/>
      <c r="Z39" s="2"/>
      <c r="AA39" s="2"/>
      <c r="AB39" s="160"/>
      <c r="AC39" s="276">
        <f>IFERROR(__xludf.DUMMYFUNCTION("""COMPUTED_VALUE"""),0.0)</f>
        <v>0</v>
      </c>
      <c r="AD39" s="277">
        <f>IFERROR(__xludf.DUMMYFUNCTION("""COMPUTED_VALUE"""),0.0)</f>
        <v>0</v>
      </c>
      <c r="AE39" s="277">
        <f>IFERROR(__xludf.DUMMYFUNCTION("""COMPUTED_VALUE"""),0.0)</f>
        <v>0</v>
      </c>
      <c r="AF39" s="277">
        <f>IFERROR(__xludf.DUMMYFUNCTION("""COMPUTED_VALUE"""),0.0)</f>
        <v>0</v>
      </c>
      <c r="AG39" s="277">
        <f>IFERROR(__xludf.DUMMYFUNCTION("""COMPUTED_VALUE"""),0.0)</f>
        <v>0</v>
      </c>
      <c r="AH39" s="277">
        <f>IFERROR(__xludf.DUMMYFUNCTION("""COMPUTED_VALUE"""),0.0)</f>
        <v>0</v>
      </c>
      <c r="AI39" s="278">
        <f>IFERROR(__xludf.DUMMYFUNCTION("""COMPUTED_VALUE"""),0.0)</f>
        <v>0</v>
      </c>
    </row>
    <row r="40">
      <c r="A40" s="266">
        <f>IFERROR(__xludf.DUMMYFUNCTION("""COMPUTED_VALUE"""),40.0)</f>
        <v>40</v>
      </c>
      <c r="B40" s="301" t="str">
        <f>IFERROR(__xludf.DUMMYFUNCTION("""COMPUTED_VALUE"""),"Adam Fitt")</f>
        <v>Adam Fitt</v>
      </c>
      <c r="C40" s="268">
        <f>IFERROR(__xludf.DUMMYFUNCTION("""COMPUTED_VALUE"""),4.0)</f>
        <v>4</v>
      </c>
      <c r="D40" s="269">
        <f>IFERROR(__xludf.DUMMYFUNCTION("""COMPUTED_VALUE"""),2.0)</f>
        <v>2</v>
      </c>
      <c r="E40" s="269">
        <f>IFERROR(__xludf.DUMMYFUNCTION("""COMPUTED_VALUE"""),37.0)</f>
        <v>37</v>
      </c>
      <c r="F40" s="269">
        <f>IFERROR(__xludf.DUMMYFUNCTION("""COMPUTED_VALUE"""),35.0)</f>
        <v>35</v>
      </c>
      <c r="G40" s="272">
        <f>IFERROR(__xludf.DUMMYFUNCTION("""COMPUTED_VALUE"""),0.9024390243902439)</f>
        <v>0.9024390244</v>
      </c>
      <c r="H40" s="268">
        <f>IFERROR(__xludf.DUMMYFUNCTION("""COMPUTED_VALUE"""),0.0)</f>
        <v>0</v>
      </c>
      <c r="I40" s="269">
        <f>IFERROR(__xludf.DUMMYFUNCTION("""COMPUTED_VALUE"""),0.0)</f>
        <v>0</v>
      </c>
      <c r="J40" s="274" t="str">
        <f>IFERROR(__xludf.DUMMYFUNCTION("""COMPUTED_VALUE"""),"")</f>
        <v/>
      </c>
      <c r="K40" s="268">
        <f>IFERROR(__xludf.DUMMYFUNCTION("""COMPUTED_VALUE"""),0.0)</f>
        <v>0</v>
      </c>
      <c r="L40" s="269">
        <f>IFERROR(__xludf.DUMMYFUNCTION("""COMPUTED_VALUE"""),0.0)</f>
        <v>0</v>
      </c>
      <c r="M40" s="269">
        <f>IFERROR(__xludf.DUMMYFUNCTION("""COMPUTED_VALUE"""),0.0)</f>
        <v>0</v>
      </c>
      <c r="N40" s="274" t="str">
        <f>IFERROR(__xludf.DUMMYFUNCTION("""COMPUTED_VALUE"""),"")</f>
        <v/>
      </c>
      <c r="O40" s="268">
        <f>IFERROR(__xludf.DUMMYFUNCTION("""COMPUTED_VALUE"""),0.0)</f>
        <v>0</v>
      </c>
      <c r="P40" s="269">
        <f>IFERROR(__xludf.DUMMYFUNCTION("""COMPUTED_VALUE"""),0.0)</f>
        <v>0</v>
      </c>
      <c r="Q40" s="269">
        <f>IFERROR(__xludf.DUMMYFUNCTION("""COMPUTED_VALUE"""),0.0)</f>
        <v>0</v>
      </c>
      <c r="R40" s="274" t="str">
        <f>IFERROR(__xludf.DUMMYFUNCTION("""COMPUTED_VALUE"""),"")</f>
        <v/>
      </c>
      <c r="S40" s="273">
        <f>IFERROR(__xludf.DUMMYFUNCTION("""COMPUTED_VALUE"""),0.0)</f>
        <v>0</v>
      </c>
      <c r="T40" s="269">
        <f>IFERROR(__xludf.DUMMYFUNCTION("""COMPUTED_VALUE"""),0.0)</f>
        <v>0</v>
      </c>
      <c r="U40" s="302">
        <f>IFERROR(__xludf.DUMMYFUNCTION("""COMPUTED_VALUE"""),0.0)</f>
        <v>0</v>
      </c>
      <c r="V40" s="50"/>
      <c r="W40" s="266"/>
      <c r="X40" s="267"/>
      <c r="Y40" s="2"/>
      <c r="Z40" s="2"/>
      <c r="AA40" s="2"/>
      <c r="AB40" s="160"/>
      <c r="AC40" s="276">
        <f>IFERROR(__xludf.DUMMYFUNCTION("""COMPUTED_VALUE"""),0.0)</f>
        <v>0</v>
      </c>
      <c r="AD40" s="277">
        <f>IFERROR(__xludf.DUMMYFUNCTION("""COMPUTED_VALUE"""),0.0)</f>
        <v>0</v>
      </c>
      <c r="AE40" s="277">
        <f>IFERROR(__xludf.DUMMYFUNCTION("""COMPUTED_VALUE"""),0.0)</f>
        <v>0</v>
      </c>
      <c r="AF40" s="277">
        <f>IFERROR(__xludf.DUMMYFUNCTION("""COMPUTED_VALUE"""),0.0)</f>
        <v>0</v>
      </c>
      <c r="AG40" s="277">
        <f>IFERROR(__xludf.DUMMYFUNCTION("""COMPUTED_VALUE"""),0.0)</f>
        <v>0</v>
      </c>
      <c r="AH40" s="277">
        <f>IFERROR(__xludf.DUMMYFUNCTION("""COMPUTED_VALUE"""),0.0)</f>
        <v>0</v>
      </c>
      <c r="AI40" s="278">
        <f>IFERROR(__xludf.DUMMYFUNCTION("""COMPUTED_VALUE"""),0.0)</f>
        <v>0</v>
      </c>
    </row>
    <row r="41">
      <c r="A41" s="266">
        <f>IFERROR(__xludf.DUMMYFUNCTION("""COMPUTED_VALUE"""),9.0)</f>
        <v>9</v>
      </c>
      <c r="B41" s="301" t="str">
        <f>IFERROR(__xludf.DUMMYFUNCTION("""COMPUTED_VALUE"""),"Jace Cornell")</f>
        <v>Jace Cornell</v>
      </c>
      <c r="C41" s="268">
        <f>IFERROR(__xludf.DUMMYFUNCTION("""COMPUTED_VALUE"""),0.0)</f>
        <v>0</v>
      </c>
      <c r="D41" s="269">
        <f>IFERROR(__xludf.DUMMYFUNCTION("""COMPUTED_VALUE"""),0.0)</f>
        <v>0</v>
      </c>
      <c r="E41" s="269">
        <f>IFERROR(__xludf.DUMMYFUNCTION("""COMPUTED_VALUE"""),0.0)</f>
        <v>0</v>
      </c>
      <c r="F41" s="269">
        <f>IFERROR(__xludf.DUMMYFUNCTION("""COMPUTED_VALUE"""),0.0)</f>
        <v>0</v>
      </c>
      <c r="G41" s="272" t="str">
        <f>IFERROR(__xludf.DUMMYFUNCTION("""COMPUTED_VALUE"""),"")</f>
        <v/>
      </c>
      <c r="H41" s="268">
        <f>IFERROR(__xludf.DUMMYFUNCTION("""COMPUTED_VALUE"""),0.0)</f>
        <v>0</v>
      </c>
      <c r="I41" s="269">
        <f>IFERROR(__xludf.DUMMYFUNCTION("""COMPUTED_VALUE"""),0.0)</f>
        <v>0</v>
      </c>
      <c r="J41" s="274" t="str">
        <f>IFERROR(__xludf.DUMMYFUNCTION("""COMPUTED_VALUE"""),"")</f>
        <v/>
      </c>
      <c r="K41" s="268">
        <f>IFERROR(__xludf.DUMMYFUNCTION("""COMPUTED_VALUE"""),2.0)</f>
        <v>2</v>
      </c>
      <c r="L41" s="269">
        <f>IFERROR(__xludf.DUMMYFUNCTION("""COMPUTED_VALUE"""),36.0)</f>
        <v>36</v>
      </c>
      <c r="M41" s="269">
        <f>IFERROR(__xludf.DUMMYFUNCTION("""COMPUTED_VALUE"""),0.0)</f>
        <v>0</v>
      </c>
      <c r="N41" s="274">
        <f>IFERROR(__xludf.DUMMYFUNCTION("""COMPUTED_VALUE"""),18.0)</f>
        <v>18</v>
      </c>
      <c r="O41" s="268">
        <f>IFERROR(__xludf.DUMMYFUNCTION("""COMPUTED_VALUE"""),0.0)</f>
        <v>0</v>
      </c>
      <c r="P41" s="269">
        <f>IFERROR(__xludf.DUMMYFUNCTION("""COMPUTED_VALUE"""),0.0)</f>
        <v>0</v>
      </c>
      <c r="Q41" s="269">
        <f>IFERROR(__xludf.DUMMYFUNCTION("""COMPUTED_VALUE"""),0.0)</f>
        <v>0</v>
      </c>
      <c r="R41" s="274" t="str">
        <f>IFERROR(__xludf.DUMMYFUNCTION("""COMPUTED_VALUE"""),"")</f>
        <v/>
      </c>
      <c r="S41" s="273">
        <f>IFERROR(__xludf.DUMMYFUNCTION("""COMPUTED_VALUE"""),0.0)</f>
        <v>0</v>
      </c>
      <c r="T41" s="269">
        <f>IFERROR(__xludf.DUMMYFUNCTION("""COMPUTED_VALUE"""),0.0)</f>
        <v>0</v>
      </c>
      <c r="U41" s="302">
        <f>IFERROR(__xludf.DUMMYFUNCTION("""COMPUTED_VALUE"""),0.0)</f>
        <v>0</v>
      </c>
      <c r="V41" s="50"/>
      <c r="W41" s="266"/>
      <c r="X41" s="267"/>
      <c r="Y41" s="2"/>
      <c r="Z41" s="2"/>
      <c r="AA41" s="2"/>
      <c r="AB41" s="160"/>
      <c r="AC41" s="276">
        <f>IFERROR(__xludf.DUMMYFUNCTION("""COMPUTED_VALUE"""),0.0)</f>
        <v>0</v>
      </c>
      <c r="AD41" s="277">
        <f>IFERROR(__xludf.DUMMYFUNCTION("""COMPUTED_VALUE"""),0.0)</f>
        <v>0</v>
      </c>
      <c r="AE41" s="277">
        <f>IFERROR(__xludf.DUMMYFUNCTION("""COMPUTED_VALUE"""),0.0)</f>
        <v>0</v>
      </c>
      <c r="AF41" s="277">
        <f>IFERROR(__xludf.DUMMYFUNCTION("""COMPUTED_VALUE"""),0.0)</f>
        <v>0</v>
      </c>
      <c r="AG41" s="277">
        <f>IFERROR(__xludf.DUMMYFUNCTION("""COMPUTED_VALUE"""),0.0)</f>
        <v>0</v>
      </c>
      <c r="AH41" s="277">
        <f>IFERROR(__xludf.DUMMYFUNCTION("""COMPUTED_VALUE"""),0.0)</f>
        <v>0</v>
      </c>
      <c r="AI41" s="278">
        <f>IFERROR(__xludf.DUMMYFUNCTION("""COMPUTED_VALUE"""),0.0)</f>
        <v>0</v>
      </c>
    </row>
    <row r="42">
      <c r="A42" s="266">
        <f>IFERROR(__xludf.DUMMYFUNCTION("""COMPUTED_VALUE"""),18.0)</f>
        <v>18</v>
      </c>
      <c r="B42" s="301" t="str">
        <f>IFERROR(__xludf.DUMMYFUNCTION("""COMPUTED_VALUE"""),"Martez Wilson")</f>
        <v>Martez Wilson</v>
      </c>
      <c r="C42" s="268">
        <f>IFERROR(__xludf.DUMMYFUNCTION("""COMPUTED_VALUE"""),0.0)</f>
        <v>0</v>
      </c>
      <c r="D42" s="269">
        <f>IFERROR(__xludf.DUMMYFUNCTION("""COMPUTED_VALUE"""),0.0)</f>
        <v>0</v>
      </c>
      <c r="E42" s="269">
        <f>IFERROR(__xludf.DUMMYFUNCTION("""COMPUTED_VALUE"""),0.0)</f>
        <v>0</v>
      </c>
      <c r="F42" s="269">
        <f>IFERROR(__xludf.DUMMYFUNCTION("""COMPUTED_VALUE"""),0.0)</f>
        <v>0</v>
      </c>
      <c r="G42" s="272" t="str">
        <f>IFERROR(__xludf.DUMMYFUNCTION("""COMPUTED_VALUE"""),"")</f>
        <v/>
      </c>
      <c r="H42" s="268">
        <f>IFERROR(__xludf.DUMMYFUNCTION("""COMPUTED_VALUE"""),0.0)</f>
        <v>0</v>
      </c>
      <c r="I42" s="269">
        <f>IFERROR(__xludf.DUMMYFUNCTION("""COMPUTED_VALUE"""),0.0)</f>
        <v>0</v>
      </c>
      <c r="J42" s="274" t="str">
        <f>IFERROR(__xludf.DUMMYFUNCTION("""COMPUTED_VALUE"""),"")</f>
        <v/>
      </c>
      <c r="K42" s="268">
        <f>IFERROR(__xludf.DUMMYFUNCTION("""COMPUTED_VALUE"""),2.0)</f>
        <v>2</v>
      </c>
      <c r="L42" s="269">
        <f>IFERROR(__xludf.DUMMYFUNCTION("""COMPUTED_VALUE"""),21.0)</f>
        <v>21</v>
      </c>
      <c r="M42" s="269">
        <f>IFERROR(__xludf.DUMMYFUNCTION("""COMPUTED_VALUE"""),0.0)</f>
        <v>0</v>
      </c>
      <c r="N42" s="274">
        <f>IFERROR(__xludf.DUMMYFUNCTION("""COMPUTED_VALUE"""),10.5)</f>
        <v>10.5</v>
      </c>
      <c r="O42" s="268">
        <f>IFERROR(__xludf.DUMMYFUNCTION("""COMPUTED_VALUE"""),0.0)</f>
        <v>0</v>
      </c>
      <c r="P42" s="269">
        <f>IFERROR(__xludf.DUMMYFUNCTION("""COMPUTED_VALUE"""),0.0)</f>
        <v>0</v>
      </c>
      <c r="Q42" s="269">
        <f>IFERROR(__xludf.DUMMYFUNCTION("""COMPUTED_VALUE"""),0.0)</f>
        <v>0</v>
      </c>
      <c r="R42" s="274" t="str">
        <f>IFERROR(__xludf.DUMMYFUNCTION("""COMPUTED_VALUE"""),"")</f>
        <v/>
      </c>
      <c r="S42" s="273">
        <f>IFERROR(__xludf.DUMMYFUNCTION("""COMPUTED_VALUE"""),0.0)</f>
        <v>0</v>
      </c>
      <c r="T42" s="269">
        <f>IFERROR(__xludf.DUMMYFUNCTION("""COMPUTED_VALUE"""),0.0)</f>
        <v>0</v>
      </c>
      <c r="U42" s="302">
        <f>IFERROR(__xludf.DUMMYFUNCTION("""COMPUTED_VALUE"""),0.0)</f>
        <v>0</v>
      </c>
      <c r="V42" s="50"/>
      <c r="W42" s="266"/>
      <c r="X42" s="267"/>
      <c r="Y42" s="2"/>
      <c r="Z42" s="2"/>
      <c r="AA42" s="2"/>
      <c r="AB42" s="160"/>
      <c r="AC42" s="276">
        <f>IFERROR(__xludf.DUMMYFUNCTION("""COMPUTED_VALUE"""),0.0)</f>
        <v>0</v>
      </c>
      <c r="AD42" s="277">
        <f>IFERROR(__xludf.DUMMYFUNCTION("""COMPUTED_VALUE"""),0.0)</f>
        <v>0</v>
      </c>
      <c r="AE42" s="277">
        <f>IFERROR(__xludf.DUMMYFUNCTION("""COMPUTED_VALUE"""),0.0)</f>
        <v>0</v>
      </c>
      <c r="AF42" s="277">
        <f>IFERROR(__xludf.DUMMYFUNCTION("""COMPUTED_VALUE"""),0.0)</f>
        <v>0</v>
      </c>
      <c r="AG42" s="277">
        <f>IFERROR(__xludf.DUMMYFUNCTION("""COMPUTED_VALUE"""),0.0)</f>
        <v>0</v>
      </c>
      <c r="AH42" s="277">
        <f>IFERROR(__xludf.DUMMYFUNCTION("""COMPUTED_VALUE"""),0.0)</f>
        <v>0</v>
      </c>
      <c r="AI42" s="278">
        <f>IFERROR(__xludf.DUMMYFUNCTION("""COMPUTED_VALUE"""),0.0)</f>
        <v>0</v>
      </c>
    </row>
    <row r="43">
      <c r="A43" s="266">
        <f>IFERROR(__xludf.DUMMYFUNCTION("""COMPUTED_VALUE"""),1.0)</f>
        <v>1</v>
      </c>
      <c r="B43" s="301" t="str">
        <f>IFERROR(__xludf.DUMMYFUNCTION("""COMPUTED_VALUE"""),"Gavin Cornell ")</f>
        <v>Gavin Cornell </v>
      </c>
      <c r="C43" s="268">
        <f>IFERROR(__xludf.DUMMYFUNCTION("""COMPUTED_VALUE"""),0.0)</f>
        <v>0</v>
      </c>
      <c r="D43" s="269">
        <f>IFERROR(__xludf.DUMMYFUNCTION("""COMPUTED_VALUE"""),0.0)</f>
        <v>0</v>
      </c>
      <c r="E43" s="269">
        <f>IFERROR(__xludf.DUMMYFUNCTION("""COMPUTED_VALUE"""),0.0)</f>
        <v>0</v>
      </c>
      <c r="F43" s="269">
        <f>IFERROR(__xludf.DUMMYFUNCTION("""COMPUTED_VALUE"""),0.0)</f>
        <v>0</v>
      </c>
      <c r="G43" s="272" t="str">
        <f>IFERROR(__xludf.DUMMYFUNCTION("""COMPUTED_VALUE"""),"")</f>
        <v/>
      </c>
      <c r="H43" s="268">
        <f>IFERROR(__xludf.DUMMYFUNCTION("""COMPUTED_VALUE"""),21.0)</f>
        <v>21</v>
      </c>
      <c r="I43" s="269">
        <f>IFERROR(__xludf.DUMMYFUNCTION("""COMPUTED_VALUE"""),717.0)</f>
        <v>717</v>
      </c>
      <c r="J43" s="274">
        <f>IFERROR(__xludf.DUMMYFUNCTION("""COMPUTED_VALUE"""),34.142857142857146)</f>
        <v>34.14285714</v>
      </c>
      <c r="K43" s="268">
        <f>IFERROR(__xludf.DUMMYFUNCTION("""COMPUTED_VALUE"""),11.0)</f>
        <v>11</v>
      </c>
      <c r="L43" s="269">
        <f>IFERROR(__xludf.DUMMYFUNCTION("""COMPUTED_VALUE"""),275.0)</f>
        <v>275</v>
      </c>
      <c r="M43" s="269">
        <f>IFERROR(__xludf.DUMMYFUNCTION("""COMPUTED_VALUE"""),0.0)</f>
        <v>0</v>
      </c>
      <c r="N43" s="274">
        <f>IFERROR(__xludf.DUMMYFUNCTION("""COMPUTED_VALUE"""),25.0)</f>
        <v>25</v>
      </c>
      <c r="O43" s="268">
        <f>IFERROR(__xludf.DUMMYFUNCTION("""COMPUTED_VALUE"""),0.0)</f>
        <v>0</v>
      </c>
      <c r="P43" s="269">
        <f>IFERROR(__xludf.DUMMYFUNCTION("""COMPUTED_VALUE"""),0.0)</f>
        <v>0</v>
      </c>
      <c r="Q43" s="269">
        <f>IFERROR(__xludf.DUMMYFUNCTION("""COMPUTED_VALUE"""),0.0)</f>
        <v>0</v>
      </c>
      <c r="R43" s="274" t="str">
        <f>IFERROR(__xludf.DUMMYFUNCTION("""COMPUTED_VALUE"""),"")</f>
        <v/>
      </c>
      <c r="S43" s="273">
        <f>IFERROR(__xludf.DUMMYFUNCTION("""COMPUTED_VALUE"""),0.0)</f>
        <v>0</v>
      </c>
      <c r="T43" s="269">
        <f>IFERROR(__xludf.DUMMYFUNCTION("""COMPUTED_VALUE"""),0.0)</f>
        <v>0</v>
      </c>
      <c r="U43" s="302">
        <f>IFERROR(__xludf.DUMMYFUNCTION("""COMPUTED_VALUE"""),0.0)</f>
        <v>0</v>
      </c>
      <c r="V43" s="50"/>
      <c r="W43" s="266"/>
      <c r="X43" s="267"/>
      <c r="Y43" s="2"/>
      <c r="Z43" s="2"/>
      <c r="AA43" s="2"/>
      <c r="AB43" s="160"/>
      <c r="AC43" s="276">
        <f>IFERROR(__xludf.DUMMYFUNCTION("""COMPUTED_VALUE"""),0.0)</f>
        <v>0</v>
      </c>
      <c r="AD43" s="277">
        <f>IFERROR(__xludf.DUMMYFUNCTION("""COMPUTED_VALUE"""),0.0)</f>
        <v>0</v>
      </c>
      <c r="AE43" s="277">
        <f>IFERROR(__xludf.DUMMYFUNCTION("""COMPUTED_VALUE"""),0.0)</f>
        <v>0</v>
      </c>
      <c r="AF43" s="277">
        <f>IFERROR(__xludf.DUMMYFUNCTION("""COMPUTED_VALUE"""),0.0)</f>
        <v>0</v>
      </c>
      <c r="AG43" s="277">
        <f>IFERROR(__xludf.DUMMYFUNCTION("""COMPUTED_VALUE"""),0.0)</f>
        <v>0</v>
      </c>
      <c r="AH43" s="277">
        <f>IFERROR(__xludf.DUMMYFUNCTION("""COMPUTED_VALUE"""),0.0)</f>
        <v>0</v>
      </c>
      <c r="AI43" s="278">
        <f>IFERROR(__xludf.DUMMYFUNCTION("""COMPUTED_VALUE"""),0.0)</f>
        <v>0</v>
      </c>
    </row>
    <row r="44">
      <c r="A44" s="266">
        <f>IFERROR(__xludf.DUMMYFUNCTION("""COMPUTED_VALUE"""),4.0)</f>
        <v>4</v>
      </c>
      <c r="B44" s="301" t="str">
        <f>IFERROR(__xludf.DUMMYFUNCTION("""COMPUTED_VALUE"""),"Dylan Reynolds")</f>
        <v>Dylan Reynolds</v>
      </c>
      <c r="C44" s="268">
        <f>IFERROR(__xludf.DUMMYFUNCTION("""COMPUTED_VALUE"""),0.0)</f>
        <v>0</v>
      </c>
      <c r="D44" s="269">
        <f>IFERROR(__xludf.DUMMYFUNCTION("""COMPUTED_VALUE"""),0.0)</f>
        <v>0</v>
      </c>
      <c r="E44" s="269">
        <f>IFERROR(__xludf.DUMMYFUNCTION("""COMPUTED_VALUE"""),0.0)</f>
        <v>0</v>
      </c>
      <c r="F44" s="269">
        <f>IFERROR(__xludf.DUMMYFUNCTION("""COMPUTED_VALUE"""),0.0)</f>
        <v>0</v>
      </c>
      <c r="G44" s="272" t="str">
        <f>IFERROR(__xludf.DUMMYFUNCTION("""COMPUTED_VALUE"""),"")</f>
        <v/>
      </c>
      <c r="H44" s="268">
        <f>IFERROR(__xludf.DUMMYFUNCTION("""COMPUTED_VALUE"""),0.0)</f>
        <v>0</v>
      </c>
      <c r="I44" s="269">
        <f>IFERROR(__xludf.DUMMYFUNCTION("""COMPUTED_VALUE"""),0.0)</f>
        <v>0</v>
      </c>
      <c r="J44" s="274" t="str">
        <f>IFERROR(__xludf.DUMMYFUNCTION("""COMPUTED_VALUE"""),"")</f>
        <v/>
      </c>
      <c r="K44" s="268">
        <f>IFERROR(__xludf.DUMMYFUNCTION("""COMPUTED_VALUE"""),1.0)</f>
        <v>1</v>
      </c>
      <c r="L44" s="269">
        <f>IFERROR(__xludf.DUMMYFUNCTION("""COMPUTED_VALUE"""),1.0)</f>
        <v>1</v>
      </c>
      <c r="M44" s="269">
        <f>IFERROR(__xludf.DUMMYFUNCTION("""COMPUTED_VALUE"""),0.0)</f>
        <v>0</v>
      </c>
      <c r="N44" s="274">
        <f>IFERROR(__xludf.DUMMYFUNCTION("""COMPUTED_VALUE"""),1.0)</f>
        <v>1</v>
      </c>
      <c r="O44" s="266">
        <f>IFERROR(__xludf.DUMMYFUNCTION("""COMPUTED_VALUE"""),1.0)</f>
        <v>1</v>
      </c>
      <c r="P44" s="303">
        <f>IFERROR(__xludf.DUMMYFUNCTION("""COMPUTED_VALUE"""),39.0)</f>
        <v>39</v>
      </c>
      <c r="Q44" s="303">
        <f>IFERROR(__xludf.DUMMYFUNCTION("""COMPUTED_VALUE"""),0.0)</f>
        <v>0</v>
      </c>
      <c r="R44" s="304">
        <f>IFERROR(__xludf.DUMMYFUNCTION("""COMPUTED_VALUE"""),39.0)</f>
        <v>39</v>
      </c>
      <c r="S44" s="305">
        <f>IFERROR(__xludf.DUMMYFUNCTION("""COMPUTED_VALUE"""),0.0)</f>
        <v>0</v>
      </c>
      <c r="T44" s="303">
        <f>IFERROR(__xludf.DUMMYFUNCTION("""COMPUTED_VALUE"""),0.0)</f>
        <v>0</v>
      </c>
      <c r="U44" s="301">
        <f>IFERROR(__xludf.DUMMYFUNCTION("""COMPUTED_VALUE"""),0.0)</f>
        <v>0</v>
      </c>
      <c r="V44" s="50"/>
      <c r="W44" s="266"/>
      <c r="X44" s="267"/>
      <c r="Y44" s="2"/>
      <c r="Z44" s="2"/>
      <c r="AA44" s="2"/>
      <c r="AB44" s="160"/>
      <c r="AC44" s="276">
        <f>IFERROR(__xludf.DUMMYFUNCTION("""COMPUTED_VALUE"""),0.0)</f>
        <v>0</v>
      </c>
      <c r="AD44" s="277">
        <f>IFERROR(__xludf.DUMMYFUNCTION("""COMPUTED_VALUE"""),0.0)</f>
        <v>0</v>
      </c>
      <c r="AE44" s="277">
        <f>IFERROR(__xludf.DUMMYFUNCTION("""COMPUTED_VALUE"""),0.0)</f>
        <v>0</v>
      </c>
      <c r="AF44" s="277">
        <f>IFERROR(__xludf.DUMMYFUNCTION("""COMPUTED_VALUE"""),0.0)</f>
        <v>0</v>
      </c>
      <c r="AG44" s="277">
        <f>IFERROR(__xludf.DUMMYFUNCTION("""COMPUTED_VALUE"""),0.0)</f>
        <v>0</v>
      </c>
      <c r="AH44" s="277">
        <f>IFERROR(__xludf.DUMMYFUNCTION("""COMPUTED_VALUE"""),0.0)</f>
        <v>0</v>
      </c>
      <c r="AI44" s="278">
        <f>IFERROR(__xludf.DUMMYFUNCTION("""COMPUTED_VALUE"""),0.0)</f>
        <v>0</v>
      </c>
    </row>
    <row r="45">
      <c r="A45" s="266">
        <f>IFERROR(__xludf.DUMMYFUNCTION("""COMPUTED_VALUE"""),5.0)</f>
        <v>5</v>
      </c>
      <c r="B45" s="301" t="str">
        <f>IFERROR(__xludf.DUMMYFUNCTION("""COMPUTED_VALUE"""),"Adam Siefke ")</f>
        <v>Adam Siefke </v>
      </c>
      <c r="C45" s="268">
        <f>IFERROR(__xludf.DUMMYFUNCTION("""COMPUTED_VALUE"""),0.0)</f>
        <v>0</v>
      </c>
      <c r="D45" s="269">
        <f>IFERROR(__xludf.DUMMYFUNCTION("""COMPUTED_VALUE"""),0.0)</f>
        <v>0</v>
      </c>
      <c r="E45" s="269">
        <f>IFERROR(__xludf.DUMMYFUNCTION("""COMPUTED_VALUE"""),0.0)</f>
        <v>0</v>
      </c>
      <c r="F45" s="269">
        <f>IFERROR(__xludf.DUMMYFUNCTION("""COMPUTED_VALUE"""),0.0)</f>
        <v>0</v>
      </c>
      <c r="G45" s="272" t="str">
        <f>IFERROR(__xludf.DUMMYFUNCTION("""COMPUTED_VALUE"""),"")</f>
        <v/>
      </c>
      <c r="H45" s="268">
        <f>IFERROR(__xludf.DUMMYFUNCTION("""COMPUTED_VALUE"""),0.0)</f>
        <v>0</v>
      </c>
      <c r="I45" s="269">
        <f>IFERROR(__xludf.DUMMYFUNCTION("""COMPUTED_VALUE"""),0.0)</f>
        <v>0</v>
      </c>
      <c r="J45" s="274" t="str">
        <f>IFERROR(__xludf.DUMMYFUNCTION("""COMPUTED_VALUE"""),"")</f>
        <v/>
      </c>
      <c r="K45" s="268">
        <f>IFERROR(__xludf.DUMMYFUNCTION("""COMPUTED_VALUE"""),2.0)</f>
        <v>2</v>
      </c>
      <c r="L45" s="269">
        <f>IFERROR(__xludf.DUMMYFUNCTION("""COMPUTED_VALUE"""),14.0)</f>
        <v>14</v>
      </c>
      <c r="M45" s="269">
        <f>IFERROR(__xludf.DUMMYFUNCTION("""COMPUTED_VALUE"""),0.0)</f>
        <v>0</v>
      </c>
      <c r="N45" s="274">
        <f>IFERROR(__xludf.DUMMYFUNCTION("""COMPUTED_VALUE"""),7.0)</f>
        <v>7</v>
      </c>
      <c r="O45" s="266">
        <f>IFERROR(__xludf.DUMMYFUNCTION("""COMPUTED_VALUE"""),0.0)</f>
        <v>0</v>
      </c>
      <c r="P45" s="303">
        <f>IFERROR(__xludf.DUMMYFUNCTION("""COMPUTED_VALUE"""),0.0)</f>
        <v>0</v>
      </c>
      <c r="Q45" s="303">
        <f>IFERROR(__xludf.DUMMYFUNCTION("""COMPUTED_VALUE"""),0.0)</f>
        <v>0</v>
      </c>
      <c r="R45" s="304" t="str">
        <f>IFERROR(__xludf.DUMMYFUNCTION("""COMPUTED_VALUE"""),"")</f>
        <v/>
      </c>
      <c r="S45" s="305">
        <f>IFERROR(__xludf.DUMMYFUNCTION("""COMPUTED_VALUE"""),0.0)</f>
        <v>0</v>
      </c>
      <c r="T45" s="303">
        <f>IFERROR(__xludf.DUMMYFUNCTION("""COMPUTED_VALUE"""),0.0)</f>
        <v>0</v>
      </c>
      <c r="U45" s="301">
        <f>IFERROR(__xludf.DUMMYFUNCTION("""COMPUTED_VALUE"""),0.0)</f>
        <v>0</v>
      </c>
      <c r="V45" s="50"/>
      <c r="W45" s="266"/>
      <c r="X45" s="267"/>
      <c r="Y45" s="2"/>
      <c r="Z45" s="2"/>
      <c r="AA45" s="2"/>
      <c r="AB45" s="160"/>
      <c r="AC45" s="276">
        <f>IFERROR(__xludf.DUMMYFUNCTION("""COMPUTED_VALUE"""),0.0)</f>
        <v>0</v>
      </c>
      <c r="AD45" s="277">
        <f>IFERROR(__xludf.DUMMYFUNCTION("""COMPUTED_VALUE"""),0.0)</f>
        <v>0</v>
      </c>
      <c r="AE45" s="277">
        <f>IFERROR(__xludf.DUMMYFUNCTION("""COMPUTED_VALUE"""),0.0)</f>
        <v>0</v>
      </c>
      <c r="AF45" s="277">
        <f>IFERROR(__xludf.DUMMYFUNCTION("""COMPUTED_VALUE"""),0.0)</f>
        <v>0</v>
      </c>
      <c r="AG45" s="277">
        <f>IFERROR(__xludf.DUMMYFUNCTION("""COMPUTED_VALUE"""),0.0)</f>
        <v>0</v>
      </c>
      <c r="AH45" s="277">
        <f>IFERROR(__xludf.DUMMYFUNCTION("""COMPUTED_VALUE"""),0.0)</f>
        <v>0</v>
      </c>
      <c r="AI45" s="278">
        <f>IFERROR(__xludf.DUMMYFUNCTION("""COMPUTED_VALUE"""),0.0)</f>
        <v>0</v>
      </c>
    </row>
    <row r="46">
      <c r="A46" s="266">
        <f>IFERROR(__xludf.DUMMYFUNCTION("""COMPUTED_VALUE"""),15.0)</f>
        <v>15</v>
      </c>
      <c r="B46" s="301" t="str">
        <f>IFERROR(__xludf.DUMMYFUNCTION("""COMPUTED_VALUE"""),"Trey Armendariz")</f>
        <v>Trey Armendariz</v>
      </c>
      <c r="C46" s="268">
        <f>IFERROR(__xludf.DUMMYFUNCTION("""COMPUTED_VALUE"""),0.0)</f>
        <v>0</v>
      </c>
      <c r="D46" s="269">
        <f>IFERROR(__xludf.DUMMYFUNCTION("""COMPUTED_VALUE"""),0.0)</f>
        <v>0</v>
      </c>
      <c r="E46" s="269">
        <f>IFERROR(__xludf.DUMMYFUNCTION("""COMPUTED_VALUE"""),0.0)</f>
        <v>0</v>
      </c>
      <c r="F46" s="269">
        <f>IFERROR(__xludf.DUMMYFUNCTION("""COMPUTED_VALUE"""),0.0)</f>
        <v>0</v>
      </c>
      <c r="G46" s="272" t="str">
        <f>IFERROR(__xludf.DUMMYFUNCTION("""COMPUTED_VALUE"""),"")</f>
        <v/>
      </c>
      <c r="H46" s="268">
        <f>IFERROR(__xludf.DUMMYFUNCTION("""COMPUTED_VALUE"""),0.0)</f>
        <v>0</v>
      </c>
      <c r="I46" s="269">
        <f>IFERROR(__xludf.DUMMYFUNCTION("""COMPUTED_VALUE"""),0.0)</f>
        <v>0</v>
      </c>
      <c r="J46" s="274" t="str">
        <f>IFERROR(__xludf.DUMMYFUNCTION("""COMPUTED_VALUE"""),"")</f>
        <v/>
      </c>
      <c r="K46" s="268">
        <f>IFERROR(__xludf.DUMMYFUNCTION("""COMPUTED_VALUE"""),1.0)</f>
        <v>1</v>
      </c>
      <c r="L46" s="269">
        <f>IFERROR(__xludf.DUMMYFUNCTION("""COMPUTED_VALUE"""),7.0)</f>
        <v>7</v>
      </c>
      <c r="M46" s="269">
        <f>IFERROR(__xludf.DUMMYFUNCTION("""COMPUTED_VALUE"""),0.0)</f>
        <v>0</v>
      </c>
      <c r="N46" s="274">
        <f>IFERROR(__xludf.DUMMYFUNCTION("""COMPUTED_VALUE"""),7.0)</f>
        <v>7</v>
      </c>
      <c r="O46" s="266">
        <f>IFERROR(__xludf.DUMMYFUNCTION("""COMPUTED_VALUE"""),0.0)</f>
        <v>0</v>
      </c>
      <c r="P46" s="303">
        <f>IFERROR(__xludf.DUMMYFUNCTION("""COMPUTED_VALUE"""),0.0)</f>
        <v>0</v>
      </c>
      <c r="Q46" s="303">
        <f>IFERROR(__xludf.DUMMYFUNCTION("""COMPUTED_VALUE"""),0.0)</f>
        <v>0</v>
      </c>
      <c r="R46" s="304" t="str">
        <f>IFERROR(__xludf.DUMMYFUNCTION("""COMPUTED_VALUE"""),"")</f>
        <v/>
      </c>
      <c r="S46" s="305">
        <f>IFERROR(__xludf.DUMMYFUNCTION("""COMPUTED_VALUE"""),0.0)</f>
        <v>0</v>
      </c>
      <c r="T46" s="303">
        <f>IFERROR(__xludf.DUMMYFUNCTION("""COMPUTED_VALUE"""),0.0)</f>
        <v>0</v>
      </c>
      <c r="U46" s="301">
        <f>IFERROR(__xludf.DUMMYFUNCTION("""COMPUTED_VALUE"""),0.0)</f>
        <v>0</v>
      </c>
      <c r="V46" s="50"/>
      <c r="W46" s="266"/>
      <c r="X46" s="267"/>
      <c r="Y46" s="2"/>
      <c r="Z46" s="2"/>
      <c r="AA46" s="2"/>
      <c r="AB46" s="160"/>
      <c r="AC46" s="276">
        <f>IFERROR(__xludf.DUMMYFUNCTION("""COMPUTED_VALUE"""),0.0)</f>
        <v>0</v>
      </c>
      <c r="AD46" s="277">
        <f>IFERROR(__xludf.DUMMYFUNCTION("""COMPUTED_VALUE"""),0.0)</f>
        <v>0</v>
      </c>
      <c r="AE46" s="277">
        <f>IFERROR(__xludf.DUMMYFUNCTION("""COMPUTED_VALUE"""),0.0)</f>
        <v>0</v>
      </c>
      <c r="AF46" s="277">
        <f>IFERROR(__xludf.DUMMYFUNCTION("""COMPUTED_VALUE"""),0.0)</f>
        <v>0</v>
      </c>
      <c r="AG46" s="277">
        <f>IFERROR(__xludf.DUMMYFUNCTION("""COMPUTED_VALUE"""),0.0)</f>
        <v>0</v>
      </c>
      <c r="AH46" s="277">
        <f>IFERROR(__xludf.DUMMYFUNCTION("""COMPUTED_VALUE"""),0.0)</f>
        <v>0</v>
      </c>
      <c r="AI46" s="278">
        <f>IFERROR(__xludf.DUMMYFUNCTION("""COMPUTED_VALUE"""),0.0)</f>
        <v>0</v>
      </c>
    </row>
    <row r="47">
      <c r="A47" s="266">
        <f>IFERROR(__xludf.DUMMYFUNCTION("""COMPUTED_VALUE"""),2.0)</f>
        <v>2</v>
      </c>
      <c r="B47" s="301" t="str">
        <f>IFERROR(__xludf.DUMMYFUNCTION("""COMPUTED_VALUE"""),"Brody Bollinger ")</f>
        <v>Brody Bollinger </v>
      </c>
      <c r="C47" s="268">
        <f>IFERROR(__xludf.DUMMYFUNCTION("""COMPUTED_VALUE"""),0.0)</f>
        <v>0</v>
      </c>
      <c r="D47" s="269">
        <f>IFERROR(__xludf.DUMMYFUNCTION("""COMPUTED_VALUE"""),0.0)</f>
        <v>0</v>
      </c>
      <c r="E47" s="269">
        <f>IFERROR(__xludf.DUMMYFUNCTION("""COMPUTED_VALUE"""),0.0)</f>
        <v>0</v>
      </c>
      <c r="F47" s="269">
        <f>IFERROR(__xludf.DUMMYFUNCTION("""COMPUTED_VALUE"""),0.0)</f>
        <v>0</v>
      </c>
      <c r="G47" s="272" t="str">
        <f>IFERROR(__xludf.DUMMYFUNCTION("""COMPUTED_VALUE"""),"")</f>
        <v/>
      </c>
      <c r="H47" s="268">
        <f>IFERROR(__xludf.DUMMYFUNCTION("""COMPUTED_VALUE"""),0.0)</f>
        <v>0</v>
      </c>
      <c r="I47" s="269">
        <f>IFERROR(__xludf.DUMMYFUNCTION("""COMPUTED_VALUE"""),0.0)</f>
        <v>0</v>
      </c>
      <c r="J47" s="274" t="str">
        <f>IFERROR(__xludf.DUMMYFUNCTION("""COMPUTED_VALUE"""),"")</f>
        <v/>
      </c>
      <c r="K47" s="268">
        <f>IFERROR(__xludf.DUMMYFUNCTION("""COMPUTED_VALUE"""),0.0)</f>
        <v>0</v>
      </c>
      <c r="L47" s="269">
        <f>IFERROR(__xludf.DUMMYFUNCTION("""COMPUTED_VALUE"""),0.0)</f>
        <v>0</v>
      </c>
      <c r="M47" s="269">
        <f>IFERROR(__xludf.DUMMYFUNCTION("""COMPUTED_VALUE"""),0.0)</f>
        <v>0</v>
      </c>
      <c r="N47" s="274" t="str">
        <f>IFERROR(__xludf.DUMMYFUNCTION("""COMPUTED_VALUE"""),"")</f>
        <v/>
      </c>
      <c r="O47" s="266">
        <f>IFERROR(__xludf.DUMMYFUNCTION("""COMPUTED_VALUE"""),0.0)</f>
        <v>0</v>
      </c>
      <c r="P47" s="303">
        <f>IFERROR(__xludf.DUMMYFUNCTION("""COMPUTED_VALUE"""),0.0)</f>
        <v>0</v>
      </c>
      <c r="Q47" s="303">
        <f>IFERROR(__xludf.DUMMYFUNCTION("""COMPUTED_VALUE"""),0.0)</f>
        <v>0</v>
      </c>
      <c r="R47" s="304" t="str">
        <f>IFERROR(__xludf.DUMMYFUNCTION("""COMPUTED_VALUE"""),"")</f>
        <v/>
      </c>
      <c r="S47" s="305">
        <f>IFERROR(__xludf.DUMMYFUNCTION("""COMPUTED_VALUE"""),0.0)</f>
        <v>0</v>
      </c>
      <c r="T47" s="303">
        <f>IFERROR(__xludf.DUMMYFUNCTION("""COMPUTED_VALUE"""),0.0)</f>
        <v>0</v>
      </c>
      <c r="U47" s="301">
        <f>IFERROR(__xludf.DUMMYFUNCTION("""COMPUTED_VALUE"""),1.0)</f>
        <v>1</v>
      </c>
      <c r="V47" s="50"/>
      <c r="W47" s="266"/>
      <c r="X47" s="267"/>
      <c r="Y47" s="2"/>
      <c r="Z47" s="2"/>
      <c r="AA47" s="2"/>
      <c r="AB47" s="160"/>
      <c r="AC47" s="276">
        <f>IFERROR(__xludf.DUMMYFUNCTION("""COMPUTED_VALUE"""),0.0)</f>
        <v>0</v>
      </c>
      <c r="AD47" s="277">
        <f>IFERROR(__xludf.DUMMYFUNCTION("""COMPUTED_VALUE"""),0.0)</f>
        <v>0</v>
      </c>
      <c r="AE47" s="277">
        <f>IFERROR(__xludf.DUMMYFUNCTION("""COMPUTED_VALUE"""),0.0)</f>
        <v>0</v>
      </c>
      <c r="AF47" s="277">
        <f>IFERROR(__xludf.DUMMYFUNCTION("""COMPUTED_VALUE"""),0.0)</f>
        <v>0</v>
      </c>
      <c r="AG47" s="277">
        <f>IFERROR(__xludf.DUMMYFUNCTION("""COMPUTED_VALUE"""),0.0)</f>
        <v>0</v>
      </c>
      <c r="AH47" s="277">
        <f>IFERROR(__xludf.DUMMYFUNCTION("""COMPUTED_VALUE"""),0.0)</f>
        <v>0</v>
      </c>
      <c r="AI47" s="278">
        <f>IFERROR(__xludf.DUMMYFUNCTION("""COMPUTED_VALUE"""),0.0)</f>
        <v>0</v>
      </c>
    </row>
    <row r="48">
      <c r="A48" s="266">
        <f>IFERROR(__xludf.DUMMYFUNCTION("""COMPUTED_VALUE"""),19.0)</f>
        <v>19</v>
      </c>
      <c r="B48" s="301" t="str">
        <f>IFERROR(__xludf.DUMMYFUNCTION("""COMPUTED_VALUE"""),"Wyatt Yarbrough")</f>
        <v>Wyatt Yarbrough</v>
      </c>
      <c r="C48" s="268">
        <f>IFERROR(__xludf.DUMMYFUNCTION("""COMPUTED_VALUE"""),0.0)</f>
        <v>0</v>
      </c>
      <c r="D48" s="269">
        <f>IFERROR(__xludf.DUMMYFUNCTION("""COMPUTED_VALUE"""),0.0)</f>
        <v>0</v>
      </c>
      <c r="E48" s="269">
        <f>IFERROR(__xludf.DUMMYFUNCTION("""COMPUTED_VALUE"""),0.0)</f>
        <v>0</v>
      </c>
      <c r="F48" s="269">
        <f>IFERROR(__xludf.DUMMYFUNCTION("""COMPUTED_VALUE"""),0.0)</f>
        <v>0</v>
      </c>
      <c r="G48" s="272" t="str">
        <f>IFERROR(__xludf.DUMMYFUNCTION("""COMPUTED_VALUE"""),"")</f>
        <v/>
      </c>
      <c r="H48" s="268">
        <f>IFERROR(__xludf.DUMMYFUNCTION("""COMPUTED_VALUE"""),0.0)</f>
        <v>0</v>
      </c>
      <c r="I48" s="269">
        <f>IFERROR(__xludf.DUMMYFUNCTION("""COMPUTED_VALUE"""),0.0)</f>
        <v>0</v>
      </c>
      <c r="J48" s="274" t="str">
        <f>IFERROR(__xludf.DUMMYFUNCTION("""COMPUTED_VALUE"""),"")</f>
        <v/>
      </c>
      <c r="K48" s="268">
        <f>IFERROR(__xludf.DUMMYFUNCTION("""COMPUTED_VALUE"""),2.0)</f>
        <v>2</v>
      </c>
      <c r="L48" s="269">
        <f>IFERROR(__xludf.DUMMYFUNCTION("""COMPUTED_VALUE"""),28.0)</f>
        <v>28</v>
      </c>
      <c r="M48" s="269">
        <f>IFERROR(__xludf.DUMMYFUNCTION("""COMPUTED_VALUE"""),0.0)</f>
        <v>0</v>
      </c>
      <c r="N48" s="274">
        <f>IFERROR(__xludf.DUMMYFUNCTION("""COMPUTED_VALUE"""),14.0)</f>
        <v>14</v>
      </c>
      <c r="O48" s="266">
        <f>IFERROR(__xludf.DUMMYFUNCTION("""COMPUTED_VALUE"""),0.0)</f>
        <v>0</v>
      </c>
      <c r="P48" s="303">
        <f>IFERROR(__xludf.DUMMYFUNCTION("""COMPUTED_VALUE"""),0.0)</f>
        <v>0</v>
      </c>
      <c r="Q48" s="303">
        <f>IFERROR(__xludf.DUMMYFUNCTION("""COMPUTED_VALUE"""),0.0)</f>
        <v>0</v>
      </c>
      <c r="R48" s="304" t="str">
        <f>IFERROR(__xludf.DUMMYFUNCTION("""COMPUTED_VALUE"""),"")</f>
        <v/>
      </c>
      <c r="S48" s="305">
        <f>IFERROR(__xludf.DUMMYFUNCTION("""COMPUTED_VALUE"""),0.0)</f>
        <v>0</v>
      </c>
      <c r="T48" s="303">
        <f>IFERROR(__xludf.DUMMYFUNCTION("""COMPUTED_VALUE"""),0.0)</f>
        <v>0</v>
      </c>
      <c r="U48" s="301">
        <f>IFERROR(__xludf.DUMMYFUNCTION("""COMPUTED_VALUE"""),0.0)</f>
        <v>0</v>
      </c>
      <c r="V48" s="50"/>
      <c r="W48" s="266"/>
      <c r="X48" s="267"/>
      <c r="Y48" s="2"/>
      <c r="Z48" s="2"/>
      <c r="AA48" s="2"/>
      <c r="AB48" s="160"/>
      <c r="AC48" s="276">
        <f>IFERROR(__xludf.DUMMYFUNCTION("""COMPUTED_VALUE"""),0.0)</f>
        <v>0</v>
      </c>
      <c r="AD48" s="277">
        <f>IFERROR(__xludf.DUMMYFUNCTION("""COMPUTED_VALUE"""),0.0)</f>
        <v>0</v>
      </c>
      <c r="AE48" s="277">
        <f>IFERROR(__xludf.DUMMYFUNCTION("""COMPUTED_VALUE"""),0.0)</f>
        <v>0</v>
      </c>
      <c r="AF48" s="277">
        <f>IFERROR(__xludf.DUMMYFUNCTION("""COMPUTED_VALUE"""),0.0)</f>
        <v>0</v>
      </c>
      <c r="AG48" s="277">
        <f>IFERROR(__xludf.DUMMYFUNCTION("""COMPUTED_VALUE"""),0.0)</f>
        <v>0</v>
      </c>
      <c r="AH48" s="277">
        <f>IFERROR(__xludf.DUMMYFUNCTION("""COMPUTED_VALUE"""),0.0)</f>
        <v>0</v>
      </c>
      <c r="AI48" s="278">
        <f>IFERROR(__xludf.DUMMYFUNCTION("""COMPUTED_VALUE"""),0.0)</f>
        <v>0</v>
      </c>
    </row>
    <row r="49">
      <c r="A49" s="266">
        <f>IFERROR(__xludf.DUMMYFUNCTION("""COMPUTED_VALUE"""),13.0)</f>
        <v>13</v>
      </c>
      <c r="B49" s="301" t="str">
        <f>IFERROR(__xludf.DUMMYFUNCTION("""COMPUTED_VALUE"""),"Danny Baker ")</f>
        <v>Danny Baker </v>
      </c>
      <c r="C49" s="268">
        <f>IFERROR(__xludf.DUMMYFUNCTION("""COMPUTED_VALUE"""),0.0)</f>
        <v>0</v>
      </c>
      <c r="D49" s="269">
        <f>IFERROR(__xludf.DUMMYFUNCTION("""COMPUTED_VALUE"""),0.0)</f>
        <v>0</v>
      </c>
      <c r="E49" s="269">
        <f>IFERROR(__xludf.DUMMYFUNCTION("""COMPUTED_VALUE"""),0.0)</f>
        <v>0</v>
      </c>
      <c r="F49" s="269">
        <f>IFERROR(__xludf.DUMMYFUNCTION("""COMPUTED_VALUE"""),0.0)</f>
        <v>0</v>
      </c>
      <c r="G49" s="272" t="str">
        <f>IFERROR(__xludf.DUMMYFUNCTION("""COMPUTED_VALUE"""),"")</f>
        <v/>
      </c>
      <c r="H49" s="268">
        <f>IFERROR(__xludf.DUMMYFUNCTION("""COMPUTED_VALUE"""),0.0)</f>
        <v>0</v>
      </c>
      <c r="I49" s="269">
        <f>IFERROR(__xludf.DUMMYFUNCTION("""COMPUTED_VALUE"""),0.0)</f>
        <v>0</v>
      </c>
      <c r="J49" s="274" t="str">
        <f>IFERROR(__xludf.DUMMYFUNCTION("""COMPUTED_VALUE"""),"")</f>
        <v/>
      </c>
      <c r="K49" s="268">
        <f>IFERROR(__xludf.DUMMYFUNCTION("""COMPUTED_VALUE"""),1.0)</f>
        <v>1</v>
      </c>
      <c r="L49" s="269">
        <f>IFERROR(__xludf.DUMMYFUNCTION("""COMPUTED_VALUE"""),20.0)</f>
        <v>20</v>
      </c>
      <c r="M49" s="269">
        <f>IFERROR(__xludf.DUMMYFUNCTION("""COMPUTED_VALUE"""),0.0)</f>
        <v>0</v>
      </c>
      <c r="N49" s="274">
        <f>IFERROR(__xludf.DUMMYFUNCTION("""COMPUTED_VALUE"""),20.0)</f>
        <v>20</v>
      </c>
      <c r="O49" s="266">
        <f>IFERROR(__xludf.DUMMYFUNCTION("""COMPUTED_VALUE"""),0.0)</f>
        <v>0</v>
      </c>
      <c r="P49" s="303">
        <f>IFERROR(__xludf.DUMMYFUNCTION("""COMPUTED_VALUE"""),0.0)</f>
        <v>0</v>
      </c>
      <c r="Q49" s="303">
        <f>IFERROR(__xludf.DUMMYFUNCTION("""COMPUTED_VALUE"""),0.0)</f>
        <v>0</v>
      </c>
      <c r="R49" s="304" t="str">
        <f>IFERROR(__xludf.DUMMYFUNCTION("""COMPUTED_VALUE"""),"")</f>
        <v/>
      </c>
      <c r="S49" s="305">
        <f>IFERROR(__xludf.DUMMYFUNCTION("""COMPUTED_VALUE"""),0.0)</f>
        <v>0</v>
      </c>
      <c r="T49" s="303">
        <f>IFERROR(__xludf.DUMMYFUNCTION("""COMPUTED_VALUE"""),0.0)</f>
        <v>0</v>
      </c>
      <c r="U49" s="301">
        <f>IFERROR(__xludf.DUMMYFUNCTION("""COMPUTED_VALUE"""),0.0)</f>
        <v>0</v>
      </c>
      <c r="V49" s="50"/>
      <c r="W49" s="266"/>
      <c r="X49" s="267"/>
      <c r="Y49" s="2"/>
      <c r="Z49" s="2"/>
      <c r="AA49" s="2"/>
      <c r="AB49" s="160"/>
      <c r="AC49" s="276">
        <f>IFERROR(__xludf.DUMMYFUNCTION("""COMPUTED_VALUE"""),0.0)</f>
        <v>0</v>
      </c>
      <c r="AD49" s="277">
        <f>IFERROR(__xludf.DUMMYFUNCTION("""COMPUTED_VALUE"""),0.0)</f>
        <v>0</v>
      </c>
      <c r="AE49" s="277">
        <f>IFERROR(__xludf.DUMMYFUNCTION("""COMPUTED_VALUE"""),0.0)</f>
        <v>0</v>
      </c>
      <c r="AF49" s="277">
        <f>IFERROR(__xludf.DUMMYFUNCTION("""COMPUTED_VALUE"""),0.0)</f>
        <v>0</v>
      </c>
      <c r="AG49" s="277">
        <f>IFERROR(__xludf.DUMMYFUNCTION("""COMPUTED_VALUE"""),0.0)</f>
        <v>0</v>
      </c>
      <c r="AH49" s="277">
        <f>IFERROR(__xludf.DUMMYFUNCTION("""COMPUTED_VALUE"""),0.0)</f>
        <v>0</v>
      </c>
      <c r="AI49" s="278">
        <f>IFERROR(__xludf.DUMMYFUNCTION("""COMPUTED_VALUE"""),0.0)</f>
        <v>0</v>
      </c>
    </row>
    <row r="50">
      <c r="A50" s="266"/>
      <c r="B50" s="301"/>
      <c r="C50" s="268">
        <f>IFERROR(__xludf.DUMMYFUNCTION("""COMPUTED_VALUE"""),0.0)</f>
        <v>0</v>
      </c>
      <c r="D50" s="269">
        <f>IFERROR(__xludf.DUMMYFUNCTION("""COMPUTED_VALUE"""),0.0)</f>
        <v>0</v>
      </c>
      <c r="E50" s="269">
        <f>IFERROR(__xludf.DUMMYFUNCTION("""COMPUTED_VALUE"""),0.0)</f>
        <v>0</v>
      </c>
      <c r="F50" s="269">
        <f>IFERROR(__xludf.DUMMYFUNCTION("""COMPUTED_VALUE"""),0.0)</f>
        <v>0</v>
      </c>
      <c r="G50" s="272" t="str">
        <f>IFERROR(__xludf.DUMMYFUNCTION("""COMPUTED_VALUE"""),"")</f>
        <v/>
      </c>
      <c r="H50" s="268">
        <f>IFERROR(__xludf.DUMMYFUNCTION("""COMPUTED_VALUE"""),0.0)</f>
        <v>0</v>
      </c>
      <c r="I50" s="269">
        <f>IFERROR(__xludf.DUMMYFUNCTION("""COMPUTED_VALUE"""),0.0)</f>
        <v>0</v>
      </c>
      <c r="J50" s="274" t="str">
        <f>IFERROR(__xludf.DUMMYFUNCTION("""COMPUTED_VALUE"""),"")</f>
        <v/>
      </c>
      <c r="K50" s="268">
        <f>IFERROR(__xludf.DUMMYFUNCTION("""COMPUTED_VALUE"""),0.0)</f>
        <v>0</v>
      </c>
      <c r="L50" s="269">
        <f>IFERROR(__xludf.DUMMYFUNCTION("""COMPUTED_VALUE"""),0.0)</f>
        <v>0</v>
      </c>
      <c r="M50" s="269">
        <f>IFERROR(__xludf.DUMMYFUNCTION("""COMPUTED_VALUE"""),0.0)</f>
        <v>0</v>
      </c>
      <c r="N50" s="274" t="str">
        <f>IFERROR(__xludf.DUMMYFUNCTION("""COMPUTED_VALUE"""),"")</f>
        <v/>
      </c>
      <c r="O50" s="266">
        <f>IFERROR(__xludf.DUMMYFUNCTION("""COMPUTED_VALUE"""),0.0)</f>
        <v>0</v>
      </c>
      <c r="P50" s="303">
        <f>IFERROR(__xludf.DUMMYFUNCTION("""COMPUTED_VALUE"""),0.0)</f>
        <v>0</v>
      </c>
      <c r="Q50" s="303">
        <f>IFERROR(__xludf.DUMMYFUNCTION("""COMPUTED_VALUE"""),0.0)</f>
        <v>0</v>
      </c>
      <c r="R50" s="304" t="str">
        <f>IFERROR(__xludf.DUMMYFUNCTION("""COMPUTED_VALUE"""),"")</f>
        <v/>
      </c>
      <c r="S50" s="305">
        <f>IFERROR(__xludf.DUMMYFUNCTION("""COMPUTED_VALUE"""),0.0)</f>
        <v>0</v>
      </c>
      <c r="T50" s="303">
        <f>IFERROR(__xludf.DUMMYFUNCTION("""COMPUTED_VALUE"""),0.0)</f>
        <v>0</v>
      </c>
      <c r="U50" s="301">
        <f>IFERROR(__xludf.DUMMYFUNCTION("""COMPUTED_VALUE"""),0.0)</f>
        <v>0</v>
      </c>
      <c r="V50" s="50"/>
      <c r="W50" s="266"/>
      <c r="X50" s="267"/>
      <c r="Y50" s="2"/>
      <c r="Z50" s="2"/>
      <c r="AA50" s="2"/>
      <c r="AB50" s="160"/>
      <c r="AC50" s="276">
        <f>IFERROR(__xludf.DUMMYFUNCTION("""COMPUTED_VALUE"""),0.0)</f>
        <v>0</v>
      </c>
      <c r="AD50" s="277">
        <f>IFERROR(__xludf.DUMMYFUNCTION("""COMPUTED_VALUE"""),0.0)</f>
        <v>0</v>
      </c>
      <c r="AE50" s="277">
        <f>IFERROR(__xludf.DUMMYFUNCTION("""COMPUTED_VALUE"""),0.0)</f>
        <v>0</v>
      </c>
      <c r="AF50" s="277">
        <f>IFERROR(__xludf.DUMMYFUNCTION("""COMPUTED_VALUE"""),0.0)</f>
        <v>0</v>
      </c>
      <c r="AG50" s="277">
        <f>IFERROR(__xludf.DUMMYFUNCTION("""COMPUTED_VALUE"""),0.0)</f>
        <v>0</v>
      </c>
      <c r="AH50" s="277">
        <f>IFERROR(__xludf.DUMMYFUNCTION("""COMPUTED_VALUE"""),0.0)</f>
        <v>0</v>
      </c>
      <c r="AI50" s="278">
        <f>IFERROR(__xludf.DUMMYFUNCTION("""COMPUTED_VALUE"""),0.0)</f>
        <v>0</v>
      </c>
    </row>
    <row r="51">
      <c r="A51" s="266"/>
      <c r="B51" s="301"/>
      <c r="C51" s="268">
        <f>IFERROR(__xludf.DUMMYFUNCTION("""COMPUTED_VALUE"""),0.0)</f>
        <v>0</v>
      </c>
      <c r="D51" s="269">
        <f>IFERROR(__xludf.DUMMYFUNCTION("""COMPUTED_VALUE"""),0.0)</f>
        <v>0</v>
      </c>
      <c r="E51" s="269">
        <f>IFERROR(__xludf.DUMMYFUNCTION("""COMPUTED_VALUE"""),0.0)</f>
        <v>0</v>
      </c>
      <c r="F51" s="269">
        <f>IFERROR(__xludf.DUMMYFUNCTION("""COMPUTED_VALUE"""),0.0)</f>
        <v>0</v>
      </c>
      <c r="G51" s="272" t="str">
        <f>IFERROR(__xludf.DUMMYFUNCTION("""COMPUTED_VALUE"""),"")</f>
        <v/>
      </c>
      <c r="H51" s="268">
        <f>IFERROR(__xludf.DUMMYFUNCTION("""COMPUTED_VALUE"""),0.0)</f>
        <v>0</v>
      </c>
      <c r="I51" s="269">
        <f>IFERROR(__xludf.DUMMYFUNCTION("""COMPUTED_VALUE"""),0.0)</f>
        <v>0</v>
      </c>
      <c r="J51" s="274" t="str">
        <f>IFERROR(__xludf.DUMMYFUNCTION("""COMPUTED_VALUE"""),"")</f>
        <v/>
      </c>
      <c r="K51" s="268">
        <f>IFERROR(__xludf.DUMMYFUNCTION("""COMPUTED_VALUE"""),0.0)</f>
        <v>0</v>
      </c>
      <c r="L51" s="269">
        <f>IFERROR(__xludf.DUMMYFUNCTION("""COMPUTED_VALUE"""),0.0)</f>
        <v>0</v>
      </c>
      <c r="M51" s="269">
        <f>IFERROR(__xludf.DUMMYFUNCTION("""COMPUTED_VALUE"""),0.0)</f>
        <v>0</v>
      </c>
      <c r="N51" s="274" t="str">
        <f>IFERROR(__xludf.DUMMYFUNCTION("""COMPUTED_VALUE"""),"")</f>
        <v/>
      </c>
      <c r="O51" s="266">
        <f>IFERROR(__xludf.DUMMYFUNCTION("""COMPUTED_VALUE"""),0.0)</f>
        <v>0</v>
      </c>
      <c r="P51" s="303">
        <f>IFERROR(__xludf.DUMMYFUNCTION("""COMPUTED_VALUE"""),0.0)</f>
        <v>0</v>
      </c>
      <c r="Q51" s="303">
        <f>IFERROR(__xludf.DUMMYFUNCTION("""COMPUTED_VALUE"""),0.0)</f>
        <v>0</v>
      </c>
      <c r="R51" s="304" t="str">
        <f>IFERROR(__xludf.DUMMYFUNCTION("""COMPUTED_VALUE"""),"")</f>
        <v/>
      </c>
      <c r="S51" s="305">
        <f>IFERROR(__xludf.DUMMYFUNCTION("""COMPUTED_VALUE"""),0.0)</f>
        <v>0</v>
      </c>
      <c r="T51" s="303">
        <f>IFERROR(__xludf.DUMMYFUNCTION("""COMPUTED_VALUE"""),0.0)</f>
        <v>0</v>
      </c>
      <c r="U51" s="301">
        <f>IFERROR(__xludf.DUMMYFUNCTION("""COMPUTED_VALUE"""),0.0)</f>
        <v>0</v>
      </c>
      <c r="V51" s="50"/>
      <c r="W51" s="266"/>
      <c r="X51" s="267"/>
      <c r="Y51" s="2"/>
      <c r="Z51" s="2"/>
      <c r="AA51" s="2"/>
      <c r="AB51" s="160"/>
      <c r="AC51" s="276">
        <f>IFERROR(__xludf.DUMMYFUNCTION("""COMPUTED_VALUE"""),0.0)</f>
        <v>0</v>
      </c>
      <c r="AD51" s="277">
        <f>IFERROR(__xludf.DUMMYFUNCTION("""COMPUTED_VALUE"""),0.0)</f>
        <v>0</v>
      </c>
      <c r="AE51" s="277">
        <f>IFERROR(__xludf.DUMMYFUNCTION("""COMPUTED_VALUE"""),0.0)</f>
        <v>0</v>
      </c>
      <c r="AF51" s="277">
        <f>IFERROR(__xludf.DUMMYFUNCTION("""COMPUTED_VALUE"""),0.0)</f>
        <v>0</v>
      </c>
      <c r="AG51" s="277">
        <f>IFERROR(__xludf.DUMMYFUNCTION("""COMPUTED_VALUE"""),0.0)</f>
        <v>0</v>
      </c>
      <c r="AH51" s="277">
        <f>IFERROR(__xludf.DUMMYFUNCTION("""COMPUTED_VALUE"""),0.0)</f>
        <v>0</v>
      </c>
      <c r="AI51" s="278">
        <f>IFERROR(__xludf.DUMMYFUNCTION("""COMPUTED_VALUE"""),0.0)</f>
        <v>0</v>
      </c>
    </row>
    <row r="52">
      <c r="A52" s="266"/>
      <c r="B52" s="301"/>
      <c r="C52" s="268">
        <f>IFERROR(__xludf.DUMMYFUNCTION("""COMPUTED_VALUE"""),0.0)</f>
        <v>0</v>
      </c>
      <c r="D52" s="269">
        <f>IFERROR(__xludf.DUMMYFUNCTION("""COMPUTED_VALUE"""),0.0)</f>
        <v>0</v>
      </c>
      <c r="E52" s="269">
        <f>IFERROR(__xludf.DUMMYFUNCTION("""COMPUTED_VALUE"""),0.0)</f>
        <v>0</v>
      </c>
      <c r="F52" s="269">
        <f>IFERROR(__xludf.DUMMYFUNCTION("""COMPUTED_VALUE"""),0.0)</f>
        <v>0</v>
      </c>
      <c r="G52" s="272" t="str">
        <f>IFERROR(__xludf.DUMMYFUNCTION("""COMPUTED_VALUE"""),"")</f>
        <v/>
      </c>
      <c r="H52" s="268">
        <f>IFERROR(__xludf.DUMMYFUNCTION("""COMPUTED_VALUE"""),0.0)</f>
        <v>0</v>
      </c>
      <c r="I52" s="269">
        <f>IFERROR(__xludf.DUMMYFUNCTION("""COMPUTED_VALUE"""),0.0)</f>
        <v>0</v>
      </c>
      <c r="J52" s="274" t="str">
        <f>IFERROR(__xludf.DUMMYFUNCTION("""COMPUTED_VALUE"""),"")</f>
        <v/>
      </c>
      <c r="K52" s="268">
        <f>IFERROR(__xludf.DUMMYFUNCTION("""COMPUTED_VALUE"""),0.0)</f>
        <v>0</v>
      </c>
      <c r="L52" s="269">
        <f>IFERROR(__xludf.DUMMYFUNCTION("""COMPUTED_VALUE"""),0.0)</f>
        <v>0</v>
      </c>
      <c r="M52" s="269">
        <f>IFERROR(__xludf.DUMMYFUNCTION("""COMPUTED_VALUE"""),0.0)</f>
        <v>0</v>
      </c>
      <c r="N52" s="274" t="str">
        <f>IFERROR(__xludf.DUMMYFUNCTION("""COMPUTED_VALUE"""),"")</f>
        <v/>
      </c>
      <c r="O52" s="266">
        <f>IFERROR(__xludf.DUMMYFUNCTION("""COMPUTED_VALUE"""),0.0)</f>
        <v>0</v>
      </c>
      <c r="P52" s="303">
        <f>IFERROR(__xludf.DUMMYFUNCTION("""COMPUTED_VALUE"""),0.0)</f>
        <v>0</v>
      </c>
      <c r="Q52" s="303">
        <f>IFERROR(__xludf.DUMMYFUNCTION("""COMPUTED_VALUE"""),0.0)</f>
        <v>0</v>
      </c>
      <c r="R52" s="304" t="str">
        <f>IFERROR(__xludf.DUMMYFUNCTION("""COMPUTED_VALUE"""),"")</f>
        <v/>
      </c>
      <c r="S52" s="305">
        <f>IFERROR(__xludf.DUMMYFUNCTION("""COMPUTED_VALUE"""),0.0)</f>
        <v>0</v>
      </c>
      <c r="T52" s="303">
        <f>IFERROR(__xludf.DUMMYFUNCTION("""COMPUTED_VALUE"""),0.0)</f>
        <v>0</v>
      </c>
      <c r="U52" s="301">
        <f>IFERROR(__xludf.DUMMYFUNCTION("""COMPUTED_VALUE"""),0.0)</f>
        <v>0</v>
      </c>
      <c r="V52" s="50"/>
      <c r="W52" s="266"/>
      <c r="X52" s="267"/>
      <c r="Y52" s="2"/>
      <c r="Z52" s="2"/>
      <c r="AA52" s="2"/>
      <c r="AB52" s="160"/>
      <c r="AC52" s="276">
        <f>IFERROR(__xludf.DUMMYFUNCTION("""COMPUTED_VALUE"""),0.0)</f>
        <v>0</v>
      </c>
      <c r="AD52" s="277">
        <f>IFERROR(__xludf.DUMMYFUNCTION("""COMPUTED_VALUE"""),0.0)</f>
        <v>0</v>
      </c>
      <c r="AE52" s="277">
        <f>IFERROR(__xludf.DUMMYFUNCTION("""COMPUTED_VALUE"""),0.0)</f>
        <v>0</v>
      </c>
      <c r="AF52" s="277">
        <f>IFERROR(__xludf.DUMMYFUNCTION("""COMPUTED_VALUE"""),0.0)</f>
        <v>0</v>
      </c>
      <c r="AG52" s="277">
        <f>IFERROR(__xludf.DUMMYFUNCTION("""COMPUTED_VALUE"""),0.0)</f>
        <v>0</v>
      </c>
      <c r="AH52" s="277">
        <f>IFERROR(__xludf.DUMMYFUNCTION("""COMPUTED_VALUE"""),0.0)</f>
        <v>0</v>
      </c>
      <c r="AI52" s="278">
        <f>IFERROR(__xludf.DUMMYFUNCTION("""COMPUTED_VALUE"""),0.0)</f>
        <v>0</v>
      </c>
    </row>
    <row r="53">
      <c r="A53" s="266"/>
      <c r="B53" s="301"/>
      <c r="C53" s="268">
        <f>IFERROR(__xludf.DUMMYFUNCTION("""COMPUTED_VALUE"""),0.0)</f>
        <v>0</v>
      </c>
      <c r="D53" s="269">
        <f>IFERROR(__xludf.DUMMYFUNCTION("""COMPUTED_VALUE"""),0.0)</f>
        <v>0</v>
      </c>
      <c r="E53" s="269">
        <f>IFERROR(__xludf.DUMMYFUNCTION("""COMPUTED_VALUE"""),0.0)</f>
        <v>0</v>
      </c>
      <c r="F53" s="269">
        <f>IFERROR(__xludf.DUMMYFUNCTION("""COMPUTED_VALUE"""),0.0)</f>
        <v>0</v>
      </c>
      <c r="G53" s="272" t="str">
        <f>IFERROR(__xludf.DUMMYFUNCTION("""COMPUTED_VALUE"""),"")</f>
        <v/>
      </c>
      <c r="H53" s="268">
        <f>IFERROR(__xludf.DUMMYFUNCTION("""COMPUTED_VALUE"""),0.0)</f>
        <v>0</v>
      </c>
      <c r="I53" s="269">
        <f>IFERROR(__xludf.DUMMYFUNCTION("""COMPUTED_VALUE"""),0.0)</f>
        <v>0</v>
      </c>
      <c r="J53" s="274" t="str">
        <f>IFERROR(__xludf.DUMMYFUNCTION("""COMPUTED_VALUE"""),"")</f>
        <v/>
      </c>
      <c r="K53" s="268">
        <f>IFERROR(__xludf.DUMMYFUNCTION("""COMPUTED_VALUE"""),0.0)</f>
        <v>0</v>
      </c>
      <c r="L53" s="269">
        <f>IFERROR(__xludf.DUMMYFUNCTION("""COMPUTED_VALUE"""),0.0)</f>
        <v>0</v>
      </c>
      <c r="M53" s="269">
        <f>IFERROR(__xludf.DUMMYFUNCTION("""COMPUTED_VALUE"""),0.0)</f>
        <v>0</v>
      </c>
      <c r="N53" s="274" t="str">
        <f>IFERROR(__xludf.DUMMYFUNCTION("""COMPUTED_VALUE"""),"")</f>
        <v/>
      </c>
      <c r="O53" s="266">
        <f>IFERROR(__xludf.DUMMYFUNCTION("""COMPUTED_VALUE"""),0.0)</f>
        <v>0</v>
      </c>
      <c r="P53" s="303">
        <f>IFERROR(__xludf.DUMMYFUNCTION("""COMPUTED_VALUE"""),0.0)</f>
        <v>0</v>
      </c>
      <c r="Q53" s="303">
        <f>IFERROR(__xludf.DUMMYFUNCTION("""COMPUTED_VALUE"""),0.0)</f>
        <v>0</v>
      </c>
      <c r="R53" s="304" t="str">
        <f>IFERROR(__xludf.DUMMYFUNCTION("""COMPUTED_VALUE"""),"")</f>
        <v/>
      </c>
      <c r="S53" s="305">
        <f>IFERROR(__xludf.DUMMYFUNCTION("""COMPUTED_VALUE"""),0.0)</f>
        <v>0</v>
      </c>
      <c r="T53" s="303">
        <f>IFERROR(__xludf.DUMMYFUNCTION("""COMPUTED_VALUE"""),0.0)</f>
        <v>0</v>
      </c>
      <c r="U53" s="301">
        <f>IFERROR(__xludf.DUMMYFUNCTION("""COMPUTED_VALUE"""),0.0)</f>
        <v>0</v>
      </c>
      <c r="V53" s="50"/>
      <c r="W53" s="266"/>
      <c r="X53" s="267"/>
      <c r="Y53" s="2"/>
      <c r="Z53" s="2"/>
      <c r="AA53" s="2"/>
      <c r="AB53" s="160"/>
      <c r="AC53" s="276">
        <f>IFERROR(__xludf.DUMMYFUNCTION("""COMPUTED_VALUE"""),0.0)</f>
        <v>0</v>
      </c>
      <c r="AD53" s="277">
        <f>IFERROR(__xludf.DUMMYFUNCTION("""COMPUTED_VALUE"""),0.0)</f>
        <v>0</v>
      </c>
      <c r="AE53" s="277">
        <f>IFERROR(__xludf.DUMMYFUNCTION("""COMPUTED_VALUE"""),0.0)</f>
        <v>0</v>
      </c>
      <c r="AF53" s="277">
        <f>IFERROR(__xludf.DUMMYFUNCTION("""COMPUTED_VALUE"""),0.0)</f>
        <v>0</v>
      </c>
      <c r="AG53" s="277">
        <f>IFERROR(__xludf.DUMMYFUNCTION("""COMPUTED_VALUE"""),0.0)</f>
        <v>0</v>
      </c>
      <c r="AH53" s="277">
        <f>IFERROR(__xludf.DUMMYFUNCTION("""COMPUTED_VALUE"""),0.0)</f>
        <v>0</v>
      </c>
      <c r="AI53" s="278">
        <f>IFERROR(__xludf.DUMMYFUNCTION("""COMPUTED_VALUE"""),0.0)</f>
        <v>0</v>
      </c>
    </row>
    <row r="54">
      <c r="A54" s="266"/>
      <c r="B54" s="301"/>
      <c r="C54" s="268">
        <f>IFERROR(__xludf.DUMMYFUNCTION("""COMPUTED_VALUE"""),0.0)</f>
        <v>0</v>
      </c>
      <c r="D54" s="269">
        <f>IFERROR(__xludf.DUMMYFUNCTION("""COMPUTED_VALUE"""),0.0)</f>
        <v>0</v>
      </c>
      <c r="E54" s="269">
        <f>IFERROR(__xludf.DUMMYFUNCTION("""COMPUTED_VALUE"""),0.0)</f>
        <v>0</v>
      </c>
      <c r="F54" s="269">
        <f>IFERROR(__xludf.DUMMYFUNCTION("""COMPUTED_VALUE"""),0.0)</f>
        <v>0</v>
      </c>
      <c r="G54" s="272" t="str">
        <f>IFERROR(__xludf.DUMMYFUNCTION("""COMPUTED_VALUE"""),"")</f>
        <v/>
      </c>
      <c r="H54" s="268">
        <f>IFERROR(__xludf.DUMMYFUNCTION("""COMPUTED_VALUE"""),0.0)</f>
        <v>0</v>
      </c>
      <c r="I54" s="269">
        <f>IFERROR(__xludf.DUMMYFUNCTION("""COMPUTED_VALUE"""),0.0)</f>
        <v>0</v>
      </c>
      <c r="J54" s="274" t="str">
        <f>IFERROR(__xludf.DUMMYFUNCTION("""COMPUTED_VALUE"""),"")</f>
        <v/>
      </c>
      <c r="K54" s="268">
        <f>IFERROR(__xludf.DUMMYFUNCTION("""COMPUTED_VALUE"""),0.0)</f>
        <v>0</v>
      </c>
      <c r="L54" s="269">
        <f>IFERROR(__xludf.DUMMYFUNCTION("""COMPUTED_VALUE"""),0.0)</f>
        <v>0</v>
      </c>
      <c r="M54" s="269">
        <f>IFERROR(__xludf.DUMMYFUNCTION("""COMPUTED_VALUE"""),0.0)</f>
        <v>0</v>
      </c>
      <c r="N54" s="274" t="str">
        <f>IFERROR(__xludf.DUMMYFUNCTION("""COMPUTED_VALUE"""),"")</f>
        <v/>
      </c>
      <c r="O54" s="266">
        <f>IFERROR(__xludf.DUMMYFUNCTION("""COMPUTED_VALUE"""),0.0)</f>
        <v>0</v>
      </c>
      <c r="P54" s="303">
        <f>IFERROR(__xludf.DUMMYFUNCTION("""COMPUTED_VALUE"""),0.0)</f>
        <v>0</v>
      </c>
      <c r="Q54" s="303">
        <f>IFERROR(__xludf.DUMMYFUNCTION("""COMPUTED_VALUE"""),0.0)</f>
        <v>0</v>
      </c>
      <c r="R54" s="304" t="str">
        <f>IFERROR(__xludf.DUMMYFUNCTION("""COMPUTED_VALUE"""),"")</f>
        <v/>
      </c>
      <c r="S54" s="305">
        <f>IFERROR(__xludf.DUMMYFUNCTION("""COMPUTED_VALUE"""),0.0)</f>
        <v>0</v>
      </c>
      <c r="T54" s="303">
        <f>IFERROR(__xludf.DUMMYFUNCTION("""COMPUTED_VALUE"""),0.0)</f>
        <v>0</v>
      </c>
      <c r="U54" s="301">
        <f>IFERROR(__xludf.DUMMYFUNCTION("""COMPUTED_VALUE"""),0.0)</f>
        <v>0</v>
      </c>
      <c r="V54" s="50"/>
      <c r="W54" s="266"/>
      <c r="X54" s="267"/>
      <c r="Y54" s="2"/>
      <c r="Z54" s="2"/>
      <c r="AA54" s="2"/>
      <c r="AB54" s="160"/>
      <c r="AC54" s="276">
        <f>IFERROR(__xludf.DUMMYFUNCTION("""COMPUTED_VALUE"""),0.0)</f>
        <v>0</v>
      </c>
      <c r="AD54" s="277">
        <f>IFERROR(__xludf.DUMMYFUNCTION("""COMPUTED_VALUE"""),0.0)</f>
        <v>0</v>
      </c>
      <c r="AE54" s="277">
        <f>IFERROR(__xludf.DUMMYFUNCTION("""COMPUTED_VALUE"""),0.0)</f>
        <v>0</v>
      </c>
      <c r="AF54" s="277">
        <f>IFERROR(__xludf.DUMMYFUNCTION("""COMPUTED_VALUE"""),0.0)</f>
        <v>0</v>
      </c>
      <c r="AG54" s="277">
        <f>IFERROR(__xludf.DUMMYFUNCTION("""COMPUTED_VALUE"""),0.0)</f>
        <v>0</v>
      </c>
      <c r="AH54" s="277">
        <f>IFERROR(__xludf.DUMMYFUNCTION("""COMPUTED_VALUE"""),0.0)</f>
        <v>0</v>
      </c>
      <c r="AI54" s="278">
        <f>IFERROR(__xludf.DUMMYFUNCTION("""COMPUTED_VALUE"""),0.0)</f>
        <v>0</v>
      </c>
    </row>
    <row r="55">
      <c r="A55" s="266"/>
      <c r="B55" s="301"/>
      <c r="C55" s="268">
        <f>IFERROR(__xludf.DUMMYFUNCTION("""COMPUTED_VALUE"""),0.0)</f>
        <v>0</v>
      </c>
      <c r="D55" s="269">
        <f>IFERROR(__xludf.DUMMYFUNCTION("""COMPUTED_VALUE"""),0.0)</f>
        <v>0</v>
      </c>
      <c r="E55" s="269">
        <f>IFERROR(__xludf.DUMMYFUNCTION("""COMPUTED_VALUE"""),0.0)</f>
        <v>0</v>
      </c>
      <c r="F55" s="269">
        <f>IFERROR(__xludf.DUMMYFUNCTION("""COMPUTED_VALUE"""),0.0)</f>
        <v>0</v>
      </c>
      <c r="G55" s="272" t="str">
        <f>IFERROR(__xludf.DUMMYFUNCTION("""COMPUTED_VALUE"""),"")</f>
        <v/>
      </c>
      <c r="H55" s="268">
        <f>IFERROR(__xludf.DUMMYFUNCTION("""COMPUTED_VALUE"""),0.0)</f>
        <v>0</v>
      </c>
      <c r="I55" s="269">
        <f>IFERROR(__xludf.DUMMYFUNCTION("""COMPUTED_VALUE"""),0.0)</f>
        <v>0</v>
      </c>
      <c r="J55" s="274" t="str">
        <f>IFERROR(__xludf.DUMMYFUNCTION("""COMPUTED_VALUE"""),"")</f>
        <v/>
      </c>
      <c r="K55" s="268">
        <f>IFERROR(__xludf.DUMMYFUNCTION("""COMPUTED_VALUE"""),0.0)</f>
        <v>0</v>
      </c>
      <c r="L55" s="269">
        <f>IFERROR(__xludf.DUMMYFUNCTION("""COMPUTED_VALUE"""),0.0)</f>
        <v>0</v>
      </c>
      <c r="M55" s="269">
        <f>IFERROR(__xludf.DUMMYFUNCTION("""COMPUTED_VALUE"""),0.0)</f>
        <v>0</v>
      </c>
      <c r="N55" s="274" t="str">
        <f>IFERROR(__xludf.DUMMYFUNCTION("""COMPUTED_VALUE"""),"")</f>
        <v/>
      </c>
      <c r="O55" s="266">
        <f>IFERROR(__xludf.DUMMYFUNCTION("""COMPUTED_VALUE"""),0.0)</f>
        <v>0</v>
      </c>
      <c r="P55" s="303">
        <f>IFERROR(__xludf.DUMMYFUNCTION("""COMPUTED_VALUE"""),0.0)</f>
        <v>0</v>
      </c>
      <c r="Q55" s="303">
        <f>IFERROR(__xludf.DUMMYFUNCTION("""COMPUTED_VALUE"""),0.0)</f>
        <v>0</v>
      </c>
      <c r="R55" s="304" t="str">
        <f>IFERROR(__xludf.DUMMYFUNCTION("""COMPUTED_VALUE"""),"")</f>
        <v/>
      </c>
      <c r="S55" s="305">
        <f>IFERROR(__xludf.DUMMYFUNCTION("""COMPUTED_VALUE"""),0.0)</f>
        <v>0</v>
      </c>
      <c r="T55" s="303">
        <f>IFERROR(__xludf.DUMMYFUNCTION("""COMPUTED_VALUE"""),0.0)</f>
        <v>0</v>
      </c>
      <c r="U55" s="301">
        <f>IFERROR(__xludf.DUMMYFUNCTION("""COMPUTED_VALUE"""),0.0)</f>
        <v>0</v>
      </c>
      <c r="V55" s="50"/>
      <c r="W55" s="266"/>
      <c r="X55" s="267"/>
      <c r="Y55" s="2"/>
      <c r="Z55" s="2"/>
      <c r="AA55" s="2"/>
      <c r="AB55" s="160"/>
      <c r="AC55" s="276">
        <f>IFERROR(__xludf.DUMMYFUNCTION("""COMPUTED_VALUE"""),0.0)</f>
        <v>0</v>
      </c>
      <c r="AD55" s="277">
        <f>IFERROR(__xludf.DUMMYFUNCTION("""COMPUTED_VALUE"""),0.0)</f>
        <v>0</v>
      </c>
      <c r="AE55" s="277">
        <f>IFERROR(__xludf.DUMMYFUNCTION("""COMPUTED_VALUE"""),0.0)</f>
        <v>0</v>
      </c>
      <c r="AF55" s="277">
        <f>IFERROR(__xludf.DUMMYFUNCTION("""COMPUTED_VALUE"""),0.0)</f>
        <v>0</v>
      </c>
      <c r="AG55" s="277">
        <f>IFERROR(__xludf.DUMMYFUNCTION("""COMPUTED_VALUE"""),0.0)</f>
        <v>0</v>
      </c>
      <c r="AH55" s="277">
        <f>IFERROR(__xludf.DUMMYFUNCTION("""COMPUTED_VALUE"""),0.0)</f>
        <v>0</v>
      </c>
      <c r="AI55" s="278">
        <f>IFERROR(__xludf.DUMMYFUNCTION("""COMPUTED_VALUE"""),0.0)</f>
        <v>0</v>
      </c>
    </row>
    <row r="56">
      <c r="A56" s="280"/>
      <c r="B56" s="306"/>
      <c r="C56" s="282">
        <f>IFERROR(__xludf.DUMMYFUNCTION("""COMPUTED_VALUE"""),0.0)</f>
        <v>0</v>
      </c>
      <c r="D56" s="283">
        <f>IFERROR(__xludf.DUMMYFUNCTION("""COMPUTED_VALUE"""),0.0)</f>
        <v>0</v>
      </c>
      <c r="E56" s="283">
        <f>IFERROR(__xludf.DUMMYFUNCTION("""COMPUTED_VALUE"""),0.0)</f>
        <v>0</v>
      </c>
      <c r="F56" s="283">
        <f>IFERROR(__xludf.DUMMYFUNCTION("""COMPUTED_VALUE"""),0.0)</f>
        <v>0</v>
      </c>
      <c r="G56" s="286" t="str">
        <f>IFERROR(__xludf.DUMMYFUNCTION("""COMPUTED_VALUE"""),"")</f>
        <v/>
      </c>
      <c r="H56" s="282">
        <f>IFERROR(__xludf.DUMMYFUNCTION("""COMPUTED_VALUE"""),0.0)</f>
        <v>0</v>
      </c>
      <c r="I56" s="283">
        <f>IFERROR(__xludf.DUMMYFUNCTION("""COMPUTED_VALUE"""),0.0)</f>
        <v>0</v>
      </c>
      <c r="J56" s="288" t="str">
        <f>IFERROR(__xludf.DUMMYFUNCTION("""COMPUTED_VALUE"""),"")</f>
        <v/>
      </c>
      <c r="K56" s="282">
        <f>IFERROR(__xludf.DUMMYFUNCTION("""COMPUTED_VALUE"""),0.0)</f>
        <v>0</v>
      </c>
      <c r="L56" s="283">
        <f>IFERROR(__xludf.DUMMYFUNCTION("""COMPUTED_VALUE"""),0.0)</f>
        <v>0</v>
      </c>
      <c r="M56" s="283">
        <f>IFERROR(__xludf.DUMMYFUNCTION("""COMPUTED_VALUE"""),0.0)</f>
        <v>0</v>
      </c>
      <c r="N56" s="288" t="str">
        <f>IFERROR(__xludf.DUMMYFUNCTION("""COMPUTED_VALUE"""),"")</f>
        <v/>
      </c>
      <c r="O56" s="280">
        <f>IFERROR(__xludf.DUMMYFUNCTION("""COMPUTED_VALUE"""),0.0)</f>
        <v>0</v>
      </c>
      <c r="P56" s="307">
        <f>IFERROR(__xludf.DUMMYFUNCTION("""COMPUTED_VALUE"""),0.0)</f>
        <v>0</v>
      </c>
      <c r="Q56" s="307">
        <f>IFERROR(__xludf.DUMMYFUNCTION("""COMPUTED_VALUE"""),0.0)</f>
        <v>0</v>
      </c>
      <c r="R56" s="308" t="str">
        <f>IFERROR(__xludf.DUMMYFUNCTION("""COMPUTED_VALUE"""),"")</f>
        <v/>
      </c>
      <c r="S56" s="309">
        <f>IFERROR(__xludf.DUMMYFUNCTION("""COMPUTED_VALUE"""),0.0)</f>
        <v>0</v>
      </c>
      <c r="T56" s="307">
        <f>IFERROR(__xludf.DUMMYFUNCTION("""COMPUTED_VALUE"""),0.0)</f>
        <v>0</v>
      </c>
      <c r="U56" s="306">
        <f>IFERROR(__xludf.DUMMYFUNCTION("""COMPUTED_VALUE"""),0.0)</f>
        <v>0</v>
      </c>
      <c r="V56" s="50"/>
      <c r="W56" s="280"/>
      <c r="X56" s="281"/>
      <c r="Y56" s="117"/>
      <c r="Z56" s="117"/>
      <c r="AA56" s="117"/>
      <c r="AB56" s="168"/>
      <c r="AC56" s="310">
        <f>IFERROR(__xludf.DUMMYFUNCTION("""COMPUTED_VALUE"""),0.0)</f>
        <v>0</v>
      </c>
      <c r="AD56" s="311">
        <f>IFERROR(__xludf.DUMMYFUNCTION("""COMPUTED_VALUE"""),0.0)</f>
        <v>0</v>
      </c>
      <c r="AE56" s="311">
        <f>IFERROR(__xludf.DUMMYFUNCTION("""COMPUTED_VALUE"""),0.0)</f>
        <v>0</v>
      </c>
      <c r="AF56" s="311">
        <f>IFERROR(__xludf.DUMMYFUNCTION("""COMPUTED_VALUE"""),0.0)</f>
        <v>0</v>
      </c>
      <c r="AG56" s="311">
        <f>IFERROR(__xludf.DUMMYFUNCTION("""COMPUTED_VALUE"""),0.0)</f>
        <v>0</v>
      </c>
      <c r="AH56" s="311">
        <f>IFERROR(__xludf.DUMMYFUNCTION("""COMPUTED_VALUE"""),0.0)</f>
        <v>0</v>
      </c>
      <c r="AI56" s="312">
        <f>IFERROR(__xludf.DUMMYFUNCTION("""COMPUTED_VALUE"""),0.0)</f>
        <v>0</v>
      </c>
    </row>
    <row r="57">
      <c r="A57" s="23"/>
      <c r="B57" s="290" t="str">
        <f>IFERROR(__xludf.DUMMYFUNCTION("""COMPUTED_VALUE"""),"Totals")</f>
        <v>Totals</v>
      </c>
      <c r="C57" s="291">
        <f>IFERROR(__xludf.DUMMYFUNCTION("""COMPUTED_VALUE"""),4.0)</f>
        <v>4</v>
      </c>
      <c r="D57" s="291">
        <f>IFERROR(__xludf.DUMMYFUNCTION("""COMPUTED_VALUE"""),2.0)</f>
        <v>2</v>
      </c>
      <c r="E57" s="291">
        <f>IFERROR(__xludf.DUMMYFUNCTION("""COMPUTED_VALUE"""),43.0)</f>
        <v>43</v>
      </c>
      <c r="F57" s="291">
        <f>IFERROR(__xludf.DUMMYFUNCTION("""COMPUTED_VALUE"""),36.0)</f>
        <v>36</v>
      </c>
      <c r="G57" s="293">
        <f>IFERROR(__xludf.DUMMYFUNCTION("""COMPUTED_VALUE"""),0.8085106382978723)</f>
        <v>0.8085106383</v>
      </c>
      <c r="H57" s="291">
        <f>IFERROR(__xludf.DUMMYFUNCTION("""COMPUTED_VALUE"""),33.0)</f>
        <v>33</v>
      </c>
      <c r="I57" s="291">
        <f>IFERROR(__xludf.DUMMYFUNCTION("""COMPUTED_VALUE"""),1104.0)</f>
        <v>1104</v>
      </c>
      <c r="J57" s="292">
        <f>IFERROR(__xludf.DUMMYFUNCTION("""COMPUTED_VALUE"""),33.45454545454545)</f>
        <v>33.45454545</v>
      </c>
      <c r="K57" s="313">
        <f>IFERROR(__xludf.DUMMYFUNCTION("""COMPUTED_VALUE"""),35.0)</f>
        <v>35</v>
      </c>
      <c r="L57" s="313">
        <f>IFERROR(__xludf.DUMMYFUNCTION("""COMPUTED_VALUE"""),843.0)</f>
        <v>843</v>
      </c>
      <c r="M57" s="313">
        <f>IFERROR(__xludf.DUMMYFUNCTION("""COMPUTED_VALUE"""),2.0)</f>
        <v>2</v>
      </c>
      <c r="N57" s="292">
        <f>IFERROR(__xludf.DUMMYFUNCTION("""COMPUTED_VALUE"""),24.085714285714285)</f>
        <v>24.08571429</v>
      </c>
      <c r="O57" s="291">
        <f>IFERROR(__xludf.DUMMYFUNCTION("""COMPUTED_VALUE"""),15.0)</f>
        <v>15</v>
      </c>
      <c r="P57" s="291">
        <f>IFERROR(__xludf.DUMMYFUNCTION("""COMPUTED_VALUE"""),226.0)</f>
        <v>226</v>
      </c>
      <c r="Q57" s="291">
        <f>IFERROR(__xludf.DUMMYFUNCTION("""COMPUTED_VALUE"""),2.0)</f>
        <v>2</v>
      </c>
      <c r="R57" s="292">
        <f>IFERROR(__xludf.DUMMYFUNCTION("""COMPUTED_VALUE"""),15.066666666666666)</f>
        <v>15.06666667</v>
      </c>
      <c r="S57" s="291">
        <f>IFERROR(__xludf.DUMMYFUNCTION("""COMPUTED_VALUE"""),0.0)</f>
        <v>0</v>
      </c>
      <c r="T57" s="291">
        <f>IFERROR(__xludf.DUMMYFUNCTION("""COMPUTED_VALUE"""),0.0)</f>
        <v>0</v>
      </c>
      <c r="U57" s="291">
        <f>IFERROR(__xludf.DUMMYFUNCTION("""COMPUTED_VALUE"""),1.0)</f>
        <v>1</v>
      </c>
      <c r="V57" s="23"/>
      <c r="W57" s="314" t="str">
        <f>IFERROR(__xludf.DUMMYFUNCTION("""COMPUTED_VALUE"""),"Totals")</f>
        <v>Totals</v>
      </c>
      <c r="AC57" s="315">
        <f>IFERROR(__xludf.DUMMYFUNCTION("""COMPUTED_VALUE"""),868.0)</f>
        <v>868</v>
      </c>
      <c r="AD57" s="315">
        <f>IFERROR(__xludf.DUMMYFUNCTION("""COMPUTED_VALUE"""),19.0)</f>
        <v>19</v>
      </c>
      <c r="AE57" s="315">
        <f>IFERROR(__xludf.DUMMYFUNCTION("""COMPUTED_VALUE"""),16.0)</f>
        <v>16</v>
      </c>
      <c r="AF57" s="315">
        <f>IFERROR(__xludf.DUMMYFUNCTION("""COMPUTED_VALUE"""),5.0)</f>
        <v>5</v>
      </c>
      <c r="AG57" s="315">
        <f>IFERROR(__xludf.DUMMYFUNCTION("""COMPUTED_VALUE"""),7.0)</f>
        <v>7</v>
      </c>
      <c r="AH57" s="316">
        <f>IFERROR(__xludf.DUMMYFUNCTION("""COMPUTED_VALUE"""),4.0)</f>
        <v>4</v>
      </c>
      <c r="AI57" s="316">
        <f>IFERROR(__xludf.DUMMYFUNCTION("""COMPUTED_VALUE"""),2.0)</f>
        <v>2</v>
      </c>
    </row>
    <row r="58">
      <c r="A58" s="23"/>
      <c r="B58" s="23"/>
      <c r="C58" s="317"/>
      <c r="D58" s="317"/>
      <c r="E58" s="317"/>
      <c r="F58" s="317"/>
      <c r="G58" s="317"/>
      <c r="H58" s="317"/>
      <c r="I58" s="23"/>
      <c r="J58" s="27"/>
      <c r="K58" s="27"/>
      <c r="L58" s="27"/>
      <c r="M58" s="27"/>
      <c r="N58" s="28"/>
      <c r="O58" s="23"/>
      <c r="P58" s="27"/>
      <c r="Q58" s="27"/>
      <c r="R58" s="27"/>
      <c r="S58" s="27"/>
      <c r="T58" s="23"/>
      <c r="U58" s="23"/>
      <c r="V58" s="318"/>
      <c r="W58" s="318"/>
      <c r="X58" s="27"/>
      <c r="Y58" s="27"/>
      <c r="Z58" s="30"/>
      <c r="AA58" s="31" t="str">
        <f>IFERROR(__xludf.DUMMYFUNCTION("""COMPUTED_VALUE"""),"Opponent Data")</f>
        <v>Opponent Data</v>
      </c>
      <c r="AB58" s="32"/>
      <c r="AC58" s="32"/>
      <c r="AD58" s="32"/>
      <c r="AE58" s="32"/>
      <c r="AF58" s="32"/>
      <c r="AG58" s="32"/>
      <c r="AH58" s="32"/>
      <c r="AI58" s="33"/>
    </row>
    <row r="59">
      <c r="A59" s="23"/>
      <c r="B59" s="23"/>
      <c r="C59" s="319" t="str">
        <f>IFERROR(__xludf.DUMMYFUNCTION("""COMPUTED_VALUE"""),"Mark Column with ""X"" (no quotes)")</f>
        <v>Mark Column with "X" (no quotes)</v>
      </c>
      <c r="D59" s="32"/>
      <c r="E59" s="32"/>
      <c r="F59" s="32"/>
      <c r="G59" s="32"/>
      <c r="H59" s="33"/>
      <c r="I59" s="23"/>
      <c r="J59" s="31" t="str">
        <f>IFERROR(__xludf.DUMMYFUNCTION("""COMPUTED_VALUE"""),"Your Team")</f>
        <v>Your Team</v>
      </c>
      <c r="K59" s="32"/>
      <c r="L59" s="32"/>
      <c r="M59" s="33"/>
      <c r="N59" s="28"/>
      <c r="O59" s="23"/>
      <c r="P59" s="31" t="str">
        <f>IFERROR(__xludf.DUMMYFUNCTION("""COMPUTED_VALUE"""),"Other Team")</f>
        <v>Other Team</v>
      </c>
      <c r="Q59" s="32"/>
      <c r="R59" s="32"/>
      <c r="S59" s="33"/>
      <c r="T59" s="23"/>
      <c r="U59" s="23"/>
      <c r="V59" s="320" t="str">
        <f>IFERROR(__xludf.DUMMYFUNCTION("""COMPUTED_VALUE"""),"GIVEaway")</f>
        <v>GIVEaway</v>
      </c>
      <c r="W59" s="32"/>
      <c r="X59" s="84" t="str">
        <f>IFERROR(__xludf.DUMMYFUNCTION("""COMPUTED_VALUE"""),"TAKEaway")</f>
        <v>TAKEaway</v>
      </c>
      <c r="Y59" s="33"/>
      <c r="Z59" s="30"/>
      <c r="AA59" s="38" t="str">
        <f>IFERROR(__xludf.DUMMYFUNCTION("""COMPUTED_VALUE"""),"Passing")</f>
        <v>Passing</v>
      </c>
      <c r="AB59" s="25"/>
      <c r="AC59" s="26"/>
      <c r="AD59" s="38" t="str">
        <f>IFERROR(__xludf.DUMMYFUNCTION("""COMPUTED_VALUE"""),"Rushing")</f>
        <v>Rushing</v>
      </c>
      <c r="AE59" s="25"/>
      <c r="AF59" s="26"/>
      <c r="AG59" s="38" t="str">
        <f>IFERROR(__xludf.DUMMYFUNCTION("""COMPUTED_VALUE"""),"Receiving")</f>
        <v>Receiving</v>
      </c>
      <c r="AH59" s="25"/>
      <c r="AI59" s="26"/>
    </row>
    <row r="60">
      <c r="A60" s="31" t="str">
        <f>IFERROR(__xludf.DUMMYFUNCTION("""COMPUTED_VALUE"""),"Wk")</f>
        <v>Wk</v>
      </c>
      <c r="B60" s="321" t="str">
        <f>IFERROR(__xludf.DUMMYFUNCTION("""COMPUTED_VALUE"""),"OPPONENT")</f>
        <v>OPPONENT</v>
      </c>
      <c r="C60" s="322" t="str">
        <f>IFERROR(__xludf.DUMMYFUNCTION("""COMPUTED_VALUE"""),"League")</f>
        <v>League</v>
      </c>
      <c r="D60" s="32"/>
      <c r="E60" s="323" t="str">
        <f>IFERROR(__xludf.DUMMYFUNCTION("""COMPUTED_VALUE"""),"Non-Leag")</f>
        <v>Non-Leag</v>
      </c>
      <c r="F60" s="32"/>
      <c r="G60" s="323" t="str">
        <f>IFERROR(__xludf.DUMMYFUNCTION("""COMPUTED_VALUE"""),"Playofffs")</f>
        <v>Playofffs</v>
      </c>
      <c r="H60" s="33"/>
      <c r="I60" s="324" t="str">
        <f>IFERROR(__xludf.DUMMYFUNCTION("""COMPUTED_VALUE"""),"Q1")</f>
        <v>Q1</v>
      </c>
      <c r="J60" s="247" t="str">
        <f>IFERROR(__xludf.DUMMYFUNCTION("""COMPUTED_VALUE"""),"Q2")</f>
        <v>Q2</v>
      </c>
      <c r="K60" s="247" t="str">
        <f>IFERROR(__xludf.DUMMYFUNCTION("""COMPUTED_VALUE"""),"Q3")</f>
        <v>Q3</v>
      </c>
      <c r="L60" s="247" t="str">
        <f>IFERROR(__xludf.DUMMYFUNCTION("""COMPUTED_VALUE"""),"Q4")</f>
        <v>Q4</v>
      </c>
      <c r="M60" s="247" t="str">
        <f>IFERROR(__xludf.DUMMYFUNCTION("""COMPUTED_VALUE"""),"OT")</f>
        <v>OT</v>
      </c>
      <c r="N60" s="325" t="str">
        <f>IFERROR(__xludf.DUMMYFUNCTION("""COMPUTED_VALUE"""),"Score")</f>
        <v>Score</v>
      </c>
      <c r="O60" s="324" t="str">
        <f>IFERROR(__xludf.DUMMYFUNCTION("""COMPUTED_VALUE"""),"Q1")</f>
        <v>Q1</v>
      </c>
      <c r="P60" s="247" t="str">
        <f>IFERROR(__xludf.DUMMYFUNCTION("""COMPUTED_VALUE"""),"Q2")</f>
        <v>Q2</v>
      </c>
      <c r="Q60" s="247" t="str">
        <f>IFERROR(__xludf.DUMMYFUNCTION("""COMPUTED_VALUE"""),"Q3")</f>
        <v>Q3</v>
      </c>
      <c r="R60" s="247" t="str">
        <f>IFERROR(__xludf.DUMMYFUNCTION("""COMPUTED_VALUE"""),"Q4")</f>
        <v>Q4</v>
      </c>
      <c r="S60" s="247" t="str">
        <f>IFERROR(__xludf.DUMMYFUNCTION("""COMPUTED_VALUE"""),"OT")</f>
        <v>OT</v>
      </c>
      <c r="T60" s="326" t="str">
        <f>IFERROR(__xludf.DUMMYFUNCTION("""COMPUTED_VALUE"""),"Score")</f>
        <v>Score</v>
      </c>
      <c r="U60" s="327" t="str">
        <f>IFERROR(__xludf.DUMMYFUNCTION("""COMPUTED_VALUE"""),"W/L")</f>
        <v>W/L</v>
      </c>
      <c r="V60" s="38" t="str">
        <f>IFERROR(__xludf.DUMMYFUNCTION("""COMPUTED_VALUE"""),"FUM")</f>
        <v>FUM</v>
      </c>
      <c r="W60" s="47" t="str">
        <f>IFERROR(__xludf.DUMMYFUNCTION("""COMPUTED_VALUE"""),"INT")</f>
        <v>INT</v>
      </c>
      <c r="X60" s="38" t="str">
        <f>IFERROR(__xludf.DUMMYFUNCTION("""COMPUTED_VALUE"""),"FUM")</f>
        <v>FUM</v>
      </c>
      <c r="Y60" s="47" t="str">
        <f>IFERROR(__xludf.DUMMYFUNCTION("""COMPUTED_VALUE"""),"INT")</f>
        <v>INT</v>
      </c>
      <c r="Z60" s="328" t="str">
        <f>IFERROR(__xludf.DUMMYFUNCTION("""COMPUTED_VALUE"""),"+/-")</f>
        <v>+/-</v>
      </c>
      <c r="AA60" s="329" t="str">
        <f>IFERROR(__xludf.DUMMYFUNCTION("""COMPUTED_VALUE"""),"ATT")</f>
        <v>ATT</v>
      </c>
      <c r="AB60" s="330" t="str">
        <f>IFERROR(__xludf.DUMMYFUNCTION("""COMPUTED_VALUE"""),"YDS")</f>
        <v>YDS</v>
      </c>
      <c r="AC60" s="331" t="str">
        <f>IFERROR(__xludf.DUMMYFUNCTION("""COMPUTED_VALUE"""),"TD")</f>
        <v>TD</v>
      </c>
      <c r="AD60" s="329" t="str">
        <f>IFERROR(__xludf.DUMMYFUNCTION("""COMPUTED_VALUE"""),"ATT")</f>
        <v>ATT</v>
      </c>
      <c r="AE60" s="330" t="str">
        <f>IFERROR(__xludf.DUMMYFUNCTION("""COMPUTED_VALUE"""),"YDS")</f>
        <v>YDS</v>
      </c>
      <c r="AF60" s="331" t="str">
        <f>IFERROR(__xludf.DUMMYFUNCTION("""COMPUTED_VALUE"""),"TD")</f>
        <v>TD</v>
      </c>
      <c r="AG60" s="329" t="str">
        <f>IFERROR(__xludf.DUMMYFUNCTION("""COMPUTED_VALUE"""),"REC")</f>
        <v>REC</v>
      </c>
      <c r="AH60" s="330" t="str">
        <f>IFERROR(__xludf.DUMMYFUNCTION("""COMPUTED_VALUE"""),"YDS")</f>
        <v>YDS</v>
      </c>
      <c r="AI60" s="331" t="str">
        <f>IFERROR(__xludf.DUMMYFUNCTION("""COMPUTED_VALUE"""),"TD")</f>
        <v>TD</v>
      </c>
    </row>
    <row r="61">
      <c r="A61" s="332" t="str">
        <f>IFERROR(__xludf.DUMMYFUNCTION("""COMPUTED_VALUE"""),"1")</f>
        <v>1</v>
      </c>
      <c r="B61" s="333" t="str">
        <f>IFERROR(__xludf.DUMMYFUNCTION("""COMPUTED_VALUE"""),"Norwalk St Paul ")</f>
        <v>Norwalk St Paul </v>
      </c>
      <c r="C61" s="334"/>
      <c r="D61" s="335"/>
      <c r="E61" s="336" t="str">
        <f>IFERROR(__xludf.DUMMYFUNCTION("""COMPUTED_VALUE"""),"X")</f>
        <v>X</v>
      </c>
      <c r="F61" s="335"/>
      <c r="G61" s="336"/>
      <c r="H61" s="156"/>
      <c r="I61" s="250">
        <f>IFERROR(__xludf.DUMMYFUNCTION("""COMPUTED_VALUE"""),10.0)</f>
        <v>10</v>
      </c>
      <c r="J61" s="253">
        <f>IFERROR(__xludf.DUMMYFUNCTION("""COMPUTED_VALUE"""),21.0)</f>
        <v>21</v>
      </c>
      <c r="K61" s="253">
        <f>IFERROR(__xludf.DUMMYFUNCTION("""COMPUTED_VALUE"""),6.0)</f>
        <v>6</v>
      </c>
      <c r="L61" s="253">
        <f>IFERROR(__xludf.DUMMYFUNCTION("""COMPUTED_VALUE"""),0.0)</f>
        <v>0</v>
      </c>
      <c r="M61" s="337"/>
      <c r="N61" s="338">
        <f>IFERROR(__xludf.DUMMYFUNCTION("""COMPUTED_VALUE"""),37.0)</f>
        <v>37</v>
      </c>
      <c r="O61" s="250">
        <f>IFERROR(__xludf.DUMMYFUNCTION("""COMPUTED_VALUE"""),2.0)</f>
        <v>2</v>
      </c>
      <c r="P61" s="253">
        <f>IFERROR(__xludf.DUMMYFUNCTION("""COMPUTED_VALUE"""),7.0)</f>
        <v>7</v>
      </c>
      <c r="Q61" s="253">
        <f>IFERROR(__xludf.DUMMYFUNCTION("""COMPUTED_VALUE"""),0.0)</f>
        <v>0</v>
      </c>
      <c r="R61" s="253">
        <f>IFERROR(__xludf.DUMMYFUNCTION("""COMPUTED_VALUE"""),21.0)</f>
        <v>21</v>
      </c>
      <c r="S61" s="337"/>
      <c r="T61" s="339">
        <f>IFERROR(__xludf.DUMMYFUNCTION("""COMPUTED_VALUE"""),30.0)</f>
        <v>30</v>
      </c>
      <c r="U61" s="340" t="str">
        <f>IFERROR(__xludf.DUMMYFUNCTION("""COMPUTED_VALUE"""),"W")</f>
        <v>W</v>
      </c>
      <c r="V61" s="250"/>
      <c r="W61" s="299"/>
      <c r="X61" s="250">
        <f>IFERROR(__xludf.DUMMYFUNCTION("""COMPUTED_VALUE"""),1.0)</f>
        <v>1</v>
      </c>
      <c r="Y61" s="299">
        <f>IFERROR(__xludf.DUMMYFUNCTION("""COMPUTED_VALUE"""),1.0)</f>
        <v>1</v>
      </c>
      <c r="Z61" s="341">
        <f>IFERROR(__xludf.DUMMYFUNCTION("""COMPUTED_VALUE"""),2.0)</f>
        <v>2</v>
      </c>
      <c r="AA61" s="250"/>
      <c r="AB61" s="253"/>
      <c r="AC61" s="299"/>
      <c r="AD61" s="250"/>
      <c r="AE61" s="253"/>
      <c r="AF61" s="299"/>
      <c r="AG61" s="342"/>
      <c r="AH61" s="253"/>
      <c r="AI61" s="299"/>
    </row>
    <row r="62">
      <c r="A62" s="343" t="str">
        <f>IFERROR(__xludf.DUMMYFUNCTION("""COMPUTED_VALUE"""),"2")</f>
        <v>2</v>
      </c>
      <c r="B62" s="344" t="str">
        <f>IFERROR(__xludf.DUMMYFUNCTION("""COMPUTED_VALUE"""),"Fostoria ")</f>
        <v>Fostoria </v>
      </c>
      <c r="C62" s="345"/>
      <c r="D62" s="109"/>
      <c r="E62" s="346" t="str">
        <f>IFERROR(__xludf.DUMMYFUNCTION("""COMPUTED_VALUE"""),"x")</f>
        <v>x</v>
      </c>
      <c r="F62" s="109"/>
      <c r="G62" s="347"/>
      <c r="H62" s="160"/>
      <c r="I62" s="266">
        <f>IFERROR(__xludf.DUMMYFUNCTION("""COMPUTED_VALUE"""),10.0)</f>
        <v>10</v>
      </c>
      <c r="J62" s="303">
        <f>IFERROR(__xludf.DUMMYFUNCTION("""COMPUTED_VALUE"""),20.0)</f>
        <v>20</v>
      </c>
      <c r="K62" s="303">
        <f>IFERROR(__xludf.DUMMYFUNCTION("""COMPUTED_VALUE"""),20.0)</f>
        <v>20</v>
      </c>
      <c r="L62" s="303">
        <f>IFERROR(__xludf.DUMMYFUNCTION("""COMPUTED_VALUE"""),0.0)</f>
        <v>0</v>
      </c>
      <c r="M62" s="277"/>
      <c r="N62" s="348">
        <f>IFERROR(__xludf.DUMMYFUNCTION("""COMPUTED_VALUE"""),50.0)</f>
        <v>50</v>
      </c>
      <c r="O62" s="266">
        <f>IFERROR(__xludf.DUMMYFUNCTION("""COMPUTED_VALUE"""),0.0)</f>
        <v>0</v>
      </c>
      <c r="P62" s="303">
        <f>IFERROR(__xludf.DUMMYFUNCTION("""COMPUTED_VALUE"""),7.0)</f>
        <v>7</v>
      </c>
      <c r="Q62" s="303">
        <f>IFERROR(__xludf.DUMMYFUNCTION("""COMPUTED_VALUE"""),0.0)</f>
        <v>0</v>
      </c>
      <c r="R62" s="303">
        <f>IFERROR(__xludf.DUMMYFUNCTION("""COMPUTED_VALUE"""),0.0)</f>
        <v>0</v>
      </c>
      <c r="S62" s="277"/>
      <c r="T62" s="349">
        <f>IFERROR(__xludf.DUMMYFUNCTION("""COMPUTED_VALUE"""),7.0)</f>
        <v>7</v>
      </c>
      <c r="U62" s="350" t="str">
        <f>IFERROR(__xludf.DUMMYFUNCTION("""COMPUTED_VALUE"""),"W")</f>
        <v>W</v>
      </c>
      <c r="V62" s="266"/>
      <c r="W62" s="301"/>
      <c r="X62" s="266"/>
      <c r="Y62" s="301">
        <f>IFERROR(__xludf.DUMMYFUNCTION("""COMPUTED_VALUE"""),2.0)</f>
        <v>2</v>
      </c>
      <c r="Z62" s="351">
        <f>IFERROR(__xludf.DUMMYFUNCTION("""COMPUTED_VALUE"""),2.0)</f>
        <v>2</v>
      </c>
      <c r="AA62" s="266"/>
      <c r="AB62" s="303"/>
      <c r="AC62" s="301"/>
      <c r="AD62" s="266"/>
      <c r="AE62" s="303"/>
      <c r="AF62" s="301"/>
      <c r="AG62" s="305"/>
      <c r="AH62" s="303"/>
      <c r="AI62" s="301"/>
    </row>
    <row r="63">
      <c r="A63" s="343" t="str">
        <f>IFERROR(__xludf.DUMMYFUNCTION("""COMPUTED_VALUE"""),"3")</f>
        <v>3</v>
      </c>
      <c r="B63" s="344" t="str">
        <f>IFERROR(__xludf.DUMMYFUNCTION("""COMPUTED_VALUE"""),"Oak Harbor ")</f>
        <v>Oak Harbor </v>
      </c>
      <c r="C63" s="345"/>
      <c r="D63" s="109"/>
      <c r="E63" s="347" t="str">
        <f>IFERROR(__xludf.DUMMYFUNCTION("""COMPUTED_VALUE"""),"X")</f>
        <v>X</v>
      </c>
      <c r="F63" s="109"/>
      <c r="G63" s="346"/>
      <c r="H63" s="160"/>
      <c r="I63" s="266">
        <f>IFERROR(__xludf.DUMMYFUNCTION("""COMPUTED_VALUE"""),0.0)</f>
        <v>0</v>
      </c>
      <c r="J63" s="303">
        <f>IFERROR(__xludf.DUMMYFUNCTION("""COMPUTED_VALUE"""),0.0)</f>
        <v>0</v>
      </c>
      <c r="K63" s="303">
        <f>IFERROR(__xludf.DUMMYFUNCTION("""COMPUTED_VALUE"""),0.0)</f>
        <v>0</v>
      </c>
      <c r="L63" s="303">
        <f>IFERROR(__xludf.DUMMYFUNCTION("""COMPUTED_VALUE"""),20.0)</f>
        <v>20</v>
      </c>
      <c r="M63" s="277"/>
      <c r="N63" s="348">
        <f>IFERROR(__xludf.DUMMYFUNCTION("""COMPUTED_VALUE"""),20.0)</f>
        <v>20</v>
      </c>
      <c r="O63" s="266">
        <f>IFERROR(__xludf.DUMMYFUNCTION("""COMPUTED_VALUE"""),14.0)</f>
        <v>14</v>
      </c>
      <c r="P63" s="303">
        <f>IFERROR(__xludf.DUMMYFUNCTION("""COMPUTED_VALUE"""),13.0)</f>
        <v>13</v>
      </c>
      <c r="Q63" s="303">
        <f>IFERROR(__xludf.DUMMYFUNCTION("""COMPUTED_VALUE"""),8.0)</f>
        <v>8</v>
      </c>
      <c r="R63" s="303">
        <f>IFERROR(__xludf.DUMMYFUNCTION("""COMPUTED_VALUE"""),0.0)</f>
        <v>0</v>
      </c>
      <c r="S63" s="277"/>
      <c r="T63" s="349">
        <f>IFERROR(__xludf.DUMMYFUNCTION("""COMPUTED_VALUE"""),35.0)</f>
        <v>35</v>
      </c>
      <c r="U63" s="350" t="str">
        <f>IFERROR(__xludf.DUMMYFUNCTION("""COMPUTED_VALUE"""),"L")</f>
        <v>L</v>
      </c>
      <c r="V63" s="266"/>
      <c r="W63" s="301">
        <f>IFERROR(__xludf.DUMMYFUNCTION("""COMPUTED_VALUE"""),1.0)</f>
        <v>1</v>
      </c>
      <c r="X63" s="266"/>
      <c r="Y63" s="301">
        <f>IFERROR(__xludf.DUMMYFUNCTION("""COMPUTED_VALUE"""),1.0)</f>
        <v>1</v>
      </c>
      <c r="Z63" s="351">
        <f>IFERROR(__xludf.DUMMYFUNCTION("""COMPUTED_VALUE"""),0.0)</f>
        <v>0</v>
      </c>
      <c r="AA63" s="266"/>
      <c r="AB63" s="303"/>
      <c r="AC63" s="301"/>
      <c r="AD63" s="266"/>
      <c r="AE63" s="303"/>
      <c r="AF63" s="301"/>
      <c r="AG63" s="305"/>
      <c r="AH63" s="303"/>
      <c r="AI63" s="301"/>
    </row>
    <row r="64">
      <c r="A64" s="343" t="str">
        <f>IFERROR(__xludf.DUMMYFUNCTION("""COMPUTED_VALUE"""),"4")</f>
        <v>4</v>
      </c>
      <c r="B64" s="344" t="str">
        <f>IFERROR(__xludf.DUMMYFUNCTION("""COMPUTED_VALUE"""),"Cleveland Collinwood")</f>
        <v>Cleveland Collinwood</v>
      </c>
      <c r="C64" s="345"/>
      <c r="D64" s="109"/>
      <c r="E64" s="346" t="str">
        <f>IFERROR(__xludf.DUMMYFUNCTION("""COMPUTED_VALUE"""),"X")</f>
        <v>X</v>
      </c>
      <c r="F64" s="109"/>
      <c r="G64" s="347"/>
      <c r="H64" s="160"/>
      <c r="I64" s="266">
        <f>IFERROR(__xludf.DUMMYFUNCTION("""COMPUTED_VALUE"""),32.0)</f>
        <v>32</v>
      </c>
      <c r="J64" s="303">
        <f>IFERROR(__xludf.DUMMYFUNCTION("""COMPUTED_VALUE"""),19.0)</f>
        <v>19</v>
      </c>
      <c r="K64" s="303">
        <f>IFERROR(__xludf.DUMMYFUNCTION("""COMPUTED_VALUE"""),14.0)</f>
        <v>14</v>
      </c>
      <c r="L64" s="303">
        <f>IFERROR(__xludf.DUMMYFUNCTION("""COMPUTED_VALUE"""),0.0)</f>
        <v>0</v>
      </c>
      <c r="M64" s="277"/>
      <c r="N64" s="348">
        <f>IFERROR(__xludf.DUMMYFUNCTION("""COMPUTED_VALUE"""),65.0)</f>
        <v>65</v>
      </c>
      <c r="O64" s="266">
        <f>IFERROR(__xludf.DUMMYFUNCTION("""COMPUTED_VALUE"""),0.0)</f>
        <v>0</v>
      </c>
      <c r="P64" s="303">
        <f>IFERROR(__xludf.DUMMYFUNCTION("""COMPUTED_VALUE"""),0.0)</f>
        <v>0</v>
      </c>
      <c r="Q64" s="303">
        <f>IFERROR(__xludf.DUMMYFUNCTION("""COMPUTED_VALUE"""),0.0)</f>
        <v>0</v>
      </c>
      <c r="R64" s="303">
        <f>IFERROR(__xludf.DUMMYFUNCTION("""COMPUTED_VALUE"""),0.0)</f>
        <v>0</v>
      </c>
      <c r="S64" s="277"/>
      <c r="T64" s="349" t="str">
        <f>IFERROR(__xludf.DUMMYFUNCTION("""COMPUTED_VALUE"""),"")</f>
        <v/>
      </c>
      <c r="U64" s="350" t="str">
        <f>IFERROR(__xludf.DUMMYFUNCTION("""COMPUTED_VALUE"""),"W")</f>
        <v>W</v>
      </c>
      <c r="V64" s="266"/>
      <c r="W64" s="301"/>
      <c r="X64" s="266"/>
      <c r="Y64" s="301"/>
      <c r="Z64" s="351">
        <f>IFERROR(__xludf.DUMMYFUNCTION("""COMPUTED_VALUE"""),0.0)</f>
        <v>0</v>
      </c>
      <c r="AA64" s="266"/>
      <c r="AB64" s="303"/>
      <c r="AC64" s="301"/>
      <c r="AD64" s="266"/>
      <c r="AE64" s="303"/>
      <c r="AF64" s="301"/>
      <c r="AG64" s="305"/>
      <c r="AH64" s="303"/>
      <c r="AI64" s="301"/>
    </row>
    <row r="65">
      <c r="A65" s="343" t="str">
        <f>IFERROR(__xludf.DUMMYFUNCTION("""COMPUTED_VALUE"""),"5")</f>
        <v>5</v>
      </c>
      <c r="B65" s="344" t="str">
        <f>IFERROR(__xludf.DUMMYFUNCTION("""COMPUTED_VALUE"""),"Clyde")</f>
        <v>Clyde</v>
      </c>
      <c r="C65" s="352"/>
      <c r="D65" s="109"/>
      <c r="E65" s="347" t="str">
        <f>IFERROR(__xludf.DUMMYFUNCTION("""COMPUTED_VALUE"""),"x")</f>
        <v>x</v>
      </c>
      <c r="F65" s="109"/>
      <c r="G65" s="347"/>
      <c r="H65" s="160"/>
      <c r="I65" s="266">
        <f>IFERROR(__xludf.DUMMYFUNCTION("""COMPUTED_VALUE"""),20.0)</f>
        <v>20</v>
      </c>
      <c r="J65" s="303">
        <f>IFERROR(__xludf.DUMMYFUNCTION("""COMPUTED_VALUE"""),14.0)</f>
        <v>14</v>
      </c>
      <c r="K65" s="303">
        <f>IFERROR(__xludf.DUMMYFUNCTION("""COMPUTED_VALUE"""),14.0)</f>
        <v>14</v>
      </c>
      <c r="L65" s="303">
        <f>IFERROR(__xludf.DUMMYFUNCTION("""COMPUTED_VALUE"""),0.0)</f>
        <v>0</v>
      </c>
      <c r="M65" s="277"/>
      <c r="N65" s="348">
        <f>IFERROR(__xludf.DUMMYFUNCTION("""COMPUTED_VALUE"""),48.0)</f>
        <v>48</v>
      </c>
      <c r="O65" s="266">
        <f>IFERROR(__xludf.DUMMYFUNCTION("""COMPUTED_VALUE"""),14.0)</f>
        <v>14</v>
      </c>
      <c r="P65" s="303">
        <f>IFERROR(__xludf.DUMMYFUNCTION("""COMPUTED_VALUE"""),20.0)</f>
        <v>20</v>
      </c>
      <c r="Q65" s="303">
        <f>IFERROR(__xludf.DUMMYFUNCTION("""COMPUTED_VALUE"""),14.0)</f>
        <v>14</v>
      </c>
      <c r="R65" s="303">
        <f>IFERROR(__xludf.DUMMYFUNCTION("""COMPUTED_VALUE"""),7.0)</f>
        <v>7</v>
      </c>
      <c r="S65" s="277"/>
      <c r="T65" s="349">
        <f>IFERROR(__xludf.DUMMYFUNCTION("""COMPUTED_VALUE"""),55.0)</f>
        <v>55</v>
      </c>
      <c r="U65" s="350" t="str">
        <f>IFERROR(__xludf.DUMMYFUNCTION("""COMPUTED_VALUE"""),"L")</f>
        <v>L</v>
      </c>
      <c r="V65" s="266"/>
      <c r="W65" s="301"/>
      <c r="X65" s="266"/>
      <c r="Y65" s="301">
        <f>IFERROR(__xludf.DUMMYFUNCTION("""COMPUTED_VALUE"""),1.0)</f>
        <v>1</v>
      </c>
      <c r="Z65" s="351">
        <f>IFERROR(__xludf.DUMMYFUNCTION("""COMPUTED_VALUE"""),1.0)</f>
        <v>1</v>
      </c>
      <c r="AA65" s="266"/>
      <c r="AB65" s="303"/>
      <c r="AC65" s="301"/>
      <c r="AD65" s="266"/>
      <c r="AE65" s="303"/>
      <c r="AF65" s="301"/>
      <c r="AG65" s="305"/>
      <c r="AH65" s="303"/>
      <c r="AI65" s="301"/>
    </row>
    <row r="66">
      <c r="A66" s="343" t="str">
        <f>IFERROR(__xludf.DUMMYFUNCTION("""COMPUTED_VALUE"""),"6")</f>
        <v>6</v>
      </c>
      <c r="B66" s="344" t="str">
        <f>IFERROR(__xludf.DUMMYFUNCTION("""COMPUTED_VALUE"""),"Huron")</f>
        <v>Huron</v>
      </c>
      <c r="C66" s="345" t="str">
        <f>IFERROR(__xludf.DUMMYFUNCTION("""COMPUTED_VALUE"""),"X")</f>
        <v>X</v>
      </c>
      <c r="D66" s="109"/>
      <c r="E66" s="346"/>
      <c r="F66" s="109"/>
      <c r="G66" s="347"/>
      <c r="H66" s="160"/>
      <c r="I66" s="266">
        <f>IFERROR(__xludf.DUMMYFUNCTION("""COMPUTED_VALUE"""),0.0)</f>
        <v>0</v>
      </c>
      <c r="J66" s="277">
        <f>IFERROR(__xludf.DUMMYFUNCTION("""COMPUTED_VALUE"""),14.0)</f>
        <v>14</v>
      </c>
      <c r="K66" s="277">
        <f>IFERROR(__xludf.DUMMYFUNCTION("""COMPUTED_VALUE"""),7.0)</f>
        <v>7</v>
      </c>
      <c r="L66" s="277">
        <f>IFERROR(__xludf.DUMMYFUNCTION("""COMPUTED_VALUE"""),0.0)</f>
        <v>0</v>
      </c>
      <c r="M66" s="277"/>
      <c r="N66" s="348">
        <f>IFERROR(__xludf.DUMMYFUNCTION("""COMPUTED_VALUE"""),21.0)</f>
        <v>21</v>
      </c>
      <c r="O66" s="266">
        <f>IFERROR(__xludf.DUMMYFUNCTION("""COMPUTED_VALUE"""),7.0)</f>
        <v>7</v>
      </c>
      <c r="P66" s="303">
        <f>IFERROR(__xludf.DUMMYFUNCTION("""COMPUTED_VALUE"""),14.0)</f>
        <v>14</v>
      </c>
      <c r="Q66" s="303">
        <f>IFERROR(__xludf.DUMMYFUNCTION("""COMPUTED_VALUE"""),7.0)</f>
        <v>7</v>
      </c>
      <c r="R66" s="303">
        <f>IFERROR(__xludf.DUMMYFUNCTION("""COMPUTED_VALUE"""),7.0)</f>
        <v>7</v>
      </c>
      <c r="S66" s="277"/>
      <c r="T66" s="349">
        <f>IFERROR(__xludf.DUMMYFUNCTION("""COMPUTED_VALUE"""),35.0)</f>
        <v>35</v>
      </c>
      <c r="U66" s="350" t="str">
        <f>IFERROR(__xludf.DUMMYFUNCTION("""COMPUTED_VALUE"""),"L")</f>
        <v>L</v>
      </c>
      <c r="V66" s="266"/>
      <c r="W66" s="278">
        <f>IFERROR(__xludf.DUMMYFUNCTION("""COMPUTED_VALUE"""),3.0)</f>
        <v>3</v>
      </c>
      <c r="X66" s="353"/>
      <c r="Y66" s="278">
        <f>IFERROR(__xludf.DUMMYFUNCTION("""COMPUTED_VALUE"""),1.0)</f>
        <v>1</v>
      </c>
      <c r="Z66" s="354">
        <f>IFERROR(__xludf.DUMMYFUNCTION("""COMPUTED_VALUE"""),-2.0)</f>
        <v>-2</v>
      </c>
      <c r="AA66" s="353"/>
      <c r="AB66" s="277"/>
      <c r="AC66" s="278"/>
      <c r="AD66" s="353"/>
      <c r="AE66" s="277"/>
      <c r="AF66" s="278"/>
      <c r="AG66" s="276"/>
      <c r="AH66" s="277"/>
      <c r="AI66" s="278"/>
    </row>
    <row r="67">
      <c r="A67" s="343" t="str">
        <f>IFERROR(__xludf.DUMMYFUNCTION("""COMPUTED_VALUE"""),"7")</f>
        <v>7</v>
      </c>
      <c r="B67" s="344" t="str">
        <f>IFERROR(__xludf.DUMMYFUNCTION("""COMPUTED_VALUE"""),"Vermilion")</f>
        <v>Vermilion</v>
      </c>
      <c r="C67" s="345" t="str">
        <f>IFERROR(__xludf.DUMMYFUNCTION("""COMPUTED_VALUE"""),"X")</f>
        <v>X</v>
      </c>
      <c r="D67" s="109"/>
      <c r="E67" s="347"/>
      <c r="F67" s="109"/>
      <c r="G67" s="346"/>
      <c r="H67" s="160"/>
      <c r="I67" s="266">
        <f>IFERROR(__xludf.DUMMYFUNCTION("""COMPUTED_VALUE"""),0.0)</f>
        <v>0</v>
      </c>
      <c r="J67" s="277">
        <f>IFERROR(__xludf.DUMMYFUNCTION("""COMPUTED_VALUE"""),0.0)</f>
        <v>0</v>
      </c>
      <c r="K67" s="277">
        <f>IFERROR(__xludf.DUMMYFUNCTION("""COMPUTED_VALUE"""),14.0)</f>
        <v>14</v>
      </c>
      <c r="L67" s="277">
        <f>IFERROR(__xludf.DUMMYFUNCTION("""COMPUTED_VALUE"""),7.0)</f>
        <v>7</v>
      </c>
      <c r="M67" s="277">
        <f>IFERROR(__xludf.DUMMYFUNCTION("""COMPUTED_VALUE"""),8.0)</f>
        <v>8</v>
      </c>
      <c r="N67" s="348">
        <f>IFERROR(__xludf.DUMMYFUNCTION("""COMPUTED_VALUE"""),29.0)</f>
        <v>29</v>
      </c>
      <c r="O67" s="353">
        <f>IFERROR(__xludf.DUMMYFUNCTION("""COMPUTED_VALUE"""),7.0)</f>
        <v>7</v>
      </c>
      <c r="P67" s="277">
        <f>IFERROR(__xludf.DUMMYFUNCTION("""COMPUTED_VALUE"""),7.0)</f>
        <v>7</v>
      </c>
      <c r="Q67" s="277">
        <f>IFERROR(__xludf.DUMMYFUNCTION("""COMPUTED_VALUE"""),0.0)</f>
        <v>0</v>
      </c>
      <c r="R67" s="277">
        <f>IFERROR(__xludf.DUMMYFUNCTION("""COMPUTED_VALUE"""),7.0)</f>
        <v>7</v>
      </c>
      <c r="S67" s="277">
        <f>IFERROR(__xludf.DUMMYFUNCTION("""COMPUTED_VALUE"""),7.0)</f>
        <v>7</v>
      </c>
      <c r="T67" s="349">
        <f>IFERROR(__xludf.DUMMYFUNCTION("""COMPUTED_VALUE"""),28.0)</f>
        <v>28</v>
      </c>
      <c r="U67" s="350" t="str">
        <f>IFERROR(__xludf.DUMMYFUNCTION("""COMPUTED_VALUE"""),"W")</f>
        <v>W</v>
      </c>
      <c r="V67" s="266">
        <f>IFERROR(__xludf.DUMMYFUNCTION("""COMPUTED_VALUE"""),1.0)</f>
        <v>1</v>
      </c>
      <c r="W67" s="278"/>
      <c r="X67" s="353">
        <f>IFERROR(__xludf.DUMMYFUNCTION("""COMPUTED_VALUE"""),1.0)</f>
        <v>1</v>
      </c>
      <c r="Y67" s="278">
        <f>IFERROR(__xludf.DUMMYFUNCTION("""COMPUTED_VALUE"""),1.0)</f>
        <v>1</v>
      </c>
      <c r="Z67" s="354">
        <f>IFERROR(__xludf.DUMMYFUNCTION("""COMPUTED_VALUE"""),1.0)</f>
        <v>1</v>
      </c>
      <c r="AA67" s="353"/>
      <c r="AB67" s="277"/>
      <c r="AC67" s="278"/>
      <c r="AD67" s="353"/>
      <c r="AE67" s="277"/>
      <c r="AF67" s="278"/>
      <c r="AG67" s="276"/>
      <c r="AH67" s="277"/>
      <c r="AI67" s="278"/>
    </row>
    <row r="68">
      <c r="A68" s="343" t="str">
        <f>IFERROR(__xludf.DUMMYFUNCTION("""COMPUTED_VALUE"""),"8")</f>
        <v>8</v>
      </c>
      <c r="B68" s="344" t="str">
        <f>IFERROR(__xludf.DUMMYFUNCTION("""COMPUTED_VALUE"""),"Edison ")</f>
        <v>Edison </v>
      </c>
      <c r="C68" s="345" t="str">
        <f>IFERROR(__xludf.DUMMYFUNCTION("""COMPUTED_VALUE"""),"X")</f>
        <v>X</v>
      </c>
      <c r="D68" s="109"/>
      <c r="E68" s="346"/>
      <c r="F68" s="109"/>
      <c r="G68" s="347"/>
      <c r="H68" s="160"/>
      <c r="I68" s="266">
        <f>IFERROR(__xludf.DUMMYFUNCTION("""COMPUTED_VALUE"""),0.0)</f>
        <v>0</v>
      </c>
      <c r="J68" s="277">
        <f>IFERROR(__xludf.DUMMYFUNCTION("""COMPUTED_VALUE"""),7.0)</f>
        <v>7</v>
      </c>
      <c r="K68" s="277">
        <f>IFERROR(__xludf.DUMMYFUNCTION("""COMPUTED_VALUE"""),7.0)</f>
        <v>7</v>
      </c>
      <c r="L68" s="277">
        <f>IFERROR(__xludf.DUMMYFUNCTION("""COMPUTED_VALUE"""),7.0)</f>
        <v>7</v>
      </c>
      <c r="M68" s="277"/>
      <c r="N68" s="348">
        <f>IFERROR(__xludf.DUMMYFUNCTION("""COMPUTED_VALUE"""),21.0)</f>
        <v>21</v>
      </c>
      <c r="O68" s="353">
        <f>IFERROR(__xludf.DUMMYFUNCTION("""COMPUTED_VALUE"""),14.0)</f>
        <v>14</v>
      </c>
      <c r="P68" s="277">
        <f>IFERROR(__xludf.DUMMYFUNCTION("""COMPUTED_VALUE"""),3.0)</f>
        <v>3</v>
      </c>
      <c r="Q68" s="277">
        <f>IFERROR(__xludf.DUMMYFUNCTION("""COMPUTED_VALUE"""),0.0)</f>
        <v>0</v>
      </c>
      <c r="R68" s="277">
        <f>IFERROR(__xludf.DUMMYFUNCTION("""COMPUTED_VALUE"""),0.0)</f>
        <v>0</v>
      </c>
      <c r="S68" s="277"/>
      <c r="T68" s="349">
        <f>IFERROR(__xludf.DUMMYFUNCTION("""COMPUTED_VALUE"""),17.0)</f>
        <v>17</v>
      </c>
      <c r="U68" s="350" t="str">
        <f>IFERROR(__xludf.DUMMYFUNCTION("""COMPUTED_VALUE"""),"W")</f>
        <v>W</v>
      </c>
      <c r="V68" s="266"/>
      <c r="W68" s="278">
        <f>IFERROR(__xludf.DUMMYFUNCTION("""COMPUTED_VALUE"""),1.0)</f>
        <v>1</v>
      </c>
      <c r="X68" s="353"/>
      <c r="Y68" s="278"/>
      <c r="Z68" s="354">
        <f>IFERROR(__xludf.DUMMYFUNCTION("""COMPUTED_VALUE"""),-1.0)</f>
        <v>-1</v>
      </c>
      <c r="AA68" s="353"/>
      <c r="AB68" s="277"/>
      <c r="AC68" s="278"/>
      <c r="AD68" s="353"/>
      <c r="AE68" s="277"/>
      <c r="AF68" s="278"/>
      <c r="AG68" s="276"/>
      <c r="AH68" s="277"/>
      <c r="AI68" s="278"/>
    </row>
    <row r="69">
      <c r="A69" s="343" t="str">
        <f>IFERROR(__xludf.DUMMYFUNCTION("""COMPUTED_VALUE"""),"9")</f>
        <v>9</v>
      </c>
      <c r="B69" s="344" t="str">
        <f>IFERROR(__xludf.DUMMYFUNCTION("""COMPUTED_VALUE"""),"Bellevue ")</f>
        <v>Bellevue </v>
      </c>
      <c r="C69" s="352" t="str">
        <f>IFERROR(__xludf.DUMMYFUNCTION("""COMPUTED_VALUE"""),"X")</f>
        <v>X</v>
      </c>
      <c r="D69" s="109"/>
      <c r="E69" s="347"/>
      <c r="F69" s="109"/>
      <c r="G69" s="347"/>
      <c r="H69" s="160"/>
      <c r="I69" s="266">
        <f>IFERROR(__xludf.DUMMYFUNCTION("""COMPUTED_VALUE"""),0.0)</f>
        <v>0</v>
      </c>
      <c r="J69" s="277">
        <f>IFERROR(__xludf.DUMMYFUNCTION("""COMPUTED_VALUE"""),3.0)</f>
        <v>3</v>
      </c>
      <c r="K69" s="277">
        <f>IFERROR(__xludf.DUMMYFUNCTION("""COMPUTED_VALUE"""),0.0)</f>
        <v>0</v>
      </c>
      <c r="L69" s="277">
        <f>IFERROR(__xludf.DUMMYFUNCTION("""COMPUTED_VALUE"""),0.0)</f>
        <v>0</v>
      </c>
      <c r="M69" s="277"/>
      <c r="N69" s="348">
        <f>IFERROR(__xludf.DUMMYFUNCTION("""COMPUTED_VALUE"""),3.0)</f>
        <v>3</v>
      </c>
      <c r="O69" s="353">
        <f>IFERROR(__xludf.DUMMYFUNCTION("""COMPUTED_VALUE"""),0.0)</f>
        <v>0</v>
      </c>
      <c r="P69" s="277">
        <f>IFERROR(__xludf.DUMMYFUNCTION("""COMPUTED_VALUE"""),6.0)</f>
        <v>6</v>
      </c>
      <c r="Q69" s="277">
        <f>IFERROR(__xludf.DUMMYFUNCTION("""COMPUTED_VALUE"""),0.0)</f>
        <v>0</v>
      </c>
      <c r="R69" s="277">
        <f>IFERROR(__xludf.DUMMYFUNCTION("""COMPUTED_VALUE"""),6.0)</f>
        <v>6</v>
      </c>
      <c r="S69" s="277"/>
      <c r="T69" s="349">
        <f>IFERROR(__xludf.DUMMYFUNCTION("""COMPUTED_VALUE"""),12.0)</f>
        <v>12</v>
      </c>
      <c r="U69" s="350" t="str">
        <f>IFERROR(__xludf.DUMMYFUNCTION("""COMPUTED_VALUE"""),"L")</f>
        <v>L</v>
      </c>
      <c r="V69" s="266"/>
      <c r="W69" s="278"/>
      <c r="X69" s="353">
        <f>IFERROR(__xludf.DUMMYFUNCTION("""COMPUTED_VALUE"""),2.0)</f>
        <v>2</v>
      </c>
      <c r="Y69" s="278">
        <f>IFERROR(__xludf.DUMMYFUNCTION("""COMPUTED_VALUE"""),2.0)</f>
        <v>2</v>
      </c>
      <c r="Z69" s="354">
        <f>IFERROR(__xludf.DUMMYFUNCTION("""COMPUTED_VALUE"""),4.0)</f>
        <v>4</v>
      </c>
      <c r="AA69" s="353"/>
      <c r="AB69" s="277"/>
      <c r="AC69" s="278"/>
      <c r="AD69" s="353"/>
      <c r="AE69" s="277"/>
      <c r="AF69" s="278"/>
      <c r="AG69" s="276"/>
      <c r="AH69" s="277"/>
      <c r="AI69" s="278"/>
    </row>
    <row r="70">
      <c r="A70" s="343" t="str">
        <f>IFERROR(__xludf.DUMMYFUNCTION("""COMPUTED_VALUE"""),"10")</f>
        <v>10</v>
      </c>
      <c r="B70" s="344" t="str">
        <f>IFERROR(__xludf.DUMMYFUNCTION("""COMPUTED_VALUE"""),"Sandusky ")</f>
        <v>Sandusky </v>
      </c>
      <c r="C70" s="345"/>
      <c r="D70" s="109"/>
      <c r="E70" s="347" t="str">
        <f>IFERROR(__xludf.DUMMYFUNCTION("""COMPUTED_VALUE"""),"X")</f>
        <v>X</v>
      </c>
      <c r="F70" s="109"/>
      <c r="G70" s="346"/>
      <c r="H70" s="160"/>
      <c r="I70" s="266">
        <f>IFERROR(__xludf.DUMMYFUNCTION("""COMPUTED_VALUE"""),14.0)</f>
        <v>14</v>
      </c>
      <c r="J70" s="277">
        <f>IFERROR(__xludf.DUMMYFUNCTION("""COMPUTED_VALUE"""),14.0)</f>
        <v>14</v>
      </c>
      <c r="K70" s="277">
        <f>IFERROR(__xludf.DUMMYFUNCTION("""COMPUTED_VALUE"""),7.0)</f>
        <v>7</v>
      </c>
      <c r="L70" s="277">
        <f>IFERROR(__xludf.DUMMYFUNCTION("""COMPUTED_VALUE"""),8.0)</f>
        <v>8</v>
      </c>
      <c r="M70" s="277"/>
      <c r="N70" s="348">
        <f>IFERROR(__xludf.DUMMYFUNCTION("""COMPUTED_VALUE"""),43.0)</f>
        <v>43</v>
      </c>
      <c r="O70" s="353">
        <f>IFERROR(__xludf.DUMMYFUNCTION("""COMPUTED_VALUE"""),0.0)</f>
        <v>0</v>
      </c>
      <c r="P70" s="277">
        <f>IFERROR(__xludf.DUMMYFUNCTION("""COMPUTED_VALUE"""),0.0)</f>
        <v>0</v>
      </c>
      <c r="Q70" s="277">
        <f>IFERROR(__xludf.DUMMYFUNCTION("""COMPUTED_VALUE"""),0.0)</f>
        <v>0</v>
      </c>
      <c r="R70" s="277">
        <f>IFERROR(__xludf.DUMMYFUNCTION("""COMPUTED_VALUE"""),8.0)</f>
        <v>8</v>
      </c>
      <c r="S70" s="277"/>
      <c r="T70" s="349">
        <f>IFERROR(__xludf.DUMMYFUNCTION("""COMPUTED_VALUE"""),8.0)</f>
        <v>8</v>
      </c>
      <c r="U70" s="350" t="str">
        <f>IFERROR(__xludf.DUMMYFUNCTION("""COMPUTED_VALUE"""),"W")</f>
        <v>W</v>
      </c>
      <c r="V70" s="266"/>
      <c r="W70" s="278"/>
      <c r="X70" s="353">
        <f>IFERROR(__xludf.DUMMYFUNCTION("""COMPUTED_VALUE"""),3.0)</f>
        <v>3</v>
      </c>
      <c r="Y70" s="278"/>
      <c r="Z70" s="354">
        <f>IFERROR(__xludf.DUMMYFUNCTION("""COMPUTED_VALUE"""),3.0)</f>
        <v>3</v>
      </c>
      <c r="AA70" s="353"/>
      <c r="AB70" s="277"/>
      <c r="AC70" s="278"/>
      <c r="AD70" s="353"/>
      <c r="AE70" s="277"/>
      <c r="AF70" s="278"/>
      <c r="AG70" s="276"/>
      <c r="AH70" s="277"/>
      <c r="AI70" s="278"/>
    </row>
    <row r="71">
      <c r="A71" s="343" t="str">
        <f>IFERROR(__xludf.DUMMYFUNCTION("""COMPUTED_VALUE"""),"11")</f>
        <v>11</v>
      </c>
      <c r="B71" s="344" t="str">
        <f>IFERROR(__xludf.DUMMYFUNCTION("""COMPUTED_VALUE"""),"Edison ")</f>
        <v>Edison </v>
      </c>
      <c r="C71" s="345"/>
      <c r="D71" s="109"/>
      <c r="E71" s="347"/>
      <c r="F71" s="109"/>
      <c r="G71" s="346" t="str">
        <f>IFERROR(__xludf.DUMMYFUNCTION("""COMPUTED_VALUE"""),"X")</f>
        <v>X</v>
      </c>
      <c r="H71" s="160"/>
      <c r="I71" s="266">
        <f>IFERROR(__xludf.DUMMYFUNCTION("""COMPUTED_VALUE"""),7.0)</f>
        <v>7</v>
      </c>
      <c r="J71" s="277">
        <f>IFERROR(__xludf.DUMMYFUNCTION("""COMPUTED_VALUE"""),7.0)</f>
        <v>7</v>
      </c>
      <c r="K71" s="277">
        <f>IFERROR(__xludf.DUMMYFUNCTION("""COMPUTED_VALUE"""),7.0)</f>
        <v>7</v>
      </c>
      <c r="L71" s="277">
        <f>IFERROR(__xludf.DUMMYFUNCTION("""COMPUTED_VALUE"""),14.0)</f>
        <v>14</v>
      </c>
      <c r="M71" s="277"/>
      <c r="N71" s="348">
        <f>IFERROR(__xludf.DUMMYFUNCTION("""COMPUTED_VALUE"""),35.0)</f>
        <v>35</v>
      </c>
      <c r="O71" s="353">
        <f>IFERROR(__xludf.DUMMYFUNCTION("""COMPUTED_VALUE"""),0.0)</f>
        <v>0</v>
      </c>
      <c r="P71" s="277">
        <f>IFERROR(__xludf.DUMMYFUNCTION("""COMPUTED_VALUE"""),0.0)</f>
        <v>0</v>
      </c>
      <c r="Q71" s="277">
        <f>IFERROR(__xludf.DUMMYFUNCTION("""COMPUTED_VALUE"""),0.0)</f>
        <v>0</v>
      </c>
      <c r="R71" s="277">
        <f>IFERROR(__xludf.DUMMYFUNCTION("""COMPUTED_VALUE"""),0.0)</f>
        <v>0</v>
      </c>
      <c r="S71" s="277"/>
      <c r="T71" s="349" t="str">
        <f>IFERROR(__xludf.DUMMYFUNCTION("""COMPUTED_VALUE"""),"")</f>
        <v/>
      </c>
      <c r="U71" s="350" t="str">
        <f>IFERROR(__xludf.DUMMYFUNCTION("""COMPUTED_VALUE"""),"W")</f>
        <v>W</v>
      </c>
      <c r="V71" s="266"/>
      <c r="W71" s="278"/>
      <c r="X71" s="353">
        <f>IFERROR(__xludf.DUMMYFUNCTION("""COMPUTED_VALUE"""),1.0)</f>
        <v>1</v>
      </c>
      <c r="Y71" s="278">
        <f>IFERROR(__xludf.DUMMYFUNCTION("""COMPUTED_VALUE"""),4.0)</f>
        <v>4</v>
      </c>
      <c r="Z71" s="354">
        <f>IFERROR(__xludf.DUMMYFUNCTION("""COMPUTED_VALUE"""),5.0)</f>
        <v>5</v>
      </c>
      <c r="AA71" s="353"/>
      <c r="AB71" s="277"/>
      <c r="AC71" s="278"/>
      <c r="AD71" s="353"/>
      <c r="AE71" s="277"/>
      <c r="AF71" s="278"/>
      <c r="AG71" s="276"/>
      <c r="AH71" s="277"/>
      <c r="AI71" s="278"/>
    </row>
    <row r="72">
      <c r="A72" s="343" t="str">
        <f>IFERROR(__xludf.DUMMYFUNCTION("""COMPUTED_VALUE"""),"12")</f>
        <v>12</v>
      </c>
      <c r="B72" s="344" t="str">
        <f>IFERROR(__xludf.DUMMYFUNCTION("""COMPUTED_VALUE"""),"Genoa ")</f>
        <v>Genoa </v>
      </c>
      <c r="C72" s="345"/>
      <c r="D72" s="109"/>
      <c r="E72" s="347"/>
      <c r="F72" s="109"/>
      <c r="G72" s="346" t="str">
        <f>IFERROR(__xludf.DUMMYFUNCTION("""COMPUTED_VALUE"""),"X")</f>
        <v>X</v>
      </c>
      <c r="H72" s="160"/>
      <c r="I72" s="266">
        <f>IFERROR(__xludf.DUMMYFUNCTION("""COMPUTED_VALUE"""),7.0)</f>
        <v>7</v>
      </c>
      <c r="J72" s="277">
        <f>IFERROR(__xludf.DUMMYFUNCTION("""COMPUTED_VALUE"""),0.0)</f>
        <v>0</v>
      </c>
      <c r="K72" s="277">
        <f>IFERROR(__xludf.DUMMYFUNCTION("""COMPUTED_VALUE"""),0.0)</f>
        <v>0</v>
      </c>
      <c r="L72" s="277">
        <f>IFERROR(__xludf.DUMMYFUNCTION("""COMPUTED_VALUE"""),0.0)</f>
        <v>0</v>
      </c>
      <c r="M72" s="277"/>
      <c r="N72" s="348">
        <f>IFERROR(__xludf.DUMMYFUNCTION("""COMPUTED_VALUE"""),7.0)</f>
        <v>7</v>
      </c>
      <c r="O72" s="353">
        <f>IFERROR(__xludf.DUMMYFUNCTION("""COMPUTED_VALUE"""),7.0)</f>
        <v>7</v>
      </c>
      <c r="P72" s="277">
        <f>IFERROR(__xludf.DUMMYFUNCTION("""COMPUTED_VALUE"""),14.0)</f>
        <v>14</v>
      </c>
      <c r="Q72" s="277">
        <f>IFERROR(__xludf.DUMMYFUNCTION("""COMPUTED_VALUE"""),7.0)</f>
        <v>7</v>
      </c>
      <c r="R72" s="277">
        <f>IFERROR(__xludf.DUMMYFUNCTION("""COMPUTED_VALUE"""),7.0)</f>
        <v>7</v>
      </c>
      <c r="S72" s="277"/>
      <c r="T72" s="349">
        <f>IFERROR(__xludf.DUMMYFUNCTION("""COMPUTED_VALUE"""),35.0)</f>
        <v>35</v>
      </c>
      <c r="U72" s="350" t="str">
        <f>IFERROR(__xludf.DUMMYFUNCTION("""COMPUTED_VALUE"""),"L")</f>
        <v>L</v>
      </c>
      <c r="V72" s="266">
        <f>IFERROR(__xludf.DUMMYFUNCTION("""COMPUTED_VALUE"""),3.0)</f>
        <v>3</v>
      </c>
      <c r="W72" s="278">
        <f>IFERROR(__xludf.DUMMYFUNCTION("""COMPUTED_VALUE"""),1.0)</f>
        <v>1</v>
      </c>
      <c r="X72" s="353"/>
      <c r="Y72" s="278"/>
      <c r="Z72" s="354">
        <f>IFERROR(__xludf.DUMMYFUNCTION("""COMPUTED_VALUE"""),-4.0)</f>
        <v>-4</v>
      </c>
      <c r="AA72" s="353"/>
      <c r="AB72" s="277"/>
      <c r="AC72" s="278"/>
      <c r="AD72" s="353"/>
      <c r="AE72" s="277"/>
      <c r="AF72" s="278"/>
      <c r="AG72" s="276"/>
      <c r="AH72" s="277"/>
      <c r="AI72" s="278"/>
    </row>
    <row r="73">
      <c r="A73" s="343" t="str">
        <f>IFERROR(__xludf.DUMMYFUNCTION("""COMPUTED_VALUE"""),"13")</f>
        <v>13</v>
      </c>
      <c r="B73" s="344"/>
      <c r="C73" s="345"/>
      <c r="D73" s="109"/>
      <c r="E73" s="347"/>
      <c r="F73" s="109"/>
      <c r="G73" s="346"/>
      <c r="H73" s="160"/>
      <c r="I73" s="266"/>
      <c r="J73" s="303"/>
      <c r="K73" s="303"/>
      <c r="L73" s="303"/>
      <c r="M73" s="277"/>
      <c r="N73" s="348" t="str">
        <f>IFERROR(__xludf.DUMMYFUNCTION("""COMPUTED_VALUE"""),"")</f>
        <v/>
      </c>
      <c r="O73" s="266"/>
      <c r="P73" s="303"/>
      <c r="Q73" s="303"/>
      <c r="R73" s="303"/>
      <c r="S73" s="277"/>
      <c r="T73" s="349" t="str">
        <f>IFERROR(__xludf.DUMMYFUNCTION("""COMPUTED_VALUE"""),"")</f>
        <v/>
      </c>
      <c r="U73" s="350" t="str">
        <f>IFERROR(__xludf.DUMMYFUNCTION("""COMPUTED_VALUE"""),"")</f>
        <v/>
      </c>
      <c r="V73" s="266"/>
      <c r="W73" s="301"/>
      <c r="X73" s="266"/>
      <c r="Y73" s="301"/>
      <c r="Z73" s="351" t="str">
        <f>IFERROR(__xludf.DUMMYFUNCTION("""COMPUTED_VALUE"""),"")</f>
        <v/>
      </c>
      <c r="AA73" s="266"/>
      <c r="AB73" s="303"/>
      <c r="AC73" s="301"/>
      <c r="AD73" s="266"/>
      <c r="AE73" s="303"/>
      <c r="AF73" s="301"/>
      <c r="AG73" s="305"/>
      <c r="AH73" s="303"/>
      <c r="AI73" s="301"/>
    </row>
    <row r="74">
      <c r="A74" s="343" t="str">
        <f>IFERROR(__xludf.DUMMYFUNCTION("""COMPUTED_VALUE"""),"14")</f>
        <v>14</v>
      </c>
      <c r="B74" s="344"/>
      <c r="C74" s="345"/>
      <c r="D74" s="109"/>
      <c r="E74" s="347"/>
      <c r="F74" s="109"/>
      <c r="G74" s="346"/>
      <c r="H74" s="160"/>
      <c r="I74" s="266"/>
      <c r="J74" s="303"/>
      <c r="K74" s="303"/>
      <c r="L74" s="303"/>
      <c r="M74" s="303"/>
      <c r="N74" s="348" t="str">
        <f>IFERROR(__xludf.DUMMYFUNCTION("""COMPUTED_VALUE"""),"")</f>
        <v/>
      </c>
      <c r="O74" s="266"/>
      <c r="P74" s="303"/>
      <c r="Q74" s="303"/>
      <c r="R74" s="303"/>
      <c r="S74" s="303"/>
      <c r="T74" s="349" t="str">
        <f>IFERROR(__xludf.DUMMYFUNCTION("""COMPUTED_VALUE"""),"")</f>
        <v/>
      </c>
      <c r="U74" s="350" t="str">
        <f>IFERROR(__xludf.DUMMYFUNCTION("""COMPUTED_VALUE"""),"")</f>
        <v/>
      </c>
      <c r="V74" s="266"/>
      <c r="W74" s="301"/>
      <c r="X74" s="266"/>
      <c r="Y74" s="301"/>
      <c r="Z74" s="351" t="str">
        <f>IFERROR(__xludf.DUMMYFUNCTION("""COMPUTED_VALUE"""),"")</f>
        <v/>
      </c>
      <c r="AA74" s="266"/>
      <c r="AB74" s="303"/>
      <c r="AC74" s="301"/>
      <c r="AD74" s="266"/>
      <c r="AE74" s="303"/>
      <c r="AF74" s="301"/>
      <c r="AG74" s="305"/>
      <c r="AH74" s="303"/>
      <c r="AI74" s="301"/>
    </row>
    <row r="75">
      <c r="A75" s="343" t="str">
        <f>IFERROR(__xludf.DUMMYFUNCTION("""COMPUTED_VALUE"""),"15")</f>
        <v>15</v>
      </c>
      <c r="B75" s="344"/>
      <c r="C75" s="345"/>
      <c r="D75" s="109"/>
      <c r="E75" s="347"/>
      <c r="F75" s="109"/>
      <c r="G75" s="346"/>
      <c r="H75" s="160"/>
      <c r="I75" s="266"/>
      <c r="J75" s="303"/>
      <c r="K75" s="303"/>
      <c r="L75" s="303"/>
      <c r="M75" s="277"/>
      <c r="N75" s="348" t="str">
        <f>IFERROR(__xludf.DUMMYFUNCTION("""COMPUTED_VALUE"""),"")</f>
        <v/>
      </c>
      <c r="O75" s="266"/>
      <c r="P75" s="303"/>
      <c r="Q75" s="303"/>
      <c r="R75" s="303"/>
      <c r="S75" s="277"/>
      <c r="T75" s="349" t="str">
        <f>IFERROR(__xludf.DUMMYFUNCTION("""COMPUTED_VALUE"""),"")</f>
        <v/>
      </c>
      <c r="U75" s="350" t="str">
        <f>IFERROR(__xludf.DUMMYFUNCTION("""COMPUTED_VALUE"""),"")</f>
        <v/>
      </c>
      <c r="V75" s="266"/>
      <c r="W75" s="301"/>
      <c r="X75" s="266"/>
      <c r="Y75" s="301"/>
      <c r="Z75" s="351" t="str">
        <f>IFERROR(__xludf.DUMMYFUNCTION("""COMPUTED_VALUE"""),"")</f>
        <v/>
      </c>
      <c r="AA75" s="266"/>
      <c r="AB75" s="303"/>
      <c r="AC75" s="301"/>
      <c r="AD75" s="266"/>
      <c r="AE75" s="303"/>
      <c r="AF75" s="301"/>
      <c r="AG75" s="305"/>
      <c r="AH75" s="303"/>
      <c r="AI75" s="301"/>
    </row>
    <row r="76">
      <c r="A76" s="355" t="str">
        <f>IFERROR(__xludf.DUMMYFUNCTION("""COMPUTED_VALUE"""),"16")</f>
        <v>16</v>
      </c>
      <c r="B76" s="356"/>
      <c r="C76" s="357"/>
      <c r="D76" s="118"/>
      <c r="E76" s="358"/>
      <c r="F76" s="118"/>
      <c r="G76" s="359"/>
      <c r="H76" s="168"/>
      <c r="I76" s="280"/>
      <c r="J76" s="307"/>
      <c r="K76" s="307"/>
      <c r="L76" s="307"/>
      <c r="M76" s="311"/>
      <c r="N76" s="360" t="str">
        <f>IFERROR(__xludf.DUMMYFUNCTION("""COMPUTED_VALUE"""),"")</f>
        <v/>
      </c>
      <c r="O76" s="280"/>
      <c r="P76" s="307"/>
      <c r="Q76" s="307"/>
      <c r="R76" s="307"/>
      <c r="S76" s="311"/>
      <c r="T76" s="361" t="str">
        <f>IFERROR(__xludf.DUMMYFUNCTION("""COMPUTED_VALUE"""),"")</f>
        <v/>
      </c>
      <c r="U76" s="362" t="str">
        <f>IFERROR(__xludf.DUMMYFUNCTION("""COMPUTED_VALUE"""),"")</f>
        <v/>
      </c>
      <c r="V76" s="280"/>
      <c r="W76" s="306"/>
      <c r="X76" s="280"/>
      <c r="Y76" s="306"/>
      <c r="Z76" s="363" t="str">
        <f>IFERROR(__xludf.DUMMYFUNCTION("""COMPUTED_VALUE"""),"")</f>
        <v/>
      </c>
      <c r="AA76" s="280"/>
      <c r="AB76" s="307"/>
      <c r="AC76" s="306"/>
      <c r="AD76" s="280"/>
      <c r="AE76" s="307"/>
      <c r="AF76" s="306"/>
      <c r="AG76" s="309"/>
      <c r="AH76" s="307"/>
      <c r="AI76" s="306"/>
    </row>
    <row r="77">
      <c r="A77" s="364"/>
      <c r="B77" s="365" t="str">
        <f>IFERROR(__xludf.DUMMYFUNCTION("""COMPUTED_VALUE"""),"Totals")</f>
        <v>Totals</v>
      </c>
      <c r="C77" s="366">
        <f>IFERROR(__xludf.DUMMYFUNCTION("""COMPUTED_VALUE"""),4.0)</f>
        <v>4</v>
      </c>
      <c r="E77" s="366">
        <f>IFERROR(__xludf.DUMMYFUNCTION("""COMPUTED_VALUE"""),6.0)</f>
        <v>6</v>
      </c>
      <c r="G77" s="366">
        <f>IFERROR(__xludf.DUMMYFUNCTION("""COMPUTED_VALUE"""),2.0)</f>
        <v>2</v>
      </c>
      <c r="I77" s="367">
        <f>IFERROR(__xludf.DUMMYFUNCTION("""COMPUTED_VALUE"""),100.0)</f>
        <v>100</v>
      </c>
      <c r="J77" s="367">
        <f>IFERROR(__xludf.DUMMYFUNCTION("""COMPUTED_VALUE"""),119.0)</f>
        <v>119</v>
      </c>
      <c r="K77" s="367">
        <f>IFERROR(__xludf.DUMMYFUNCTION("""COMPUTED_VALUE"""),96.0)</f>
        <v>96</v>
      </c>
      <c r="L77" s="367">
        <f>IFERROR(__xludf.DUMMYFUNCTION("""COMPUTED_VALUE"""),56.0)</f>
        <v>56</v>
      </c>
      <c r="M77" s="367">
        <f>IFERROR(__xludf.DUMMYFUNCTION("""COMPUTED_VALUE"""),8.0)</f>
        <v>8</v>
      </c>
      <c r="N77" s="367">
        <f>IFERROR(__xludf.DUMMYFUNCTION("""COMPUTED_VALUE"""),379.0)</f>
        <v>379</v>
      </c>
      <c r="O77" s="367">
        <f>IFERROR(__xludf.DUMMYFUNCTION("""COMPUTED_VALUE"""),65.0)</f>
        <v>65</v>
      </c>
      <c r="P77" s="367">
        <f>IFERROR(__xludf.DUMMYFUNCTION("""COMPUTED_VALUE"""),91.0)</f>
        <v>91</v>
      </c>
      <c r="Q77" s="367">
        <f>IFERROR(__xludf.DUMMYFUNCTION("""COMPUTED_VALUE"""),36.0)</f>
        <v>36</v>
      </c>
      <c r="R77" s="367">
        <f>IFERROR(__xludf.DUMMYFUNCTION("""COMPUTED_VALUE"""),63.0)</f>
        <v>63</v>
      </c>
      <c r="S77" s="367">
        <f>IFERROR(__xludf.DUMMYFUNCTION("""COMPUTED_VALUE"""),7.0)</f>
        <v>7</v>
      </c>
      <c r="T77" s="367">
        <f>IFERROR(__xludf.DUMMYFUNCTION("""COMPUTED_VALUE"""),262.0)</f>
        <v>262</v>
      </c>
      <c r="U77" s="366">
        <f>IFERROR(__xludf.DUMMYFUNCTION("""COMPUTED_VALUE"""),12.0)</f>
        <v>12</v>
      </c>
      <c r="V77" s="366">
        <f>IFERROR(__xludf.DUMMYFUNCTION("""COMPUTED_VALUE"""),4.0)</f>
        <v>4</v>
      </c>
      <c r="W77" s="366">
        <f>IFERROR(__xludf.DUMMYFUNCTION("""COMPUTED_VALUE"""),6.0)</f>
        <v>6</v>
      </c>
      <c r="X77" s="366">
        <f>IFERROR(__xludf.DUMMYFUNCTION("""COMPUTED_VALUE"""),8.0)</f>
        <v>8</v>
      </c>
      <c r="Y77" s="366">
        <f>IFERROR(__xludf.DUMMYFUNCTION("""COMPUTED_VALUE"""),13.0)</f>
        <v>13</v>
      </c>
      <c r="Z77" s="366">
        <f>IFERROR(__xludf.DUMMYFUNCTION("""COMPUTED_VALUE"""),11.0)</f>
        <v>11</v>
      </c>
      <c r="AA77" s="366">
        <f>IFERROR(__xludf.DUMMYFUNCTION("""COMPUTED_VALUE"""),0.0)</f>
        <v>0</v>
      </c>
      <c r="AB77" s="366">
        <f>IFERROR(__xludf.DUMMYFUNCTION("""COMPUTED_VALUE"""),0.0)</f>
        <v>0</v>
      </c>
      <c r="AC77" s="366">
        <f>IFERROR(__xludf.DUMMYFUNCTION("""COMPUTED_VALUE"""),0.0)</f>
        <v>0</v>
      </c>
      <c r="AD77" s="366">
        <f>IFERROR(__xludf.DUMMYFUNCTION("""COMPUTED_VALUE"""),0.0)</f>
        <v>0</v>
      </c>
      <c r="AE77" s="366">
        <f>IFERROR(__xludf.DUMMYFUNCTION("""COMPUTED_VALUE"""),0.0)</f>
        <v>0</v>
      </c>
      <c r="AF77" s="366">
        <f>IFERROR(__xludf.DUMMYFUNCTION("""COMPUTED_VALUE"""),0.0)</f>
        <v>0</v>
      </c>
      <c r="AG77" s="366">
        <f>IFERROR(__xludf.DUMMYFUNCTION("""COMPUTED_VALUE"""),0.0)</f>
        <v>0</v>
      </c>
      <c r="AH77" s="366">
        <f>IFERROR(__xludf.DUMMYFUNCTION("""COMPUTED_VALUE"""),0.0)</f>
        <v>0</v>
      </c>
      <c r="AI77" s="366">
        <f>IFERROR(__xludf.DUMMYFUNCTION("""COMPUTED_VALUE"""),0.0)</f>
        <v>0</v>
      </c>
    </row>
  </sheetData>
  <mergeCells count="128">
    <mergeCell ref="W1:AI1"/>
    <mergeCell ref="C2:G2"/>
    <mergeCell ref="J2:M2"/>
    <mergeCell ref="P2:R2"/>
    <mergeCell ref="X3:AB3"/>
    <mergeCell ref="X4:AB4"/>
    <mergeCell ref="X5:AB5"/>
    <mergeCell ref="X6:AB6"/>
    <mergeCell ref="X7:AB7"/>
    <mergeCell ref="X8:AB8"/>
    <mergeCell ref="X9:AB9"/>
    <mergeCell ref="X10:AB10"/>
    <mergeCell ref="X11:AB11"/>
    <mergeCell ref="X12:AB12"/>
    <mergeCell ref="X13:AB13"/>
    <mergeCell ref="X14:AB14"/>
    <mergeCell ref="X15:AB15"/>
    <mergeCell ref="X16:AB16"/>
    <mergeCell ref="X17:AB17"/>
    <mergeCell ref="X18:AB18"/>
    <mergeCell ref="X19:AB19"/>
    <mergeCell ref="X20:AB20"/>
    <mergeCell ref="X21:AB21"/>
    <mergeCell ref="X22:AB22"/>
    <mergeCell ref="X23:AB23"/>
    <mergeCell ref="X24:AB24"/>
    <mergeCell ref="X25:AB25"/>
    <mergeCell ref="X26:AB26"/>
    <mergeCell ref="X34:AB34"/>
    <mergeCell ref="C35:D35"/>
    <mergeCell ref="E35:F35"/>
    <mergeCell ref="H35:I35"/>
    <mergeCell ref="K35:M35"/>
    <mergeCell ref="O35:Q35"/>
    <mergeCell ref="S35:U35"/>
    <mergeCell ref="X35:AB35"/>
    <mergeCell ref="X27:AB27"/>
    <mergeCell ref="X28:AB28"/>
    <mergeCell ref="X29:AB29"/>
    <mergeCell ref="X30:AB30"/>
    <mergeCell ref="X31:AB31"/>
    <mergeCell ref="X32:AB32"/>
    <mergeCell ref="X33:AB33"/>
    <mergeCell ref="X36:AB36"/>
    <mergeCell ref="X37:AB37"/>
    <mergeCell ref="X38:AB38"/>
    <mergeCell ref="X39:AB39"/>
    <mergeCell ref="X40:AB40"/>
    <mergeCell ref="X41:AB41"/>
    <mergeCell ref="X42:AB42"/>
    <mergeCell ref="X43:AB43"/>
    <mergeCell ref="X44:AB44"/>
    <mergeCell ref="X45:AB45"/>
    <mergeCell ref="X46:AB46"/>
    <mergeCell ref="X47:AB47"/>
    <mergeCell ref="X48:AB48"/>
    <mergeCell ref="X49:AB49"/>
    <mergeCell ref="X50:AB50"/>
    <mergeCell ref="X51:AB51"/>
    <mergeCell ref="X52:AB52"/>
    <mergeCell ref="X53:AB53"/>
    <mergeCell ref="X54:AB54"/>
    <mergeCell ref="X55:AB55"/>
    <mergeCell ref="X56:AB56"/>
    <mergeCell ref="AA59:AC59"/>
    <mergeCell ref="AD59:AF59"/>
    <mergeCell ref="W57:AB57"/>
    <mergeCell ref="AA58:AI58"/>
    <mergeCell ref="J59:M59"/>
    <mergeCell ref="P59:S59"/>
    <mergeCell ref="V59:W59"/>
    <mergeCell ref="X59:Y59"/>
    <mergeCell ref="AG59:AI59"/>
    <mergeCell ref="C59:H59"/>
    <mergeCell ref="C60:D60"/>
    <mergeCell ref="E60:F60"/>
    <mergeCell ref="G60:H60"/>
    <mergeCell ref="C61:D61"/>
    <mergeCell ref="E61:F61"/>
    <mergeCell ref="G61:H61"/>
    <mergeCell ref="E64:F64"/>
    <mergeCell ref="G64:H64"/>
    <mergeCell ref="C62:D62"/>
    <mergeCell ref="E62:F62"/>
    <mergeCell ref="G62:H62"/>
    <mergeCell ref="C63:D63"/>
    <mergeCell ref="E63:F63"/>
    <mergeCell ref="G63:H63"/>
    <mergeCell ref="C64:D64"/>
    <mergeCell ref="E76:F76"/>
    <mergeCell ref="G76:H76"/>
    <mergeCell ref="C74:D74"/>
    <mergeCell ref="E74:F74"/>
    <mergeCell ref="G74:H74"/>
    <mergeCell ref="C75:D75"/>
    <mergeCell ref="E75:F75"/>
    <mergeCell ref="G75:H75"/>
    <mergeCell ref="C76:D76"/>
    <mergeCell ref="E67:F67"/>
    <mergeCell ref="G67:H67"/>
    <mergeCell ref="C65:D65"/>
    <mergeCell ref="E65:F65"/>
    <mergeCell ref="G65:H65"/>
    <mergeCell ref="C66:D66"/>
    <mergeCell ref="E66:F66"/>
    <mergeCell ref="G66:H66"/>
    <mergeCell ref="C67:D67"/>
    <mergeCell ref="E70:F70"/>
    <mergeCell ref="G70:H70"/>
    <mergeCell ref="C68:D68"/>
    <mergeCell ref="E68:F68"/>
    <mergeCell ref="G68:H68"/>
    <mergeCell ref="C69:D69"/>
    <mergeCell ref="E69:F69"/>
    <mergeCell ref="G69:H69"/>
    <mergeCell ref="C70:D70"/>
    <mergeCell ref="E73:F73"/>
    <mergeCell ref="G73:H73"/>
    <mergeCell ref="C71:D71"/>
    <mergeCell ref="E71:F71"/>
    <mergeCell ref="G71:H71"/>
    <mergeCell ref="C72:D72"/>
    <mergeCell ref="E72:F72"/>
    <mergeCell ref="G72:H72"/>
    <mergeCell ref="C73:D73"/>
    <mergeCell ref="C77:D77"/>
    <mergeCell ref="E77:F77"/>
    <mergeCell ref="G77:H77"/>
  </mergeCells>
  <dataValidations>
    <dataValidation type="list" allowBlank="1" showDropDown="1" sqref="C61:C76 E61:E76 G61:G76">
      <formula1>" ,X,x"</formula1>
    </dataValidation>
  </dataValidations>
  <printOptions gridLines="1" horizontalCentered="1"/>
  <pageMargins bottom="0.75" footer="0.0" header="0.0" left="0.7" right="0.7" top="0.75"/>
  <pageSetup fitToHeight="0" cellComments="atEnd" orientation="portrait" pageOrder="overThenDown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3.71"/>
    <col customWidth="1" min="2" max="2" width="21.57"/>
    <col customWidth="1" min="3" max="35" width="4.43"/>
  </cols>
  <sheetData>
    <row r="1">
      <c r="A1" s="226" t="str">
        <f>IFERROR(__xludf.DUMMYFUNCTION("importrange(""1e9Ii_U9ed2KzUxZ6TD_HjlQidy_HYC2fG6TwdXVRMYI"",""T5!A1:AI77"")"),"")</f>
        <v/>
      </c>
      <c r="B1" s="227" t="str">
        <f>IFERROR(__xludf.DUMMYFUNCTION("""COMPUTED_VALUE"""),"VER")</f>
        <v>VER</v>
      </c>
      <c r="C1" s="226" t="str">
        <f>IFERROR(__xludf.DUMMYFUNCTION("""COMPUTED_VALUE"""),"Vermilion")</f>
        <v>Vermilion</v>
      </c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8"/>
      <c r="W1" s="229" t="str">
        <f>IFERROR(__xludf.DUMMYFUNCTION("""COMPUTED_VALUE"""),"Last updated at 2023-09-17 19:04:05 by mrhiggins314@gmail.com")</f>
        <v>Last updated at 2023-09-17 19:04:05 by mrhiggins314@gmail.com</v>
      </c>
    </row>
    <row r="2">
      <c r="A2" s="23"/>
      <c r="B2" s="230"/>
      <c r="C2" s="131" t="str">
        <f>IFERROR(__xludf.DUMMYFUNCTION("""COMPUTED_VALUE"""),"Passing")</f>
        <v>Passing</v>
      </c>
      <c r="H2" s="231"/>
      <c r="I2" s="231" t="str">
        <f>IFERROR(__xludf.DUMMYFUNCTION("""COMPUTED_VALUE"""),"            RECEIVING")</f>
        <v>            RECEIVING</v>
      </c>
      <c r="J2" s="131" t="str">
        <f>IFERROR(__xludf.DUMMYFUNCTION("""COMPUTED_VALUE"""),"Rushing")</f>
        <v>Rushing</v>
      </c>
      <c r="N2" s="231"/>
      <c r="O2" s="231"/>
      <c r="P2" s="131" t="str">
        <f>IFERROR(__xludf.DUMMYFUNCTION("""COMPUTED_VALUE"""),"Receiving")</f>
        <v>Receiving</v>
      </c>
      <c r="S2" s="231"/>
      <c r="T2" s="231"/>
      <c r="U2" s="232" t="str">
        <f>IFERROR(__xludf.DUMMYFUNCTION("""COMPUTED_VALUE"""),"2PT")</f>
        <v>2PT</v>
      </c>
      <c r="V2" s="233"/>
      <c r="AC2" s="234"/>
      <c r="AD2" s="234"/>
      <c r="AE2" s="234"/>
      <c r="AF2" s="235" t="str">
        <f>IFERROR(__xludf.DUMMYFUNCTION("""COMPUTED_VALUE"""),"Fum")</f>
        <v>Fum</v>
      </c>
      <c r="AG2" s="236" t="str">
        <f>IFERROR(__xludf.DUMMYFUNCTION("""COMPUTED_VALUE"""),"Fum")</f>
        <v>Fum</v>
      </c>
      <c r="AH2" s="234"/>
      <c r="AI2" s="234"/>
    </row>
    <row r="3">
      <c r="A3" s="31" t="str">
        <f>IFERROR(__xludf.DUMMYFUNCTION("""COMPUTED_VALUE"""),"#")</f>
        <v>#</v>
      </c>
      <c r="B3" s="237" t="str">
        <f>IFERROR(__xludf.DUMMYFUNCTION("""COMPUTED_VALUE"""),"OFFENSE")</f>
        <v>OFFENSE</v>
      </c>
      <c r="C3" s="238" t="str">
        <f>IFERROR(__xludf.DUMMYFUNCTION("""COMPUTED_VALUE"""),"ATT")</f>
        <v>ATT</v>
      </c>
      <c r="D3" s="23" t="str">
        <f>IFERROR(__xludf.DUMMYFUNCTION("""COMPUTED_VALUE"""),"COM")</f>
        <v>COM</v>
      </c>
      <c r="E3" s="23" t="str">
        <f>IFERROR(__xludf.DUMMYFUNCTION("""COMPUTED_VALUE"""),"YD")</f>
        <v>YD</v>
      </c>
      <c r="F3" s="23" t="str">
        <f>IFERROR(__xludf.DUMMYFUNCTION("""COMPUTED_VALUE"""),"TD")</f>
        <v>TD</v>
      </c>
      <c r="G3" s="23" t="str">
        <f>IFERROR(__xludf.DUMMYFUNCTION("""COMPUTED_VALUE"""),"INT")</f>
        <v>INT</v>
      </c>
      <c r="H3" s="239" t="str">
        <f>IFERROR(__xludf.DUMMYFUNCTION("""COMPUTED_VALUE"""),"Y/G")</f>
        <v>Y/G</v>
      </c>
      <c r="I3" s="240" t="str">
        <f>IFERROR(__xludf.DUMMYFUNCTION("""COMPUTED_VALUE"""),"%")</f>
        <v>%</v>
      </c>
      <c r="J3" s="23" t="str">
        <f>IFERROR(__xludf.DUMMYFUNCTION("""COMPUTED_VALUE"""),"ATT")</f>
        <v>ATT</v>
      </c>
      <c r="K3" s="23" t="str">
        <f>IFERROR(__xludf.DUMMYFUNCTION("""COMPUTED_VALUE"""),"YD")</f>
        <v>YD</v>
      </c>
      <c r="L3" s="23" t="str">
        <f>IFERROR(__xludf.DUMMYFUNCTION("""COMPUTED_VALUE"""),"TD")</f>
        <v>TD</v>
      </c>
      <c r="M3" s="50" t="str">
        <f>IFERROR(__xludf.DUMMYFUNCTION("""COMPUTED_VALUE"""),"FUM")</f>
        <v>FUM</v>
      </c>
      <c r="N3" s="239" t="str">
        <f>IFERROR(__xludf.DUMMYFUNCTION("""COMPUTED_VALUE"""),"Y/G")</f>
        <v>Y/G</v>
      </c>
      <c r="O3" s="241" t="str">
        <f>IFERROR(__xludf.DUMMYFUNCTION("""COMPUTED_VALUE"""),"Y/Att")</f>
        <v>Y/Att</v>
      </c>
      <c r="P3" s="50" t="str">
        <f>IFERROR(__xludf.DUMMYFUNCTION("""COMPUTED_VALUE"""),"REC")</f>
        <v>REC</v>
      </c>
      <c r="Q3" s="23" t="str">
        <f>IFERROR(__xludf.DUMMYFUNCTION("""COMPUTED_VALUE"""),"YDS")</f>
        <v>YDS</v>
      </c>
      <c r="R3" s="23" t="str">
        <f>IFERROR(__xludf.DUMMYFUNCTION("""COMPUTED_VALUE"""),"TD")</f>
        <v>TD</v>
      </c>
      <c r="S3" s="239" t="str">
        <f>IFERROR(__xludf.DUMMYFUNCTION("""COMPUTED_VALUE"""),"Y/G")</f>
        <v>Y/G</v>
      </c>
      <c r="T3" s="242" t="str">
        <f>IFERROR(__xludf.DUMMYFUNCTION("""COMPUTED_VALUE"""),"Y/Rec")</f>
        <v>Y/Rec</v>
      </c>
      <c r="U3" s="243" t="str">
        <f>IFERROR(__xludf.DUMMYFUNCTION("""COMPUTED_VALUE"""),"Conv")</f>
        <v>Conv</v>
      </c>
      <c r="V3" s="50"/>
      <c r="W3" s="31" t="str">
        <f>IFERROR(__xludf.DUMMYFUNCTION("""COMPUTED_VALUE"""),"#")</f>
        <v>#</v>
      </c>
      <c r="X3" s="244" t="str">
        <f>IFERROR(__xludf.DUMMYFUNCTION("""COMPUTED_VALUE"""),"DEFENSE")</f>
        <v>DEFENSE</v>
      </c>
      <c r="Y3" s="32"/>
      <c r="Z3" s="32"/>
      <c r="AA3" s="32"/>
      <c r="AB3" s="33"/>
      <c r="AC3" s="245" t="str">
        <f>IFERROR(__xludf.DUMMYFUNCTION("""COMPUTED_VALUE"""),"TAC")</f>
        <v>TAC</v>
      </c>
      <c r="AD3" s="246" t="str">
        <f>IFERROR(__xludf.DUMMYFUNCTION("""COMPUTED_VALUE"""),"SACK")</f>
        <v>SACK</v>
      </c>
      <c r="AE3" s="247" t="str">
        <f>IFERROR(__xludf.DUMMYFUNCTION("""COMPUTED_VALUE"""),"INT")</f>
        <v>INT</v>
      </c>
      <c r="AF3" s="248" t="str">
        <f>IFERROR(__xludf.DUMMYFUNCTION("""COMPUTED_VALUE"""),"Frcd")</f>
        <v>Frcd</v>
      </c>
      <c r="AG3" s="248" t="str">
        <f>IFERROR(__xludf.DUMMYFUNCTION("""COMPUTED_VALUE"""),"Rcvr")</f>
        <v>Rcvr</v>
      </c>
      <c r="AH3" s="247" t="str">
        <f>IFERROR(__xludf.DUMMYFUNCTION("""COMPUTED_VALUE"""),"TD")</f>
        <v>TD</v>
      </c>
      <c r="AI3" s="249" t="str">
        <f>IFERROR(__xludf.DUMMYFUNCTION("""COMPUTED_VALUE"""),"SAF")</f>
        <v>SAF</v>
      </c>
    </row>
    <row r="4">
      <c r="A4" s="250">
        <f>IFERROR(__xludf.DUMMYFUNCTION("""COMPUTED_VALUE"""),1.0)</f>
        <v>1</v>
      </c>
      <c r="B4" s="251" t="str">
        <f>IFERROR(__xludf.DUMMYFUNCTION("""COMPUTED_VALUE"""),"Brock Meyers")</f>
        <v>Brock Meyers</v>
      </c>
      <c r="C4" s="252">
        <f>IFERROR(__xludf.DUMMYFUNCTION("""COMPUTED_VALUE"""),0.0)</f>
        <v>0</v>
      </c>
      <c r="D4" s="253">
        <f>IFERROR(__xludf.DUMMYFUNCTION("""COMPUTED_VALUE"""),0.0)</f>
        <v>0</v>
      </c>
      <c r="E4" s="253">
        <f>IFERROR(__xludf.DUMMYFUNCTION("""COMPUTED_VALUE"""),0.0)</f>
        <v>0</v>
      </c>
      <c r="F4" s="254">
        <f>IFERROR(__xludf.DUMMYFUNCTION("""COMPUTED_VALUE"""),0.0)</f>
        <v>0</v>
      </c>
      <c r="G4" s="255">
        <f>IFERROR(__xludf.DUMMYFUNCTION("""COMPUTED_VALUE"""),0.0)</f>
        <v>0</v>
      </c>
      <c r="H4" s="256">
        <f>IFERROR(__xludf.DUMMYFUNCTION("""COMPUTED_VALUE"""),0.0)</f>
        <v>0</v>
      </c>
      <c r="I4" s="257" t="str">
        <f>IFERROR(__xludf.DUMMYFUNCTION("""COMPUTED_VALUE"""),"")</f>
        <v/>
      </c>
      <c r="J4" s="258">
        <f>IFERROR(__xludf.DUMMYFUNCTION("""COMPUTED_VALUE"""),0.0)</f>
        <v>0</v>
      </c>
      <c r="K4" s="253">
        <f>IFERROR(__xludf.DUMMYFUNCTION("""COMPUTED_VALUE"""),0.0)</f>
        <v>0</v>
      </c>
      <c r="L4" s="253">
        <f>IFERROR(__xludf.DUMMYFUNCTION("""COMPUTED_VALUE"""),0.0)</f>
        <v>0</v>
      </c>
      <c r="M4" s="253">
        <f>IFERROR(__xludf.DUMMYFUNCTION("""COMPUTED_VALUE"""),0.0)</f>
        <v>0</v>
      </c>
      <c r="N4" s="256">
        <f>IFERROR(__xludf.DUMMYFUNCTION("""COMPUTED_VALUE"""),0.0)</f>
        <v>0</v>
      </c>
      <c r="O4" s="259" t="str">
        <f>IFERROR(__xludf.DUMMYFUNCTION("""COMPUTED_VALUE"""),"")</f>
        <v/>
      </c>
      <c r="P4" s="258">
        <f>IFERROR(__xludf.DUMMYFUNCTION("""COMPUTED_VALUE"""),27.0)</f>
        <v>27</v>
      </c>
      <c r="Q4" s="254">
        <f>IFERROR(__xludf.DUMMYFUNCTION("""COMPUTED_VALUE"""),518.0)</f>
        <v>518</v>
      </c>
      <c r="R4" s="254">
        <f>IFERROR(__xludf.DUMMYFUNCTION("""COMPUTED_VALUE"""),3.0)</f>
        <v>3</v>
      </c>
      <c r="S4" s="256">
        <f>IFERROR(__xludf.DUMMYFUNCTION("""COMPUTED_VALUE"""),51.8)</f>
        <v>51.8</v>
      </c>
      <c r="T4" s="259">
        <f>IFERROR(__xludf.DUMMYFUNCTION("""COMPUTED_VALUE"""),19.185185185185187)</f>
        <v>19.18518519</v>
      </c>
      <c r="U4" s="260">
        <f>IFERROR(__xludf.DUMMYFUNCTION("""COMPUTED_VALUE"""),0.0)</f>
        <v>0</v>
      </c>
      <c r="V4" s="50"/>
      <c r="W4" s="261">
        <f>IFERROR(__xludf.DUMMYFUNCTION("""COMPUTED_VALUE"""),1.0)</f>
        <v>1</v>
      </c>
      <c r="X4" s="262" t="str">
        <f>IFERROR(__xludf.DUMMYFUNCTION("""COMPUTED_VALUE"""),"Brock Meyers ")</f>
        <v>Brock Meyers </v>
      </c>
      <c r="Y4" s="98"/>
      <c r="Z4" s="98"/>
      <c r="AA4" s="98"/>
      <c r="AB4" s="158"/>
      <c r="AC4" s="263">
        <f>IFERROR(__xludf.DUMMYFUNCTION("""COMPUTED_VALUE"""),24.0)</f>
        <v>24</v>
      </c>
      <c r="AD4" s="264">
        <f>IFERROR(__xludf.DUMMYFUNCTION("""COMPUTED_VALUE"""),0.0)</f>
        <v>0</v>
      </c>
      <c r="AE4" s="264">
        <f>IFERROR(__xludf.DUMMYFUNCTION("""COMPUTED_VALUE"""),1.0)</f>
        <v>1</v>
      </c>
      <c r="AF4" s="264">
        <f>IFERROR(__xludf.DUMMYFUNCTION("""COMPUTED_VALUE"""),0.0)</f>
        <v>0</v>
      </c>
      <c r="AG4" s="264">
        <f>IFERROR(__xludf.DUMMYFUNCTION("""COMPUTED_VALUE"""),0.0)</f>
        <v>0</v>
      </c>
      <c r="AH4" s="264">
        <f>IFERROR(__xludf.DUMMYFUNCTION("""COMPUTED_VALUE"""),0.0)</f>
        <v>0</v>
      </c>
      <c r="AI4" s="265">
        <f>IFERROR(__xludf.DUMMYFUNCTION("""COMPUTED_VALUE"""),0.0)</f>
        <v>0</v>
      </c>
    </row>
    <row r="5">
      <c r="A5" s="266">
        <f>IFERROR(__xludf.DUMMYFUNCTION("""COMPUTED_VALUE"""),2.0)</f>
        <v>2</v>
      </c>
      <c r="B5" s="267" t="str">
        <f>IFERROR(__xludf.DUMMYFUNCTION("""COMPUTED_VALUE"""),"Jerimiah Lopez")</f>
        <v>Jerimiah Lopez</v>
      </c>
      <c r="C5" s="268">
        <f>IFERROR(__xludf.DUMMYFUNCTION("""COMPUTED_VALUE"""),0.0)</f>
        <v>0</v>
      </c>
      <c r="D5" s="269">
        <f>IFERROR(__xludf.DUMMYFUNCTION("""COMPUTED_VALUE"""),0.0)</f>
        <v>0</v>
      </c>
      <c r="E5" s="269">
        <f>IFERROR(__xludf.DUMMYFUNCTION("""COMPUTED_VALUE"""),0.0)</f>
        <v>0</v>
      </c>
      <c r="F5" s="269">
        <f>IFERROR(__xludf.DUMMYFUNCTION("""COMPUTED_VALUE"""),0.0)</f>
        <v>0</v>
      </c>
      <c r="G5" s="270">
        <f>IFERROR(__xludf.DUMMYFUNCTION("""COMPUTED_VALUE"""),0.0)</f>
        <v>0</v>
      </c>
      <c r="H5" s="271">
        <f>IFERROR(__xludf.DUMMYFUNCTION("""COMPUTED_VALUE"""),0.0)</f>
        <v>0</v>
      </c>
      <c r="I5" s="272" t="str">
        <f>IFERROR(__xludf.DUMMYFUNCTION("""COMPUTED_VALUE"""),"")</f>
        <v/>
      </c>
      <c r="J5" s="273">
        <f>IFERROR(__xludf.DUMMYFUNCTION("""COMPUTED_VALUE"""),0.0)</f>
        <v>0</v>
      </c>
      <c r="K5" s="269">
        <f>IFERROR(__xludf.DUMMYFUNCTION("""COMPUTED_VALUE"""),0.0)</f>
        <v>0</v>
      </c>
      <c r="L5" s="269">
        <f>IFERROR(__xludf.DUMMYFUNCTION("""COMPUTED_VALUE"""),0.0)</f>
        <v>0</v>
      </c>
      <c r="M5" s="269">
        <f>IFERROR(__xludf.DUMMYFUNCTION("""COMPUTED_VALUE"""),0.0)</f>
        <v>0</v>
      </c>
      <c r="N5" s="271">
        <f>IFERROR(__xludf.DUMMYFUNCTION("""COMPUTED_VALUE"""),0.0)</f>
        <v>0</v>
      </c>
      <c r="O5" s="274" t="str">
        <f>IFERROR(__xludf.DUMMYFUNCTION("""COMPUTED_VALUE"""),"")</f>
        <v/>
      </c>
      <c r="P5" s="273">
        <f>IFERROR(__xludf.DUMMYFUNCTION("""COMPUTED_VALUE"""),1.0)</f>
        <v>1</v>
      </c>
      <c r="Q5" s="269">
        <f>IFERROR(__xludf.DUMMYFUNCTION("""COMPUTED_VALUE"""),0.0)</f>
        <v>0</v>
      </c>
      <c r="R5" s="269">
        <f>IFERROR(__xludf.DUMMYFUNCTION("""COMPUTED_VALUE"""),0.0)</f>
        <v>0</v>
      </c>
      <c r="S5" s="271">
        <f>IFERROR(__xludf.DUMMYFUNCTION("""COMPUTED_VALUE"""),0.0)</f>
        <v>0</v>
      </c>
      <c r="T5" s="274">
        <f>IFERROR(__xludf.DUMMYFUNCTION("""COMPUTED_VALUE"""),0.0)</f>
        <v>0</v>
      </c>
      <c r="U5" s="275">
        <f>IFERROR(__xludf.DUMMYFUNCTION("""COMPUTED_VALUE"""),0.0)</f>
        <v>0</v>
      </c>
      <c r="V5" s="50"/>
      <c r="W5" s="266">
        <f>IFERROR(__xludf.DUMMYFUNCTION("""COMPUTED_VALUE"""),2.0)</f>
        <v>2</v>
      </c>
      <c r="X5" s="267" t="str">
        <f>IFERROR(__xludf.DUMMYFUNCTION("""COMPUTED_VALUE"""),"Jeramiah Lopez")</f>
        <v>Jeramiah Lopez</v>
      </c>
      <c r="Y5" s="2"/>
      <c r="Z5" s="2"/>
      <c r="AA5" s="2"/>
      <c r="AB5" s="160"/>
      <c r="AC5" s="276">
        <f>IFERROR(__xludf.DUMMYFUNCTION("""COMPUTED_VALUE"""),3.0)</f>
        <v>3</v>
      </c>
      <c r="AD5" s="277">
        <f>IFERROR(__xludf.DUMMYFUNCTION("""COMPUTED_VALUE"""),0.0)</f>
        <v>0</v>
      </c>
      <c r="AE5" s="277">
        <f>IFERROR(__xludf.DUMMYFUNCTION("""COMPUTED_VALUE"""),0.0)</f>
        <v>0</v>
      </c>
      <c r="AF5" s="277">
        <f>IFERROR(__xludf.DUMMYFUNCTION("""COMPUTED_VALUE"""),0.0)</f>
        <v>0</v>
      </c>
      <c r="AG5" s="277">
        <f>IFERROR(__xludf.DUMMYFUNCTION("""COMPUTED_VALUE"""),0.0)</f>
        <v>0</v>
      </c>
      <c r="AH5" s="277">
        <f>IFERROR(__xludf.DUMMYFUNCTION("""COMPUTED_VALUE"""),0.0)</f>
        <v>0</v>
      </c>
      <c r="AI5" s="278">
        <f>IFERROR(__xludf.DUMMYFUNCTION("""COMPUTED_VALUE"""),0.0)</f>
        <v>0</v>
      </c>
    </row>
    <row r="6">
      <c r="A6" s="266">
        <f>IFERROR(__xludf.DUMMYFUNCTION("""COMPUTED_VALUE"""),3.0)</f>
        <v>3</v>
      </c>
      <c r="B6" s="267" t="str">
        <f>IFERROR(__xludf.DUMMYFUNCTION("""COMPUTED_VALUE"""),"Joe Schaub")</f>
        <v>Joe Schaub</v>
      </c>
      <c r="C6" s="268">
        <f>IFERROR(__xludf.DUMMYFUNCTION("""COMPUTED_VALUE"""),0.0)</f>
        <v>0</v>
      </c>
      <c r="D6" s="269">
        <f>IFERROR(__xludf.DUMMYFUNCTION("""COMPUTED_VALUE"""),0.0)</f>
        <v>0</v>
      </c>
      <c r="E6" s="269">
        <f>IFERROR(__xludf.DUMMYFUNCTION("""COMPUTED_VALUE"""),0.0)</f>
        <v>0</v>
      </c>
      <c r="F6" s="269">
        <f>IFERROR(__xludf.DUMMYFUNCTION("""COMPUTED_VALUE"""),0.0)</f>
        <v>0</v>
      </c>
      <c r="G6" s="270">
        <f>IFERROR(__xludf.DUMMYFUNCTION("""COMPUTED_VALUE"""),0.0)</f>
        <v>0</v>
      </c>
      <c r="H6" s="271">
        <f>IFERROR(__xludf.DUMMYFUNCTION("""COMPUTED_VALUE"""),0.0)</f>
        <v>0</v>
      </c>
      <c r="I6" s="272" t="str">
        <f>IFERROR(__xludf.DUMMYFUNCTION("""COMPUTED_VALUE"""),"")</f>
        <v/>
      </c>
      <c r="J6" s="273">
        <f>IFERROR(__xludf.DUMMYFUNCTION("""COMPUTED_VALUE"""),3.0)</f>
        <v>3</v>
      </c>
      <c r="K6" s="269">
        <f>IFERROR(__xludf.DUMMYFUNCTION("""COMPUTED_VALUE"""),27.0)</f>
        <v>27</v>
      </c>
      <c r="L6" s="269">
        <f>IFERROR(__xludf.DUMMYFUNCTION("""COMPUTED_VALUE"""),0.0)</f>
        <v>0</v>
      </c>
      <c r="M6" s="269">
        <f>IFERROR(__xludf.DUMMYFUNCTION("""COMPUTED_VALUE"""),0.0)</f>
        <v>0</v>
      </c>
      <c r="N6" s="271">
        <f>IFERROR(__xludf.DUMMYFUNCTION("""COMPUTED_VALUE"""),2.7)</f>
        <v>2.7</v>
      </c>
      <c r="O6" s="274">
        <f>IFERROR(__xludf.DUMMYFUNCTION("""COMPUTED_VALUE"""),9.0)</f>
        <v>9</v>
      </c>
      <c r="P6" s="273">
        <f>IFERROR(__xludf.DUMMYFUNCTION("""COMPUTED_VALUE"""),3.0)</f>
        <v>3</v>
      </c>
      <c r="Q6" s="269">
        <f>IFERROR(__xludf.DUMMYFUNCTION("""COMPUTED_VALUE"""),16.0)</f>
        <v>16</v>
      </c>
      <c r="R6" s="269">
        <f>IFERROR(__xludf.DUMMYFUNCTION("""COMPUTED_VALUE"""),1.0)</f>
        <v>1</v>
      </c>
      <c r="S6" s="271">
        <f>IFERROR(__xludf.DUMMYFUNCTION("""COMPUTED_VALUE"""),1.6)</f>
        <v>1.6</v>
      </c>
      <c r="T6" s="274">
        <f>IFERROR(__xludf.DUMMYFUNCTION("""COMPUTED_VALUE"""),5.333333333333333)</f>
        <v>5.333333333</v>
      </c>
      <c r="U6" s="275">
        <f>IFERROR(__xludf.DUMMYFUNCTION("""COMPUTED_VALUE"""),0.0)</f>
        <v>0</v>
      </c>
      <c r="V6" s="50"/>
      <c r="W6" s="266">
        <f>IFERROR(__xludf.DUMMYFUNCTION("""COMPUTED_VALUE"""),3.0)</f>
        <v>3</v>
      </c>
      <c r="X6" s="267" t="str">
        <f>IFERROR(__xludf.DUMMYFUNCTION("""COMPUTED_VALUE"""),"Joe Schaub")</f>
        <v>Joe Schaub</v>
      </c>
      <c r="Y6" s="2"/>
      <c r="Z6" s="2"/>
      <c r="AA6" s="2"/>
      <c r="AB6" s="160"/>
      <c r="AC6" s="276">
        <f>IFERROR(__xludf.DUMMYFUNCTION("""COMPUTED_VALUE"""),1.0)</f>
        <v>1</v>
      </c>
      <c r="AD6" s="277">
        <f>IFERROR(__xludf.DUMMYFUNCTION("""COMPUTED_VALUE"""),0.0)</f>
        <v>0</v>
      </c>
      <c r="AE6" s="277">
        <f>IFERROR(__xludf.DUMMYFUNCTION("""COMPUTED_VALUE"""),0.0)</f>
        <v>0</v>
      </c>
      <c r="AF6" s="277">
        <f>IFERROR(__xludf.DUMMYFUNCTION("""COMPUTED_VALUE"""),0.0)</f>
        <v>0</v>
      </c>
      <c r="AG6" s="277">
        <f>IFERROR(__xludf.DUMMYFUNCTION("""COMPUTED_VALUE"""),0.0)</f>
        <v>0</v>
      </c>
      <c r="AH6" s="277">
        <f>IFERROR(__xludf.DUMMYFUNCTION("""COMPUTED_VALUE"""),0.0)</f>
        <v>0</v>
      </c>
      <c r="AI6" s="278">
        <f>IFERROR(__xludf.DUMMYFUNCTION("""COMPUTED_VALUE"""),0.0)</f>
        <v>0</v>
      </c>
    </row>
    <row r="7">
      <c r="A7" s="266">
        <f>IFERROR(__xludf.DUMMYFUNCTION("""COMPUTED_VALUE"""),4.0)</f>
        <v>4</v>
      </c>
      <c r="B7" s="267" t="str">
        <f>IFERROR(__xludf.DUMMYFUNCTION("""COMPUTED_VALUE"""),"Peyton Mooney")</f>
        <v>Peyton Mooney</v>
      </c>
      <c r="C7" s="268">
        <f>IFERROR(__xludf.DUMMYFUNCTION("""COMPUTED_VALUE"""),0.0)</f>
        <v>0</v>
      </c>
      <c r="D7" s="269">
        <f>IFERROR(__xludf.DUMMYFUNCTION("""COMPUTED_VALUE"""),0.0)</f>
        <v>0</v>
      </c>
      <c r="E7" s="269">
        <f>IFERROR(__xludf.DUMMYFUNCTION("""COMPUTED_VALUE"""),0.0)</f>
        <v>0</v>
      </c>
      <c r="F7" s="269">
        <f>IFERROR(__xludf.DUMMYFUNCTION("""COMPUTED_VALUE"""),0.0)</f>
        <v>0</v>
      </c>
      <c r="G7" s="270">
        <f>IFERROR(__xludf.DUMMYFUNCTION("""COMPUTED_VALUE"""),0.0)</f>
        <v>0</v>
      </c>
      <c r="H7" s="271">
        <f>IFERROR(__xludf.DUMMYFUNCTION("""COMPUTED_VALUE"""),0.0)</f>
        <v>0</v>
      </c>
      <c r="I7" s="272" t="str">
        <f>IFERROR(__xludf.DUMMYFUNCTION("""COMPUTED_VALUE"""),"")</f>
        <v/>
      </c>
      <c r="J7" s="273">
        <f>IFERROR(__xludf.DUMMYFUNCTION("""COMPUTED_VALUE"""),0.0)</f>
        <v>0</v>
      </c>
      <c r="K7" s="269">
        <f>IFERROR(__xludf.DUMMYFUNCTION("""COMPUTED_VALUE"""),0.0)</f>
        <v>0</v>
      </c>
      <c r="L7" s="269">
        <f>IFERROR(__xludf.DUMMYFUNCTION("""COMPUTED_VALUE"""),0.0)</f>
        <v>0</v>
      </c>
      <c r="M7" s="269">
        <f>IFERROR(__xludf.DUMMYFUNCTION("""COMPUTED_VALUE"""),0.0)</f>
        <v>0</v>
      </c>
      <c r="N7" s="271">
        <f>IFERROR(__xludf.DUMMYFUNCTION("""COMPUTED_VALUE"""),0.0)</f>
        <v>0</v>
      </c>
      <c r="O7" s="274" t="str">
        <f>IFERROR(__xludf.DUMMYFUNCTION("""COMPUTED_VALUE"""),"")</f>
        <v/>
      </c>
      <c r="P7" s="273">
        <f>IFERROR(__xludf.DUMMYFUNCTION("""COMPUTED_VALUE"""),0.0)</f>
        <v>0</v>
      </c>
      <c r="Q7" s="269">
        <f>IFERROR(__xludf.DUMMYFUNCTION("""COMPUTED_VALUE"""),0.0)</f>
        <v>0</v>
      </c>
      <c r="R7" s="269">
        <f>IFERROR(__xludf.DUMMYFUNCTION("""COMPUTED_VALUE"""),0.0)</f>
        <v>0</v>
      </c>
      <c r="S7" s="271">
        <f>IFERROR(__xludf.DUMMYFUNCTION("""COMPUTED_VALUE"""),0.0)</f>
        <v>0</v>
      </c>
      <c r="T7" s="274" t="str">
        <f>IFERROR(__xludf.DUMMYFUNCTION("""COMPUTED_VALUE"""),"")</f>
        <v/>
      </c>
      <c r="U7" s="275">
        <f>IFERROR(__xludf.DUMMYFUNCTION("""COMPUTED_VALUE"""),0.0)</f>
        <v>0</v>
      </c>
      <c r="V7" s="50"/>
      <c r="W7" s="266">
        <f>IFERROR(__xludf.DUMMYFUNCTION("""COMPUTED_VALUE"""),5.0)</f>
        <v>5</v>
      </c>
      <c r="X7" s="267" t="str">
        <f>IFERROR(__xludf.DUMMYFUNCTION("""COMPUTED_VALUE"""),"Drake Hooks")</f>
        <v>Drake Hooks</v>
      </c>
      <c r="Y7" s="2"/>
      <c r="Z7" s="2"/>
      <c r="AA7" s="2"/>
      <c r="AB7" s="160"/>
      <c r="AC7" s="276">
        <f>IFERROR(__xludf.DUMMYFUNCTION("""COMPUTED_VALUE"""),30.0)</f>
        <v>30</v>
      </c>
      <c r="AD7" s="277">
        <f>IFERROR(__xludf.DUMMYFUNCTION("""COMPUTED_VALUE"""),0.5)</f>
        <v>0.5</v>
      </c>
      <c r="AE7" s="277">
        <f>IFERROR(__xludf.DUMMYFUNCTION("""COMPUTED_VALUE"""),0.0)</f>
        <v>0</v>
      </c>
      <c r="AF7" s="277">
        <f>IFERROR(__xludf.DUMMYFUNCTION("""COMPUTED_VALUE"""),0.0)</f>
        <v>0</v>
      </c>
      <c r="AG7" s="277">
        <f>IFERROR(__xludf.DUMMYFUNCTION("""COMPUTED_VALUE"""),0.0)</f>
        <v>0</v>
      </c>
      <c r="AH7" s="277">
        <f>IFERROR(__xludf.DUMMYFUNCTION("""COMPUTED_VALUE"""),0.0)</f>
        <v>0</v>
      </c>
      <c r="AI7" s="278">
        <f>IFERROR(__xludf.DUMMYFUNCTION("""COMPUTED_VALUE"""),0.0)</f>
        <v>0</v>
      </c>
    </row>
    <row r="8">
      <c r="A8" s="266">
        <f>IFERROR(__xludf.DUMMYFUNCTION("""COMPUTED_VALUE"""),5.0)</f>
        <v>5</v>
      </c>
      <c r="B8" s="267" t="str">
        <f>IFERROR(__xludf.DUMMYFUNCTION("""COMPUTED_VALUE"""),"Drake Hooks")</f>
        <v>Drake Hooks</v>
      </c>
      <c r="C8" s="268">
        <f>IFERROR(__xludf.DUMMYFUNCTION("""COMPUTED_VALUE"""),142.0)</f>
        <v>142</v>
      </c>
      <c r="D8" s="269">
        <f>IFERROR(__xludf.DUMMYFUNCTION("""COMPUTED_VALUE"""),66.0)</f>
        <v>66</v>
      </c>
      <c r="E8" s="269">
        <f>IFERROR(__xludf.DUMMYFUNCTION("""COMPUTED_VALUE"""),963.0)</f>
        <v>963</v>
      </c>
      <c r="F8" s="269">
        <f>IFERROR(__xludf.DUMMYFUNCTION("""COMPUTED_VALUE"""),7.0)</f>
        <v>7</v>
      </c>
      <c r="G8" s="270">
        <f>IFERROR(__xludf.DUMMYFUNCTION("""COMPUTED_VALUE"""),9.0)</f>
        <v>9</v>
      </c>
      <c r="H8" s="271">
        <f>IFERROR(__xludf.DUMMYFUNCTION("""COMPUTED_VALUE"""),96.3)</f>
        <v>96.3</v>
      </c>
      <c r="I8" s="272">
        <f>IFERROR(__xludf.DUMMYFUNCTION("""COMPUTED_VALUE"""),0.4647887323943662)</f>
        <v>0.4647887324</v>
      </c>
      <c r="J8" s="273">
        <f>IFERROR(__xludf.DUMMYFUNCTION("""COMPUTED_VALUE"""),28.0)</f>
        <v>28</v>
      </c>
      <c r="K8" s="269">
        <f>IFERROR(__xludf.DUMMYFUNCTION("""COMPUTED_VALUE"""),10.0)</f>
        <v>10</v>
      </c>
      <c r="L8" s="269">
        <f>IFERROR(__xludf.DUMMYFUNCTION("""COMPUTED_VALUE"""),3.0)</f>
        <v>3</v>
      </c>
      <c r="M8" s="269">
        <f>IFERROR(__xludf.DUMMYFUNCTION("""COMPUTED_VALUE"""),1.0)</f>
        <v>1</v>
      </c>
      <c r="N8" s="271">
        <f>IFERROR(__xludf.DUMMYFUNCTION("""COMPUTED_VALUE"""),1.0)</f>
        <v>1</v>
      </c>
      <c r="O8" s="274">
        <f>IFERROR(__xludf.DUMMYFUNCTION("""COMPUTED_VALUE"""),0.35714285714285715)</f>
        <v>0.3571428571</v>
      </c>
      <c r="P8" s="273">
        <f>IFERROR(__xludf.DUMMYFUNCTION("""COMPUTED_VALUE"""),0.0)</f>
        <v>0</v>
      </c>
      <c r="Q8" s="269">
        <f>IFERROR(__xludf.DUMMYFUNCTION("""COMPUTED_VALUE"""),0.0)</f>
        <v>0</v>
      </c>
      <c r="R8" s="269">
        <f>IFERROR(__xludf.DUMMYFUNCTION("""COMPUTED_VALUE"""),0.0)</f>
        <v>0</v>
      </c>
      <c r="S8" s="271">
        <f>IFERROR(__xludf.DUMMYFUNCTION("""COMPUTED_VALUE"""),0.0)</f>
        <v>0</v>
      </c>
      <c r="T8" s="274" t="str">
        <f>IFERROR(__xludf.DUMMYFUNCTION("""COMPUTED_VALUE"""),"")</f>
        <v/>
      </c>
      <c r="U8" s="275">
        <f>IFERROR(__xludf.DUMMYFUNCTION("""COMPUTED_VALUE"""),0.0)</f>
        <v>0</v>
      </c>
      <c r="V8" s="50"/>
      <c r="W8" s="266">
        <f>IFERROR(__xludf.DUMMYFUNCTION("""COMPUTED_VALUE"""),8.0)</f>
        <v>8</v>
      </c>
      <c r="X8" s="267" t="str">
        <f>IFERROR(__xludf.DUMMYFUNCTION("""COMPUTED_VALUE"""),"Zack Werth")</f>
        <v>Zack Werth</v>
      </c>
      <c r="Y8" s="2"/>
      <c r="Z8" s="2"/>
      <c r="AA8" s="2"/>
      <c r="AB8" s="160"/>
      <c r="AC8" s="276">
        <f>IFERROR(__xludf.DUMMYFUNCTION("""COMPUTED_VALUE"""),43.0)</f>
        <v>43</v>
      </c>
      <c r="AD8" s="277">
        <f>IFERROR(__xludf.DUMMYFUNCTION("""COMPUTED_VALUE"""),0.5)</f>
        <v>0.5</v>
      </c>
      <c r="AE8" s="277">
        <f>IFERROR(__xludf.DUMMYFUNCTION("""COMPUTED_VALUE"""),1.0)</f>
        <v>1</v>
      </c>
      <c r="AF8" s="277">
        <f>IFERROR(__xludf.DUMMYFUNCTION("""COMPUTED_VALUE"""),0.0)</f>
        <v>0</v>
      </c>
      <c r="AG8" s="277">
        <f>IFERROR(__xludf.DUMMYFUNCTION("""COMPUTED_VALUE"""),0.0)</f>
        <v>0</v>
      </c>
      <c r="AH8" s="277">
        <f>IFERROR(__xludf.DUMMYFUNCTION("""COMPUTED_VALUE"""),0.0)</f>
        <v>0</v>
      </c>
      <c r="AI8" s="278">
        <f>IFERROR(__xludf.DUMMYFUNCTION("""COMPUTED_VALUE"""),0.0)</f>
        <v>0</v>
      </c>
    </row>
    <row r="9">
      <c r="A9" s="266">
        <f>IFERROR(__xludf.DUMMYFUNCTION("""COMPUTED_VALUE"""),6.0)</f>
        <v>6</v>
      </c>
      <c r="B9" s="267" t="str">
        <f>IFERROR(__xludf.DUMMYFUNCTION("""COMPUTED_VALUE"""),"Mark Benson")</f>
        <v>Mark Benson</v>
      </c>
      <c r="C9" s="268">
        <f>IFERROR(__xludf.DUMMYFUNCTION("""COMPUTED_VALUE"""),0.0)</f>
        <v>0</v>
      </c>
      <c r="D9" s="269">
        <f>IFERROR(__xludf.DUMMYFUNCTION("""COMPUTED_VALUE"""),0.0)</f>
        <v>0</v>
      </c>
      <c r="E9" s="269">
        <f>IFERROR(__xludf.DUMMYFUNCTION("""COMPUTED_VALUE"""),0.0)</f>
        <v>0</v>
      </c>
      <c r="F9" s="269">
        <f>IFERROR(__xludf.DUMMYFUNCTION("""COMPUTED_VALUE"""),0.0)</f>
        <v>0</v>
      </c>
      <c r="G9" s="270">
        <f>IFERROR(__xludf.DUMMYFUNCTION("""COMPUTED_VALUE"""),0.0)</f>
        <v>0</v>
      </c>
      <c r="H9" s="271">
        <f>IFERROR(__xludf.DUMMYFUNCTION("""COMPUTED_VALUE"""),0.0)</f>
        <v>0</v>
      </c>
      <c r="I9" s="272" t="str">
        <f>IFERROR(__xludf.DUMMYFUNCTION("""COMPUTED_VALUE"""),"")</f>
        <v/>
      </c>
      <c r="J9" s="273">
        <f>IFERROR(__xludf.DUMMYFUNCTION("""COMPUTED_VALUE"""),0.0)</f>
        <v>0</v>
      </c>
      <c r="K9" s="269">
        <f>IFERROR(__xludf.DUMMYFUNCTION("""COMPUTED_VALUE"""),0.0)</f>
        <v>0</v>
      </c>
      <c r="L9" s="269">
        <f>IFERROR(__xludf.DUMMYFUNCTION("""COMPUTED_VALUE"""),0.0)</f>
        <v>0</v>
      </c>
      <c r="M9" s="269">
        <f>IFERROR(__xludf.DUMMYFUNCTION("""COMPUTED_VALUE"""),0.0)</f>
        <v>0</v>
      </c>
      <c r="N9" s="271">
        <f>IFERROR(__xludf.DUMMYFUNCTION("""COMPUTED_VALUE"""),0.0)</f>
        <v>0</v>
      </c>
      <c r="O9" s="274" t="str">
        <f>IFERROR(__xludf.DUMMYFUNCTION("""COMPUTED_VALUE"""),"")</f>
        <v/>
      </c>
      <c r="P9" s="273">
        <f>IFERROR(__xludf.DUMMYFUNCTION("""COMPUTED_VALUE"""),0.0)</f>
        <v>0</v>
      </c>
      <c r="Q9" s="269">
        <f>IFERROR(__xludf.DUMMYFUNCTION("""COMPUTED_VALUE"""),0.0)</f>
        <v>0</v>
      </c>
      <c r="R9" s="269">
        <f>IFERROR(__xludf.DUMMYFUNCTION("""COMPUTED_VALUE"""),0.0)</f>
        <v>0</v>
      </c>
      <c r="S9" s="271">
        <f>IFERROR(__xludf.DUMMYFUNCTION("""COMPUTED_VALUE"""),0.0)</f>
        <v>0</v>
      </c>
      <c r="T9" s="274" t="str">
        <f>IFERROR(__xludf.DUMMYFUNCTION("""COMPUTED_VALUE"""),"")</f>
        <v/>
      </c>
      <c r="U9" s="275">
        <f>IFERROR(__xludf.DUMMYFUNCTION("""COMPUTED_VALUE"""),0.0)</f>
        <v>0</v>
      </c>
      <c r="V9" s="50"/>
      <c r="W9" s="266">
        <f>IFERROR(__xludf.DUMMYFUNCTION("""COMPUTED_VALUE"""),10.0)</f>
        <v>10</v>
      </c>
      <c r="X9" s="267" t="str">
        <f>IFERROR(__xludf.DUMMYFUNCTION("""COMPUTED_VALUE"""),"James Bengele")</f>
        <v>James Bengele</v>
      </c>
      <c r="Y9" s="2"/>
      <c r="Z9" s="2"/>
      <c r="AA9" s="2"/>
      <c r="AB9" s="160"/>
      <c r="AC9" s="276">
        <f>IFERROR(__xludf.DUMMYFUNCTION("""COMPUTED_VALUE"""),78.0)</f>
        <v>78</v>
      </c>
      <c r="AD9" s="277">
        <f>IFERROR(__xludf.DUMMYFUNCTION("""COMPUTED_VALUE"""),0.0)</f>
        <v>0</v>
      </c>
      <c r="AE9" s="277">
        <f>IFERROR(__xludf.DUMMYFUNCTION("""COMPUTED_VALUE"""),1.0)</f>
        <v>1</v>
      </c>
      <c r="AF9" s="277">
        <f>IFERROR(__xludf.DUMMYFUNCTION("""COMPUTED_VALUE"""),1.0)</f>
        <v>1</v>
      </c>
      <c r="AG9" s="277">
        <f>IFERROR(__xludf.DUMMYFUNCTION("""COMPUTED_VALUE"""),0.0)</f>
        <v>0</v>
      </c>
      <c r="AH9" s="277">
        <f>IFERROR(__xludf.DUMMYFUNCTION("""COMPUTED_VALUE"""),0.0)</f>
        <v>0</v>
      </c>
      <c r="AI9" s="278">
        <f>IFERROR(__xludf.DUMMYFUNCTION("""COMPUTED_VALUE"""),0.0)</f>
        <v>0</v>
      </c>
    </row>
    <row r="10">
      <c r="A10" s="266">
        <f>IFERROR(__xludf.DUMMYFUNCTION("""COMPUTED_VALUE"""),7.0)</f>
        <v>7</v>
      </c>
      <c r="B10" s="267" t="str">
        <f>IFERROR(__xludf.DUMMYFUNCTION("""COMPUTED_VALUE"""),"Mathew Gattliff")</f>
        <v>Mathew Gattliff</v>
      </c>
      <c r="C10" s="268">
        <f>IFERROR(__xludf.DUMMYFUNCTION("""COMPUTED_VALUE"""),0.0)</f>
        <v>0</v>
      </c>
      <c r="D10" s="269">
        <f>IFERROR(__xludf.DUMMYFUNCTION("""COMPUTED_VALUE"""),0.0)</f>
        <v>0</v>
      </c>
      <c r="E10" s="269">
        <f>IFERROR(__xludf.DUMMYFUNCTION("""COMPUTED_VALUE"""),0.0)</f>
        <v>0</v>
      </c>
      <c r="F10" s="269">
        <f>IFERROR(__xludf.DUMMYFUNCTION("""COMPUTED_VALUE"""),0.0)</f>
        <v>0</v>
      </c>
      <c r="G10" s="270">
        <f>IFERROR(__xludf.DUMMYFUNCTION("""COMPUTED_VALUE"""),0.0)</f>
        <v>0</v>
      </c>
      <c r="H10" s="271">
        <f>IFERROR(__xludf.DUMMYFUNCTION("""COMPUTED_VALUE"""),0.0)</f>
        <v>0</v>
      </c>
      <c r="I10" s="272" t="str">
        <f>IFERROR(__xludf.DUMMYFUNCTION("""COMPUTED_VALUE"""),"")</f>
        <v/>
      </c>
      <c r="J10" s="273">
        <f>IFERROR(__xludf.DUMMYFUNCTION("""COMPUTED_VALUE"""),0.0)</f>
        <v>0</v>
      </c>
      <c r="K10" s="269">
        <f>IFERROR(__xludf.DUMMYFUNCTION("""COMPUTED_VALUE"""),0.0)</f>
        <v>0</v>
      </c>
      <c r="L10" s="269">
        <f>IFERROR(__xludf.DUMMYFUNCTION("""COMPUTED_VALUE"""),0.0)</f>
        <v>0</v>
      </c>
      <c r="M10" s="269">
        <f>IFERROR(__xludf.DUMMYFUNCTION("""COMPUTED_VALUE"""),0.0)</f>
        <v>0</v>
      </c>
      <c r="N10" s="271">
        <f>IFERROR(__xludf.DUMMYFUNCTION("""COMPUTED_VALUE"""),0.0)</f>
        <v>0</v>
      </c>
      <c r="O10" s="274" t="str">
        <f>IFERROR(__xludf.DUMMYFUNCTION("""COMPUTED_VALUE"""),"")</f>
        <v/>
      </c>
      <c r="P10" s="273">
        <f>IFERROR(__xludf.DUMMYFUNCTION("""COMPUTED_VALUE"""),0.0)</f>
        <v>0</v>
      </c>
      <c r="Q10" s="269">
        <f>IFERROR(__xludf.DUMMYFUNCTION("""COMPUTED_VALUE"""),0.0)</f>
        <v>0</v>
      </c>
      <c r="R10" s="269">
        <f>IFERROR(__xludf.DUMMYFUNCTION("""COMPUTED_VALUE"""),0.0)</f>
        <v>0</v>
      </c>
      <c r="S10" s="271">
        <f>IFERROR(__xludf.DUMMYFUNCTION("""COMPUTED_VALUE"""),0.0)</f>
        <v>0</v>
      </c>
      <c r="T10" s="274" t="str">
        <f>IFERROR(__xludf.DUMMYFUNCTION("""COMPUTED_VALUE"""),"")</f>
        <v/>
      </c>
      <c r="U10" s="275">
        <f>IFERROR(__xludf.DUMMYFUNCTION("""COMPUTED_VALUE"""),0.0)</f>
        <v>0</v>
      </c>
      <c r="V10" s="50"/>
      <c r="W10" s="266">
        <f>IFERROR(__xludf.DUMMYFUNCTION("""COMPUTED_VALUE"""),12.0)</f>
        <v>12</v>
      </c>
      <c r="X10" s="267" t="str">
        <f>IFERROR(__xludf.DUMMYFUNCTION("""COMPUTED_VALUE"""),"Dawson Coates")</f>
        <v>Dawson Coates</v>
      </c>
      <c r="Y10" s="2"/>
      <c r="Z10" s="2"/>
      <c r="AA10" s="2"/>
      <c r="AB10" s="160"/>
      <c r="AC10" s="276">
        <f>IFERROR(__xludf.DUMMYFUNCTION("""COMPUTED_VALUE"""),2.0)</f>
        <v>2</v>
      </c>
      <c r="AD10" s="277">
        <f>IFERROR(__xludf.DUMMYFUNCTION("""COMPUTED_VALUE"""),0.0)</f>
        <v>0</v>
      </c>
      <c r="AE10" s="277">
        <f>IFERROR(__xludf.DUMMYFUNCTION("""COMPUTED_VALUE"""),0.0)</f>
        <v>0</v>
      </c>
      <c r="AF10" s="277">
        <f>IFERROR(__xludf.DUMMYFUNCTION("""COMPUTED_VALUE"""),0.0)</f>
        <v>0</v>
      </c>
      <c r="AG10" s="277">
        <f>IFERROR(__xludf.DUMMYFUNCTION("""COMPUTED_VALUE"""),0.0)</f>
        <v>0</v>
      </c>
      <c r="AH10" s="277">
        <f>IFERROR(__xludf.DUMMYFUNCTION("""COMPUTED_VALUE"""),0.0)</f>
        <v>0</v>
      </c>
      <c r="AI10" s="278">
        <f>IFERROR(__xludf.DUMMYFUNCTION("""COMPUTED_VALUE"""),0.0)</f>
        <v>0</v>
      </c>
    </row>
    <row r="11">
      <c r="A11" s="266">
        <f>IFERROR(__xludf.DUMMYFUNCTION("""COMPUTED_VALUE"""),8.0)</f>
        <v>8</v>
      </c>
      <c r="B11" s="267" t="str">
        <f>IFERROR(__xludf.DUMMYFUNCTION("""COMPUTED_VALUE"""),"Zach Werth")</f>
        <v>Zach Werth</v>
      </c>
      <c r="C11" s="268">
        <f>IFERROR(__xludf.DUMMYFUNCTION("""COMPUTED_VALUE"""),0.0)</f>
        <v>0</v>
      </c>
      <c r="D11" s="269">
        <f>IFERROR(__xludf.DUMMYFUNCTION("""COMPUTED_VALUE"""),0.0)</f>
        <v>0</v>
      </c>
      <c r="E11" s="269">
        <f>IFERROR(__xludf.DUMMYFUNCTION("""COMPUTED_VALUE"""),0.0)</f>
        <v>0</v>
      </c>
      <c r="F11" s="269">
        <f>IFERROR(__xludf.DUMMYFUNCTION("""COMPUTED_VALUE"""),0.0)</f>
        <v>0</v>
      </c>
      <c r="G11" s="270">
        <f>IFERROR(__xludf.DUMMYFUNCTION("""COMPUTED_VALUE"""),0.0)</f>
        <v>0</v>
      </c>
      <c r="H11" s="271">
        <f>IFERROR(__xludf.DUMMYFUNCTION("""COMPUTED_VALUE"""),0.0)</f>
        <v>0</v>
      </c>
      <c r="I11" s="272" t="str">
        <f>IFERROR(__xludf.DUMMYFUNCTION("""COMPUTED_VALUE"""),"")</f>
        <v/>
      </c>
      <c r="J11" s="273">
        <f>IFERROR(__xludf.DUMMYFUNCTION("""COMPUTED_VALUE"""),33.0)</f>
        <v>33</v>
      </c>
      <c r="K11" s="269">
        <f>IFERROR(__xludf.DUMMYFUNCTION("""COMPUTED_VALUE"""),180.0)</f>
        <v>180</v>
      </c>
      <c r="L11" s="269">
        <f>IFERROR(__xludf.DUMMYFUNCTION("""COMPUTED_VALUE"""),2.0)</f>
        <v>2</v>
      </c>
      <c r="M11" s="269">
        <f>IFERROR(__xludf.DUMMYFUNCTION("""COMPUTED_VALUE"""),0.0)</f>
        <v>0</v>
      </c>
      <c r="N11" s="271">
        <f>IFERROR(__xludf.DUMMYFUNCTION("""COMPUTED_VALUE"""),18.0)</f>
        <v>18</v>
      </c>
      <c r="O11" s="274">
        <f>IFERROR(__xludf.DUMMYFUNCTION("""COMPUTED_VALUE"""),5.454545454545454)</f>
        <v>5.454545455</v>
      </c>
      <c r="P11" s="273">
        <f>IFERROR(__xludf.DUMMYFUNCTION("""COMPUTED_VALUE"""),1.0)</f>
        <v>1</v>
      </c>
      <c r="Q11" s="269">
        <f>IFERROR(__xludf.DUMMYFUNCTION("""COMPUTED_VALUE"""),31.0)</f>
        <v>31</v>
      </c>
      <c r="R11" s="269">
        <f>IFERROR(__xludf.DUMMYFUNCTION("""COMPUTED_VALUE"""),0.0)</f>
        <v>0</v>
      </c>
      <c r="S11" s="271">
        <f>IFERROR(__xludf.DUMMYFUNCTION("""COMPUTED_VALUE"""),3.1)</f>
        <v>3.1</v>
      </c>
      <c r="T11" s="274">
        <f>IFERROR(__xludf.DUMMYFUNCTION("""COMPUTED_VALUE"""),31.0)</f>
        <v>31</v>
      </c>
      <c r="U11" s="275">
        <f>IFERROR(__xludf.DUMMYFUNCTION("""COMPUTED_VALUE"""),1.0)</f>
        <v>1</v>
      </c>
      <c r="V11" s="50"/>
      <c r="W11" s="266">
        <f>IFERROR(__xludf.DUMMYFUNCTION("""COMPUTED_VALUE"""),13.0)</f>
        <v>13</v>
      </c>
      <c r="X11" s="267" t="str">
        <f>IFERROR(__xludf.DUMMYFUNCTION("""COMPUTED_VALUE"""),"David Plott")</f>
        <v>David Plott</v>
      </c>
      <c r="Y11" s="2"/>
      <c r="Z11" s="2"/>
      <c r="AA11" s="2"/>
      <c r="AB11" s="160"/>
      <c r="AC11" s="276">
        <f>IFERROR(__xludf.DUMMYFUNCTION("""COMPUTED_VALUE"""),1.0)</f>
        <v>1</v>
      </c>
      <c r="AD11" s="277">
        <f>IFERROR(__xludf.DUMMYFUNCTION("""COMPUTED_VALUE"""),0.0)</f>
        <v>0</v>
      </c>
      <c r="AE11" s="277">
        <f>IFERROR(__xludf.DUMMYFUNCTION("""COMPUTED_VALUE"""),0.0)</f>
        <v>0</v>
      </c>
      <c r="AF11" s="277">
        <f>IFERROR(__xludf.DUMMYFUNCTION("""COMPUTED_VALUE"""),0.0)</f>
        <v>0</v>
      </c>
      <c r="AG11" s="277">
        <f>IFERROR(__xludf.DUMMYFUNCTION("""COMPUTED_VALUE"""),0.0)</f>
        <v>0</v>
      </c>
      <c r="AH11" s="277">
        <f>IFERROR(__xludf.DUMMYFUNCTION("""COMPUTED_VALUE"""),0.0)</f>
        <v>0</v>
      </c>
      <c r="AI11" s="278">
        <f>IFERROR(__xludf.DUMMYFUNCTION("""COMPUTED_VALUE"""),0.0)</f>
        <v>0</v>
      </c>
    </row>
    <row r="12">
      <c r="A12" s="266">
        <f>IFERROR(__xludf.DUMMYFUNCTION("""COMPUTED_VALUE"""),9.0)</f>
        <v>9</v>
      </c>
      <c r="B12" s="267" t="str">
        <f>IFERROR(__xludf.DUMMYFUNCTION("""COMPUTED_VALUE"""),"Nate Schloesser")</f>
        <v>Nate Schloesser</v>
      </c>
      <c r="C12" s="268">
        <f>IFERROR(__xludf.DUMMYFUNCTION("""COMPUTED_VALUE"""),0.0)</f>
        <v>0</v>
      </c>
      <c r="D12" s="269">
        <f>IFERROR(__xludf.DUMMYFUNCTION("""COMPUTED_VALUE"""),0.0)</f>
        <v>0</v>
      </c>
      <c r="E12" s="269">
        <f>IFERROR(__xludf.DUMMYFUNCTION("""COMPUTED_VALUE"""),0.0)</f>
        <v>0</v>
      </c>
      <c r="F12" s="269">
        <f>IFERROR(__xludf.DUMMYFUNCTION("""COMPUTED_VALUE"""),0.0)</f>
        <v>0</v>
      </c>
      <c r="G12" s="270">
        <f>IFERROR(__xludf.DUMMYFUNCTION("""COMPUTED_VALUE"""),0.0)</f>
        <v>0</v>
      </c>
      <c r="H12" s="271">
        <f>IFERROR(__xludf.DUMMYFUNCTION("""COMPUTED_VALUE"""),0.0)</f>
        <v>0</v>
      </c>
      <c r="I12" s="272" t="str">
        <f>IFERROR(__xludf.DUMMYFUNCTION("""COMPUTED_VALUE"""),"")</f>
        <v/>
      </c>
      <c r="J12" s="273">
        <f>IFERROR(__xludf.DUMMYFUNCTION("""COMPUTED_VALUE"""),0.0)</f>
        <v>0</v>
      </c>
      <c r="K12" s="269">
        <f>IFERROR(__xludf.DUMMYFUNCTION("""COMPUTED_VALUE"""),0.0)</f>
        <v>0</v>
      </c>
      <c r="L12" s="269">
        <f>IFERROR(__xludf.DUMMYFUNCTION("""COMPUTED_VALUE"""),0.0)</f>
        <v>0</v>
      </c>
      <c r="M12" s="269">
        <f>IFERROR(__xludf.DUMMYFUNCTION("""COMPUTED_VALUE"""),0.0)</f>
        <v>0</v>
      </c>
      <c r="N12" s="271">
        <f>IFERROR(__xludf.DUMMYFUNCTION("""COMPUTED_VALUE"""),0.0)</f>
        <v>0</v>
      </c>
      <c r="O12" s="274" t="str">
        <f>IFERROR(__xludf.DUMMYFUNCTION("""COMPUTED_VALUE"""),"")</f>
        <v/>
      </c>
      <c r="P12" s="273">
        <f>IFERROR(__xludf.DUMMYFUNCTION("""COMPUTED_VALUE"""),0.0)</f>
        <v>0</v>
      </c>
      <c r="Q12" s="269">
        <f>IFERROR(__xludf.DUMMYFUNCTION("""COMPUTED_VALUE"""),0.0)</f>
        <v>0</v>
      </c>
      <c r="R12" s="269">
        <f>IFERROR(__xludf.DUMMYFUNCTION("""COMPUTED_VALUE"""),0.0)</f>
        <v>0</v>
      </c>
      <c r="S12" s="271">
        <f>IFERROR(__xludf.DUMMYFUNCTION("""COMPUTED_VALUE"""),0.0)</f>
        <v>0</v>
      </c>
      <c r="T12" s="274" t="str">
        <f>IFERROR(__xludf.DUMMYFUNCTION("""COMPUTED_VALUE"""),"")</f>
        <v/>
      </c>
      <c r="U12" s="275">
        <f>IFERROR(__xludf.DUMMYFUNCTION("""COMPUTED_VALUE"""),0.0)</f>
        <v>0</v>
      </c>
      <c r="V12" s="50"/>
      <c r="W12" s="266">
        <f>IFERROR(__xludf.DUMMYFUNCTION("""COMPUTED_VALUE"""),14.0)</f>
        <v>14</v>
      </c>
      <c r="X12" s="267" t="str">
        <f>IFERROR(__xludf.DUMMYFUNCTION("""COMPUTED_VALUE"""),"Chase Jackson")</f>
        <v>Chase Jackson</v>
      </c>
      <c r="Y12" s="2"/>
      <c r="Z12" s="2"/>
      <c r="AA12" s="2"/>
      <c r="AB12" s="160"/>
      <c r="AC12" s="276">
        <f>IFERROR(__xludf.DUMMYFUNCTION("""COMPUTED_VALUE"""),18.0)</f>
        <v>18</v>
      </c>
      <c r="AD12" s="277">
        <f>IFERROR(__xludf.DUMMYFUNCTION("""COMPUTED_VALUE"""),0.0)</f>
        <v>0</v>
      </c>
      <c r="AE12" s="277">
        <f>IFERROR(__xludf.DUMMYFUNCTION("""COMPUTED_VALUE"""),1.0)</f>
        <v>1</v>
      </c>
      <c r="AF12" s="277">
        <f>IFERROR(__xludf.DUMMYFUNCTION("""COMPUTED_VALUE"""),0.0)</f>
        <v>0</v>
      </c>
      <c r="AG12" s="277">
        <f>IFERROR(__xludf.DUMMYFUNCTION("""COMPUTED_VALUE"""),1.0)</f>
        <v>1</v>
      </c>
      <c r="AH12" s="277">
        <f>IFERROR(__xludf.DUMMYFUNCTION("""COMPUTED_VALUE"""),0.0)</f>
        <v>0</v>
      </c>
      <c r="AI12" s="278">
        <f>IFERROR(__xludf.DUMMYFUNCTION("""COMPUTED_VALUE"""),0.0)</f>
        <v>0</v>
      </c>
    </row>
    <row r="13">
      <c r="A13" s="279">
        <f>IFERROR(__xludf.DUMMYFUNCTION("""COMPUTED_VALUE"""),10.0)</f>
        <v>10</v>
      </c>
      <c r="B13" s="267" t="str">
        <f>IFERROR(__xludf.DUMMYFUNCTION("""COMPUTED_VALUE"""),"James Bengele")</f>
        <v>James Bengele</v>
      </c>
      <c r="C13" s="268">
        <f>IFERROR(__xludf.DUMMYFUNCTION("""COMPUTED_VALUE"""),0.0)</f>
        <v>0</v>
      </c>
      <c r="D13" s="269">
        <f>IFERROR(__xludf.DUMMYFUNCTION("""COMPUTED_VALUE"""),0.0)</f>
        <v>0</v>
      </c>
      <c r="E13" s="269">
        <f>IFERROR(__xludf.DUMMYFUNCTION("""COMPUTED_VALUE"""),0.0)</f>
        <v>0</v>
      </c>
      <c r="F13" s="269">
        <f>IFERROR(__xludf.DUMMYFUNCTION("""COMPUTED_VALUE"""),0.0)</f>
        <v>0</v>
      </c>
      <c r="G13" s="270">
        <f>IFERROR(__xludf.DUMMYFUNCTION("""COMPUTED_VALUE"""),0.0)</f>
        <v>0</v>
      </c>
      <c r="H13" s="271">
        <f>IFERROR(__xludf.DUMMYFUNCTION("""COMPUTED_VALUE"""),0.0)</f>
        <v>0</v>
      </c>
      <c r="I13" s="272" t="str">
        <f>IFERROR(__xludf.DUMMYFUNCTION("""COMPUTED_VALUE"""),"")</f>
        <v/>
      </c>
      <c r="J13" s="273">
        <f>IFERROR(__xludf.DUMMYFUNCTION("""COMPUTED_VALUE"""),0.0)</f>
        <v>0</v>
      </c>
      <c r="K13" s="269">
        <f>IFERROR(__xludf.DUMMYFUNCTION("""COMPUTED_VALUE"""),0.0)</f>
        <v>0</v>
      </c>
      <c r="L13" s="269">
        <f>IFERROR(__xludf.DUMMYFUNCTION("""COMPUTED_VALUE"""),0.0)</f>
        <v>0</v>
      </c>
      <c r="M13" s="269">
        <f>IFERROR(__xludf.DUMMYFUNCTION("""COMPUTED_VALUE"""),0.0)</f>
        <v>0</v>
      </c>
      <c r="N13" s="271">
        <f>IFERROR(__xludf.DUMMYFUNCTION("""COMPUTED_VALUE"""),0.0)</f>
        <v>0</v>
      </c>
      <c r="O13" s="274" t="str">
        <f>IFERROR(__xludf.DUMMYFUNCTION("""COMPUTED_VALUE"""),"")</f>
        <v/>
      </c>
      <c r="P13" s="273">
        <f>IFERROR(__xludf.DUMMYFUNCTION("""COMPUTED_VALUE"""),0.0)</f>
        <v>0</v>
      </c>
      <c r="Q13" s="269">
        <f>IFERROR(__xludf.DUMMYFUNCTION("""COMPUTED_VALUE"""),0.0)</f>
        <v>0</v>
      </c>
      <c r="R13" s="269">
        <f>IFERROR(__xludf.DUMMYFUNCTION("""COMPUTED_VALUE"""),0.0)</f>
        <v>0</v>
      </c>
      <c r="S13" s="271">
        <f>IFERROR(__xludf.DUMMYFUNCTION("""COMPUTED_VALUE"""),0.0)</f>
        <v>0</v>
      </c>
      <c r="T13" s="274" t="str">
        <f>IFERROR(__xludf.DUMMYFUNCTION("""COMPUTED_VALUE"""),"")</f>
        <v/>
      </c>
      <c r="U13" s="275">
        <f>IFERROR(__xludf.DUMMYFUNCTION("""COMPUTED_VALUE"""),0.0)</f>
        <v>0</v>
      </c>
      <c r="V13" s="50"/>
      <c r="W13" s="266">
        <f>IFERROR(__xludf.DUMMYFUNCTION("""COMPUTED_VALUE"""),18.0)</f>
        <v>18</v>
      </c>
      <c r="X13" s="267" t="str">
        <f>IFERROR(__xludf.DUMMYFUNCTION("""COMPUTED_VALUE"""),"Micah Smith")</f>
        <v>Micah Smith</v>
      </c>
      <c r="Y13" s="2"/>
      <c r="Z13" s="2"/>
      <c r="AA13" s="2"/>
      <c r="AB13" s="160"/>
      <c r="AC13" s="276">
        <f>IFERROR(__xludf.DUMMYFUNCTION("""COMPUTED_VALUE"""),13.0)</f>
        <v>13</v>
      </c>
      <c r="AD13" s="277">
        <f>IFERROR(__xludf.DUMMYFUNCTION("""COMPUTED_VALUE"""),0.0)</f>
        <v>0</v>
      </c>
      <c r="AE13" s="277">
        <f>IFERROR(__xludf.DUMMYFUNCTION("""COMPUTED_VALUE"""),2.0)</f>
        <v>2</v>
      </c>
      <c r="AF13" s="277">
        <f>IFERROR(__xludf.DUMMYFUNCTION("""COMPUTED_VALUE"""),0.0)</f>
        <v>0</v>
      </c>
      <c r="AG13" s="277">
        <f>IFERROR(__xludf.DUMMYFUNCTION("""COMPUTED_VALUE"""),1.0)</f>
        <v>1</v>
      </c>
      <c r="AH13" s="277">
        <f>IFERROR(__xludf.DUMMYFUNCTION("""COMPUTED_VALUE"""),1.0)</f>
        <v>1</v>
      </c>
      <c r="AI13" s="278">
        <f>IFERROR(__xludf.DUMMYFUNCTION("""COMPUTED_VALUE"""),0.0)</f>
        <v>0</v>
      </c>
    </row>
    <row r="14">
      <c r="A14" s="266">
        <f>IFERROR(__xludf.DUMMYFUNCTION("""COMPUTED_VALUE"""),11.0)</f>
        <v>11</v>
      </c>
      <c r="B14" s="267" t="str">
        <f>IFERROR(__xludf.DUMMYFUNCTION("""COMPUTED_VALUE"""),"Conner Graff")</f>
        <v>Conner Graff</v>
      </c>
      <c r="C14" s="268">
        <f>IFERROR(__xludf.DUMMYFUNCTION("""COMPUTED_VALUE"""),0.0)</f>
        <v>0</v>
      </c>
      <c r="D14" s="269">
        <f>IFERROR(__xludf.DUMMYFUNCTION("""COMPUTED_VALUE"""),0.0)</f>
        <v>0</v>
      </c>
      <c r="E14" s="269">
        <f>IFERROR(__xludf.DUMMYFUNCTION("""COMPUTED_VALUE"""),0.0)</f>
        <v>0</v>
      </c>
      <c r="F14" s="269">
        <f>IFERROR(__xludf.DUMMYFUNCTION("""COMPUTED_VALUE"""),0.0)</f>
        <v>0</v>
      </c>
      <c r="G14" s="270">
        <f>IFERROR(__xludf.DUMMYFUNCTION("""COMPUTED_VALUE"""),0.0)</f>
        <v>0</v>
      </c>
      <c r="H14" s="271">
        <f>IFERROR(__xludf.DUMMYFUNCTION("""COMPUTED_VALUE"""),0.0)</f>
        <v>0</v>
      </c>
      <c r="I14" s="272" t="str">
        <f>IFERROR(__xludf.DUMMYFUNCTION("""COMPUTED_VALUE"""),"")</f>
        <v/>
      </c>
      <c r="J14" s="273">
        <f>IFERROR(__xludf.DUMMYFUNCTION("""COMPUTED_VALUE"""),0.0)</f>
        <v>0</v>
      </c>
      <c r="K14" s="269">
        <f>IFERROR(__xludf.DUMMYFUNCTION("""COMPUTED_VALUE"""),0.0)</f>
        <v>0</v>
      </c>
      <c r="L14" s="269">
        <f>IFERROR(__xludf.DUMMYFUNCTION("""COMPUTED_VALUE"""),0.0)</f>
        <v>0</v>
      </c>
      <c r="M14" s="269">
        <f>IFERROR(__xludf.DUMMYFUNCTION("""COMPUTED_VALUE"""),0.0)</f>
        <v>0</v>
      </c>
      <c r="N14" s="271">
        <f>IFERROR(__xludf.DUMMYFUNCTION("""COMPUTED_VALUE"""),0.0)</f>
        <v>0</v>
      </c>
      <c r="O14" s="274" t="str">
        <f>IFERROR(__xludf.DUMMYFUNCTION("""COMPUTED_VALUE"""),"")</f>
        <v/>
      </c>
      <c r="P14" s="273">
        <f>IFERROR(__xludf.DUMMYFUNCTION("""COMPUTED_VALUE"""),0.0)</f>
        <v>0</v>
      </c>
      <c r="Q14" s="269">
        <f>IFERROR(__xludf.DUMMYFUNCTION("""COMPUTED_VALUE"""),0.0)</f>
        <v>0</v>
      </c>
      <c r="R14" s="269">
        <f>IFERROR(__xludf.DUMMYFUNCTION("""COMPUTED_VALUE"""),0.0)</f>
        <v>0</v>
      </c>
      <c r="S14" s="271">
        <f>IFERROR(__xludf.DUMMYFUNCTION("""COMPUTED_VALUE"""),0.0)</f>
        <v>0</v>
      </c>
      <c r="T14" s="274" t="str">
        <f>IFERROR(__xludf.DUMMYFUNCTION("""COMPUTED_VALUE"""),"")</f>
        <v/>
      </c>
      <c r="U14" s="275">
        <f>IFERROR(__xludf.DUMMYFUNCTION("""COMPUTED_VALUE"""),0.0)</f>
        <v>0</v>
      </c>
      <c r="V14" s="50"/>
      <c r="W14" s="266">
        <f>IFERROR(__xludf.DUMMYFUNCTION("""COMPUTED_VALUE"""),26.0)</f>
        <v>26</v>
      </c>
      <c r="X14" s="267" t="str">
        <f>IFERROR(__xludf.DUMMYFUNCTION("""COMPUTED_VALUE"""),"Mack Mooney")</f>
        <v>Mack Mooney</v>
      </c>
      <c r="Y14" s="2"/>
      <c r="Z14" s="2"/>
      <c r="AA14" s="2"/>
      <c r="AB14" s="160"/>
      <c r="AC14" s="276">
        <f>IFERROR(__xludf.DUMMYFUNCTION("""COMPUTED_VALUE"""),3.0)</f>
        <v>3</v>
      </c>
      <c r="AD14" s="277">
        <f>IFERROR(__xludf.DUMMYFUNCTION("""COMPUTED_VALUE"""),0.0)</f>
        <v>0</v>
      </c>
      <c r="AE14" s="277">
        <f>IFERROR(__xludf.DUMMYFUNCTION("""COMPUTED_VALUE"""),0.0)</f>
        <v>0</v>
      </c>
      <c r="AF14" s="277">
        <f>IFERROR(__xludf.DUMMYFUNCTION("""COMPUTED_VALUE"""),0.0)</f>
        <v>0</v>
      </c>
      <c r="AG14" s="277">
        <f>IFERROR(__xludf.DUMMYFUNCTION("""COMPUTED_VALUE"""),0.0)</f>
        <v>0</v>
      </c>
      <c r="AH14" s="277">
        <f>IFERROR(__xludf.DUMMYFUNCTION("""COMPUTED_VALUE"""),0.0)</f>
        <v>0</v>
      </c>
      <c r="AI14" s="278">
        <f>IFERROR(__xludf.DUMMYFUNCTION("""COMPUTED_VALUE"""),0.0)</f>
        <v>0</v>
      </c>
    </row>
    <row r="15">
      <c r="A15" s="266">
        <f>IFERROR(__xludf.DUMMYFUNCTION("""COMPUTED_VALUE"""),12.0)</f>
        <v>12</v>
      </c>
      <c r="B15" s="267" t="str">
        <f>IFERROR(__xludf.DUMMYFUNCTION("""COMPUTED_VALUE"""),"Dawson Coates")</f>
        <v>Dawson Coates</v>
      </c>
      <c r="C15" s="268">
        <f>IFERROR(__xludf.DUMMYFUNCTION("""COMPUTED_VALUE"""),1.0)</f>
        <v>1</v>
      </c>
      <c r="D15" s="269">
        <f>IFERROR(__xludf.DUMMYFUNCTION("""COMPUTED_VALUE"""),1.0)</f>
        <v>1</v>
      </c>
      <c r="E15" s="269">
        <f>IFERROR(__xludf.DUMMYFUNCTION("""COMPUTED_VALUE"""),31.0)</f>
        <v>31</v>
      </c>
      <c r="F15" s="269">
        <f>IFERROR(__xludf.DUMMYFUNCTION("""COMPUTED_VALUE"""),0.0)</f>
        <v>0</v>
      </c>
      <c r="G15" s="270">
        <f>IFERROR(__xludf.DUMMYFUNCTION("""COMPUTED_VALUE"""),0.0)</f>
        <v>0</v>
      </c>
      <c r="H15" s="271">
        <f>IFERROR(__xludf.DUMMYFUNCTION("""COMPUTED_VALUE"""),3.1)</f>
        <v>3.1</v>
      </c>
      <c r="I15" s="272">
        <f>IFERROR(__xludf.DUMMYFUNCTION("""COMPUTED_VALUE"""),1.0)</f>
        <v>1</v>
      </c>
      <c r="J15" s="273">
        <f>IFERROR(__xludf.DUMMYFUNCTION("""COMPUTED_VALUE"""),0.0)</f>
        <v>0</v>
      </c>
      <c r="K15" s="269">
        <f>IFERROR(__xludf.DUMMYFUNCTION("""COMPUTED_VALUE"""),0.0)</f>
        <v>0</v>
      </c>
      <c r="L15" s="269">
        <f>IFERROR(__xludf.DUMMYFUNCTION("""COMPUTED_VALUE"""),0.0)</f>
        <v>0</v>
      </c>
      <c r="M15" s="269">
        <f>IFERROR(__xludf.DUMMYFUNCTION("""COMPUTED_VALUE"""),0.0)</f>
        <v>0</v>
      </c>
      <c r="N15" s="271">
        <f>IFERROR(__xludf.DUMMYFUNCTION("""COMPUTED_VALUE"""),0.0)</f>
        <v>0</v>
      </c>
      <c r="O15" s="274" t="str">
        <f>IFERROR(__xludf.DUMMYFUNCTION("""COMPUTED_VALUE"""),"")</f>
        <v/>
      </c>
      <c r="P15" s="273">
        <f>IFERROR(__xludf.DUMMYFUNCTION("""COMPUTED_VALUE"""),0.0)</f>
        <v>0</v>
      </c>
      <c r="Q15" s="269">
        <f>IFERROR(__xludf.DUMMYFUNCTION("""COMPUTED_VALUE"""),0.0)</f>
        <v>0</v>
      </c>
      <c r="R15" s="269">
        <f>IFERROR(__xludf.DUMMYFUNCTION("""COMPUTED_VALUE"""),0.0)</f>
        <v>0</v>
      </c>
      <c r="S15" s="271">
        <f>IFERROR(__xludf.DUMMYFUNCTION("""COMPUTED_VALUE"""),0.0)</f>
        <v>0</v>
      </c>
      <c r="T15" s="274" t="str">
        <f>IFERROR(__xludf.DUMMYFUNCTION("""COMPUTED_VALUE"""),"")</f>
        <v/>
      </c>
      <c r="U15" s="275">
        <f>IFERROR(__xludf.DUMMYFUNCTION("""COMPUTED_VALUE"""),0.0)</f>
        <v>0</v>
      </c>
      <c r="V15" s="50"/>
      <c r="W15" s="266">
        <f>IFERROR(__xludf.DUMMYFUNCTION("""COMPUTED_VALUE"""),34.0)</f>
        <v>34</v>
      </c>
      <c r="X15" s="267" t="str">
        <f>IFERROR(__xludf.DUMMYFUNCTION("""COMPUTED_VALUE"""),"Aiden Kyser")</f>
        <v>Aiden Kyser</v>
      </c>
      <c r="Y15" s="2"/>
      <c r="Z15" s="2"/>
      <c r="AA15" s="2"/>
      <c r="AB15" s="160"/>
      <c r="AC15" s="276">
        <f>IFERROR(__xludf.DUMMYFUNCTION("""COMPUTED_VALUE"""),74.0)</f>
        <v>74</v>
      </c>
      <c r="AD15" s="277">
        <f>IFERROR(__xludf.DUMMYFUNCTION("""COMPUTED_VALUE"""),2.5)</f>
        <v>2.5</v>
      </c>
      <c r="AE15" s="277">
        <f>IFERROR(__xludf.DUMMYFUNCTION("""COMPUTED_VALUE"""),2.0)</f>
        <v>2</v>
      </c>
      <c r="AF15" s="277">
        <f>IFERROR(__xludf.DUMMYFUNCTION("""COMPUTED_VALUE"""),2.0)</f>
        <v>2</v>
      </c>
      <c r="AG15" s="277">
        <f>IFERROR(__xludf.DUMMYFUNCTION("""COMPUTED_VALUE"""),2.0)</f>
        <v>2</v>
      </c>
      <c r="AH15" s="277">
        <f>IFERROR(__xludf.DUMMYFUNCTION("""COMPUTED_VALUE"""),0.0)</f>
        <v>0</v>
      </c>
      <c r="AI15" s="278">
        <f>IFERROR(__xludf.DUMMYFUNCTION("""COMPUTED_VALUE"""),0.0)</f>
        <v>0</v>
      </c>
    </row>
    <row r="16">
      <c r="A16" s="266">
        <f>IFERROR(__xludf.DUMMYFUNCTION("""COMPUTED_VALUE"""),13.0)</f>
        <v>13</v>
      </c>
      <c r="B16" s="267" t="str">
        <f>IFERROR(__xludf.DUMMYFUNCTION("""COMPUTED_VALUE"""),"David Plott")</f>
        <v>David Plott</v>
      </c>
      <c r="C16" s="268">
        <f>IFERROR(__xludf.DUMMYFUNCTION("""COMPUTED_VALUE"""),0.0)</f>
        <v>0</v>
      </c>
      <c r="D16" s="269">
        <f>IFERROR(__xludf.DUMMYFUNCTION("""COMPUTED_VALUE"""),0.0)</f>
        <v>0</v>
      </c>
      <c r="E16" s="269">
        <f>IFERROR(__xludf.DUMMYFUNCTION("""COMPUTED_VALUE"""),0.0)</f>
        <v>0</v>
      </c>
      <c r="F16" s="269">
        <f>IFERROR(__xludf.DUMMYFUNCTION("""COMPUTED_VALUE"""),0.0)</f>
        <v>0</v>
      </c>
      <c r="G16" s="270">
        <f>IFERROR(__xludf.DUMMYFUNCTION("""COMPUTED_VALUE"""),0.0)</f>
        <v>0</v>
      </c>
      <c r="H16" s="271">
        <f>IFERROR(__xludf.DUMMYFUNCTION("""COMPUTED_VALUE"""),0.0)</f>
        <v>0</v>
      </c>
      <c r="I16" s="272" t="str">
        <f>IFERROR(__xludf.DUMMYFUNCTION("""COMPUTED_VALUE"""),"")</f>
        <v/>
      </c>
      <c r="J16" s="273">
        <f>IFERROR(__xludf.DUMMYFUNCTION("""COMPUTED_VALUE"""),0.0)</f>
        <v>0</v>
      </c>
      <c r="K16" s="269">
        <f>IFERROR(__xludf.DUMMYFUNCTION("""COMPUTED_VALUE"""),0.0)</f>
        <v>0</v>
      </c>
      <c r="L16" s="269">
        <f>IFERROR(__xludf.DUMMYFUNCTION("""COMPUTED_VALUE"""),0.0)</f>
        <v>0</v>
      </c>
      <c r="M16" s="269">
        <f>IFERROR(__xludf.DUMMYFUNCTION("""COMPUTED_VALUE"""),0.0)</f>
        <v>0</v>
      </c>
      <c r="N16" s="271">
        <f>IFERROR(__xludf.DUMMYFUNCTION("""COMPUTED_VALUE"""),0.0)</f>
        <v>0</v>
      </c>
      <c r="O16" s="274" t="str">
        <f>IFERROR(__xludf.DUMMYFUNCTION("""COMPUTED_VALUE"""),"")</f>
        <v/>
      </c>
      <c r="P16" s="273">
        <f>IFERROR(__xludf.DUMMYFUNCTION("""COMPUTED_VALUE"""),0.0)</f>
        <v>0</v>
      </c>
      <c r="Q16" s="269">
        <f>IFERROR(__xludf.DUMMYFUNCTION("""COMPUTED_VALUE"""),0.0)</f>
        <v>0</v>
      </c>
      <c r="R16" s="269">
        <f>IFERROR(__xludf.DUMMYFUNCTION("""COMPUTED_VALUE"""),0.0)</f>
        <v>0</v>
      </c>
      <c r="S16" s="271">
        <f>IFERROR(__xludf.DUMMYFUNCTION("""COMPUTED_VALUE"""),0.0)</f>
        <v>0</v>
      </c>
      <c r="T16" s="274" t="str">
        <f>IFERROR(__xludf.DUMMYFUNCTION("""COMPUTED_VALUE"""),"")</f>
        <v/>
      </c>
      <c r="U16" s="275">
        <f>IFERROR(__xludf.DUMMYFUNCTION("""COMPUTED_VALUE"""),0.0)</f>
        <v>0</v>
      </c>
      <c r="V16" s="50"/>
      <c r="W16" s="266">
        <f>IFERROR(__xludf.DUMMYFUNCTION("""COMPUTED_VALUE"""),55.0)</f>
        <v>55</v>
      </c>
      <c r="X16" s="267" t="str">
        <f>IFERROR(__xludf.DUMMYFUNCTION("""COMPUTED_VALUE"""),"Daniel Roy")</f>
        <v>Daniel Roy</v>
      </c>
      <c r="Y16" s="2"/>
      <c r="Z16" s="2"/>
      <c r="AA16" s="2"/>
      <c r="AB16" s="160"/>
      <c r="AC16" s="276">
        <f>IFERROR(__xludf.DUMMYFUNCTION("""COMPUTED_VALUE"""),100.0)</f>
        <v>100</v>
      </c>
      <c r="AD16" s="277">
        <f>IFERROR(__xludf.DUMMYFUNCTION("""COMPUTED_VALUE"""),4.0)</f>
        <v>4</v>
      </c>
      <c r="AE16" s="277">
        <f>IFERROR(__xludf.DUMMYFUNCTION("""COMPUTED_VALUE"""),0.0)</f>
        <v>0</v>
      </c>
      <c r="AF16" s="277">
        <f>IFERROR(__xludf.DUMMYFUNCTION("""COMPUTED_VALUE"""),1.0)</f>
        <v>1</v>
      </c>
      <c r="AG16" s="277">
        <f>IFERROR(__xludf.DUMMYFUNCTION("""COMPUTED_VALUE"""),0.0)</f>
        <v>0</v>
      </c>
      <c r="AH16" s="277">
        <f>IFERROR(__xludf.DUMMYFUNCTION("""COMPUTED_VALUE"""),0.0)</f>
        <v>0</v>
      </c>
      <c r="AI16" s="278">
        <f>IFERROR(__xludf.DUMMYFUNCTION("""COMPUTED_VALUE"""),0.0)</f>
        <v>0</v>
      </c>
    </row>
    <row r="17">
      <c r="A17" s="266">
        <f>IFERROR(__xludf.DUMMYFUNCTION("""COMPUTED_VALUE"""),14.0)</f>
        <v>14</v>
      </c>
      <c r="B17" s="267" t="str">
        <f>IFERROR(__xludf.DUMMYFUNCTION("""COMPUTED_VALUE"""),"Chase Jackson")</f>
        <v>Chase Jackson</v>
      </c>
      <c r="C17" s="268">
        <f>IFERROR(__xludf.DUMMYFUNCTION("""COMPUTED_VALUE"""),0.0)</f>
        <v>0</v>
      </c>
      <c r="D17" s="269">
        <f>IFERROR(__xludf.DUMMYFUNCTION("""COMPUTED_VALUE"""),0.0)</f>
        <v>0</v>
      </c>
      <c r="E17" s="269">
        <f>IFERROR(__xludf.DUMMYFUNCTION("""COMPUTED_VALUE"""),0.0)</f>
        <v>0</v>
      </c>
      <c r="F17" s="269">
        <f>IFERROR(__xludf.DUMMYFUNCTION("""COMPUTED_VALUE"""),0.0)</f>
        <v>0</v>
      </c>
      <c r="G17" s="270">
        <f>IFERROR(__xludf.DUMMYFUNCTION("""COMPUTED_VALUE"""),0.0)</f>
        <v>0</v>
      </c>
      <c r="H17" s="271">
        <f>IFERROR(__xludf.DUMMYFUNCTION("""COMPUTED_VALUE"""),0.0)</f>
        <v>0</v>
      </c>
      <c r="I17" s="272" t="str">
        <f>IFERROR(__xludf.DUMMYFUNCTION("""COMPUTED_VALUE"""),"")</f>
        <v/>
      </c>
      <c r="J17" s="273">
        <f>IFERROR(__xludf.DUMMYFUNCTION("""COMPUTED_VALUE"""),2.0)</f>
        <v>2</v>
      </c>
      <c r="K17" s="269">
        <f>IFERROR(__xludf.DUMMYFUNCTION("""COMPUTED_VALUE"""),27.0)</f>
        <v>27</v>
      </c>
      <c r="L17" s="269">
        <f>IFERROR(__xludf.DUMMYFUNCTION("""COMPUTED_VALUE"""),1.0)</f>
        <v>1</v>
      </c>
      <c r="M17" s="269">
        <f>IFERROR(__xludf.DUMMYFUNCTION("""COMPUTED_VALUE"""),0.0)</f>
        <v>0</v>
      </c>
      <c r="N17" s="271">
        <f>IFERROR(__xludf.DUMMYFUNCTION("""COMPUTED_VALUE"""),2.7)</f>
        <v>2.7</v>
      </c>
      <c r="O17" s="274">
        <f>IFERROR(__xludf.DUMMYFUNCTION("""COMPUTED_VALUE"""),13.5)</f>
        <v>13.5</v>
      </c>
      <c r="P17" s="273">
        <f>IFERROR(__xludf.DUMMYFUNCTION("""COMPUTED_VALUE"""),4.0)</f>
        <v>4</v>
      </c>
      <c r="Q17" s="269">
        <f>IFERROR(__xludf.DUMMYFUNCTION("""COMPUTED_VALUE"""),48.0)</f>
        <v>48</v>
      </c>
      <c r="R17" s="269">
        <f>IFERROR(__xludf.DUMMYFUNCTION("""COMPUTED_VALUE"""),0.0)</f>
        <v>0</v>
      </c>
      <c r="S17" s="271">
        <f>IFERROR(__xludf.DUMMYFUNCTION("""COMPUTED_VALUE"""),4.8)</f>
        <v>4.8</v>
      </c>
      <c r="T17" s="274">
        <f>IFERROR(__xludf.DUMMYFUNCTION("""COMPUTED_VALUE"""),12.0)</f>
        <v>12</v>
      </c>
      <c r="U17" s="275">
        <f>IFERROR(__xludf.DUMMYFUNCTION("""COMPUTED_VALUE"""),0.0)</f>
        <v>0</v>
      </c>
      <c r="V17" s="50"/>
      <c r="W17" s="266">
        <f>IFERROR(__xludf.DUMMYFUNCTION("""COMPUTED_VALUE"""),41.0)</f>
        <v>41</v>
      </c>
      <c r="X17" s="267" t="str">
        <f>IFERROR(__xludf.DUMMYFUNCTION("""COMPUTED_VALUE"""),"Evan Kuhns")</f>
        <v>Evan Kuhns</v>
      </c>
      <c r="Y17" s="2"/>
      <c r="Z17" s="2"/>
      <c r="AA17" s="2"/>
      <c r="AB17" s="160"/>
      <c r="AC17" s="276">
        <f>IFERROR(__xludf.DUMMYFUNCTION("""COMPUTED_VALUE"""),28.0)</f>
        <v>28</v>
      </c>
      <c r="AD17" s="277">
        <f>IFERROR(__xludf.DUMMYFUNCTION("""COMPUTED_VALUE"""),0.0)</f>
        <v>0</v>
      </c>
      <c r="AE17" s="277">
        <f>IFERROR(__xludf.DUMMYFUNCTION("""COMPUTED_VALUE"""),2.0)</f>
        <v>2</v>
      </c>
      <c r="AF17" s="277">
        <f>IFERROR(__xludf.DUMMYFUNCTION("""COMPUTED_VALUE"""),0.0)</f>
        <v>0</v>
      </c>
      <c r="AG17" s="277">
        <f>IFERROR(__xludf.DUMMYFUNCTION("""COMPUTED_VALUE"""),0.0)</f>
        <v>0</v>
      </c>
      <c r="AH17" s="277">
        <f>IFERROR(__xludf.DUMMYFUNCTION("""COMPUTED_VALUE"""),0.0)</f>
        <v>0</v>
      </c>
      <c r="AI17" s="278">
        <f>IFERROR(__xludf.DUMMYFUNCTION("""COMPUTED_VALUE"""),0.0)</f>
        <v>0</v>
      </c>
    </row>
    <row r="18">
      <c r="A18" s="266">
        <f>IFERROR(__xludf.DUMMYFUNCTION("""COMPUTED_VALUE"""),15.0)</f>
        <v>15</v>
      </c>
      <c r="B18" s="267" t="str">
        <f>IFERROR(__xludf.DUMMYFUNCTION("""COMPUTED_VALUE"""),"Elijah Castrucci")</f>
        <v>Elijah Castrucci</v>
      </c>
      <c r="C18" s="268">
        <f>IFERROR(__xludf.DUMMYFUNCTION("""COMPUTED_VALUE"""),0.0)</f>
        <v>0</v>
      </c>
      <c r="D18" s="269">
        <f>IFERROR(__xludf.DUMMYFUNCTION("""COMPUTED_VALUE"""),0.0)</f>
        <v>0</v>
      </c>
      <c r="E18" s="269">
        <f>IFERROR(__xludf.DUMMYFUNCTION("""COMPUTED_VALUE"""),0.0)</f>
        <v>0</v>
      </c>
      <c r="F18" s="269">
        <f>IFERROR(__xludf.DUMMYFUNCTION("""COMPUTED_VALUE"""),0.0)</f>
        <v>0</v>
      </c>
      <c r="G18" s="270">
        <f>IFERROR(__xludf.DUMMYFUNCTION("""COMPUTED_VALUE"""),0.0)</f>
        <v>0</v>
      </c>
      <c r="H18" s="271">
        <f>IFERROR(__xludf.DUMMYFUNCTION("""COMPUTED_VALUE"""),0.0)</f>
        <v>0</v>
      </c>
      <c r="I18" s="272" t="str">
        <f>IFERROR(__xludf.DUMMYFUNCTION("""COMPUTED_VALUE"""),"")</f>
        <v/>
      </c>
      <c r="J18" s="273">
        <f>IFERROR(__xludf.DUMMYFUNCTION("""COMPUTED_VALUE"""),0.0)</f>
        <v>0</v>
      </c>
      <c r="K18" s="269">
        <f>IFERROR(__xludf.DUMMYFUNCTION("""COMPUTED_VALUE"""),0.0)</f>
        <v>0</v>
      </c>
      <c r="L18" s="269">
        <f>IFERROR(__xludf.DUMMYFUNCTION("""COMPUTED_VALUE"""),0.0)</f>
        <v>0</v>
      </c>
      <c r="M18" s="269">
        <f>IFERROR(__xludf.DUMMYFUNCTION("""COMPUTED_VALUE"""),0.0)</f>
        <v>0</v>
      </c>
      <c r="N18" s="271">
        <f>IFERROR(__xludf.DUMMYFUNCTION("""COMPUTED_VALUE"""),0.0)</f>
        <v>0</v>
      </c>
      <c r="O18" s="274" t="str">
        <f>IFERROR(__xludf.DUMMYFUNCTION("""COMPUTED_VALUE"""),"")</f>
        <v/>
      </c>
      <c r="P18" s="273">
        <f>IFERROR(__xludf.DUMMYFUNCTION("""COMPUTED_VALUE"""),0.0)</f>
        <v>0</v>
      </c>
      <c r="Q18" s="269">
        <f>IFERROR(__xludf.DUMMYFUNCTION("""COMPUTED_VALUE"""),0.0)</f>
        <v>0</v>
      </c>
      <c r="R18" s="269">
        <f>IFERROR(__xludf.DUMMYFUNCTION("""COMPUTED_VALUE"""),0.0)</f>
        <v>0</v>
      </c>
      <c r="S18" s="271">
        <f>IFERROR(__xludf.DUMMYFUNCTION("""COMPUTED_VALUE"""),0.0)</f>
        <v>0</v>
      </c>
      <c r="T18" s="274" t="str">
        <f>IFERROR(__xludf.DUMMYFUNCTION("""COMPUTED_VALUE"""),"")</f>
        <v/>
      </c>
      <c r="U18" s="275">
        <f>IFERROR(__xludf.DUMMYFUNCTION("""COMPUTED_VALUE"""),0.0)</f>
        <v>0</v>
      </c>
      <c r="V18" s="50"/>
      <c r="W18" s="266">
        <f>IFERROR(__xludf.DUMMYFUNCTION("""COMPUTED_VALUE"""),42.0)</f>
        <v>42</v>
      </c>
      <c r="X18" s="267" t="str">
        <f>IFERROR(__xludf.DUMMYFUNCTION("""COMPUTED_VALUE"""),"Austin Sergent")</f>
        <v>Austin Sergent</v>
      </c>
      <c r="Y18" s="2"/>
      <c r="Z18" s="2"/>
      <c r="AA18" s="2"/>
      <c r="AB18" s="160"/>
      <c r="AC18" s="276">
        <f>IFERROR(__xludf.DUMMYFUNCTION("""COMPUTED_VALUE"""),3.0)</f>
        <v>3</v>
      </c>
      <c r="AD18" s="277">
        <f>IFERROR(__xludf.DUMMYFUNCTION("""COMPUTED_VALUE"""),1.0)</f>
        <v>1</v>
      </c>
      <c r="AE18" s="277">
        <f>IFERROR(__xludf.DUMMYFUNCTION("""COMPUTED_VALUE"""),0.0)</f>
        <v>0</v>
      </c>
      <c r="AF18" s="277">
        <f>IFERROR(__xludf.DUMMYFUNCTION("""COMPUTED_VALUE"""),0.0)</f>
        <v>0</v>
      </c>
      <c r="AG18" s="277">
        <f>IFERROR(__xludf.DUMMYFUNCTION("""COMPUTED_VALUE"""),0.0)</f>
        <v>0</v>
      </c>
      <c r="AH18" s="277">
        <f>IFERROR(__xludf.DUMMYFUNCTION("""COMPUTED_VALUE"""),0.0)</f>
        <v>0</v>
      </c>
      <c r="AI18" s="278">
        <f>IFERROR(__xludf.DUMMYFUNCTION("""COMPUTED_VALUE"""),0.0)</f>
        <v>0</v>
      </c>
    </row>
    <row r="19">
      <c r="A19" s="266">
        <f>IFERROR(__xludf.DUMMYFUNCTION("""COMPUTED_VALUE"""),16.0)</f>
        <v>16</v>
      </c>
      <c r="B19" s="267" t="str">
        <f>IFERROR(__xludf.DUMMYFUNCTION("""COMPUTED_VALUE"""),"Marshall Flew")</f>
        <v>Marshall Flew</v>
      </c>
      <c r="C19" s="268">
        <f>IFERROR(__xludf.DUMMYFUNCTION("""COMPUTED_VALUE"""),0.0)</f>
        <v>0</v>
      </c>
      <c r="D19" s="269">
        <f>IFERROR(__xludf.DUMMYFUNCTION("""COMPUTED_VALUE"""),0.0)</f>
        <v>0</v>
      </c>
      <c r="E19" s="269">
        <f>IFERROR(__xludf.DUMMYFUNCTION("""COMPUTED_VALUE"""),0.0)</f>
        <v>0</v>
      </c>
      <c r="F19" s="269">
        <f>IFERROR(__xludf.DUMMYFUNCTION("""COMPUTED_VALUE"""),0.0)</f>
        <v>0</v>
      </c>
      <c r="G19" s="270">
        <f>IFERROR(__xludf.DUMMYFUNCTION("""COMPUTED_VALUE"""),0.0)</f>
        <v>0</v>
      </c>
      <c r="H19" s="271">
        <f>IFERROR(__xludf.DUMMYFUNCTION("""COMPUTED_VALUE"""),0.0)</f>
        <v>0</v>
      </c>
      <c r="I19" s="272" t="str">
        <f>IFERROR(__xludf.DUMMYFUNCTION("""COMPUTED_VALUE"""),"")</f>
        <v/>
      </c>
      <c r="J19" s="273">
        <f>IFERROR(__xludf.DUMMYFUNCTION("""COMPUTED_VALUE"""),0.0)</f>
        <v>0</v>
      </c>
      <c r="K19" s="269">
        <f>IFERROR(__xludf.DUMMYFUNCTION("""COMPUTED_VALUE"""),0.0)</f>
        <v>0</v>
      </c>
      <c r="L19" s="269">
        <f>IFERROR(__xludf.DUMMYFUNCTION("""COMPUTED_VALUE"""),0.0)</f>
        <v>0</v>
      </c>
      <c r="M19" s="269">
        <f>IFERROR(__xludf.DUMMYFUNCTION("""COMPUTED_VALUE"""),0.0)</f>
        <v>0</v>
      </c>
      <c r="N19" s="271">
        <f>IFERROR(__xludf.DUMMYFUNCTION("""COMPUTED_VALUE"""),0.0)</f>
        <v>0</v>
      </c>
      <c r="O19" s="274" t="str">
        <f>IFERROR(__xludf.DUMMYFUNCTION("""COMPUTED_VALUE"""),"")</f>
        <v/>
      </c>
      <c r="P19" s="273">
        <f>IFERROR(__xludf.DUMMYFUNCTION("""COMPUTED_VALUE"""),0.0)</f>
        <v>0</v>
      </c>
      <c r="Q19" s="269">
        <f>IFERROR(__xludf.DUMMYFUNCTION("""COMPUTED_VALUE"""),0.0)</f>
        <v>0</v>
      </c>
      <c r="R19" s="269">
        <f>IFERROR(__xludf.DUMMYFUNCTION("""COMPUTED_VALUE"""),0.0)</f>
        <v>0</v>
      </c>
      <c r="S19" s="271">
        <f>IFERROR(__xludf.DUMMYFUNCTION("""COMPUTED_VALUE"""),0.0)</f>
        <v>0</v>
      </c>
      <c r="T19" s="274" t="str">
        <f>IFERROR(__xludf.DUMMYFUNCTION("""COMPUTED_VALUE"""),"")</f>
        <v/>
      </c>
      <c r="U19" s="275">
        <f>IFERROR(__xludf.DUMMYFUNCTION("""COMPUTED_VALUE"""),0.0)</f>
        <v>0</v>
      </c>
      <c r="V19" s="50"/>
      <c r="W19" s="266">
        <f>IFERROR(__xludf.DUMMYFUNCTION("""COMPUTED_VALUE"""),43.0)</f>
        <v>43</v>
      </c>
      <c r="X19" s="267" t="str">
        <f>IFERROR(__xludf.DUMMYFUNCTION("""COMPUTED_VALUE"""),"Issac Kyser")</f>
        <v>Issac Kyser</v>
      </c>
      <c r="Y19" s="2"/>
      <c r="Z19" s="2"/>
      <c r="AA19" s="2"/>
      <c r="AB19" s="160"/>
      <c r="AC19" s="276">
        <f>IFERROR(__xludf.DUMMYFUNCTION("""COMPUTED_VALUE"""),20.0)</f>
        <v>20</v>
      </c>
      <c r="AD19" s="277">
        <f>IFERROR(__xludf.DUMMYFUNCTION("""COMPUTED_VALUE"""),0.5)</f>
        <v>0.5</v>
      </c>
      <c r="AE19" s="277">
        <f>IFERROR(__xludf.DUMMYFUNCTION("""COMPUTED_VALUE"""),0.0)</f>
        <v>0</v>
      </c>
      <c r="AF19" s="277">
        <f>IFERROR(__xludf.DUMMYFUNCTION("""COMPUTED_VALUE"""),0.0)</f>
        <v>0</v>
      </c>
      <c r="AG19" s="277">
        <f>IFERROR(__xludf.DUMMYFUNCTION("""COMPUTED_VALUE"""),0.0)</f>
        <v>0</v>
      </c>
      <c r="AH19" s="277">
        <f>IFERROR(__xludf.DUMMYFUNCTION("""COMPUTED_VALUE"""),0.0)</f>
        <v>0</v>
      </c>
      <c r="AI19" s="278">
        <f>IFERROR(__xludf.DUMMYFUNCTION("""COMPUTED_VALUE"""),0.0)</f>
        <v>0</v>
      </c>
    </row>
    <row r="20">
      <c r="A20" s="266">
        <f>IFERROR(__xludf.DUMMYFUNCTION("""COMPUTED_VALUE"""),17.0)</f>
        <v>17</v>
      </c>
      <c r="B20" s="267" t="str">
        <f>IFERROR(__xludf.DUMMYFUNCTION("""COMPUTED_VALUE"""),"Jayden Billman")</f>
        <v>Jayden Billman</v>
      </c>
      <c r="C20" s="268">
        <f>IFERROR(__xludf.DUMMYFUNCTION("""COMPUTED_VALUE"""),0.0)</f>
        <v>0</v>
      </c>
      <c r="D20" s="269">
        <f>IFERROR(__xludf.DUMMYFUNCTION("""COMPUTED_VALUE"""),0.0)</f>
        <v>0</v>
      </c>
      <c r="E20" s="269">
        <f>IFERROR(__xludf.DUMMYFUNCTION("""COMPUTED_VALUE"""),0.0)</f>
        <v>0</v>
      </c>
      <c r="F20" s="269">
        <f>IFERROR(__xludf.DUMMYFUNCTION("""COMPUTED_VALUE"""),0.0)</f>
        <v>0</v>
      </c>
      <c r="G20" s="270">
        <f>IFERROR(__xludf.DUMMYFUNCTION("""COMPUTED_VALUE"""),0.0)</f>
        <v>0</v>
      </c>
      <c r="H20" s="271">
        <f>IFERROR(__xludf.DUMMYFUNCTION("""COMPUTED_VALUE"""),0.0)</f>
        <v>0</v>
      </c>
      <c r="I20" s="272" t="str">
        <f>IFERROR(__xludf.DUMMYFUNCTION("""COMPUTED_VALUE"""),"")</f>
        <v/>
      </c>
      <c r="J20" s="273">
        <f>IFERROR(__xludf.DUMMYFUNCTION("""COMPUTED_VALUE"""),0.0)</f>
        <v>0</v>
      </c>
      <c r="K20" s="269">
        <f>IFERROR(__xludf.DUMMYFUNCTION("""COMPUTED_VALUE"""),0.0)</f>
        <v>0</v>
      </c>
      <c r="L20" s="269">
        <f>IFERROR(__xludf.DUMMYFUNCTION("""COMPUTED_VALUE"""),0.0)</f>
        <v>0</v>
      </c>
      <c r="M20" s="269">
        <f>IFERROR(__xludf.DUMMYFUNCTION("""COMPUTED_VALUE"""),0.0)</f>
        <v>0</v>
      </c>
      <c r="N20" s="271">
        <f>IFERROR(__xludf.DUMMYFUNCTION("""COMPUTED_VALUE"""),0.0)</f>
        <v>0</v>
      </c>
      <c r="O20" s="274" t="str">
        <f>IFERROR(__xludf.DUMMYFUNCTION("""COMPUTED_VALUE"""),"")</f>
        <v/>
      </c>
      <c r="P20" s="273">
        <f>IFERROR(__xludf.DUMMYFUNCTION("""COMPUTED_VALUE"""),0.0)</f>
        <v>0</v>
      </c>
      <c r="Q20" s="269">
        <f>IFERROR(__xludf.DUMMYFUNCTION("""COMPUTED_VALUE"""),0.0)</f>
        <v>0</v>
      </c>
      <c r="R20" s="269">
        <f>IFERROR(__xludf.DUMMYFUNCTION("""COMPUTED_VALUE"""),0.0)</f>
        <v>0</v>
      </c>
      <c r="S20" s="271">
        <f>IFERROR(__xludf.DUMMYFUNCTION("""COMPUTED_VALUE"""),0.0)</f>
        <v>0</v>
      </c>
      <c r="T20" s="274" t="str">
        <f>IFERROR(__xludf.DUMMYFUNCTION("""COMPUTED_VALUE"""),"")</f>
        <v/>
      </c>
      <c r="U20" s="275">
        <f>IFERROR(__xludf.DUMMYFUNCTION("""COMPUTED_VALUE"""),0.0)</f>
        <v>0</v>
      </c>
      <c r="V20" s="50"/>
      <c r="W20" s="266">
        <f>IFERROR(__xludf.DUMMYFUNCTION("""COMPUTED_VALUE"""),50.0)</f>
        <v>50</v>
      </c>
      <c r="X20" s="267" t="str">
        <f>IFERROR(__xludf.DUMMYFUNCTION("""COMPUTED_VALUE"""),"Sean Brownell")</f>
        <v>Sean Brownell</v>
      </c>
      <c r="Y20" s="2"/>
      <c r="Z20" s="2"/>
      <c r="AA20" s="2"/>
      <c r="AB20" s="160"/>
      <c r="AC20" s="276">
        <f>IFERROR(__xludf.DUMMYFUNCTION("""COMPUTED_VALUE"""),39.0)</f>
        <v>39</v>
      </c>
      <c r="AD20" s="277">
        <f>IFERROR(__xludf.DUMMYFUNCTION("""COMPUTED_VALUE"""),1.0)</f>
        <v>1</v>
      </c>
      <c r="AE20" s="277">
        <f>IFERROR(__xludf.DUMMYFUNCTION("""COMPUTED_VALUE"""),0.0)</f>
        <v>0</v>
      </c>
      <c r="AF20" s="277">
        <f>IFERROR(__xludf.DUMMYFUNCTION("""COMPUTED_VALUE"""),0.0)</f>
        <v>0</v>
      </c>
      <c r="AG20" s="277">
        <f>IFERROR(__xludf.DUMMYFUNCTION("""COMPUTED_VALUE"""),1.0)</f>
        <v>1</v>
      </c>
      <c r="AH20" s="277">
        <f>IFERROR(__xludf.DUMMYFUNCTION("""COMPUTED_VALUE"""),0.0)</f>
        <v>0</v>
      </c>
      <c r="AI20" s="278">
        <f>IFERROR(__xludf.DUMMYFUNCTION("""COMPUTED_VALUE"""),0.0)</f>
        <v>0</v>
      </c>
    </row>
    <row r="21">
      <c r="A21" s="266">
        <f>IFERROR(__xludf.DUMMYFUNCTION("""COMPUTED_VALUE"""),18.0)</f>
        <v>18</v>
      </c>
      <c r="B21" s="267" t="str">
        <f>IFERROR(__xludf.DUMMYFUNCTION("""COMPUTED_VALUE"""),"Micah Smith")</f>
        <v>Micah Smith</v>
      </c>
      <c r="C21" s="268">
        <f>IFERROR(__xludf.DUMMYFUNCTION("""COMPUTED_VALUE"""),0.0)</f>
        <v>0</v>
      </c>
      <c r="D21" s="269">
        <f>IFERROR(__xludf.DUMMYFUNCTION("""COMPUTED_VALUE"""),0.0)</f>
        <v>0</v>
      </c>
      <c r="E21" s="269">
        <f>IFERROR(__xludf.DUMMYFUNCTION("""COMPUTED_VALUE"""),0.0)</f>
        <v>0</v>
      </c>
      <c r="F21" s="269">
        <f>IFERROR(__xludf.DUMMYFUNCTION("""COMPUTED_VALUE"""),0.0)</f>
        <v>0</v>
      </c>
      <c r="G21" s="270">
        <f>IFERROR(__xludf.DUMMYFUNCTION("""COMPUTED_VALUE"""),0.0)</f>
        <v>0</v>
      </c>
      <c r="H21" s="271">
        <f>IFERROR(__xludf.DUMMYFUNCTION("""COMPUTED_VALUE"""),0.0)</f>
        <v>0</v>
      </c>
      <c r="I21" s="272" t="str">
        <f>IFERROR(__xludf.DUMMYFUNCTION("""COMPUTED_VALUE"""),"")</f>
        <v/>
      </c>
      <c r="J21" s="273">
        <f>IFERROR(__xludf.DUMMYFUNCTION("""COMPUTED_VALUE"""),4.0)</f>
        <v>4</v>
      </c>
      <c r="K21" s="269">
        <f>IFERROR(__xludf.DUMMYFUNCTION("""COMPUTED_VALUE"""),36.0)</f>
        <v>36</v>
      </c>
      <c r="L21" s="269">
        <f>IFERROR(__xludf.DUMMYFUNCTION("""COMPUTED_VALUE"""),0.0)</f>
        <v>0</v>
      </c>
      <c r="M21" s="269">
        <f>IFERROR(__xludf.DUMMYFUNCTION("""COMPUTED_VALUE"""),0.0)</f>
        <v>0</v>
      </c>
      <c r="N21" s="271">
        <f>IFERROR(__xludf.DUMMYFUNCTION("""COMPUTED_VALUE"""),3.6)</f>
        <v>3.6</v>
      </c>
      <c r="O21" s="274">
        <f>IFERROR(__xludf.DUMMYFUNCTION("""COMPUTED_VALUE"""),9.0)</f>
        <v>9</v>
      </c>
      <c r="P21" s="273">
        <f>IFERROR(__xludf.DUMMYFUNCTION("""COMPUTED_VALUE"""),12.0)</f>
        <v>12</v>
      </c>
      <c r="Q21" s="269">
        <f>IFERROR(__xludf.DUMMYFUNCTION("""COMPUTED_VALUE"""),150.0)</f>
        <v>150</v>
      </c>
      <c r="R21" s="269">
        <f>IFERROR(__xludf.DUMMYFUNCTION("""COMPUTED_VALUE"""),1.0)</f>
        <v>1</v>
      </c>
      <c r="S21" s="271">
        <f>IFERROR(__xludf.DUMMYFUNCTION("""COMPUTED_VALUE"""),15.0)</f>
        <v>15</v>
      </c>
      <c r="T21" s="274">
        <f>IFERROR(__xludf.DUMMYFUNCTION("""COMPUTED_VALUE"""),12.5)</f>
        <v>12.5</v>
      </c>
      <c r="U21" s="275">
        <f>IFERROR(__xludf.DUMMYFUNCTION("""COMPUTED_VALUE"""),0.0)</f>
        <v>0</v>
      </c>
      <c r="V21" s="50"/>
      <c r="W21" s="266">
        <f>IFERROR(__xludf.DUMMYFUNCTION("""COMPUTED_VALUE"""),56.0)</f>
        <v>56</v>
      </c>
      <c r="X21" s="267" t="str">
        <f>IFERROR(__xludf.DUMMYFUNCTION("""COMPUTED_VALUE"""),"Chad Ellis II")</f>
        <v>Chad Ellis II</v>
      </c>
      <c r="Y21" s="2"/>
      <c r="Z21" s="2"/>
      <c r="AA21" s="2"/>
      <c r="AB21" s="160"/>
      <c r="AC21" s="276">
        <f>IFERROR(__xludf.DUMMYFUNCTION("""COMPUTED_VALUE"""),36.0)</f>
        <v>36</v>
      </c>
      <c r="AD21" s="277">
        <f>IFERROR(__xludf.DUMMYFUNCTION("""COMPUTED_VALUE"""),1.0)</f>
        <v>1</v>
      </c>
      <c r="AE21" s="277">
        <f>IFERROR(__xludf.DUMMYFUNCTION("""COMPUTED_VALUE"""),0.0)</f>
        <v>0</v>
      </c>
      <c r="AF21" s="277">
        <f>IFERROR(__xludf.DUMMYFUNCTION("""COMPUTED_VALUE"""),0.0)</f>
        <v>0</v>
      </c>
      <c r="AG21" s="277">
        <f>IFERROR(__xludf.DUMMYFUNCTION("""COMPUTED_VALUE"""),0.0)</f>
        <v>0</v>
      </c>
      <c r="AH21" s="277">
        <f>IFERROR(__xludf.DUMMYFUNCTION("""COMPUTED_VALUE"""),0.0)</f>
        <v>0</v>
      </c>
      <c r="AI21" s="278">
        <f>IFERROR(__xludf.DUMMYFUNCTION("""COMPUTED_VALUE"""),0.0)</f>
        <v>0</v>
      </c>
    </row>
    <row r="22">
      <c r="A22" s="266">
        <f>IFERROR(__xludf.DUMMYFUNCTION("""COMPUTED_VALUE"""),23.0)</f>
        <v>23</v>
      </c>
      <c r="B22" s="267" t="str">
        <f>IFERROR(__xludf.DUMMYFUNCTION("""COMPUTED_VALUE"""),"Landon Mooney")</f>
        <v>Landon Mooney</v>
      </c>
      <c r="C22" s="268">
        <f>IFERROR(__xludf.DUMMYFUNCTION("""COMPUTED_VALUE"""),0.0)</f>
        <v>0</v>
      </c>
      <c r="D22" s="269">
        <f>IFERROR(__xludf.DUMMYFUNCTION("""COMPUTED_VALUE"""),0.0)</f>
        <v>0</v>
      </c>
      <c r="E22" s="269">
        <f>IFERROR(__xludf.DUMMYFUNCTION("""COMPUTED_VALUE"""),0.0)</f>
        <v>0</v>
      </c>
      <c r="F22" s="269">
        <f>IFERROR(__xludf.DUMMYFUNCTION("""COMPUTED_VALUE"""),0.0)</f>
        <v>0</v>
      </c>
      <c r="G22" s="270">
        <f>IFERROR(__xludf.DUMMYFUNCTION("""COMPUTED_VALUE"""),0.0)</f>
        <v>0</v>
      </c>
      <c r="H22" s="271">
        <f>IFERROR(__xludf.DUMMYFUNCTION("""COMPUTED_VALUE"""),0.0)</f>
        <v>0</v>
      </c>
      <c r="I22" s="272" t="str">
        <f>IFERROR(__xludf.DUMMYFUNCTION("""COMPUTED_VALUE"""),"")</f>
        <v/>
      </c>
      <c r="J22" s="273">
        <f>IFERROR(__xludf.DUMMYFUNCTION("""COMPUTED_VALUE"""),7.0)</f>
        <v>7</v>
      </c>
      <c r="K22" s="269">
        <f>IFERROR(__xludf.DUMMYFUNCTION("""COMPUTED_VALUE"""),49.0)</f>
        <v>49</v>
      </c>
      <c r="L22" s="269">
        <f>IFERROR(__xludf.DUMMYFUNCTION("""COMPUTED_VALUE"""),1.0)</f>
        <v>1</v>
      </c>
      <c r="M22" s="269">
        <f>IFERROR(__xludf.DUMMYFUNCTION("""COMPUTED_VALUE"""),0.0)</f>
        <v>0</v>
      </c>
      <c r="N22" s="271">
        <f>IFERROR(__xludf.DUMMYFUNCTION("""COMPUTED_VALUE"""),4.9)</f>
        <v>4.9</v>
      </c>
      <c r="O22" s="274">
        <f>IFERROR(__xludf.DUMMYFUNCTION("""COMPUTED_VALUE"""),7.0)</f>
        <v>7</v>
      </c>
      <c r="P22" s="273">
        <f>IFERROR(__xludf.DUMMYFUNCTION("""COMPUTED_VALUE"""),0.0)</f>
        <v>0</v>
      </c>
      <c r="Q22" s="269">
        <f>IFERROR(__xludf.DUMMYFUNCTION("""COMPUTED_VALUE"""),0.0)</f>
        <v>0</v>
      </c>
      <c r="R22" s="269">
        <f>IFERROR(__xludf.DUMMYFUNCTION("""COMPUTED_VALUE"""),0.0)</f>
        <v>0</v>
      </c>
      <c r="S22" s="271">
        <f>IFERROR(__xludf.DUMMYFUNCTION("""COMPUTED_VALUE"""),0.0)</f>
        <v>0</v>
      </c>
      <c r="T22" s="274" t="str">
        <f>IFERROR(__xludf.DUMMYFUNCTION("""COMPUTED_VALUE"""),"")</f>
        <v/>
      </c>
      <c r="U22" s="275">
        <f>IFERROR(__xludf.DUMMYFUNCTION("""COMPUTED_VALUE"""),0.0)</f>
        <v>0</v>
      </c>
      <c r="V22" s="50"/>
      <c r="W22" s="266">
        <f>IFERROR(__xludf.DUMMYFUNCTION("""COMPUTED_VALUE"""),61.0)</f>
        <v>61</v>
      </c>
      <c r="X22" s="267" t="str">
        <f>IFERROR(__xludf.DUMMYFUNCTION("""COMPUTED_VALUE"""),"Cole Rini ")</f>
        <v>Cole Rini </v>
      </c>
      <c r="Y22" s="2"/>
      <c r="Z22" s="2"/>
      <c r="AA22" s="2"/>
      <c r="AB22" s="160"/>
      <c r="AC22" s="276">
        <f>IFERROR(__xludf.DUMMYFUNCTION("""COMPUTED_VALUE"""),46.0)</f>
        <v>46</v>
      </c>
      <c r="AD22" s="277">
        <f>IFERROR(__xludf.DUMMYFUNCTION("""COMPUTED_VALUE"""),1.0)</f>
        <v>1</v>
      </c>
      <c r="AE22" s="277">
        <f>IFERROR(__xludf.DUMMYFUNCTION("""COMPUTED_VALUE"""),0.0)</f>
        <v>0</v>
      </c>
      <c r="AF22" s="277">
        <f>IFERROR(__xludf.DUMMYFUNCTION("""COMPUTED_VALUE"""),1.0)</f>
        <v>1</v>
      </c>
      <c r="AG22" s="277">
        <f>IFERROR(__xludf.DUMMYFUNCTION("""COMPUTED_VALUE"""),0.0)</f>
        <v>0</v>
      </c>
      <c r="AH22" s="277">
        <f>IFERROR(__xludf.DUMMYFUNCTION("""COMPUTED_VALUE"""),0.0)</f>
        <v>0</v>
      </c>
      <c r="AI22" s="278">
        <f>IFERROR(__xludf.DUMMYFUNCTION("""COMPUTED_VALUE"""),0.0)</f>
        <v>0</v>
      </c>
    </row>
    <row r="23">
      <c r="A23" s="266">
        <f>IFERROR(__xludf.DUMMYFUNCTION("""COMPUTED_VALUE"""),25.0)</f>
        <v>25</v>
      </c>
      <c r="B23" s="267" t="str">
        <f>IFERROR(__xludf.DUMMYFUNCTION("""COMPUTED_VALUE"""),"Riley Miller")</f>
        <v>Riley Miller</v>
      </c>
      <c r="C23" s="268">
        <f>IFERROR(__xludf.DUMMYFUNCTION("""COMPUTED_VALUE"""),0.0)</f>
        <v>0</v>
      </c>
      <c r="D23" s="269">
        <f>IFERROR(__xludf.DUMMYFUNCTION("""COMPUTED_VALUE"""),0.0)</f>
        <v>0</v>
      </c>
      <c r="E23" s="269">
        <f>IFERROR(__xludf.DUMMYFUNCTION("""COMPUTED_VALUE"""),0.0)</f>
        <v>0</v>
      </c>
      <c r="F23" s="269">
        <f>IFERROR(__xludf.DUMMYFUNCTION("""COMPUTED_VALUE"""),0.0)</f>
        <v>0</v>
      </c>
      <c r="G23" s="270">
        <f>IFERROR(__xludf.DUMMYFUNCTION("""COMPUTED_VALUE"""),0.0)</f>
        <v>0</v>
      </c>
      <c r="H23" s="271">
        <f>IFERROR(__xludf.DUMMYFUNCTION("""COMPUTED_VALUE"""),0.0)</f>
        <v>0</v>
      </c>
      <c r="I23" s="272" t="str">
        <f>IFERROR(__xludf.DUMMYFUNCTION("""COMPUTED_VALUE"""),"")</f>
        <v/>
      </c>
      <c r="J23" s="273">
        <f>IFERROR(__xludf.DUMMYFUNCTION("""COMPUTED_VALUE"""),0.0)</f>
        <v>0</v>
      </c>
      <c r="K23" s="269">
        <f>IFERROR(__xludf.DUMMYFUNCTION("""COMPUTED_VALUE"""),0.0)</f>
        <v>0</v>
      </c>
      <c r="L23" s="269">
        <f>IFERROR(__xludf.DUMMYFUNCTION("""COMPUTED_VALUE"""),0.0)</f>
        <v>0</v>
      </c>
      <c r="M23" s="269">
        <f>IFERROR(__xludf.DUMMYFUNCTION("""COMPUTED_VALUE"""),0.0)</f>
        <v>0</v>
      </c>
      <c r="N23" s="271">
        <f>IFERROR(__xludf.DUMMYFUNCTION("""COMPUTED_VALUE"""),0.0)</f>
        <v>0</v>
      </c>
      <c r="O23" s="274" t="str">
        <f>IFERROR(__xludf.DUMMYFUNCTION("""COMPUTED_VALUE"""),"")</f>
        <v/>
      </c>
      <c r="P23" s="273">
        <f>IFERROR(__xludf.DUMMYFUNCTION("""COMPUTED_VALUE"""),0.0)</f>
        <v>0</v>
      </c>
      <c r="Q23" s="269">
        <f>IFERROR(__xludf.DUMMYFUNCTION("""COMPUTED_VALUE"""),0.0)</f>
        <v>0</v>
      </c>
      <c r="R23" s="269">
        <f>IFERROR(__xludf.DUMMYFUNCTION("""COMPUTED_VALUE"""),0.0)</f>
        <v>0</v>
      </c>
      <c r="S23" s="271">
        <f>IFERROR(__xludf.DUMMYFUNCTION("""COMPUTED_VALUE"""),0.0)</f>
        <v>0</v>
      </c>
      <c r="T23" s="274" t="str">
        <f>IFERROR(__xludf.DUMMYFUNCTION("""COMPUTED_VALUE"""),"")</f>
        <v/>
      </c>
      <c r="U23" s="275">
        <f>IFERROR(__xludf.DUMMYFUNCTION("""COMPUTED_VALUE"""),0.0)</f>
        <v>0</v>
      </c>
      <c r="V23" s="50"/>
      <c r="W23" s="266">
        <f>IFERROR(__xludf.DUMMYFUNCTION("""COMPUTED_VALUE"""),62.0)</f>
        <v>62</v>
      </c>
      <c r="X23" s="267" t="str">
        <f>IFERROR(__xludf.DUMMYFUNCTION("""COMPUTED_VALUE"""),"Trey Colahan")</f>
        <v>Trey Colahan</v>
      </c>
      <c r="Y23" s="2"/>
      <c r="Z23" s="2"/>
      <c r="AA23" s="2"/>
      <c r="AB23" s="160"/>
      <c r="AC23" s="276">
        <f>IFERROR(__xludf.DUMMYFUNCTION("""COMPUTED_VALUE"""),1.0)</f>
        <v>1</v>
      </c>
      <c r="AD23" s="277">
        <f>IFERROR(__xludf.DUMMYFUNCTION("""COMPUTED_VALUE"""),0.0)</f>
        <v>0</v>
      </c>
      <c r="AE23" s="277">
        <f>IFERROR(__xludf.DUMMYFUNCTION("""COMPUTED_VALUE"""),0.0)</f>
        <v>0</v>
      </c>
      <c r="AF23" s="277">
        <f>IFERROR(__xludf.DUMMYFUNCTION("""COMPUTED_VALUE"""),0.0)</f>
        <v>0</v>
      </c>
      <c r="AG23" s="277">
        <f>IFERROR(__xludf.DUMMYFUNCTION("""COMPUTED_VALUE"""),0.0)</f>
        <v>0</v>
      </c>
      <c r="AH23" s="277">
        <f>IFERROR(__xludf.DUMMYFUNCTION("""COMPUTED_VALUE"""),0.0)</f>
        <v>0</v>
      </c>
      <c r="AI23" s="278">
        <f>IFERROR(__xludf.DUMMYFUNCTION("""COMPUTED_VALUE"""),0.0)</f>
        <v>0</v>
      </c>
    </row>
    <row r="24">
      <c r="A24" s="266">
        <f>IFERROR(__xludf.DUMMYFUNCTION("""COMPUTED_VALUE"""),26.0)</f>
        <v>26</v>
      </c>
      <c r="B24" s="267" t="str">
        <f>IFERROR(__xludf.DUMMYFUNCTION("""COMPUTED_VALUE"""),"Mack Mooney")</f>
        <v>Mack Mooney</v>
      </c>
      <c r="C24" s="268">
        <f>IFERROR(__xludf.DUMMYFUNCTION("""COMPUTED_VALUE"""),0.0)</f>
        <v>0</v>
      </c>
      <c r="D24" s="269">
        <f>IFERROR(__xludf.DUMMYFUNCTION("""COMPUTED_VALUE"""),0.0)</f>
        <v>0</v>
      </c>
      <c r="E24" s="269">
        <f>IFERROR(__xludf.DUMMYFUNCTION("""COMPUTED_VALUE"""),0.0)</f>
        <v>0</v>
      </c>
      <c r="F24" s="269">
        <f>IFERROR(__xludf.DUMMYFUNCTION("""COMPUTED_VALUE"""),0.0)</f>
        <v>0</v>
      </c>
      <c r="G24" s="270">
        <f>IFERROR(__xludf.DUMMYFUNCTION("""COMPUTED_VALUE"""),0.0)</f>
        <v>0</v>
      </c>
      <c r="H24" s="271">
        <f>IFERROR(__xludf.DUMMYFUNCTION("""COMPUTED_VALUE"""),0.0)</f>
        <v>0</v>
      </c>
      <c r="I24" s="272" t="str">
        <f>IFERROR(__xludf.DUMMYFUNCTION("""COMPUTED_VALUE"""),"")</f>
        <v/>
      </c>
      <c r="J24" s="273">
        <f>IFERROR(__xludf.DUMMYFUNCTION("""COMPUTED_VALUE"""),0.0)</f>
        <v>0</v>
      </c>
      <c r="K24" s="269">
        <f>IFERROR(__xludf.DUMMYFUNCTION("""COMPUTED_VALUE"""),0.0)</f>
        <v>0</v>
      </c>
      <c r="L24" s="269">
        <f>IFERROR(__xludf.DUMMYFUNCTION("""COMPUTED_VALUE"""),0.0)</f>
        <v>0</v>
      </c>
      <c r="M24" s="269">
        <f>IFERROR(__xludf.DUMMYFUNCTION("""COMPUTED_VALUE"""),0.0)</f>
        <v>0</v>
      </c>
      <c r="N24" s="271">
        <f>IFERROR(__xludf.DUMMYFUNCTION("""COMPUTED_VALUE"""),0.0)</f>
        <v>0</v>
      </c>
      <c r="O24" s="274" t="str">
        <f>IFERROR(__xludf.DUMMYFUNCTION("""COMPUTED_VALUE"""),"")</f>
        <v/>
      </c>
      <c r="P24" s="273">
        <f>IFERROR(__xludf.DUMMYFUNCTION("""COMPUTED_VALUE"""),0.0)</f>
        <v>0</v>
      </c>
      <c r="Q24" s="269">
        <f>IFERROR(__xludf.DUMMYFUNCTION("""COMPUTED_VALUE"""),0.0)</f>
        <v>0</v>
      </c>
      <c r="R24" s="269">
        <f>IFERROR(__xludf.DUMMYFUNCTION("""COMPUTED_VALUE"""),0.0)</f>
        <v>0</v>
      </c>
      <c r="S24" s="271">
        <f>IFERROR(__xludf.DUMMYFUNCTION("""COMPUTED_VALUE"""),0.0)</f>
        <v>0</v>
      </c>
      <c r="T24" s="274" t="str">
        <f>IFERROR(__xludf.DUMMYFUNCTION("""COMPUTED_VALUE"""),"")</f>
        <v/>
      </c>
      <c r="U24" s="275">
        <f>IFERROR(__xludf.DUMMYFUNCTION("""COMPUTED_VALUE"""),0.0)</f>
        <v>0</v>
      </c>
      <c r="V24" s="50"/>
      <c r="W24" s="266">
        <f>IFERROR(__xludf.DUMMYFUNCTION("""COMPUTED_VALUE"""),74.0)</f>
        <v>74</v>
      </c>
      <c r="X24" s="267" t="str">
        <f>IFERROR(__xludf.DUMMYFUNCTION("""COMPUTED_VALUE"""),"Luke Richardson")</f>
        <v>Luke Richardson</v>
      </c>
      <c r="Y24" s="2"/>
      <c r="Z24" s="2"/>
      <c r="AA24" s="2"/>
      <c r="AB24" s="160"/>
      <c r="AC24" s="276">
        <f>IFERROR(__xludf.DUMMYFUNCTION("""COMPUTED_VALUE"""),0.0)</f>
        <v>0</v>
      </c>
      <c r="AD24" s="277">
        <f>IFERROR(__xludf.DUMMYFUNCTION("""COMPUTED_VALUE"""),0.0)</f>
        <v>0</v>
      </c>
      <c r="AE24" s="277">
        <f>IFERROR(__xludf.DUMMYFUNCTION("""COMPUTED_VALUE"""),0.0)</f>
        <v>0</v>
      </c>
      <c r="AF24" s="277">
        <f>IFERROR(__xludf.DUMMYFUNCTION("""COMPUTED_VALUE"""),0.0)</f>
        <v>0</v>
      </c>
      <c r="AG24" s="277">
        <f>IFERROR(__xludf.DUMMYFUNCTION("""COMPUTED_VALUE"""),0.0)</f>
        <v>0</v>
      </c>
      <c r="AH24" s="277">
        <f>IFERROR(__xludf.DUMMYFUNCTION("""COMPUTED_VALUE"""),0.0)</f>
        <v>0</v>
      </c>
      <c r="AI24" s="278">
        <f>IFERROR(__xludf.DUMMYFUNCTION("""COMPUTED_VALUE"""),0.0)</f>
        <v>0</v>
      </c>
    </row>
    <row r="25">
      <c r="A25" s="266">
        <f>IFERROR(__xludf.DUMMYFUNCTION("""COMPUTED_VALUE"""),32.0)</f>
        <v>32</v>
      </c>
      <c r="B25" s="267" t="str">
        <f>IFERROR(__xludf.DUMMYFUNCTION("""COMPUTED_VALUE"""),"Louis Fleming")</f>
        <v>Louis Fleming</v>
      </c>
      <c r="C25" s="268">
        <f>IFERROR(__xludf.DUMMYFUNCTION("""COMPUTED_VALUE"""),0.0)</f>
        <v>0</v>
      </c>
      <c r="D25" s="269">
        <f>IFERROR(__xludf.DUMMYFUNCTION("""COMPUTED_VALUE"""),0.0)</f>
        <v>0</v>
      </c>
      <c r="E25" s="269">
        <f>IFERROR(__xludf.DUMMYFUNCTION("""COMPUTED_VALUE"""),0.0)</f>
        <v>0</v>
      </c>
      <c r="F25" s="269">
        <f>IFERROR(__xludf.DUMMYFUNCTION("""COMPUTED_VALUE"""),0.0)</f>
        <v>0</v>
      </c>
      <c r="G25" s="270">
        <f>IFERROR(__xludf.DUMMYFUNCTION("""COMPUTED_VALUE"""),0.0)</f>
        <v>0</v>
      </c>
      <c r="H25" s="271">
        <f>IFERROR(__xludf.DUMMYFUNCTION("""COMPUTED_VALUE"""),0.0)</f>
        <v>0</v>
      </c>
      <c r="I25" s="272" t="str">
        <f>IFERROR(__xludf.DUMMYFUNCTION("""COMPUTED_VALUE"""),"")</f>
        <v/>
      </c>
      <c r="J25" s="273">
        <f>IFERROR(__xludf.DUMMYFUNCTION("""COMPUTED_VALUE"""),0.0)</f>
        <v>0</v>
      </c>
      <c r="K25" s="269">
        <f>IFERROR(__xludf.DUMMYFUNCTION("""COMPUTED_VALUE"""),0.0)</f>
        <v>0</v>
      </c>
      <c r="L25" s="269">
        <f>IFERROR(__xludf.DUMMYFUNCTION("""COMPUTED_VALUE"""),0.0)</f>
        <v>0</v>
      </c>
      <c r="M25" s="269">
        <f>IFERROR(__xludf.DUMMYFUNCTION("""COMPUTED_VALUE"""),0.0)</f>
        <v>0</v>
      </c>
      <c r="N25" s="271">
        <f>IFERROR(__xludf.DUMMYFUNCTION("""COMPUTED_VALUE"""),0.0)</f>
        <v>0</v>
      </c>
      <c r="O25" s="274" t="str">
        <f>IFERROR(__xludf.DUMMYFUNCTION("""COMPUTED_VALUE"""),"")</f>
        <v/>
      </c>
      <c r="P25" s="273">
        <f>IFERROR(__xludf.DUMMYFUNCTION("""COMPUTED_VALUE"""),0.0)</f>
        <v>0</v>
      </c>
      <c r="Q25" s="269">
        <f>IFERROR(__xludf.DUMMYFUNCTION("""COMPUTED_VALUE"""),0.0)</f>
        <v>0</v>
      </c>
      <c r="R25" s="269">
        <f>IFERROR(__xludf.DUMMYFUNCTION("""COMPUTED_VALUE"""),0.0)</f>
        <v>0</v>
      </c>
      <c r="S25" s="271">
        <f>IFERROR(__xludf.DUMMYFUNCTION("""COMPUTED_VALUE"""),0.0)</f>
        <v>0</v>
      </c>
      <c r="T25" s="274" t="str">
        <f>IFERROR(__xludf.DUMMYFUNCTION("""COMPUTED_VALUE"""),"")</f>
        <v/>
      </c>
      <c r="U25" s="275">
        <f>IFERROR(__xludf.DUMMYFUNCTION("""COMPUTED_VALUE"""),0.0)</f>
        <v>0</v>
      </c>
      <c r="V25" s="50"/>
      <c r="W25" s="266">
        <f>IFERROR(__xludf.DUMMYFUNCTION("""COMPUTED_VALUE"""),79.0)</f>
        <v>79</v>
      </c>
      <c r="X25" s="267" t="str">
        <f>IFERROR(__xludf.DUMMYFUNCTION("""COMPUTED_VALUE"""),"Trenton Garcia")</f>
        <v>Trenton Garcia</v>
      </c>
      <c r="Y25" s="2"/>
      <c r="Z25" s="2"/>
      <c r="AA25" s="2"/>
      <c r="AB25" s="160"/>
      <c r="AC25" s="276">
        <f>IFERROR(__xludf.DUMMYFUNCTION("""COMPUTED_VALUE"""),0.0)</f>
        <v>0</v>
      </c>
      <c r="AD25" s="277">
        <f>IFERROR(__xludf.DUMMYFUNCTION("""COMPUTED_VALUE"""),0.0)</f>
        <v>0</v>
      </c>
      <c r="AE25" s="277">
        <f>IFERROR(__xludf.DUMMYFUNCTION("""COMPUTED_VALUE"""),0.0)</f>
        <v>0</v>
      </c>
      <c r="AF25" s="277">
        <f>IFERROR(__xludf.DUMMYFUNCTION("""COMPUTED_VALUE"""),0.0)</f>
        <v>0</v>
      </c>
      <c r="AG25" s="277">
        <f>IFERROR(__xludf.DUMMYFUNCTION("""COMPUTED_VALUE"""),0.0)</f>
        <v>0</v>
      </c>
      <c r="AH25" s="277">
        <f>IFERROR(__xludf.DUMMYFUNCTION("""COMPUTED_VALUE"""),0.0)</f>
        <v>0</v>
      </c>
      <c r="AI25" s="278">
        <f>IFERROR(__xludf.DUMMYFUNCTION("""COMPUTED_VALUE"""),0.0)</f>
        <v>0</v>
      </c>
    </row>
    <row r="26">
      <c r="A26" s="266">
        <f>IFERROR(__xludf.DUMMYFUNCTION("""COMPUTED_VALUE"""),34.0)</f>
        <v>34</v>
      </c>
      <c r="B26" s="267" t="str">
        <f>IFERROR(__xludf.DUMMYFUNCTION("""COMPUTED_VALUE"""),"Aiden Kyser")</f>
        <v>Aiden Kyser</v>
      </c>
      <c r="C26" s="268">
        <f>IFERROR(__xludf.DUMMYFUNCTION("""COMPUTED_VALUE"""),0.0)</f>
        <v>0</v>
      </c>
      <c r="D26" s="269">
        <f>IFERROR(__xludf.DUMMYFUNCTION("""COMPUTED_VALUE"""),0.0)</f>
        <v>0</v>
      </c>
      <c r="E26" s="269">
        <f>IFERROR(__xludf.DUMMYFUNCTION("""COMPUTED_VALUE"""),0.0)</f>
        <v>0</v>
      </c>
      <c r="F26" s="269">
        <f>IFERROR(__xludf.DUMMYFUNCTION("""COMPUTED_VALUE"""),0.0)</f>
        <v>0</v>
      </c>
      <c r="G26" s="270">
        <f>IFERROR(__xludf.DUMMYFUNCTION("""COMPUTED_VALUE"""),0.0)</f>
        <v>0</v>
      </c>
      <c r="H26" s="271">
        <f>IFERROR(__xludf.DUMMYFUNCTION("""COMPUTED_VALUE"""),0.0)</f>
        <v>0</v>
      </c>
      <c r="I26" s="272" t="str">
        <f>IFERROR(__xludf.DUMMYFUNCTION("""COMPUTED_VALUE"""),"")</f>
        <v/>
      </c>
      <c r="J26" s="273">
        <f>IFERROR(__xludf.DUMMYFUNCTION("""COMPUTED_VALUE"""),19.0)</f>
        <v>19</v>
      </c>
      <c r="K26" s="269">
        <f>IFERROR(__xludf.DUMMYFUNCTION("""COMPUTED_VALUE"""),96.0)</f>
        <v>96</v>
      </c>
      <c r="L26" s="269">
        <f>IFERROR(__xludf.DUMMYFUNCTION("""COMPUTED_VALUE"""),0.0)</f>
        <v>0</v>
      </c>
      <c r="M26" s="269">
        <f>IFERROR(__xludf.DUMMYFUNCTION("""COMPUTED_VALUE"""),0.0)</f>
        <v>0</v>
      </c>
      <c r="N26" s="271">
        <f>IFERROR(__xludf.DUMMYFUNCTION("""COMPUTED_VALUE"""),9.6)</f>
        <v>9.6</v>
      </c>
      <c r="O26" s="274">
        <f>IFERROR(__xludf.DUMMYFUNCTION("""COMPUTED_VALUE"""),5.052631578947368)</f>
        <v>5.052631579</v>
      </c>
      <c r="P26" s="273">
        <f>IFERROR(__xludf.DUMMYFUNCTION("""COMPUTED_VALUE"""),4.0)</f>
        <v>4</v>
      </c>
      <c r="Q26" s="269">
        <f>IFERROR(__xludf.DUMMYFUNCTION("""COMPUTED_VALUE"""),48.0)</f>
        <v>48</v>
      </c>
      <c r="R26" s="269">
        <f>IFERROR(__xludf.DUMMYFUNCTION("""COMPUTED_VALUE"""),0.0)</f>
        <v>0</v>
      </c>
      <c r="S26" s="271">
        <f>IFERROR(__xludf.DUMMYFUNCTION("""COMPUTED_VALUE"""),4.8)</f>
        <v>4.8</v>
      </c>
      <c r="T26" s="274">
        <f>IFERROR(__xludf.DUMMYFUNCTION("""COMPUTED_VALUE"""),12.0)</f>
        <v>12</v>
      </c>
      <c r="U26" s="275">
        <f>IFERROR(__xludf.DUMMYFUNCTION("""COMPUTED_VALUE"""),0.0)</f>
        <v>0</v>
      </c>
      <c r="V26" s="50"/>
      <c r="W26" s="266">
        <f>IFERROR(__xludf.DUMMYFUNCTION("""COMPUTED_VALUE"""),82.0)</f>
        <v>82</v>
      </c>
      <c r="X26" s="267" t="str">
        <f>IFERROR(__xludf.DUMMYFUNCTION("""COMPUTED_VALUE"""),"Aiden Saunders")</f>
        <v>Aiden Saunders</v>
      </c>
      <c r="Y26" s="2"/>
      <c r="Z26" s="2"/>
      <c r="AA26" s="2"/>
      <c r="AB26" s="160"/>
      <c r="AC26" s="276">
        <f>IFERROR(__xludf.DUMMYFUNCTION("""COMPUTED_VALUE"""),45.0)</f>
        <v>45</v>
      </c>
      <c r="AD26" s="277">
        <f>IFERROR(__xludf.DUMMYFUNCTION("""COMPUTED_VALUE"""),2.0)</f>
        <v>2</v>
      </c>
      <c r="AE26" s="277">
        <f>IFERROR(__xludf.DUMMYFUNCTION("""COMPUTED_VALUE"""),0.0)</f>
        <v>0</v>
      </c>
      <c r="AF26" s="277">
        <f>IFERROR(__xludf.DUMMYFUNCTION("""COMPUTED_VALUE"""),1.0)</f>
        <v>1</v>
      </c>
      <c r="AG26" s="277">
        <f>IFERROR(__xludf.DUMMYFUNCTION("""COMPUTED_VALUE"""),0.0)</f>
        <v>0</v>
      </c>
      <c r="AH26" s="277">
        <f>IFERROR(__xludf.DUMMYFUNCTION("""COMPUTED_VALUE"""),0.0)</f>
        <v>0</v>
      </c>
      <c r="AI26" s="278">
        <f>IFERROR(__xludf.DUMMYFUNCTION("""COMPUTED_VALUE"""),0.0)</f>
        <v>0</v>
      </c>
    </row>
    <row r="27">
      <c r="A27" s="266">
        <f>IFERROR(__xludf.DUMMYFUNCTION("""COMPUTED_VALUE"""),40.0)</f>
        <v>40</v>
      </c>
      <c r="B27" s="267" t="str">
        <f>IFERROR(__xludf.DUMMYFUNCTION("""COMPUTED_VALUE"""),"Daniel Roy")</f>
        <v>Daniel Roy</v>
      </c>
      <c r="C27" s="268">
        <f>IFERROR(__xludf.DUMMYFUNCTION("""COMPUTED_VALUE"""),0.0)</f>
        <v>0</v>
      </c>
      <c r="D27" s="269">
        <f>IFERROR(__xludf.DUMMYFUNCTION("""COMPUTED_VALUE"""),0.0)</f>
        <v>0</v>
      </c>
      <c r="E27" s="269">
        <f>IFERROR(__xludf.DUMMYFUNCTION("""COMPUTED_VALUE"""),0.0)</f>
        <v>0</v>
      </c>
      <c r="F27" s="269">
        <f>IFERROR(__xludf.DUMMYFUNCTION("""COMPUTED_VALUE"""),0.0)</f>
        <v>0</v>
      </c>
      <c r="G27" s="270">
        <f>IFERROR(__xludf.DUMMYFUNCTION("""COMPUTED_VALUE"""),0.0)</f>
        <v>0</v>
      </c>
      <c r="H27" s="271">
        <f>IFERROR(__xludf.DUMMYFUNCTION("""COMPUTED_VALUE"""),0.0)</f>
        <v>0</v>
      </c>
      <c r="I27" s="272" t="str">
        <f>IFERROR(__xludf.DUMMYFUNCTION("""COMPUTED_VALUE"""),"")</f>
        <v/>
      </c>
      <c r="J27" s="273">
        <f>IFERROR(__xludf.DUMMYFUNCTION("""COMPUTED_VALUE"""),0.0)</f>
        <v>0</v>
      </c>
      <c r="K27" s="269">
        <f>IFERROR(__xludf.DUMMYFUNCTION("""COMPUTED_VALUE"""),0.0)</f>
        <v>0</v>
      </c>
      <c r="L27" s="269">
        <f>IFERROR(__xludf.DUMMYFUNCTION("""COMPUTED_VALUE"""),0.0)</f>
        <v>0</v>
      </c>
      <c r="M27" s="269">
        <f>IFERROR(__xludf.DUMMYFUNCTION("""COMPUTED_VALUE"""),0.0)</f>
        <v>0</v>
      </c>
      <c r="N27" s="271">
        <f>IFERROR(__xludf.DUMMYFUNCTION("""COMPUTED_VALUE"""),0.0)</f>
        <v>0</v>
      </c>
      <c r="O27" s="274" t="str">
        <f>IFERROR(__xludf.DUMMYFUNCTION("""COMPUTED_VALUE"""),"")</f>
        <v/>
      </c>
      <c r="P27" s="273">
        <f>IFERROR(__xludf.DUMMYFUNCTION("""COMPUTED_VALUE"""),0.0)</f>
        <v>0</v>
      </c>
      <c r="Q27" s="269">
        <f>IFERROR(__xludf.DUMMYFUNCTION("""COMPUTED_VALUE"""),0.0)</f>
        <v>0</v>
      </c>
      <c r="R27" s="269">
        <f>IFERROR(__xludf.DUMMYFUNCTION("""COMPUTED_VALUE"""),0.0)</f>
        <v>0</v>
      </c>
      <c r="S27" s="271">
        <f>IFERROR(__xludf.DUMMYFUNCTION("""COMPUTED_VALUE"""),0.0)</f>
        <v>0</v>
      </c>
      <c r="T27" s="274" t="str">
        <f>IFERROR(__xludf.DUMMYFUNCTION("""COMPUTED_VALUE"""),"")</f>
        <v/>
      </c>
      <c r="U27" s="275">
        <f>IFERROR(__xludf.DUMMYFUNCTION("""COMPUTED_VALUE"""),0.0)</f>
        <v>0</v>
      </c>
      <c r="V27" s="50"/>
      <c r="W27" s="266">
        <f>IFERROR(__xludf.DUMMYFUNCTION("""COMPUTED_VALUE"""),22.0)</f>
        <v>22</v>
      </c>
      <c r="X27" s="267" t="str">
        <f>IFERROR(__xludf.DUMMYFUNCTION("""COMPUTED_VALUE"""),"Carter Boley")</f>
        <v>Carter Boley</v>
      </c>
      <c r="Y27" s="2"/>
      <c r="Z27" s="2"/>
      <c r="AA27" s="2"/>
      <c r="AB27" s="160"/>
      <c r="AC27" s="276">
        <f>IFERROR(__xludf.DUMMYFUNCTION("""COMPUTED_VALUE"""),2.0)</f>
        <v>2</v>
      </c>
      <c r="AD27" s="277">
        <f>IFERROR(__xludf.DUMMYFUNCTION("""COMPUTED_VALUE"""),0.0)</f>
        <v>0</v>
      </c>
      <c r="AE27" s="277">
        <f>IFERROR(__xludf.DUMMYFUNCTION("""COMPUTED_VALUE"""),0.0)</f>
        <v>0</v>
      </c>
      <c r="AF27" s="277">
        <f>IFERROR(__xludf.DUMMYFUNCTION("""COMPUTED_VALUE"""),0.0)</f>
        <v>0</v>
      </c>
      <c r="AG27" s="277">
        <f>IFERROR(__xludf.DUMMYFUNCTION("""COMPUTED_VALUE"""),0.0)</f>
        <v>0</v>
      </c>
      <c r="AH27" s="277">
        <f>IFERROR(__xludf.DUMMYFUNCTION("""COMPUTED_VALUE"""),0.0)</f>
        <v>0</v>
      </c>
      <c r="AI27" s="278">
        <f>IFERROR(__xludf.DUMMYFUNCTION("""COMPUTED_VALUE"""),0.0)</f>
        <v>0</v>
      </c>
    </row>
    <row r="28">
      <c r="A28" s="266">
        <f>IFERROR(__xludf.DUMMYFUNCTION("""COMPUTED_VALUE"""),41.0)</f>
        <v>41</v>
      </c>
      <c r="B28" s="267" t="str">
        <f>IFERROR(__xludf.DUMMYFUNCTION("""COMPUTED_VALUE"""),"Evan Kuhns")</f>
        <v>Evan Kuhns</v>
      </c>
      <c r="C28" s="268">
        <f>IFERROR(__xludf.DUMMYFUNCTION("""COMPUTED_VALUE"""),1.0)</f>
        <v>1</v>
      </c>
      <c r="D28" s="269">
        <f>IFERROR(__xludf.DUMMYFUNCTION("""COMPUTED_VALUE"""),0.0)</f>
        <v>0</v>
      </c>
      <c r="E28" s="269">
        <f>IFERROR(__xludf.DUMMYFUNCTION("""COMPUTED_VALUE"""),0.0)</f>
        <v>0</v>
      </c>
      <c r="F28" s="269">
        <f>IFERROR(__xludf.DUMMYFUNCTION("""COMPUTED_VALUE"""),0.0)</f>
        <v>0</v>
      </c>
      <c r="G28" s="270">
        <f>IFERROR(__xludf.DUMMYFUNCTION("""COMPUTED_VALUE"""),1.0)</f>
        <v>1</v>
      </c>
      <c r="H28" s="271">
        <f>IFERROR(__xludf.DUMMYFUNCTION("""COMPUTED_VALUE"""),0.0)</f>
        <v>0</v>
      </c>
      <c r="I28" s="272">
        <f>IFERROR(__xludf.DUMMYFUNCTION("""COMPUTED_VALUE"""),0.0)</f>
        <v>0</v>
      </c>
      <c r="J28" s="273">
        <f>IFERROR(__xludf.DUMMYFUNCTION("""COMPUTED_VALUE"""),177.0)</f>
        <v>177</v>
      </c>
      <c r="K28" s="269">
        <f>IFERROR(__xludf.DUMMYFUNCTION("""COMPUTED_VALUE"""),1600.0)</f>
        <v>1600</v>
      </c>
      <c r="L28" s="269">
        <f>IFERROR(__xludf.DUMMYFUNCTION("""COMPUTED_VALUE"""),17.0)</f>
        <v>17</v>
      </c>
      <c r="M28" s="269">
        <f>IFERROR(__xludf.DUMMYFUNCTION("""COMPUTED_VALUE"""),0.0)</f>
        <v>0</v>
      </c>
      <c r="N28" s="271">
        <f>IFERROR(__xludf.DUMMYFUNCTION("""COMPUTED_VALUE"""),160.0)</f>
        <v>160</v>
      </c>
      <c r="O28" s="274">
        <f>IFERROR(__xludf.DUMMYFUNCTION("""COMPUTED_VALUE"""),9.03954802259887)</f>
        <v>9.039548023</v>
      </c>
      <c r="P28" s="273">
        <f>IFERROR(__xludf.DUMMYFUNCTION("""COMPUTED_VALUE"""),7.0)</f>
        <v>7</v>
      </c>
      <c r="Q28" s="269">
        <f>IFERROR(__xludf.DUMMYFUNCTION("""COMPUTED_VALUE"""),109.0)</f>
        <v>109</v>
      </c>
      <c r="R28" s="269">
        <f>IFERROR(__xludf.DUMMYFUNCTION("""COMPUTED_VALUE"""),0.0)</f>
        <v>0</v>
      </c>
      <c r="S28" s="271">
        <f>IFERROR(__xludf.DUMMYFUNCTION("""COMPUTED_VALUE"""),10.9)</f>
        <v>10.9</v>
      </c>
      <c r="T28" s="274">
        <f>IFERROR(__xludf.DUMMYFUNCTION("""COMPUTED_VALUE"""),15.571428571428571)</f>
        <v>15.57142857</v>
      </c>
      <c r="U28" s="275">
        <f>IFERROR(__xludf.DUMMYFUNCTION("""COMPUTED_VALUE"""),0.0)</f>
        <v>0</v>
      </c>
      <c r="V28" s="50"/>
      <c r="W28" s="266">
        <f>IFERROR(__xludf.DUMMYFUNCTION("""COMPUTED_VALUE"""),4.0)</f>
        <v>4</v>
      </c>
      <c r="X28" s="267" t="str">
        <f>IFERROR(__xludf.DUMMYFUNCTION("""COMPUTED_VALUE"""),"Peyton Mooney")</f>
        <v>Peyton Mooney</v>
      </c>
      <c r="Y28" s="2"/>
      <c r="Z28" s="2"/>
      <c r="AA28" s="2"/>
      <c r="AB28" s="160"/>
      <c r="AC28" s="276">
        <f>IFERROR(__xludf.DUMMYFUNCTION("""COMPUTED_VALUE"""),4.0)</f>
        <v>4</v>
      </c>
      <c r="AD28" s="277">
        <f>IFERROR(__xludf.DUMMYFUNCTION("""COMPUTED_VALUE"""),0.0)</f>
        <v>0</v>
      </c>
      <c r="AE28" s="277">
        <f>IFERROR(__xludf.DUMMYFUNCTION("""COMPUTED_VALUE"""),0.0)</f>
        <v>0</v>
      </c>
      <c r="AF28" s="277">
        <f>IFERROR(__xludf.DUMMYFUNCTION("""COMPUTED_VALUE"""),0.0)</f>
        <v>0</v>
      </c>
      <c r="AG28" s="277">
        <f>IFERROR(__xludf.DUMMYFUNCTION("""COMPUTED_VALUE"""),0.0)</f>
        <v>0</v>
      </c>
      <c r="AH28" s="277">
        <f>IFERROR(__xludf.DUMMYFUNCTION("""COMPUTED_VALUE"""),0.0)</f>
        <v>0</v>
      </c>
      <c r="AI28" s="278">
        <f>IFERROR(__xludf.DUMMYFUNCTION("""COMPUTED_VALUE"""),0.0)</f>
        <v>0</v>
      </c>
    </row>
    <row r="29">
      <c r="A29" s="266">
        <f>IFERROR(__xludf.DUMMYFUNCTION("""COMPUTED_VALUE"""),42.0)</f>
        <v>42</v>
      </c>
      <c r="B29" s="267" t="str">
        <f>IFERROR(__xludf.DUMMYFUNCTION("""COMPUTED_VALUE"""),"Austin Seargent")</f>
        <v>Austin Seargent</v>
      </c>
      <c r="C29" s="268">
        <f>IFERROR(__xludf.DUMMYFUNCTION("""COMPUTED_VALUE"""),0.0)</f>
        <v>0</v>
      </c>
      <c r="D29" s="269">
        <f>IFERROR(__xludf.DUMMYFUNCTION("""COMPUTED_VALUE"""),0.0)</f>
        <v>0</v>
      </c>
      <c r="E29" s="269">
        <f>IFERROR(__xludf.DUMMYFUNCTION("""COMPUTED_VALUE"""),0.0)</f>
        <v>0</v>
      </c>
      <c r="F29" s="269">
        <f>IFERROR(__xludf.DUMMYFUNCTION("""COMPUTED_VALUE"""),0.0)</f>
        <v>0</v>
      </c>
      <c r="G29" s="270">
        <f>IFERROR(__xludf.DUMMYFUNCTION("""COMPUTED_VALUE"""),0.0)</f>
        <v>0</v>
      </c>
      <c r="H29" s="271">
        <f>IFERROR(__xludf.DUMMYFUNCTION("""COMPUTED_VALUE"""),0.0)</f>
        <v>0</v>
      </c>
      <c r="I29" s="272" t="str">
        <f>IFERROR(__xludf.DUMMYFUNCTION("""COMPUTED_VALUE"""),"")</f>
        <v/>
      </c>
      <c r="J29" s="273">
        <f>IFERROR(__xludf.DUMMYFUNCTION("""COMPUTED_VALUE"""),2.0)</f>
        <v>2</v>
      </c>
      <c r="K29" s="269">
        <f>IFERROR(__xludf.DUMMYFUNCTION("""COMPUTED_VALUE"""),7.0)</f>
        <v>7</v>
      </c>
      <c r="L29" s="269">
        <f>IFERROR(__xludf.DUMMYFUNCTION("""COMPUTED_VALUE"""),0.0)</f>
        <v>0</v>
      </c>
      <c r="M29" s="269">
        <f>IFERROR(__xludf.DUMMYFUNCTION("""COMPUTED_VALUE"""),0.0)</f>
        <v>0</v>
      </c>
      <c r="N29" s="271">
        <f>IFERROR(__xludf.DUMMYFUNCTION("""COMPUTED_VALUE"""),0.7)</f>
        <v>0.7</v>
      </c>
      <c r="O29" s="274">
        <f>IFERROR(__xludf.DUMMYFUNCTION("""COMPUTED_VALUE"""),3.5)</f>
        <v>3.5</v>
      </c>
      <c r="P29" s="273">
        <f>IFERROR(__xludf.DUMMYFUNCTION("""COMPUTED_VALUE"""),0.0)</f>
        <v>0</v>
      </c>
      <c r="Q29" s="269">
        <f>IFERROR(__xludf.DUMMYFUNCTION("""COMPUTED_VALUE"""),0.0)</f>
        <v>0</v>
      </c>
      <c r="R29" s="269">
        <f>IFERROR(__xludf.DUMMYFUNCTION("""COMPUTED_VALUE"""),0.0)</f>
        <v>0</v>
      </c>
      <c r="S29" s="271">
        <f>IFERROR(__xludf.DUMMYFUNCTION("""COMPUTED_VALUE"""),0.0)</f>
        <v>0</v>
      </c>
      <c r="T29" s="274" t="str">
        <f>IFERROR(__xludf.DUMMYFUNCTION("""COMPUTED_VALUE"""),"")</f>
        <v/>
      </c>
      <c r="U29" s="275">
        <f>IFERROR(__xludf.DUMMYFUNCTION("""COMPUTED_VALUE"""),0.0)</f>
        <v>0</v>
      </c>
      <c r="V29" s="50"/>
      <c r="W29" s="266">
        <f>IFERROR(__xludf.DUMMYFUNCTION("""COMPUTED_VALUE"""),6.0)</f>
        <v>6</v>
      </c>
      <c r="X29" s="267" t="str">
        <f>IFERROR(__xludf.DUMMYFUNCTION("""COMPUTED_VALUE"""),"Mark Benson")</f>
        <v>Mark Benson</v>
      </c>
      <c r="Y29" s="2"/>
      <c r="Z29" s="2"/>
      <c r="AA29" s="2"/>
      <c r="AB29" s="160"/>
      <c r="AC29" s="276">
        <f>IFERROR(__xludf.DUMMYFUNCTION("""COMPUTED_VALUE"""),1.0)</f>
        <v>1</v>
      </c>
      <c r="AD29" s="277">
        <f>IFERROR(__xludf.DUMMYFUNCTION("""COMPUTED_VALUE"""),0.0)</f>
        <v>0</v>
      </c>
      <c r="AE29" s="277">
        <f>IFERROR(__xludf.DUMMYFUNCTION("""COMPUTED_VALUE"""),0.0)</f>
        <v>0</v>
      </c>
      <c r="AF29" s="277">
        <f>IFERROR(__xludf.DUMMYFUNCTION("""COMPUTED_VALUE"""),0.0)</f>
        <v>0</v>
      </c>
      <c r="AG29" s="277">
        <f>IFERROR(__xludf.DUMMYFUNCTION("""COMPUTED_VALUE"""),0.0)</f>
        <v>0</v>
      </c>
      <c r="AH29" s="277">
        <f>IFERROR(__xludf.DUMMYFUNCTION("""COMPUTED_VALUE"""),0.0)</f>
        <v>0</v>
      </c>
      <c r="AI29" s="278">
        <f>IFERROR(__xludf.DUMMYFUNCTION("""COMPUTED_VALUE"""),0.0)</f>
        <v>0</v>
      </c>
    </row>
    <row r="30">
      <c r="A30" s="266">
        <f>IFERROR(__xludf.DUMMYFUNCTION("""COMPUTED_VALUE"""),43.0)</f>
        <v>43</v>
      </c>
      <c r="B30" s="267" t="str">
        <f>IFERROR(__xludf.DUMMYFUNCTION("""COMPUTED_VALUE"""),"Isaac Kyser")</f>
        <v>Isaac Kyser</v>
      </c>
      <c r="C30" s="268">
        <f>IFERROR(__xludf.DUMMYFUNCTION("""COMPUTED_VALUE"""),0.0)</f>
        <v>0</v>
      </c>
      <c r="D30" s="269">
        <f>IFERROR(__xludf.DUMMYFUNCTION("""COMPUTED_VALUE"""),0.0)</f>
        <v>0</v>
      </c>
      <c r="E30" s="269">
        <f>IFERROR(__xludf.DUMMYFUNCTION("""COMPUTED_VALUE"""),0.0)</f>
        <v>0</v>
      </c>
      <c r="F30" s="269">
        <f>IFERROR(__xludf.DUMMYFUNCTION("""COMPUTED_VALUE"""),0.0)</f>
        <v>0</v>
      </c>
      <c r="G30" s="270">
        <f>IFERROR(__xludf.DUMMYFUNCTION("""COMPUTED_VALUE"""),0.0)</f>
        <v>0</v>
      </c>
      <c r="H30" s="271">
        <f>IFERROR(__xludf.DUMMYFUNCTION("""COMPUTED_VALUE"""),0.0)</f>
        <v>0</v>
      </c>
      <c r="I30" s="272" t="str">
        <f>IFERROR(__xludf.DUMMYFUNCTION("""COMPUTED_VALUE"""),"")</f>
        <v/>
      </c>
      <c r="J30" s="273">
        <f>IFERROR(__xludf.DUMMYFUNCTION("""COMPUTED_VALUE"""),71.0)</f>
        <v>71</v>
      </c>
      <c r="K30" s="269">
        <f>IFERROR(__xludf.DUMMYFUNCTION("""COMPUTED_VALUE"""),351.0)</f>
        <v>351</v>
      </c>
      <c r="L30" s="269">
        <f>IFERROR(__xludf.DUMMYFUNCTION("""COMPUTED_VALUE"""),4.0)</f>
        <v>4</v>
      </c>
      <c r="M30" s="269">
        <f>IFERROR(__xludf.DUMMYFUNCTION("""COMPUTED_VALUE"""),0.0)</f>
        <v>0</v>
      </c>
      <c r="N30" s="271">
        <f>IFERROR(__xludf.DUMMYFUNCTION("""COMPUTED_VALUE"""),35.1)</f>
        <v>35.1</v>
      </c>
      <c r="O30" s="274">
        <f>IFERROR(__xludf.DUMMYFUNCTION("""COMPUTED_VALUE"""),4.943661971830986)</f>
        <v>4.943661972</v>
      </c>
      <c r="P30" s="273">
        <f>IFERROR(__xludf.DUMMYFUNCTION("""COMPUTED_VALUE"""),1.0)</f>
        <v>1</v>
      </c>
      <c r="Q30" s="269">
        <f>IFERROR(__xludf.DUMMYFUNCTION("""COMPUTED_VALUE"""),9.0)</f>
        <v>9</v>
      </c>
      <c r="R30" s="269">
        <f>IFERROR(__xludf.DUMMYFUNCTION("""COMPUTED_VALUE"""),0.0)</f>
        <v>0</v>
      </c>
      <c r="S30" s="271">
        <f>IFERROR(__xludf.DUMMYFUNCTION("""COMPUTED_VALUE"""),0.9)</f>
        <v>0.9</v>
      </c>
      <c r="T30" s="274">
        <f>IFERROR(__xludf.DUMMYFUNCTION("""COMPUTED_VALUE"""),9.0)</f>
        <v>9</v>
      </c>
      <c r="U30" s="275">
        <f>IFERROR(__xludf.DUMMYFUNCTION("""COMPUTED_VALUE"""),1.0)</f>
        <v>1</v>
      </c>
      <c r="V30" s="50"/>
      <c r="W30" s="266">
        <f>IFERROR(__xludf.DUMMYFUNCTION("""COMPUTED_VALUE"""),9.0)</f>
        <v>9</v>
      </c>
      <c r="X30" s="267" t="str">
        <f>IFERROR(__xludf.DUMMYFUNCTION("""COMPUTED_VALUE"""),"Nate Schloesser")</f>
        <v>Nate Schloesser</v>
      </c>
      <c r="Y30" s="2"/>
      <c r="Z30" s="2"/>
      <c r="AA30" s="2"/>
      <c r="AB30" s="160"/>
      <c r="AC30" s="276">
        <f>IFERROR(__xludf.DUMMYFUNCTION("""COMPUTED_VALUE"""),1.0)</f>
        <v>1</v>
      </c>
      <c r="AD30" s="277">
        <f>IFERROR(__xludf.DUMMYFUNCTION("""COMPUTED_VALUE"""),0.0)</f>
        <v>0</v>
      </c>
      <c r="AE30" s="277">
        <f>IFERROR(__xludf.DUMMYFUNCTION("""COMPUTED_VALUE"""),0.0)</f>
        <v>0</v>
      </c>
      <c r="AF30" s="277">
        <f>IFERROR(__xludf.DUMMYFUNCTION("""COMPUTED_VALUE"""),0.0)</f>
        <v>0</v>
      </c>
      <c r="AG30" s="277">
        <f>IFERROR(__xludf.DUMMYFUNCTION("""COMPUTED_VALUE"""),0.0)</f>
        <v>0</v>
      </c>
      <c r="AH30" s="277">
        <f>IFERROR(__xludf.DUMMYFUNCTION("""COMPUTED_VALUE"""),0.0)</f>
        <v>0</v>
      </c>
      <c r="AI30" s="278">
        <f>IFERROR(__xludf.DUMMYFUNCTION("""COMPUTED_VALUE"""),0.0)</f>
        <v>0</v>
      </c>
    </row>
    <row r="31">
      <c r="A31" s="266">
        <f>IFERROR(__xludf.DUMMYFUNCTION("""COMPUTED_VALUE"""),82.0)</f>
        <v>82</v>
      </c>
      <c r="B31" s="267" t="str">
        <f>IFERROR(__xludf.DUMMYFUNCTION("""COMPUTED_VALUE"""),"Aiden Saunders")</f>
        <v>Aiden Saunders</v>
      </c>
      <c r="C31" s="268">
        <f>IFERROR(__xludf.DUMMYFUNCTION("""COMPUTED_VALUE"""),0.0)</f>
        <v>0</v>
      </c>
      <c r="D31" s="269">
        <f>IFERROR(__xludf.DUMMYFUNCTION("""COMPUTED_VALUE"""),0.0)</f>
        <v>0</v>
      </c>
      <c r="E31" s="269">
        <f>IFERROR(__xludf.DUMMYFUNCTION("""COMPUTED_VALUE"""),0.0)</f>
        <v>0</v>
      </c>
      <c r="F31" s="269">
        <f>IFERROR(__xludf.DUMMYFUNCTION("""COMPUTED_VALUE"""),0.0)</f>
        <v>0</v>
      </c>
      <c r="G31" s="270">
        <f>IFERROR(__xludf.DUMMYFUNCTION("""COMPUTED_VALUE"""),0.0)</f>
        <v>0</v>
      </c>
      <c r="H31" s="271">
        <f>IFERROR(__xludf.DUMMYFUNCTION("""COMPUTED_VALUE"""),0.0)</f>
        <v>0</v>
      </c>
      <c r="I31" s="272" t="str">
        <f>IFERROR(__xludf.DUMMYFUNCTION("""COMPUTED_VALUE"""),"")</f>
        <v/>
      </c>
      <c r="J31" s="273">
        <f>IFERROR(__xludf.DUMMYFUNCTION("""COMPUTED_VALUE"""),0.0)</f>
        <v>0</v>
      </c>
      <c r="K31" s="269">
        <f>IFERROR(__xludf.DUMMYFUNCTION("""COMPUTED_VALUE"""),0.0)</f>
        <v>0</v>
      </c>
      <c r="L31" s="269">
        <f>IFERROR(__xludf.DUMMYFUNCTION("""COMPUTED_VALUE"""),0.0)</f>
        <v>0</v>
      </c>
      <c r="M31" s="269">
        <f>IFERROR(__xludf.DUMMYFUNCTION("""COMPUTED_VALUE"""),0.0)</f>
        <v>0</v>
      </c>
      <c r="N31" s="271">
        <f>IFERROR(__xludf.DUMMYFUNCTION("""COMPUTED_VALUE"""),0.0)</f>
        <v>0</v>
      </c>
      <c r="O31" s="274" t="str">
        <f>IFERROR(__xludf.DUMMYFUNCTION("""COMPUTED_VALUE"""),"")</f>
        <v/>
      </c>
      <c r="P31" s="273">
        <f>IFERROR(__xludf.DUMMYFUNCTION("""COMPUTED_VALUE"""),7.0)</f>
        <v>7</v>
      </c>
      <c r="Q31" s="269">
        <f>IFERROR(__xludf.DUMMYFUNCTION("""COMPUTED_VALUE"""),65.0)</f>
        <v>65</v>
      </c>
      <c r="R31" s="269">
        <f>IFERROR(__xludf.DUMMYFUNCTION("""COMPUTED_VALUE"""),1.0)</f>
        <v>1</v>
      </c>
      <c r="S31" s="271">
        <f>IFERROR(__xludf.DUMMYFUNCTION("""COMPUTED_VALUE"""),6.5)</f>
        <v>6.5</v>
      </c>
      <c r="T31" s="274">
        <f>IFERROR(__xludf.DUMMYFUNCTION("""COMPUTED_VALUE"""),9.285714285714286)</f>
        <v>9.285714286</v>
      </c>
      <c r="U31" s="275">
        <f>IFERROR(__xludf.DUMMYFUNCTION("""COMPUTED_VALUE"""),1.0)</f>
        <v>1</v>
      </c>
      <c r="V31" s="50"/>
      <c r="W31" s="266"/>
      <c r="X31" s="267"/>
      <c r="Y31" s="2"/>
      <c r="Z31" s="2"/>
      <c r="AA31" s="2"/>
      <c r="AB31" s="160"/>
      <c r="AC31" s="276">
        <f>IFERROR(__xludf.DUMMYFUNCTION("""COMPUTED_VALUE"""),0.0)</f>
        <v>0</v>
      </c>
      <c r="AD31" s="277">
        <f>IFERROR(__xludf.DUMMYFUNCTION("""COMPUTED_VALUE"""),0.0)</f>
        <v>0</v>
      </c>
      <c r="AE31" s="277">
        <f>IFERROR(__xludf.DUMMYFUNCTION("""COMPUTED_VALUE"""),0.0)</f>
        <v>0</v>
      </c>
      <c r="AF31" s="277">
        <f>IFERROR(__xludf.DUMMYFUNCTION("""COMPUTED_VALUE"""),0.0)</f>
        <v>0</v>
      </c>
      <c r="AG31" s="277">
        <f>IFERROR(__xludf.DUMMYFUNCTION("""COMPUTED_VALUE"""),0.0)</f>
        <v>0</v>
      </c>
      <c r="AH31" s="277">
        <f>IFERROR(__xludf.DUMMYFUNCTION("""COMPUTED_VALUE"""),0.0)</f>
        <v>0</v>
      </c>
      <c r="AI31" s="278">
        <f>IFERROR(__xludf.DUMMYFUNCTION("""COMPUTED_VALUE"""),0.0)</f>
        <v>0</v>
      </c>
    </row>
    <row r="32">
      <c r="A32" s="266">
        <f>IFERROR(__xludf.DUMMYFUNCTION("""COMPUTED_VALUE"""),85.0)</f>
        <v>85</v>
      </c>
      <c r="B32" s="267" t="str">
        <f>IFERROR(__xludf.DUMMYFUNCTION("""COMPUTED_VALUE"""),"Conner Webb")</f>
        <v>Conner Webb</v>
      </c>
      <c r="C32" s="268">
        <f>IFERROR(__xludf.DUMMYFUNCTION("""COMPUTED_VALUE"""),0.0)</f>
        <v>0</v>
      </c>
      <c r="D32" s="269">
        <f>IFERROR(__xludf.DUMMYFUNCTION("""COMPUTED_VALUE"""),0.0)</f>
        <v>0</v>
      </c>
      <c r="E32" s="269">
        <f>IFERROR(__xludf.DUMMYFUNCTION("""COMPUTED_VALUE"""),0.0)</f>
        <v>0</v>
      </c>
      <c r="F32" s="269">
        <f>IFERROR(__xludf.DUMMYFUNCTION("""COMPUTED_VALUE"""),0.0)</f>
        <v>0</v>
      </c>
      <c r="G32" s="270">
        <f>IFERROR(__xludf.DUMMYFUNCTION("""COMPUTED_VALUE"""),0.0)</f>
        <v>0</v>
      </c>
      <c r="H32" s="271">
        <f>IFERROR(__xludf.DUMMYFUNCTION("""COMPUTED_VALUE"""),0.0)</f>
        <v>0</v>
      </c>
      <c r="I32" s="272" t="str">
        <f>IFERROR(__xludf.DUMMYFUNCTION("""COMPUTED_VALUE"""),"")</f>
        <v/>
      </c>
      <c r="J32" s="273">
        <f>IFERROR(__xludf.DUMMYFUNCTION("""COMPUTED_VALUE"""),0.0)</f>
        <v>0</v>
      </c>
      <c r="K32" s="269">
        <f>IFERROR(__xludf.DUMMYFUNCTION("""COMPUTED_VALUE"""),0.0)</f>
        <v>0</v>
      </c>
      <c r="L32" s="269">
        <f>IFERROR(__xludf.DUMMYFUNCTION("""COMPUTED_VALUE"""),0.0)</f>
        <v>0</v>
      </c>
      <c r="M32" s="269">
        <f>IFERROR(__xludf.DUMMYFUNCTION("""COMPUTED_VALUE"""),0.0)</f>
        <v>0</v>
      </c>
      <c r="N32" s="271">
        <f>IFERROR(__xludf.DUMMYFUNCTION("""COMPUTED_VALUE"""),0.0)</f>
        <v>0</v>
      </c>
      <c r="O32" s="274" t="str">
        <f>IFERROR(__xludf.DUMMYFUNCTION("""COMPUTED_VALUE"""),"")</f>
        <v/>
      </c>
      <c r="P32" s="273">
        <f>IFERROR(__xludf.DUMMYFUNCTION("""COMPUTED_VALUE"""),0.0)</f>
        <v>0</v>
      </c>
      <c r="Q32" s="269">
        <f>IFERROR(__xludf.DUMMYFUNCTION("""COMPUTED_VALUE"""),0.0)</f>
        <v>0</v>
      </c>
      <c r="R32" s="269">
        <f>IFERROR(__xludf.DUMMYFUNCTION("""COMPUTED_VALUE"""),0.0)</f>
        <v>0</v>
      </c>
      <c r="S32" s="271">
        <f>IFERROR(__xludf.DUMMYFUNCTION("""COMPUTED_VALUE"""),0.0)</f>
        <v>0</v>
      </c>
      <c r="T32" s="274" t="str">
        <f>IFERROR(__xludf.DUMMYFUNCTION("""COMPUTED_VALUE"""),"")</f>
        <v/>
      </c>
      <c r="U32" s="275">
        <f>IFERROR(__xludf.DUMMYFUNCTION("""COMPUTED_VALUE"""),0.0)</f>
        <v>0</v>
      </c>
      <c r="V32" s="50"/>
      <c r="W32" s="266"/>
      <c r="X32" s="267"/>
      <c r="Y32" s="2"/>
      <c r="Z32" s="2"/>
      <c r="AA32" s="2"/>
      <c r="AB32" s="160"/>
      <c r="AC32" s="276">
        <f>IFERROR(__xludf.DUMMYFUNCTION("""COMPUTED_VALUE"""),0.0)</f>
        <v>0</v>
      </c>
      <c r="AD32" s="277">
        <f>IFERROR(__xludf.DUMMYFUNCTION("""COMPUTED_VALUE"""),0.0)</f>
        <v>0</v>
      </c>
      <c r="AE32" s="277">
        <f>IFERROR(__xludf.DUMMYFUNCTION("""COMPUTED_VALUE"""),0.0)</f>
        <v>0</v>
      </c>
      <c r="AF32" s="277">
        <f>IFERROR(__xludf.DUMMYFUNCTION("""COMPUTED_VALUE"""),0.0)</f>
        <v>0</v>
      </c>
      <c r="AG32" s="277">
        <f>IFERROR(__xludf.DUMMYFUNCTION("""COMPUTED_VALUE"""),0.0)</f>
        <v>0</v>
      </c>
      <c r="AH32" s="277">
        <f>IFERROR(__xludf.DUMMYFUNCTION("""COMPUTED_VALUE"""),0.0)</f>
        <v>0</v>
      </c>
      <c r="AI32" s="278">
        <f>IFERROR(__xludf.DUMMYFUNCTION("""COMPUTED_VALUE"""),0.0)</f>
        <v>0</v>
      </c>
    </row>
    <row r="33">
      <c r="A33" s="280">
        <f>IFERROR(__xludf.DUMMYFUNCTION("""COMPUTED_VALUE"""),87.0)</f>
        <v>87</v>
      </c>
      <c r="B33" s="281" t="str">
        <f>IFERROR(__xludf.DUMMYFUNCTION("""COMPUTED_VALUE"""),"Ryder Martinez")</f>
        <v>Ryder Martinez</v>
      </c>
      <c r="C33" s="282">
        <f>IFERROR(__xludf.DUMMYFUNCTION("""COMPUTED_VALUE"""),0.0)</f>
        <v>0</v>
      </c>
      <c r="D33" s="283">
        <f>IFERROR(__xludf.DUMMYFUNCTION("""COMPUTED_VALUE"""),0.0)</f>
        <v>0</v>
      </c>
      <c r="E33" s="283">
        <f>IFERROR(__xludf.DUMMYFUNCTION("""COMPUTED_VALUE"""),0.0)</f>
        <v>0</v>
      </c>
      <c r="F33" s="283">
        <f>IFERROR(__xludf.DUMMYFUNCTION("""COMPUTED_VALUE"""),0.0)</f>
        <v>0</v>
      </c>
      <c r="G33" s="284">
        <f>IFERROR(__xludf.DUMMYFUNCTION("""COMPUTED_VALUE"""),0.0)</f>
        <v>0</v>
      </c>
      <c r="H33" s="285">
        <f>IFERROR(__xludf.DUMMYFUNCTION("""COMPUTED_VALUE"""),0.0)</f>
        <v>0</v>
      </c>
      <c r="I33" s="286" t="str">
        <f>IFERROR(__xludf.DUMMYFUNCTION("""COMPUTED_VALUE"""),"")</f>
        <v/>
      </c>
      <c r="J33" s="287">
        <f>IFERROR(__xludf.DUMMYFUNCTION("""COMPUTED_VALUE"""),0.0)</f>
        <v>0</v>
      </c>
      <c r="K33" s="283">
        <f>IFERROR(__xludf.DUMMYFUNCTION("""COMPUTED_VALUE"""),0.0)</f>
        <v>0</v>
      </c>
      <c r="L33" s="283">
        <f>IFERROR(__xludf.DUMMYFUNCTION("""COMPUTED_VALUE"""),0.0)</f>
        <v>0</v>
      </c>
      <c r="M33" s="283">
        <f>IFERROR(__xludf.DUMMYFUNCTION("""COMPUTED_VALUE"""),0.0)</f>
        <v>0</v>
      </c>
      <c r="N33" s="285">
        <f>IFERROR(__xludf.DUMMYFUNCTION("""COMPUTED_VALUE"""),0.0)</f>
        <v>0</v>
      </c>
      <c r="O33" s="288" t="str">
        <f>IFERROR(__xludf.DUMMYFUNCTION("""COMPUTED_VALUE"""),"")</f>
        <v/>
      </c>
      <c r="P33" s="287">
        <f>IFERROR(__xludf.DUMMYFUNCTION("""COMPUTED_VALUE"""),0.0)</f>
        <v>0</v>
      </c>
      <c r="Q33" s="283">
        <f>IFERROR(__xludf.DUMMYFUNCTION("""COMPUTED_VALUE"""),0.0)</f>
        <v>0</v>
      </c>
      <c r="R33" s="283">
        <f>IFERROR(__xludf.DUMMYFUNCTION("""COMPUTED_VALUE"""),0.0)</f>
        <v>0</v>
      </c>
      <c r="S33" s="285">
        <f>IFERROR(__xludf.DUMMYFUNCTION("""COMPUTED_VALUE"""),0.0)</f>
        <v>0</v>
      </c>
      <c r="T33" s="288" t="str">
        <f>IFERROR(__xludf.DUMMYFUNCTION("""COMPUTED_VALUE"""),"")</f>
        <v/>
      </c>
      <c r="U33" s="289">
        <f>IFERROR(__xludf.DUMMYFUNCTION("""COMPUTED_VALUE"""),0.0)</f>
        <v>0</v>
      </c>
      <c r="V33" s="50"/>
      <c r="W33" s="266"/>
      <c r="X33" s="267"/>
      <c r="Y33" s="2"/>
      <c r="Z33" s="2"/>
      <c r="AA33" s="2"/>
      <c r="AB33" s="160"/>
      <c r="AC33" s="276">
        <f>IFERROR(__xludf.DUMMYFUNCTION("""COMPUTED_VALUE"""),0.0)</f>
        <v>0</v>
      </c>
      <c r="AD33" s="277">
        <f>IFERROR(__xludf.DUMMYFUNCTION("""COMPUTED_VALUE"""),0.0)</f>
        <v>0</v>
      </c>
      <c r="AE33" s="277">
        <f>IFERROR(__xludf.DUMMYFUNCTION("""COMPUTED_VALUE"""),0.0)</f>
        <v>0</v>
      </c>
      <c r="AF33" s="277">
        <f>IFERROR(__xludf.DUMMYFUNCTION("""COMPUTED_VALUE"""),0.0)</f>
        <v>0</v>
      </c>
      <c r="AG33" s="277">
        <f>IFERROR(__xludf.DUMMYFUNCTION("""COMPUTED_VALUE"""),0.0)</f>
        <v>0</v>
      </c>
      <c r="AH33" s="277">
        <f>IFERROR(__xludf.DUMMYFUNCTION("""COMPUTED_VALUE"""),0.0)</f>
        <v>0</v>
      </c>
      <c r="AI33" s="278">
        <f>IFERROR(__xludf.DUMMYFUNCTION("""COMPUTED_VALUE"""),0.0)</f>
        <v>0</v>
      </c>
    </row>
    <row r="34">
      <c r="A34" s="290"/>
      <c r="B34" s="290" t="str">
        <f>IFERROR(__xludf.DUMMYFUNCTION("""COMPUTED_VALUE"""),"Totals")</f>
        <v>Totals</v>
      </c>
      <c r="C34" s="291">
        <f>IFERROR(__xludf.DUMMYFUNCTION("""COMPUTED_VALUE"""),144.0)</f>
        <v>144</v>
      </c>
      <c r="D34" s="291">
        <f>IFERROR(__xludf.DUMMYFUNCTION("""COMPUTED_VALUE"""),67.0)</f>
        <v>67</v>
      </c>
      <c r="E34" s="291">
        <f>IFERROR(__xludf.DUMMYFUNCTION("""COMPUTED_VALUE"""),994.0)</f>
        <v>994</v>
      </c>
      <c r="F34" s="291">
        <f>IFERROR(__xludf.DUMMYFUNCTION("""COMPUTED_VALUE"""),7.0)</f>
        <v>7</v>
      </c>
      <c r="G34" s="291">
        <f>IFERROR(__xludf.DUMMYFUNCTION("""COMPUTED_VALUE"""),10.0)</f>
        <v>10</v>
      </c>
      <c r="H34" s="292">
        <f>IFERROR(__xludf.DUMMYFUNCTION("""COMPUTED_VALUE"""),99.4)</f>
        <v>99.4</v>
      </c>
      <c r="I34" s="293">
        <f>IFERROR(__xludf.DUMMYFUNCTION("""COMPUTED_VALUE"""),0.4652777777777778)</f>
        <v>0.4652777778</v>
      </c>
      <c r="J34" s="291">
        <f>IFERROR(__xludf.DUMMYFUNCTION("""COMPUTED_VALUE"""),346.0)</f>
        <v>346</v>
      </c>
      <c r="K34" s="291">
        <f>IFERROR(__xludf.DUMMYFUNCTION("""COMPUTED_VALUE"""),2383.0)</f>
        <v>2383</v>
      </c>
      <c r="L34" s="291">
        <f>IFERROR(__xludf.DUMMYFUNCTION("""COMPUTED_VALUE"""),28.0)</f>
        <v>28</v>
      </c>
      <c r="M34" s="291">
        <f>IFERROR(__xludf.DUMMYFUNCTION("""COMPUTED_VALUE"""),1.0)</f>
        <v>1</v>
      </c>
      <c r="N34" s="292">
        <f>IFERROR(__xludf.DUMMYFUNCTION("""COMPUTED_VALUE"""),238.3)</f>
        <v>238.3</v>
      </c>
      <c r="O34" s="292">
        <f>IFERROR(__xludf.DUMMYFUNCTION("""COMPUTED_VALUE"""),6.88728323699422)</f>
        <v>6.887283237</v>
      </c>
      <c r="P34" s="291">
        <f>IFERROR(__xludf.DUMMYFUNCTION("""COMPUTED_VALUE"""),67.0)</f>
        <v>67</v>
      </c>
      <c r="Q34" s="291">
        <f>IFERROR(__xludf.DUMMYFUNCTION("""COMPUTED_VALUE"""),994.0)</f>
        <v>994</v>
      </c>
      <c r="R34" s="291">
        <f>IFERROR(__xludf.DUMMYFUNCTION("""COMPUTED_VALUE"""),6.0)</f>
        <v>6</v>
      </c>
      <c r="S34" s="292">
        <f>IFERROR(__xludf.DUMMYFUNCTION("""COMPUTED_VALUE"""),99.4)</f>
        <v>99.4</v>
      </c>
      <c r="T34" s="292">
        <f>IFERROR(__xludf.DUMMYFUNCTION("""COMPUTED_VALUE"""),14.835820895522389)</f>
        <v>14.8358209</v>
      </c>
      <c r="U34" s="291">
        <f>IFERROR(__xludf.DUMMYFUNCTION("""COMPUTED_VALUE"""),3.0)</f>
        <v>3</v>
      </c>
      <c r="V34" s="50"/>
      <c r="W34" s="266">
        <f>IFERROR(__xludf.DUMMYFUNCTION("""COMPUTED_VALUE"""),15.0)</f>
        <v>15</v>
      </c>
      <c r="X34" s="267" t="str">
        <f>IFERROR(__xludf.DUMMYFUNCTION("""COMPUTED_VALUE"""),"Elijah Castrucci")</f>
        <v>Elijah Castrucci</v>
      </c>
      <c r="Y34" s="2"/>
      <c r="Z34" s="2"/>
      <c r="AA34" s="2"/>
      <c r="AB34" s="160"/>
      <c r="AC34" s="276">
        <f>IFERROR(__xludf.DUMMYFUNCTION("""COMPUTED_VALUE"""),1.0)</f>
        <v>1</v>
      </c>
      <c r="AD34" s="277">
        <f>IFERROR(__xludf.DUMMYFUNCTION("""COMPUTED_VALUE"""),0.0)</f>
        <v>0</v>
      </c>
      <c r="AE34" s="277">
        <f>IFERROR(__xludf.DUMMYFUNCTION("""COMPUTED_VALUE"""),0.0)</f>
        <v>0</v>
      </c>
      <c r="AF34" s="277">
        <f>IFERROR(__xludf.DUMMYFUNCTION("""COMPUTED_VALUE"""),0.0)</f>
        <v>0</v>
      </c>
      <c r="AG34" s="277">
        <f>IFERROR(__xludf.DUMMYFUNCTION("""COMPUTED_VALUE"""),0.0)</f>
        <v>0</v>
      </c>
      <c r="AH34" s="277">
        <f>IFERROR(__xludf.DUMMYFUNCTION("""COMPUTED_VALUE"""),0.0)</f>
        <v>0</v>
      </c>
      <c r="AI34" s="278">
        <f>IFERROR(__xludf.DUMMYFUNCTION("""COMPUTED_VALUE"""),0.0)</f>
        <v>0</v>
      </c>
    </row>
    <row r="35">
      <c r="A35" s="28"/>
      <c r="B35" s="233"/>
      <c r="C35" s="294" t="str">
        <f>IFERROR(__xludf.DUMMYFUNCTION("""COMPUTED_VALUE"""),"Field Goal")</f>
        <v>Field Goal</v>
      </c>
      <c r="E35" s="294" t="str">
        <f>IFERROR(__xludf.DUMMYFUNCTION("""COMPUTED_VALUE"""),"Extra Pt")</f>
        <v>Extra Pt</v>
      </c>
      <c r="G35" s="23"/>
      <c r="H35" s="294" t="str">
        <f>IFERROR(__xludf.DUMMYFUNCTION("""COMPUTED_VALUE"""),"Punts")</f>
        <v>Punts</v>
      </c>
      <c r="J35" s="23"/>
      <c r="K35" s="31" t="str">
        <f>IFERROR(__xludf.DUMMYFUNCTION("""COMPUTED_VALUE"""),"Kickoff Returns")</f>
        <v>Kickoff Returns</v>
      </c>
      <c r="L35" s="32"/>
      <c r="M35" s="33"/>
      <c r="N35" s="23"/>
      <c r="O35" s="31" t="str">
        <f>IFERROR(__xludf.DUMMYFUNCTION("""COMPUTED_VALUE"""),"Punt Returns")</f>
        <v>Punt Returns</v>
      </c>
      <c r="P35" s="32"/>
      <c r="Q35" s="33"/>
      <c r="R35" s="23"/>
      <c r="S35" s="31" t="str">
        <f>IFERROR(__xludf.DUMMYFUNCTION("""COMPUTED_VALUE"""),"Kicks Blocked")</f>
        <v>Kicks Blocked</v>
      </c>
      <c r="T35" s="32"/>
      <c r="U35" s="33"/>
      <c r="V35" s="50"/>
      <c r="W35" s="266">
        <f>IFERROR(__xludf.DUMMYFUNCTION("""COMPUTED_VALUE"""),16.0)</f>
        <v>16</v>
      </c>
      <c r="X35" s="267" t="str">
        <f>IFERROR(__xludf.DUMMYFUNCTION("""COMPUTED_VALUE"""),"Marshall Flew")</f>
        <v>Marshall Flew</v>
      </c>
      <c r="Y35" s="2"/>
      <c r="Z35" s="2"/>
      <c r="AA35" s="2"/>
      <c r="AB35" s="160"/>
      <c r="AC35" s="276">
        <f>IFERROR(__xludf.DUMMYFUNCTION("""COMPUTED_VALUE"""),0.0)</f>
        <v>0</v>
      </c>
      <c r="AD35" s="277">
        <f>IFERROR(__xludf.DUMMYFUNCTION("""COMPUTED_VALUE"""),0.0)</f>
        <v>0</v>
      </c>
      <c r="AE35" s="277">
        <f>IFERROR(__xludf.DUMMYFUNCTION("""COMPUTED_VALUE"""),0.0)</f>
        <v>0</v>
      </c>
      <c r="AF35" s="277">
        <f>IFERROR(__xludf.DUMMYFUNCTION("""COMPUTED_VALUE"""),0.0)</f>
        <v>0</v>
      </c>
      <c r="AG35" s="277">
        <f>IFERROR(__xludf.DUMMYFUNCTION("""COMPUTED_VALUE"""),0.0)</f>
        <v>0</v>
      </c>
      <c r="AH35" s="277">
        <f>IFERROR(__xludf.DUMMYFUNCTION("""COMPUTED_VALUE"""),0.0)</f>
        <v>0</v>
      </c>
      <c r="AI35" s="278">
        <f>IFERROR(__xludf.DUMMYFUNCTION("""COMPUTED_VALUE"""),0.0)</f>
        <v>0</v>
      </c>
    </row>
    <row r="36">
      <c r="A36" s="294" t="str">
        <f>IFERROR(__xludf.DUMMYFUNCTION("""COMPUTED_VALUE"""),"#")</f>
        <v>#</v>
      </c>
      <c r="B36" s="294" t="str">
        <f>IFERROR(__xludf.DUMMYFUNCTION("""COMPUTED_VALUE"""),"SPECIAL TEAMS")</f>
        <v>SPECIAL TEAMS</v>
      </c>
      <c r="C36" s="38" t="str">
        <f>IFERROR(__xludf.DUMMYFUNCTION("""COMPUTED_VALUE"""),"ATT")</f>
        <v>ATT</v>
      </c>
      <c r="D36" s="295" t="str">
        <f>IFERROR(__xludf.DUMMYFUNCTION("""COMPUTED_VALUE"""),"Made")</f>
        <v>Made</v>
      </c>
      <c r="E36" s="296" t="str">
        <f>IFERROR(__xludf.DUMMYFUNCTION("""COMPUTED_VALUE"""),"ATT")</f>
        <v>ATT</v>
      </c>
      <c r="F36" s="295" t="str">
        <f>IFERROR(__xludf.DUMMYFUNCTION("""COMPUTED_VALUE"""),"Made")</f>
        <v>Made</v>
      </c>
      <c r="G36" s="297" t="str">
        <f>IFERROR(__xludf.DUMMYFUNCTION("""COMPUTED_VALUE"""),"%")</f>
        <v>%</v>
      </c>
      <c r="H36" s="296" t="str">
        <f>IFERROR(__xludf.DUMMYFUNCTION("""COMPUTED_VALUE"""),"ATT")</f>
        <v>ATT</v>
      </c>
      <c r="I36" s="44" t="str">
        <f>IFERROR(__xludf.DUMMYFUNCTION("""COMPUTED_VALUE"""),"YDS")</f>
        <v>YDS</v>
      </c>
      <c r="J36" s="298" t="str">
        <f>IFERROR(__xludf.DUMMYFUNCTION("""COMPUTED_VALUE"""),"Y/Att")</f>
        <v>Y/Att</v>
      </c>
      <c r="K36" s="38" t="str">
        <f>IFERROR(__xludf.DUMMYFUNCTION("""COMPUTED_VALUE"""),"ATT")</f>
        <v>ATT</v>
      </c>
      <c r="L36" s="44" t="str">
        <f>IFERROR(__xludf.DUMMYFUNCTION("""COMPUTED_VALUE"""),"YDS")</f>
        <v>YDS</v>
      </c>
      <c r="M36" s="44" t="str">
        <f>IFERROR(__xludf.DUMMYFUNCTION("""COMPUTED_VALUE"""),"TD")</f>
        <v>TD</v>
      </c>
      <c r="N36" s="298" t="str">
        <f>IFERROR(__xludf.DUMMYFUNCTION("""COMPUTED_VALUE"""),"Y/Att")</f>
        <v>Y/Att</v>
      </c>
      <c r="O36" s="296" t="str">
        <f>IFERROR(__xludf.DUMMYFUNCTION("""COMPUTED_VALUE"""),"ATT")</f>
        <v>ATT</v>
      </c>
      <c r="P36" s="44" t="str">
        <f>IFERROR(__xludf.DUMMYFUNCTION("""COMPUTED_VALUE"""),"YDS")</f>
        <v>YDS</v>
      </c>
      <c r="Q36" s="44" t="str">
        <f>IFERROR(__xludf.DUMMYFUNCTION("""COMPUTED_VALUE"""),"TD")</f>
        <v>TD</v>
      </c>
      <c r="R36" s="298" t="str">
        <f>IFERROR(__xludf.DUMMYFUNCTION("""COMPUTED_VALUE"""),"Y/Att")</f>
        <v>Y/Att</v>
      </c>
      <c r="S36" s="44" t="str">
        <f>IFERROR(__xludf.DUMMYFUNCTION("""COMPUTED_VALUE"""),"Punt")</f>
        <v>Punt</v>
      </c>
      <c r="T36" s="44" t="str">
        <f>IFERROR(__xludf.DUMMYFUNCTION("""COMPUTED_VALUE"""),"FG")</f>
        <v>FG</v>
      </c>
      <c r="U36" s="47" t="str">
        <f>IFERROR(__xludf.DUMMYFUNCTION("""COMPUTED_VALUE"""),"XPt")</f>
        <v>XPt</v>
      </c>
      <c r="V36" s="50"/>
      <c r="W36" s="266">
        <f>IFERROR(__xludf.DUMMYFUNCTION("""COMPUTED_VALUE"""),17.0)</f>
        <v>17</v>
      </c>
      <c r="X36" s="267" t="str">
        <f>IFERROR(__xludf.DUMMYFUNCTION("""COMPUTED_VALUE"""),"Jayden Billman")</f>
        <v>Jayden Billman</v>
      </c>
      <c r="Y36" s="2"/>
      <c r="Z36" s="2"/>
      <c r="AA36" s="2"/>
      <c r="AB36" s="160"/>
      <c r="AC36" s="276">
        <f>IFERROR(__xludf.DUMMYFUNCTION("""COMPUTED_VALUE"""),0.0)</f>
        <v>0</v>
      </c>
      <c r="AD36" s="277">
        <f>IFERROR(__xludf.DUMMYFUNCTION("""COMPUTED_VALUE"""),0.0)</f>
        <v>0</v>
      </c>
      <c r="AE36" s="277">
        <f>IFERROR(__xludf.DUMMYFUNCTION("""COMPUTED_VALUE"""),0.0)</f>
        <v>0</v>
      </c>
      <c r="AF36" s="277">
        <f>IFERROR(__xludf.DUMMYFUNCTION("""COMPUTED_VALUE"""),0.0)</f>
        <v>0</v>
      </c>
      <c r="AG36" s="277">
        <f>IFERROR(__xludf.DUMMYFUNCTION("""COMPUTED_VALUE"""),0.0)</f>
        <v>0</v>
      </c>
      <c r="AH36" s="277">
        <f>IFERROR(__xludf.DUMMYFUNCTION("""COMPUTED_VALUE"""),0.0)</f>
        <v>0</v>
      </c>
      <c r="AI36" s="278">
        <f>IFERROR(__xludf.DUMMYFUNCTION("""COMPUTED_VALUE"""),0.0)</f>
        <v>0</v>
      </c>
    </row>
    <row r="37">
      <c r="A37" s="250">
        <f>IFERROR(__xludf.DUMMYFUNCTION("""COMPUTED_VALUE"""),8.0)</f>
        <v>8</v>
      </c>
      <c r="B37" s="299" t="str">
        <f>IFERROR(__xludf.DUMMYFUNCTION("""COMPUTED_VALUE"""),"Zach Werth")</f>
        <v>Zach Werth</v>
      </c>
      <c r="C37" s="252">
        <f>IFERROR(__xludf.DUMMYFUNCTION("""COMPUTED_VALUE"""),0.0)</f>
        <v>0</v>
      </c>
      <c r="D37" s="254">
        <f>IFERROR(__xludf.DUMMYFUNCTION("""COMPUTED_VALUE"""),0.0)</f>
        <v>0</v>
      </c>
      <c r="E37" s="254">
        <f>IFERROR(__xludf.DUMMYFUNCTION("""COMPUTED_VALUE"""),0.0)</f>
        <v>0</v>
      </c>
      <c r="F37" s="254">
        <f>IFERROR(__xludf.DUMMYFUNCTION("""COMPUTED_VALUE"""),0.0)</f>
        <v>0</v>
      </c>
      <c r="G37" s="257" t="str">
        <f>IFERROR(__xludf.DUMMYFUNCTION("""COMPUTED_VALUE"""),"")</f>
        <v/>
      </c>
      <c r="H37" s="252">
        <f>IFERROR(__xludf.DUMMYFUNCTION("""COMPUTED_VALUE"""),10.0)</f>
        <v>10</v>
      </c>
      <c r="I37" s="254">
        <f>IFERROR(__xludf.DUMMYFUNCTION("""COMPUTED_VALUE"""),408.0)</f>
        <v>408</v>
      </c>
      <c r="J37" s="259">
        <f>IFERROR(__xludf.DUMMYFUNCTION("""COMPUTED_VALUE"""),40.8)</f>
        <v>40.8</v>
      </c>
      <c r="K37" s="252">
        <f>IFERROR(__xludf.DUMMYFUNCTION("""COMPUTED_VALUE"""),0.0)</f>
        <v>0</v>
      </c>
      <c r="L37" s="254">
        <f>IFERROR(__xludf.DUMMYFUNCTION("""COMPUTED_VALUE"""),0.0)</f>
        <v>0</v>
      </c>
      <c r="M37" s="254">
        <f>IFERROR(__xludf.DUMMYFUNCTION("""COMPUTED_VALUE"""),0.0)</f>
        <v>0</v>
      </c>
      <c r="N37" s="259" t="str">
        <f>IFERROR(__xludf.DUMMYFUNCTION("""COMPUTED_VALUE"""),"")</f>
        <v/>
      </c>
      <c r="O37" s="252">
        <f>IFERROR(__xludf.DUMMYFUNCTION("""COMPUTED_VALUE"""),0.0)</f>
        <v>0</v>
      </c>
      <c r="P37" s="254">
        <f>IFERROR(__xludf.DUMMYFUNCTION("""COMPUTED_VALUE"""),0.0)</f>
        <v>0</v>
      </c>
      <c r="Q37" s="254">
        <f>IFERROR(__xludf.DUMMYFUNCTION("""COMPUTED_VALUE"""),0.0)</f>
        <v>0</v>
      </c>
      <c r="R37" s="259" t="str">
        <f>IFERROR(__xludf.DUMMYFUNCTION("""COMPUTED_VALUE"""),"")</f>
        <v/>
      </c>
      <c r="S37" s="258">
        <f>IFERROR(__xludf.DUMMYFUNCTION("""COMPUTED_VALUE"""),0.0)</f>
        <v>0</v>
      </c>
      <c r="T37" s="254">
        <f>IFERROR(__xludf.DUMMYFUNCTION("""COMPUTED_VALUE"""),0.0)</f>
        <v>0</v>
      </c>
      <c r="U37" s="300">
        <f>IFERROR(__xludf.DUMMYFUNCTION("""COMPUTED_VALUE"""),0.0)</f>
        <v>0</v>
      </c>
      <c r="V37" s="50"/>
      <c r="W37" s="266">
        <f>IFERROR(__xludf.DUMMYFUNCTION("""COMPUTED_VALUE"""),23.0)</f>
        <v>23</v>
      </c>
      <c r="X37" s="267" t="str">
        <f>IFERROR(__xludf.DUMMYFUNCTION("""COMPUTED_VALUE"""),"Landon Mooney")</f>
        <v>Landon Mooney</v>
      </c>
      <c r="Y37" s="2"/>
      <c r="Z37" s="2"/>
      <c r="AA37" s="2"/>
      <c r="AB37" s="160"/>
      <c r="AC37" s="276">
        <f>IFERROR(__xludf.DUMMYFUNCTION("""COMPUTED_VALUE"""),6.0)</f>
        <v>6</v>
      </c>
      <c r="AD37" s="277">
        <f>IFERROR(__xludf.DUMMYFUNCTION("""COMPUTED_VALUE"""),0.0)</f>
        <v>0</v>
      </c>
      <c r="AE37" s="277">
        <f>IFERROR(__xludf.DUMMYFUNCTION("""COMPUTED_VALUE"""),0.0)</f>
        <v>0</v>
      </c>
      <c r="AF37" s="277">
        <f>IFERROR(__xludf.DUMMYFUNCTION("""COMPUTED_VALUE"""),0.0)</f>
        <v>0</v>
      </c>
      <c r="AG37" s="277">
        <f>IFERROR(__xludf.DUMMYFUNCTION("""COMPUTED_VALUE"""),0.0)</f>
        <v>0</v>
      </c>
      <c r="AH37" s="277">
        <f>IFERROR(__xludf.DUMMYFUNCTION("""COMPUTED_VALUE"""),0.0)</f>
        <v>0</v>
      </c>
      <c r="AI37" s="278">
        <f>IFERROR(__xludf.DUMMYFUNCTION("""COMPUTED_VALUE"""),0.0)</f>
        <v>0</v>
      </c>
    </row>
    <row r="38">
      <c r="A38" s="266">
        <f>IFERROR(__xludf.DUMMYFUNCTION("""COMPUTED_VALUE"""),18.0)</f>
        <v>18</v>
      </c>
      <c r="B38" s="301" t="str">
        <f>IFERROR(__xludf.DUMMYFUNCTION("""COMPUTED_VALUE"""),"Micah Smith")</f>
        <v>Micah Smith</v>
      </c>
      <c r="C38" s="268">
        <f>IFERROR(__xludf.DUMMYFUNCTION("""COMPUTED_VALUE"""),4.0)</f>
        <v>4</v>
      </c>
      <c r="D38" s="269">
        <f>IFERROR(__xludf.DUMMYFUNCTION("""COMPUTED_VALUE"""),2.0)</f>
        <v>2</v>
      </c>
      <c r="E38" s="269">
        <f>IFERROR(__xludf.DUMMYFUNCTION("""COMPUTED_VALUE"""),31.0)</f>
        <v>31</v>
      </c>
      <c r="F38" s="269">
        <f>IFERROR(__xludf.DUMMYFUNCTION("""COMPUTED_VALUE"""),26.0)</f>
        <v>26</v>
      </c>
      <c r="G38" s="272">
        <f>IFERROR(__xludf.DUMMYFUNCTION("""COMPUTED_VALUE"""),0.8)</f>
        <v>0.8</v>
      </c>
      <c r="H38" s="268">
        <f>IFERROR(__xludf.DUMMYFUNCTION("""COMPUTED_VALUE"""),0.0)</f>
        <v>0</v>
      </c>
      <c r="I38" s="269">
        <f>IFERROR(__xludf.DUMMYFUNCTION("""COMPUTED_VALUE"""),0.0)</f>
        <v>0</v>
      </c>
      <c r="J38" s="274" t="str">
        <f>IFERROR(__xludf.DUMMYFUNCTION("""COMPUTED_VALUE"""),"")</f>
        <v/>
      </c>
      <c r="K38" s="268">
        <f>IFERROR(__xludf.DUMMYFUNCTION("""COMPUTED_VALUE"""),11.0)</f>
        <v>11</v>
      </c>
      <c r="L38" s="269">
        <f>IFERROR(__xludf.DUMMYFUNCTION("""COMPUTED_VALUE"""),231.0)</f>
        <v>231</v>
      </c>
      <c r="M38" s="269">
        <f>IFERROR(__xludf.DUMMYFUNCTION("""COMPUTED_VALUE"""),0.0)</f>
        <v>0</v>
      </c>
      <c r="N38" s="274">
        <f>IFERROR(__xludf.DUMMYFUNCTION("""COMPUTED_VALUE"""),21.0)</f>
        <v>21</v>
      </c>
      <c r="O38" s="268">
        <f>IFERROR(__xludf.DUMMYFUNCTION("""COMPUTED_VALUE"""),5.0)</f>
        <v>5</v>
      </c>
      <c r="P38" s="269">
        <f>IFERROR(__xludf.DUMMYFUNCTION("""COMPUTED_VALUE"""),67.0)</f>
        <v>67</v>
      </c>
      <c r="Q38" s="269">
        <f>IFERROR(__xludf.DUMMYFUNCTION("""COMPUTED_VALUE"""),0.0)</f>
        <v>0</v>
      </c>
      <c r="R38" s="274">
        <f>IFERROR(__xludf.DUMMYFUNCTION("""COMPUTED_VALUE"""),13.4)</f>
        <v>13.4</v>
      </c>
      <c r="S38" s="273">
        <f>IFERROR(__xludf.DUMMYFUNCTION("""COMPUTED_VALUE"""),0.0)</f>
        <v>0</v>
      </c>
      <c r="T38" s="269">
        <f>IFERROR(__xludf.DUMMYFUNCTION("""COMPUTED_VALUE"""),0.0)</f>
        <v>0</v>
      </c>
      <c r="U38" s="302">
        <f>IFERROR(__xludf.DUMMYFUNCTION("""COMPUTED_VALUE"""),0.0)</f>
        <v>0</v>
      </c>
      <c r="V38" s="50"/>
      <c r="W38" s="266">
        <f>IFERROR(__xludf.DUMMYFUNCTION("""COMPUTED_VALUE"""),25.0)</f>
        <v>25</v>
      </c>
      <c r="X38" s="267" t="str">
        <f>IFERROR(__xludf.DUMMYFUNCTION("""COMPUTED_VALUE"""),"Riley Miller")</f>
        <v>Riley Miller</v>
      </c>
      <c r="Y38" s="2"/>
      <c r="Z38" s="2"/>
      <c r="AA38" s="2"/>
      <c r="AB38" s="160"/>
      <c r="AC38" s="276">
        <f>IFERROR(__xludf.DUMMYFUNCTION("""COMPUTED_VALUE"""),0.0)</f>
        <v>0</v>
      </c>
      <c r="AD38" s="277">
        <f>IFERROR(__xludf.DUMMYFUNCTION("""COMPUTED_VALUE"""),0.0)</f>
        <v>0</v>
      </c>
      <c r="AE38" s="277">
        <f>IFERROR(__xludf.DUMMYFUNCTION("""COMPUTED_VALUE"""),0.0)</f>
        <v>0</v>
      </c>
      <c r="AF38" s="277">
        <f>IFERROR(__xludf.DUMMYFUNCTION("""COMPUTED_VALUE"""),0.0)</f>
        <v>0</v>
      </c>
      <c r="AG38" s="277">
        <f>IFERROR(__xludf.DUMMYFUNCTION("""COMPUTED_VALUE"""),0.0)</f>
        <v>0</v>
      </c>
      <c r="AH38" s="277">
        <f>IFERROR(__xludf.DUMMYFUNCTION("""COMPUTED_VALUE"""),0.0)</f>
        <v>0</v>
      </c>
      <c r="AI38" s="278">
        <f>IFERROR(__xludf.DUMMYFUNCTION("""COMPUTED_VALUE"""),0.0)</f>
        <v>0</v>
      </c>
    </row>
    <row r="39">
      <c r="A39" s="266">
        <f>IFERROR(__xludf.DUMMYFUNCTION("""COMPUTED_VALUE"""),14.0)</f>
        <v>14</v>
      </c>
      <c r="B39" s="301" t="str">
        <f>IFERROR(__xludf.DUMMYFUNCTION("""COMPUTED_VALUE"""),"Chase Jackson")</f>
        <v>Chase Jackson</v>
      </c>
      <c r="C39" s="268">
        <f>IFERROR(__xludf.DUMMYFUNCTION("""COMPUTED_VALUE"""),0.0)</f>
        <v>0</v>
      </c>
      <c r="D39" s="269">
        <f>IFERROR(__xludf.DUMMYFUNCTION("""COMPUTED_VALUE"""),0.0)</f>
        <v>0</v>
      </c>
      <c r="E39" s="269">
        <f>IFERROR(__xludf.DUMMYFUNCTION("""COMPUTED_VALUE"""),0.0)</f>
        <v>0</v>
      </c>
      <c r="F39" s="269">
        <f>IFERROR(__xludf.DUMMYFUNCTION("""COMPUTED_VALUE"""),0.0)</f>
        <v>0</v>
      </c>
      <c r="G39" s="272" t="str">
        <f>IFERROR(__xludf.DUMMYFUNCTION("""COMPUTED_VALUE"""),"")</f>
        <v/>
      </c>
      <c r="H39" s="268">
        <f>IFERROR(__xludf.DUMMYFUNCTION("""COMPUTED_VALUE"""),0.0)</f>
        <v>0</v>
      </c>
      <c r="I39" s="269">
        <f>IFERROR(__xludf.DUMMYFUNCTION("""COMPUTED_VALUE"""),0.0)</f>
        <v>0</v>
      </c>
      <c r="J39" s="274" t="str">
        <f>IFERROR(__xludf.DUMMYFUNCTION("""COMPUTED_VALUE"""),"")</f>
        <v/>
      </c>
      <c r="K39" s="268">
        <f>IFERROR(__xludf.DUMMYFUNCTION("""COMPUTED_VALUE"""),0.0)</f>
        <v>0</v>
      </c>
      <c r="L39" s="269">
        <f>IFERROR(__xludf.DUMMYFUNCTION("""COMPUTED_VALUE"""),0.0)</f>
        <v>0</v>
      </c>
      <c r="M39" s="269">
        <f>IFERROR(__xludf.DUMMYFUNCTION("""COMPUTED_VALUE"""),0.0)</f>
        <v>0</v>
      </c>
      <c r="N39" s="274" t="str">
        <f>IFERROR(__xludf.DUMMYFUNCTION("""COMPUTED_VALUE"""),"")</f>
        <v/>
      </c>
      <c r="O39" s="268">
        <f>IFERROR(__xludf.DUMMYFUNCTION("""COMPUTED_VALUE"""),0.0)</f>
        <v>0</v>
      </c>
      <c r="P39" s="269">
        <f>IFERROR(__xludf.DUMMYFUNCTION("""COMPUTED_VALUE"""),0.0)</f>
        <v>0</v>
      </c>
      <c r="Q39" s="269">
        <f>IFERROR(__xludf.DUMMYFUNCTION("""COMPUTED_VALUE"""),0.0)</f>
        <v>0</v>
      </c>
      <c r="R39" s="274" t="str">
        <f>IFERROR(__xludf.DUMMYFUNCTION("""COMPUTED_VALUE"""),"")</f>
        <v/>
      </c>
      <c r="S39" s="273">
        <f>IFERROR(__xludf.DUMMYFUNCTION("""COMPUTED_VALUE"""),0.0)</f>
        <v>0</v>
      </c>
      <c r="T39" s="269">
        <f>IFERROR(__xludf.DUMMYFUNCTION("""COMPUTED_VALUE"""),0.0)</f>
        <v>0</v>
      </c>
      <c r="U39" s="302">
        <f>IFERROR(__xludf.DUMMYFUNCTION("""COMPUTED_VALUE"""),0.0)</f>
        <v>0</v>
      </c>
      <c r="V39" s="50"/>
      <c r="W39" s="266">
        <f>IFERROR(__xludf.DUMMYFUNCTION("""COMPUTED_VALUE"""),32.0)</f>
        <v>32</v>
      </c>
      <c r="X39" s="267" t="str">
        <f>IFERROR(__xludf.DUMMYFUNCTION("""COMPUTED_VALUE"""),"Louis Fleming")</f>
        <v>Louis Fleming</v>
      </c>
      <c r="Y39" s="2"/>
      <c r="Z39" s="2"/>
      <c r="AA39" s="2"/>
      <c r="AB39" s="160"/>
      <c r="AC39" s="276">
        <f>IFERROR(__xludf.DUMMYFUNCTION("""COMPUTED_VALUE"""),0.0)</f>
        <v>0</v>
      </c>
      <c r="AD39" s="277">
        <f>IFERROR(__xludf.DUMMYFUNCTION("""COMPUTED_VALUE"""),0.0)</f>
        <v>0</v>
      </c>
      <c r="AE39" s="277">
        <f>IFERROR(__xludf.DUMMYFUNCTION("""COMPUTED_VALUE"""),0.0)</f>
        <v>0</v>
      </c>
      <c r="AF39" s="277">
        <f>IFERROR(__xludf.DUMMYFUNCTION("""COMPUTED_VALUE"""),0.0)</f>
        <v>0</v>
      </c>
      <c r="AG39" s="277">
        <f>IFERROR(__xludf.DUMMYFUNCTION("""COMPUTED_VALUE"""),0.0)</f>
        <v>0</v>
      </c>
      <c r="AH39" s="277">
        <f>IFERROR(__xludf.DUMMYFUNCTION("""COMPUTED_VALUE"""),0.0)</f>
        <v>0</v>
      </c>
      <c r="AI39" s="278">
        <f>IFERROR(__xludf.DUMMYFUNCTION("""COMPUTED_VALUE"""),0.0)</f>
        <v>0</v>
      </c>
    </row>
    <row r="40">
      <c r="A40" s="266">
        <f>IFERROR(__xludf.DUMMYFUNCTION("""COMPUTED_VALUE"""),34.0)</f>
        <v>34</v>
      </c>
      <c r="B40" s="301" t="str">
        <f>IFERROR(__xludf.DUMMYFUNCTION("""COMPUTED_VALUE"""),"Aiden Kyser")</f>
        <v>Aiden Kyser</v>
      </c>
      <c r="C40" s="268">
        <f>IFERROR(__xludf.DUMMYFUNCTION("""COMPUTED_VALUE"""),0.0)</f>
        <v>0</v>
      </c>
      <c r="D40" s="269">
        <f>IFERROR(__xludf.DUMMYFUNCTION("""COMPUTED_VALUE"""),0.0)</f>
        <v>0</v>
      </c>
      <c r="E40" s="269">
        <f>IFERROR(__xludf.DUMMYFUNCTION("""COMPUTED_VALUE"""),0.0)</f>
        <v>0</v>
      </c>
      <c r="F40" s="269">
        <f>IFERROR(__xludf.DUMMYFUNCTION("""COMPUTED_VALUE"""),0.0)</f>
        <v>0</v>
      </c>
      <c r="G40" s="272" t="str">
        <f>IFERROR(__xludf.DUMMYFUNCTION("""COMPUTED_VALUE"""),"")</f>
        <v/>
      </c>
      <c r="H40" s="268">
        <f>IFERROR(__xludf.DUMMYFUNCTION("""COMPUTED_VALUE"""),0.0)</f>
        <v>0</v>
      </c>
      <c r="I40" s="269">
        <f>IFERROR(__xludf.DUMMYFUNCTION("""COMPUTED_VALUE"""),0.0)</f>
        <v>0</v>
      </c>
      <c r="J40" s="274" t="str">
        <f>IFERROR(__xludf.DUMMYFUNCTION("""COMPUTED_VALUE"""),"")</f>
        <v/>
      </c>
      <c r="K40" s="268">
        <f>IFERROR(__xludf.DUMMYFUNCTION("""COMPUTED_VALUE"""),11.0)</f>
        <v>11</v>
      </c>
      <c r="L40" s="269">
        <f>IFERROR(__xludf.DUMMYFUNCTION("""COMPUTED_VALUE"""),217.0)</f>
        <v>217</v>
      </c>
      <c r="M40" s="269">
        <f>IFERROR(__xludf.DUMMYFUNCTION("""COMPUTED_VALUE"""),0.0)</f>
        <v>0</v>
      </c>
      <c r="N40" s="274">
        <f>IFERROR(__xludf.DUMMYFUNCTION("""COMPUTED_VALUE"""),19.727272727272727)</f>
        <v>19.72727273</v>
      </c>
      <c r="O40" s="268">
        <f>IFERROR(__xludf.DUMMYFUNCTION("""COMPUTED_VALUE"""),0.0)</f>
        <v>0</v>
      </c>
      <c r="P40" s="269">
        <f>IFERROR(__xludf.DUMMYFUNCTION("""COMPUTED_VALUE"""),0.0)</f>
        <v>0</v>
      </c>
      <c r="Q40" s="269">
        <f>IFERROR(__xludf.DUMMYFUNCTION("""COMPUTED_VALUE"""),0.0)</f>
        <v>0</v>
      </c>
      <c r="R40" s="274" t="str">
        <f>IFERROR(__xludf.DUMMYFUNCTION("""COMPUTED_VALUE"""),"")</f>
        <v/>
      </c>
      <c r="S40" s="273">
        <f>IFERROR(__xludf.DUMMYFUNCTION("""COMPUTED_VALUE"""),0.0)</f>
        <v>0</v>
      </c>
      <c r="T40" s="269">
        <f>IFERROR(__xludf.DUMMYFUNCTION("""COMPUTED_VALUE"""),0.0)</f>
        <v>0</v>
      </c>
      <c r="U40" s="302">
        <f>IFERROR(__xludf.DUMMYFUNCTION("""COMPUTED_VALUE"""),0.0)</f>
        <v>0</v>
      </c>
      <c r="V40" s="50"/>
      <c r="W40" s="266">
        <f>IFERROR(__xludf.DUMMYFUNCTION("""COMPUTED_VALUE"""),52.0)</f>
        <v>52</v>
      </c>
      <c r="X40" s="267" t="str">
        <f>IFERROR(__xludf.DUMMYFUNCTION("""COMPUTED_VALUE"""),"Bear Benesh")</f>
        <v>Bear Benesh</v>
      </c>
      <c r="Y40" s="2"/>
      <c r="Z40" s="2"/>
      <c r="AA40" s="2"/>
      <c r="AB40" s="160"/>
      <c r="AC40" s="276">
        <f>IFERROR(__xludf.DUMMYFUNCTION("""COMPUTED_VALUE"""),2.0)</f>
        <v>2</v>
      </c>
      <c r="AD40" s="277">
        <f>IFERROR(__xludf.DUMMYFUNCTION("""COMPUTED_VALUE"""),0.0)</f>
        <v>0</v>
      </c>
      <c r="AE40" s="277">
        <f>IFERROR(__xludf.DUMMYFUNCTION("""COMPUTED_VALUE"""),0.0)</f>
        <v>0</v>
      </c>
      <c r="AF40" s="277">
        <f>IFERROR(__xludf.DUMMYFUNCTION("""COMPUTED_VALUE"""),0.0)</f>
        <v>0</v>
      </c>
      <c r="AG40" s="277">
        <f>IFERROR(__xludf.DUMMYFUNCTION("""COMPUTED_VALUE"""),0.0)</f>
        <v>0</v>
      </c>
      <c r="AH40" s="277">
        <f>IFERROR(__xludf.DUMMYFUNCTION("""COMPUTED_VALUE"""),0.0)</f>
        <v>0</v>
      </c>
      <c r="AI40" s="278">
        <f>IFERROR(__xludf.DUMMYFUNCTION("""COMPUTED_VALUE"""),0.0)</f>
        <v>0</v>
      </c>
    </row>
    <row r="41">
      <c r="A41" s="266">
        <f>IFERROR(__xludf.DUMMYFUNCTION("""COMPUTED_VALUE"""),41.0)</f>
        <v>41</v>
      </c>
      <c r="B41" s="301" t="str">
        <f>IFERROR(__xludf.DUMMYFUNCTION("""COMPUTED_VALUE"""),"Evan Kuhns")</f>
        <v>Evan Kuhns</v>
      </c>
      <c r="C41" s="268">
        <f>IFERROR(__xludf.DUMMYFUNCTION("""COMPUTED_VALUE"""),0.0)</f>
        <v>0</v>
      </c>
      <c r="D41" s="269">
        <f>IFERROR(__xludf.DUMMYFUNCTION("""COMPUTED_VALUE"""),0.0)</f>
        <v>0</v>
      </c>
      <c r="E41" s="269">
        <f>IFERROR(__xludf.DUMMYFUNCTION("""COMPUTED_VALUE"""),0.0)</f>
        <v>0</v>
      </c>
      <c r="F41" s="269">
        <f>IFERROR(__xludf.DUMMYFUNCTION("""COMPUTED_VALUE"""),0.0)</f>
        <v>0</v>
      </c>
      <c r="G41" s="272" t="str">
        <f>IFERROR(__xludf.DUMMYFUNCTION("""COMPUTED_VALUE"""),"")</f>
        <v/>
      </c>
      <c r="H41" s="268">
        <f>IFERROR(__xludf.DUMMYFUNCTION("""COMPUTED_VALUE"""),0.0)</f>
        <v>0</v>
      </c>
      <c r="I41" s="269">
        <f>IFERROR(__xludf.DUMMYFUNCTION("""COMPUTED_VALUE"""),0.0)</f>
        <v>0</v>
      </c>
      <c r="J41" s="274" t="str">
        <f>IFERROR(__xludf.DUMMYFUNCTION("""COMPUTED_VALUE"""),"")</f>
        <v/>
      </c>
      <c r="K41" s="268">
        <f>IFERROR(__xludf.DUMMYFUNCTION("""COMPUTED_VALUE"""),1.0)</f>
        <v>1</v>
      </c>
      <c r="L41" s="269">
        <f>IFERROR(__xludf.DUMMYFUNCTION("""COMPUTED_VALUE"""),18.0)</f>
        <v>18</v>
      </c>
      <c r="M41" s="269">
        <f>IFERROR(__xludf.DUMMYFUNCTION("""COMPUTED_VALUE"""),0.0)</f>
        <v>0</v>
      </c>
      <c r="N41" s="274">
        <f>IFERROR(__xludf.DUMMYFUNCTION("""COMPUTED_VALUE"""),18.0)</f>
        <v>18</v>
      </c>
      <c r="O41" s="268">
        <f>IFERROR(__xludf.DUMMYFUNCTION("""COMPUTED_VALUE"""),1.0)</f>
        <v>1</v>
      </c>
      <c r="P41" s="269">
        <f>IFERROR(__xludf.DUMMYFUNCTION("""COMPUTED_VALUE"""),13.0)</f>
        <v>13</v>
      </c>
      <c r="Q41" s="269">
        <f>IFERROR(__xludf.DUMMYFUNCTION("""COMPUTED_VALUE"""),0.0)</f>
        <v>0</v>
      </c>
      <c r="R41" s="274">
        <f>IFERROR(__xludf.DUMMYFUNCTION("""COMPUTED_VALUE"""),13.0)</f>
        <v>13</v>
      </c>
      <c r="S41" s="273">
        <f>IFERROR(__xludf.DUMMYFUNCTION("""COMPUTED_VALUE"""),0.0)</f>
        <v>0</v>
      </c>
      <c r="T41" s="269">
        <f>IFERROR(__xludf.DUMMYFUNCTION("""COMPUTED_VALUE"""),0.0)</f>
        <v>0</v>
      </c>
      <c r="U41" s="302">
        <f>IFERROR(__xludf.DUMMYFUNCTION("""COMPUTED_VALUE"""),0.0)</f>
        <v>0</v>
      </c>
      <c r="V41" s="50"/>
      <c r="W41" s="266">
        <f>IFERROR(__xludf.DUMMYFUNCTION("""COMPUTED_VALUE"""),58.0)</f>
        <v>58</v>
      </c>
      <c r="X41" s="267" t="str">
        <f>IFERROR(__xludf.DUMMYFUNCTION("""COMPUTED_VALUE"""),"Rob White")</f>
        <v>Rob White</v>
      </c>
      <c r="Y41" s="2"/>
      <c r="Z41" s="2"/>
      <c r="AA41" s="2"/>
      <c r="AB41" s="160"/>
      <c r="AC41" s="276">
        <f>IFERROR(__xludf.DUMMYFUNCTION("""COMPUTED_VALUE"""),2.0)</f>
        <v>2</v>
      </c>
      <c r="AD41" s="277">
        <f>IFERROR(__xludf.DUMMYFUNCTION("""COMPUTED_VALUE"""),0.0)</f>
        <v>0</v>
      </c>
      <c r="AE41" s="277">
        <f>IFERROR(__xludf.DUMMYFUNCTION("""COMPUTED_VALUE"""),0.0)</f>
        <v>0</v>
      </c>
      <c r="AF41" s="277">
        <f>IFERROR(__xludf.DUMMYFUNCTION("""COMPUTED_VALUE"""),0.0)</f>
        <v>0</v>
      </c>
      <c r="AG41" s="277">
        <f>IFERROR(__xludf.DUMMYFUNCTION("""COMPUTED_VALUE"""),0.0)</f>
        <v>0</v>
      </c>
      <c r="AH41" s="277">
        <f>IFERROR(__xludf.DUMMYFUNCTION("""COMPUTED_VALUE"""),0.0)</f>
        <v>0</v>
      </c>
      <c r="AI41" s="278">
        <f>IFERROR(__xludf.DUMMYFUNCTION("""COMPUTED_VALUE"""),0.0)</f>
        <v>0</v>
      </c>
    </row>
    <row r="42">
      <c r="A42" s="266">
        <f>IFERROR(__xludf.DUMMYFUNCTION("""COMPUTED_VALUE"""),43.0)</f>
        <v>43</v>
      </c>
      <c r="B42" s="301" t="str">
        <f>IFERROR(__xludf.DUMMYFUNCTION("""COMPUTED_VALUE"""),"Isaac Kyser")</f>
        <v>Isaac Kyser</v>
      </c>
      <c r="C42" s="268">
        <f>IFERROR(__xludf.DUMMYFUNCTION("""COMPUTED_VALUE"""),0.0)</f>
        <v>0</v>
      </c>
      <c r="D42" s="269">
        <f>IFERROR(__xludf.DUMMYFUNCTION("""COMPUTED_VALUE"""),0.0)</f>
        <v>0</v>
      </c>
      <c r="E42" s="269">
        <f>IFERROR(__xludf.DUMMYFUNCTION("""COMPUTED_VALUE"""),0.0)</f>
        <v>0</v>
      </c>
      <c r="F42" s="269">
        <f>IFERROR(__xludf.DUMMYFUNCTION("""COMPUTED_VALUE"""),0.0)</f>
        <v>0</v>
      </c>
      <c r="G42" s="272" t="str">
        <f>IFERROR(__xludf.DUMMYFUNCTION("""COMPUTED_VALUE"""),"")</f>
        <v/>
      </c>
      <c r="H42" s="268">
        <f>IFERROR(__xludf.DUMMYFUNCTION("""COMPUTED_VALUE"""),0.0)</f>
        <v>0</v>
      </c>
      <c r="I42" s="269">
        <f>IFERROR(__xludf.DUMMYFUNCTION("""COMPUTED_VALUE"""),0.0)</f>
        <v>0</v>
      </c>
      <c r="J42" s="274" t="str">
        <f>IFERROR(__xludf.DUMMYFUNCTION("""COMPUTED_VALUE"""),"")</f>
        <v/>
      </c>
      <c r="K42" s="268">
        <f>IFERROR(__xludf.DUMMYFUNCTION("""COMPUTED_VALUE"""),0.0)</f>
        <v>0</v>
      </c>
      <c r="L42" s="269">
        <f>IFERROR(__xludf.DUMMYFUNCTION("""COMPUTED_VALUE"""),0.0)</f>
        <v>0</v>
      </c>
      <c r="M42" s="269">
        <f>IFERROR(__xludf.DUMMYFUNCTION("""COMPUTED_VALUE"""),0.0)</f>
        <v>0</v>
      </c>
      <c r="N42" s="274" t="str">
        <f>IFERROR(__xludf.DUMMYFUNCTION("""COMPUTED_VALUE"""),"")</f>
        <v/>
      </c>
      <c r="O42" s="268">
        <f>IFERROR(__xludf.DUMMYFUNCTION("""COMPUTED_VALUE"""),0.0)</f>
        <v>0</v>
      </c>
      <c r="P42" s="269">
        <f>IFERROR(__xludf.DUMMYFUNCTION("""COMPUTED_VALUE"""),0.0)</f>
        <v>0</v>
      </c>
      <c r="Q42" s="269">
        <f>IFERROR(__xludf.DUMMYFUNCTION("""COMPUTED_VALUE"""),0.0)</f>
        <v>0</v>
      </c>
      <c r="R42" s="274" t="str">
        <f>IFERROR(__xludf.DUMMYFUNCTION("""COMPUTED_VALUE"""),"")</f>
        <v/>
      </c>
      <c r="S42" s="273">
        <f>IFERROR(__xludf.DUMMYFUNCTION("""COMPUTED_VALUE"""),0.0)</f>
        <v>0</v>
      </c>
      <c r="T42" s="269">
        <f>IFERROR(__xludf.DUMMYFUNCTION("""COMPUTED_VALUE"""),0.0)</f>
        <v>0</v>
      </c>
      <c r="U42" s="302">
        <f>IFERROR(__xludf.DUMMYFUNCTION("""COMPUTED_VALUE"""),0.0)</f>
        <v>0</v>
      </c>
      <c r="V42" s="50"/>
      <c r="W42" s="266">
        <f>IFERROR(__xludf.DUMMYFUNCTION("""COMPUTED_VALUE"""),85.0)</f>
        <v>85</v>
      </c>
      <c r="X42" s="267" t="str">
        <f>IFERROR(__xludf.DUMMYFUNCTION("""COMPUTED_VALUE"""),"Conner Webb")</f>
        <v>Conner Webb</v>
      </c>
      <c r="Y42" s="2"/>
      <c r="Z42" s="2"/>
      <c r="AA42" s="2"/>
      <c r="AB42" s="160"/>
      <c r="AC42" s="276">
        <f>IFERROR(__xludf.DUMMYFUNCTION("""COMPUTED_VALUE"""),0.0)</f>
        <v>0</v>
      </c>
      <c r="AD42" s="277">
        <f>IFERROR(__xludf.DUMMYFUNCTION("""COMPUTED_VALUE"""),0.0)</f>
        <v>0</v>
      </c>
      <c r="AE42" s="277">
        <f>IFERROR(__xludf.DUMMYFUNCTION("""COMPUTED_VALUE"""),0.0)</f>
        <v>0</v>
      </c>
      <c r="AF42" s="277">
        <f>IFERROR(__xludf.DUMMYFUNCTION("""COMPUTED_VALUE"""),0.0)</f>
        <v>0</v>
      </c>
      <c r="AG42" s="277">
        <f>IFERROR(__xludf.DUMMYFUNCTION("""COMPUTED_VALUE"""),0.0)</f>
        <v>0</v>
      </c>
      <c r="AH42" s="277">
        <f>IFERROR(__xludf.DUMMYFUNCTION("""COMPUTED_VALUE"""),0.0)</f>
        <v>0</v>
      </c>
      <c r="AI42" s="278">
        <f>IFERROR(__xludf.DUMMYFUNCTION("""COMPUTED_VALUE"""),0.0)</f>
        <v>0</v>
      </c>
    </row>
    <row r="43">
      <c r="A43" s="266">
        <f>IFERROR(__xludf.DUMMYFUNCTION("""COMPUTED_VALUE"""),82.0)</f>
        <v>82</v>
      </c>
      <c r="B43" s="301" t="str">
        <f>IFERROR(__xludf.DUMMYFUNCTION("""COMPUTED_VALUE"""),"Aiden Saunders")</f>
        <v>Aiden Saunders</v>
      </c>
      <c r="C43" s="268">
        <f>IFERROR(__xludf.DUMMYFUNCTION("""COMPUTED_VALUE"""),0.0)</f>
        <v>0</v>
      </c>
      <c r="D43" s="269">
        <f>IFERROR(__xludf.DUMMYFUNCTION("""COMPUTED_VALUE"""),0.0)</f>
        <v>0</v>
      </c>
      <c r="E43" s="269">
        <f>IFERROR(__xludf.DUMMYFUNCTION("""COMPUTED_VALUE"""),0.0)</f>
        <v>0</v>
      </c>
      <c r="F43" s="269">
        <f>IFERROR(__xludf.DUMMYFUNCTION("""COMPUTED_VALUE"""),0.0)</f>
        <v>0</v>
      </c>
      <c r="G43" s="272" t="str">
        <f>IFERROR(__xludf.DUMMYFUNCTION("""COMPUTED_VALUE"""),"")</f>
        <v/>
      </c>
      <c r="H43" s="268">
        <f>IFERROR(__xludf.DUMMYFUNCTION("""COMPUTED_VALUE"""),0.0)</f>
        <v>0</v>
      </c>
      <c r="I43" s="269">
        <f>IFERROR(__xludf.DUMMYFUNCTION("""COMPUTED_VALUE"""),0.0)</f>
        <v>0</v>
      </c>
      <c r="J43" s="274" t="str">
        <f>IFERROR(__xludf.DUMMYFUNCTION("""COMPUTED_VALUE"""),"")</f>
        <v/>
      </c>
      <c r="K43" s="268">
        <f>IFERROR(__xludf.DUMMYFUNCTION("""COMPUTED_VALUE"""),1.0)</f>
        <v>1</v>
      </c>
      <c r="L43" s="269">
        <f>IFERROR(__xludf.DUMMYFUNCTION("""COMPUTED_VALUE"""),4.0)</f>
        <v>4</v>
      </c>
      <c r="M43" s="269">
        <f>IFERROR(__xludf.DUMMYFUNCTION("""COMPUTED_VALUE"""),0.0)</f>
        <v>0</v>
      </c>
      <c r="N43" s="274">
        <f>IFERROR(__xludf.DUMMYFUNCTION("""COMPUTED_VALUE"""),4.0)</f>
        <v>4</v>
      </c>
      <c r="O43" s="268">
        <f>IFERROR(__xludf.DUMMYFUNCTION("""COMPUTED_VALUE"""),0.0)</f>
        <v>0</v>
      </c>
      <c r="P43" s="269">
        <f>IFERROR(__xludf.DUMMYFUNCTION("""COMPUTED_VALUE"""),0.0)</f>
        <v>0</v>
      </c>
      <c r="Q43" s="269">
        <f>IFERROR(__xludf.DUMMYFUNCTION("""COMPUTED_VALUE"""),0.0)</f>
        <v>0</v>
      </c>
      <c r="R43" s="274" t="str">
        <f>IFERROR(__xludf.DUMMYFUNCTION("""COMPUTED_VALUE"""),"")</f>
        <v/>
      </c>
      <c r="S43" s="273">
        <f>IFERROR(__xludf.DUMMYFUNCTION("""COMPUTED_VALUE"""),0.0)</f>
        <v>0</v>
      </c>
      <c r="T43" s="269">
        <f>IFERROR(__xludf.DUMMYFUNCTION("""COMPUTED_VALUE"""),0.0)</f>
        <v>0</v>
      </c>
      <c r="U43" s="302">
        <f>IFERROR(__xludf.DUMMYFUNCTION("""COMPUTED_VALUE"""),0.0)</f>
        <v>0</v>
      </c>
      <c r="V43" s="50"/>
      <c r="W43" s="266">
        <f>IFERROR(__xludf.DUMMYFUNCTION("""COMPUTED_VALUE"""),87.0)</f>
        <v>87</v>
      </c>
      <c r="X43" s="267" t="str">
        <f>IFERROR(__xludf.DUMMYFUNCTION("""COMPUTED_VALUE"""),"Ryder Martinez")</f>
        <v>Ryder Martinez</v>
      </c>
      <c r="Y43" s="2"/>
      <c r="Z43" s="2"/>
      <c r="AA43" s="2"/>
      <c r="AB43" s="160"/>
      <c r="AC43" s="276">
        <f>IFERROR(__xludf.DUMMYFUNCTION("""COMPUTED_VALUE"""),0.0)</f>
        <v>0</v>
      </c>
      <c r="AD43" s="277">
        <f>IFERROR(__xludf.DUMMYFUNCTION("""COMPUTED_VALUE"""),0.0)</f>
        <v>0</v>
      </c>
      <c r="AE43" s="277">
        <f>IFERROR(__xludf.DUMMYFUNCTION("""COMPUTED_VALUE"""),0.0)</f>
        <v>0</v>
      </c>
      <c r="AF43" s="277">
        <f>IFERROR(__xludf.DUMMYFUNCTION("""COMPUTED_VALUE"""),0.0)</f>
        <v>0</v>
      </c>
      <c r="AG43" s="277">
        <f>IFERROR(__xludf.DUMMYFUNCTION("""COMPUTED_VALUE"""),0.0)</f>
        <v>0</v>
      </c>
      <c r="AH43" s="277">
        <f>IFERROR(__xludf.DUMMYFUNCTION("""COMPUTED_VALUE"""),0.0)</f>
        <v>0</v>
      </c>
      <c r="AI43" s="278">
        <f>IFERROR(__xludf.DUMMYFUNCTION("""COMPUTED_VALUE"""),0.0)</f>
        <v>0</v>
      </c>
    </row>
    <row r="44">
      <c r="A44" s="266">
        <f>IFERROR(__xludf.DUMMYFUNCTION("""COMPUTED_VALUE"""),5.0)</f>
        <v>5</v>
      </c>
      <c r="B44" s="301" t="str">
        <f>IFERROR(__xludf.DUMMYFUNCTION("""COMPUTED_VALUE"""),"Drake Hooks")</f>
        <v>Drake Hooks</v>
      </c>
      <c r="C44" s="268">
        <f>IFERROR(__xludf.DUMMYFUNCTION("""COMPUTED_VALUE"""),0.0)</f>
        <v>0</v>
      </c>
      <c r="D44" s="269">
        <f>IFERROR(__xludf.DUMMYFUNCTION("""COMPUTED_VALUE"""),0.0)</f>
        <v>0</v>
      </c>
      <c r="E44" s="269">
        <f>IFERROR(__xludf.DUMMYFUNCTION("""COMPUTED_VALUE"""),0.0)</f>
        <v>0</v>
      </c>
      <c r="F44" s="269">
        <f>IFERROR(__xludf.DUMMYFUNCTION("""COMPUTED_VALUE"""),0.0)</f>
        <v>0</v>
      </c>
      <c r="G44" s="272" t="str">
        <f>IFERROR(__xludf.DUMMYFUNCTION("""COMPUTED_VALUE"""),"")</f>
        <v/>
      </c>
      <c r="H44" s="268">
        <f>IFERROR(__xludf.DUMMYFUNCTION("""COMPUTED_VALUE"""),15.0)</f>
        <v>15</v>
      </c>
      <c r="I44" s="269">
        <f>IFERROR(__xludf.DUMMYFUNCTION("""COMPUTED_VALUE"""),573.0)</f>
        <v>573</v>
      </c>
      <c r="J44" s="274">
        <f>IFERROR(__xludf.DUMMYFUNCTION("""COMPUTED_VALUE"""),38.2)</f>
        <v>38.2</v>
      </c>
      <c r="K44" s="268">
        <f>IFERROR(__xludf.DUMMYFUNCTION("""COMPUTED_VALUE"""),0.0)</f>
        <v>0</v>
      </c>
      <c r="L44" s="269">
        <f>IFERROR(__xludf.DUMMYFUNCTION("""COMPUTED_VALUE"""),0.0)</f>
        <v>0</v>
      </c>
      <c r="M44" s="269">
        <f>IFERROR(__xludf.DUMMYFUNCTION("""COMPUTED_VALUE"""),0.0)</f>
        <v>0</v>
      </c>
      <c r="N44" s="274" t="str">
        <f>IFERROR(__xludf.DUMMYFUNCTION("""COMPUTED_VALUE"""),"")</f>
        <v/>
      </c>
      <c r="O44" s="266">
        <f>IFERROR(__xludf.DUMMYFUNCTION("""COMPUTED_VALUE"""),0.0)</f>
        <v>0</v>
      </c>
      <c r="P44" s="303">
        <f>IFERROR(__xludf.DUMMYFUNCTION("""COMPUTED_VALUE"""),0.0)</f>
        <v>0</v>
      </c>
      <c r="Q44" s="303">
        <f>IFERROR(__xludf.DUMMYFUNCTION("""COMPUTED_VALUE"""),0.0)</f>
        <v>0</v>
      </c>
      <c r="R44" s="304" t="str">
        <f>IFERROR(__xludf.DUMMYFUNCTION("""COMPUTED_VALUE"""),"")</f>
        <v/>
      </c>
      <c r="S44" s="305">
        <f>IFERROR(__xludf.DUMMYFUNCTION("""COMPUTED_VALUE"""),0.0)</f>
        <v>0</v>
      </c>
      <c r="T44" s="303">
        <f>IFERROR(__xludf.DUMMYFUNCTION("""COMPUTED_VALUE"""),0.0)</f>
        <v>0</v>
      </c>
      <c r="U44" s="301">
        <f>IFERROR(__xludf.DUMMYFUNCTION("""COMPUTED_VALUE"""),0.0)</f>
        <v>0</v>
      </c>
      <c r="V44" s="50"/>
      <c r="W44" s="266"/>
      <c r="X44" s="267"/>
      <c r="Y44" s="2"/>
      <c r="Z44" s="2"/>
      <c r="AA44" s="2"/>
      <c r="AB44" s="160"/>
      <c r="AC44" s="276">
        <f>IFERROR(__xludf.DUMMYFUNCTION("""COMPUTED_VALUE"""),0.0)</f>
        <v>0</v>
      </c>
      <c r="AD44" s="277">
        <f>IFERROR(__xludf.DUMMYFUNCTION("""COMPUTED_VALUE"""),0.0)</f>
        <v>0</v>
      </c>
      <c r="AE44" s="277">
        <f>IFERROR(__xludf.DUMMYFUNCTION("""COMPUTED_VALUE"""),0.0)</f>
        <v>0</v>
      </c>
      <c r="AF44" s="277">
        <f>IFERROR(__xludf.DUMMYFUNCTION("""COMPUTED_VALUE"""),0.0)</f>
        <v>0</v>
      </c>
      <c r="AG44" s="277">
        <f>IFERROR(__xludf.DUMMYFUNCTION("""COMPUTED_VALUE"""),0.0)</f>
        <v>0</v>
      </c>
      <c r="AH44" s="277">
        <f>IFERROR(__xludf.DUMMYFUNCTION("""COMPUTED_VALUE"""),0.0)</f>
        <v>0</v>
      </c>
      <c r="AI44" s="278">
        <f>IFERROR(__xludf.DUMMYFUNCTION("""COMPUTED_VALUE"""),0.0)</f>
        <v>0</v>
      </c>
    </row>
    <row r="45">
      <c r="A45" s="266">
        <f>IFERROR(__xludf.DUMMYFUNCTION("""COMPUTED_VALUE"""),32.0)</f>
        <v>32</v>
      </c>
      <c r="B45" s="301" t="str">
        <f>IFERROR(__xludf.DUMMYFUNCTION("""COMPUTED_VALUE"""),"Louis Fleming")</f>
        <v>Louis Fleming</v>
      </c>
      <c r="C45" s="268">
        <f>IFERROR(__xludf.DUMMYFUNCTION("""COMPUTED_VALUE"""),0.0)</f>
        <v>0</v>
      </c>
      <c r="D45" s="269">
        <f>IFERROR(__xludf.DUMMYFUNCTION("""COMPUTED_VALUE"""),0.0)</f>
        <v>0</v>
      </c>
      <c r="E45" s="269">
        <f>IFERROR(__xludf.DUMMYFUNCTION("""COMPUTED_VALUE"""),0.0)</f>
        <v>0</v>
      </c>
      <c r="F45" s="269">
        <f>IFERROR(__xludf.DUMMYFUNCTION("""COMPUTED_VALUE"""),0.0)</f>
        <v>0</v>
      </c>
      <c r="G45" s="272" t="str">
        <f>IFERROR(__xludf.DUMMYFUNCTION("""COMPUTED_VALUE"""),"")</f>
        <v/>
      </c>
      <c r="H45" s="268">
        <f>IFERROR(__xludf.DUMMYFUNCTION("""COMPUTED_VALUE"""),0.0)</f>
        <v>0</v>
      </c>
      <c r="I45" s="269">
        <f>IFERROR(__xludf.DUMMYFUNCTION("""COMPUTED_VALUE"""),0.0)</f>
        <v>0</v>
      </c>
      <c r="J45" s="274" t="str">
        <f>IFERROR(__xludf.DUMMYFUNCTION("""COMPUTED_VALUE"""),"")</f>
        <v/>
      </c>
      <c r="K45" s="268">
        <f>IFERROR(__xludf.DUMMYFUNCTION("""COMPUTED_VALUE"""),1.0)</f>
        <v>1</v>
      </c>
      <c r="L45" s="269">
        <f>IFERROR(__xludf.DUMMYFUNCTION("""COMPUTED_VALUE"""),10.0)</f>
        <v>10</v>
      </c>
      <c r="M45" s="269">
        <f>IFERROR(__xludf.DUMMYFUNCTION("""COMPUTED_VALUE"""),0.0)</f>
        <v>0</v>
      </c>
      <c r="N45" s="274">
        <f>IFERROR(__xludf.DUMMYFUNCTION("""COMPUTED_VALUE"""),10.0)</f>
        <v>10</v>
      </c>
      <c r="O45" s="266">
        <f>IFERROR(__xludf.DUMMYFUNCTION("""COMPUTED_VALUE"""),0.0)</f>
        <v>0</v>
      </c>
      <c r="P45" s="303">
        <f>IFERROR(__xludf.DUMMYFUNCTION("""COMPUTED_VALUE"""),0.0)</f>
        <v>0</v>
      </c>
      <c r="Q45" s="303">
        <f>IFERROR(__xludf.DUMMYFUNCTION("""COMPUTED_VALUE"""),0.0)</f>
        <v>0</v>
      </c>
      <c r="R45" s="304" t="str">
        <f>IFERROR(__xludf.DUMMYFUNCTION("""COMPUTED_VALUE"""),"")</f>
        <v/>
      </c>
      <c r="S45" s="305">
        <f>IFERROR(__xludf.DUMMYFUNCTION("""COMPUTED_VALUE"""),0.0)</f>
        <v>0</v>
      </c>
      <c r="T45" s="303">
        <f>IFERROR(__xludf.DUMMYFUNCTION("""COMPUTED_VALUE"""),0.0)</f>
        <v>0</v>
      </c>
      <c r="U45" s="301">
        <f>IFERROR(__xludf.DUMMYFUNCTION("""COMPUTED_VALUE"""),0.0)</f>
        <v>0</v>
      </c>
      <c r="V45" s="50"/>
      <c r="W45" s="266"/>
      <c r="X45" s="267"/>
      <c r="Y45" s="2"/>
      <c r="Z45" s="2"/>
      <c r="AA45" s="2"/>
      <c r="AB45" s="160"/>
      <c r="AC45" s="276">
        <f>IFERROR(__xludf.DUMMYFUNCTION("""COMPUTED_VALUE"""),0.0)</f>
        <v>0</v>
      </c>
      <c r="AD45" s="277">
        <f>IFERROR(__xludf.DUMMYFUNCTION("""COMPUTED_VALUE"""),0.0)</f>
        <v>0</v>
      </c>
      <c r="AE45" s="277">
        <f>IFERROR(__xludf.DUMMYFUNCTION("""COMPUTED_VALUE"""),0.0)</f>
        <v>0</v>
      </c>
      <c r="AF45" s="277">
        <f>IFERROR(__xludf.DUMMYFUNCTION("""COMPUTED_VALUE"""),0.0)</f>
        <v>0</v>
      </c>
      <c r="AG45" s="277">
        <f>IFERROR(__xludf.DUMMYFUNCTION("""COMPUTED_VALUE"""),0.0)</f>
        <v>0</v>
      </c>
      <c r="AH45" s="277">
        <f>IFERROR(__xludf.DUMMYFUNCTION("""COMPUTED_VALUE"""),0.0)</f>
        <v>0</v>
      </c>
      <c r="AI45" s="278">
        <f>IFERROR(__xludf.DUMMYFUNCTION("""COMPUTED_VALUE"""),0.0)</f>
        <v>0</v>
      </c>
    </row>
    <row r="46">
      <c r="A46" s="266">
        <f>IFERROR(__xludf.DUMMYFUNCTION("""COMPUTED_VALUE"""),56.0)</f>
        <v>56</v>
      </c>
      <c r="B46" s="301" t="str">
        <f>IFERROR(__xludf.DUMMYFUNCTION("""COMPUTED_VALUE"""),"Chad Ellis II")</f>
        <v>Chad Ellis II</v>
      </c>
      <c r="C46" s="268">
        <f>IFERROR(__xludf.DUMMYFUNCTION("""COMPUTED_VALUE"""),0.0)</f>
        <v>0</v>
      </c>
      <c r="D46" s="269">
        <f>IFERROR(__xludf.DUMMYFUNCTION("""COMPUTED_VALUE"""),0.0)</f>
        <v>0</v>
      </c>
      <c r="E46" s="269">
        <f>IFERROR(__xludf.DUMMYFUNCTION("""COMPUTED_VALUE"""),0.0)</f>
        <v>0</v>
      </c>
      <c r="F46" s="269">
        <f>IFERROR(__xludf.DUMMYFUNCTION("""COMPUTED_VALUE"""),0.0)</f>
        <v>0</v>
      </c>
      <c r="G46" s="272" t="str">
        <f>IFERROR(__xludf.DUMMYFUNCTION("""COMPUTED_VALUE"""),"")</f>
        <v/>
      </c>
      <c r="H46" s="268">
        <f>IFERROR(__xludf.DUMMYFUNCTION("""COMPUTED_VALUE"""),0.0)</f>
        <v>0</v>
      </c>
      <c r="I46" s="269">
        <f>IFERROR(__xludf.DUMMYFUNCTION("""COMPUTED_VALUE"""),0.0)</f>
        <v>0</v>
      </c>
      <c r="J46" s="274" t="str">
        <f>IFERROR(__xludf.DUMMYFUNCTION("""COMPUTED_VALUE"""),"")</f>
        <v/>
      </c>
      <c r="K46" s="268">
        <f>IFERROR(__xludf.DUMMYFUNCTION("""COMPUTED_VALUE"""),0.0)</f>
        <v>0</v>
      </c>
      <c r="L46" s="269">
        <f>IFERROR(__xludf.DUMMYFUNCTION("""COMPUTED_VALUE"""),0.0)</f>
        <v>0</v>
      </c>
      <c r="M46" s="269">
        <f>IFERROR(__xludf.DUMMYFUNCTION("""COMPUTED_VALUE"""),0.0)</f>
        <v>0</v>
      </c>
      <c r="N46" s="274" t="str">
        <f>IFERROR(__xludf.DUMMYFUNCTION("""COMPUTED_VALUE"""),"")</f>
        <v/>
      </c>
      <c r="O46" s="266">
        <f>IFERROR(__xludf.DUMMYFUNCTION("""COMPUTED_VALUE"""),0.0)</f>
        <v>0</v>
      </c>
      <c r="P46" s="303">
        <f>IFERROR(__xludf.DUMMYFUNCTION("""COMPUTED_VALUE"""),0.0)</f>
        <v>0</v>
      </c>
      <c r="Q46" s="303">
        <f>IFERROR(__xludf.DUMMYFUNCTION("""COMPUTED_VALUE"""),0.0)</f>
        <v>0</v>
      </c>
      <c r="R46" s="304" t="str">
        <f>IFERROR(__xludf.DUMMYFUNCTION("""COMPUTED_VALUE"""),"")</f>
        <v/>
      </c>
      <c r="S46" s="305">
        <f>IFERROR(__xludf.DUMMYFUNCTION("""COMPUTED_VALUE"""),0.0)</f>
        <v>0</v>
      </c>
      <c r="T46" s="303">
        <f>IFERROR(__xludf.DUMMYFUNCTION("""COMPUTED_VALUE"""),0.0)</f>
        <v>0</v>
      </c>
      <c r="U46" s="301">
        <f>IFERROR(__xludf.DUMMYFUNCTION("""COMPUTED_VALUE"""),1.0)</f>
        <v>1</v>
      </c>
      <c r="V46" s="50"/>
      <c r="W46" s="266"/>
      <c r="X46" s="267"/>
      <c r="Y46" s="2"/>
      <c r="Z46" s="2"/>
      <c r="AA46" s="2"/>
      <c r="AB46" s="160"/>
      <c r="AC46" s="276">
        <f>IFERROR(__xludf.DUMMYFUNCTION("""COMPUTED_VALUE"""),0.0)</f>
        <v>0</v>
      </c>
      <c r="AD46" s="277">
        <f>IFERROR(__xludf.DUMMYFUNCTION("""COMPUTED_VALUE"""),0.0)</f>
        <v>0</v>
      </c>
      <c r="AE46" s="277">
        <f>IFERROR(__xludf.DUMMYFUNCTION("""COMPUTED_VALUE"""),0.0)</f>
        <v>0</v>
      </c>
      <c r="AF46" s="277">
        <f>IFERROR(__xludf.DUMMYFUNCTION("""COMPUTED_VALUE"""),0.0)</f>
        <v>0</v>
      </c>
      <c r="AG46" s="277">
        <f>IFERROR(__xludf.DUMMYFUNCTION("""COMPUTED_VALUE"""),0.0)</f>
        <v>0</v>
      </c>
      <c r="AH46" s="277">
        <f>IFERROR(__xludf.DUMMYFUNCTION("""COMPUTED_VALUE"""),0.0)</f>
        <v>0</v>
      </c>
      <c r="AI46" s="278">
        <f>IFERROR(__xludf.DUMMYFUNCTION("""COMPUTED_VALUE"""),0.0)</f>
        <v>0</v>
      </c>
    </row>
    <row r="47">
      <c r="A47" s="266">
        <f>IFERROR(__xludf.DUMMYFUNCTION("""COMPUTED_VALUE"""),3.0)</f>
        <v>3</v>
      </c>
      <c r="B47" s="301" t="str">
        <f>IFERROR(__xludf.DUMMYFUNCTION("""COMPUTED_VALUE"""),"Joe Schaub")</f>
        <v>Joe Schaub</v>
      </c>
      <c r="C47" s="268">
        <f>IFERROR(__xludf.DUMMYFUNCTION("""COMPUTED_VALUE"""),0.0)</f>
        <v>0</v>
      </c>
      <c r="D47" s="269">
        <f>IFERROR(__xludf.DUMMYFUNCTION("""COMPUTED_VALUE"""),0.0)</f>
        <v>0</v>
      </c>
      <c r="E47" s="269">
        <f>IFERROR(__xludf.DUMMYFUNCTION("""COMPUTED_VALUE"""),0.0)</f>
        <v>0</v>
      </c>
      <c r="F47" s="269">
        <f>IFERROR(__xludf.DUMMYFUNCTION("""COMPUTED_VALUE"""),0.0)</f>
        <v>0</v>
      </c>
      <c r="G47" s="272" t="str">
        <f>IFERROR(__xludf.DUMMYFUNCTION("""COMPUTED_VALUE"""),"")</f>
        <v/>
      </c>
      <c r="H47" s="268">
        <f>IFERROR(__xludf.DUMMYFUNCTION("""COMPUTED_VALUE"""),0.0)</f>
        <v>0</v>
      </c>
      <c r="I47" s="269">
        <f>IFERROR(__xludf.DUMMYFUNCTION("""COMPUTED_VALUE"""),0.0)</f>
        <v>0</v>
      </c>
      <c r="J47" s="274" t="str">
        <f>IFERROR(__xludf.DUMMYFUNCTION("""COMPUTED_VALUE"""),"")</f>
        <v/>
      </c>
      <c r="K47" s="268">
        <f>IFERROR(__xludf.DUMMYFUNCTION("""COMPUTED_VALUE"""),1.0)</f>
        <v>1</v>
      </c>
      <c r="L47" s="269">
        <f>IFERROR(__xludf.DUMMYFUNCTION("""COMPUTED_VALUE"""),11.0)</f>
        <v>11</v>
      </c>
      <c r="M47" s="269">
        <f>IFERROR(__xludf.DUMMYFUNCTION("""COMPUTED_VALUE"""),0.0)</f>
        <v>0</v>
      </c>
      <c r="N47" s="274">
        <f>IFERROR(__xludf.DUMMYFUNCTION("""COMPUTED_VALUE"""),11.0)</f>
        <v>11</v>
      </c>
      <c r="O47" s="266">
        <f>IFERROR(__xludf.DUMMYFUNCTION("""COMPUTED_VALUE"""),0.0)</f>
        <v>0</v>
      </c>
      <c r="P47" s="303">
        <f>IFERROR(__xludf.DUMMYFUNCTION("""COMPUTED_VALUE"""),0.0)</f>
        <v>0</v>
      </c>
      <c r="Q47" s="303">
        <f>IFERROR(__xludf.DUMMYFUNCTION("""COMPUTED_VALUE"""),0.0)</f>
        <v>0</v>
      </c>
      <c r="R47" s="304" t="str">
        <f>IFERROR(__xludf.DUMMYFUNCTION("""COMPUTED_VALUE"""),"")</f>
        <v/>
      </c>
      <c r="S47" s="305">
        <f>IFERROR(__xludf.DUMMYFUNCTION("""COMPUTED_VALUE"""),0.0)</f>
        <v>0</v>
      </c>
      <c r="T47" s="303">
        <f>IFERROR(__xludf.DUMMYFUNCTION("""COMPUTED_VALUE"""),0.0)</f>
        <v>0</v>
      </c>
      <c r="U47" s="301">
        <f>IFERROR(__xludf.DUMMYFUNCTION("""COMPUTED_VALUE"""),0.0)</f>
        <v>0</v>
      </c>
      <c r="V47" s="50"/>
      <c r="W47" s="266"/>
      <c r="X47" s="267"/>
      <c r="Y47" s="2"/>
      <c r="Z47" s="2"/>
      <c r="AA47" s="2"/>
      <c r="AB47" s="160"/>
      <c r="AC47" s="276">
        <f>IFERROR(__xludf.DUMMYFUNCTION("""COMPUTED_VALUE"""),0.0)</f>
        <v>0</v>
      </c>
      <c r="AD47" s="277">
        <f>IFERROR(__xludf.DUMMYFUNCTION("""COMPUTED_VALUE"""),0.0)</f>
        <v>0</v>
      </c>
      <c r="AE47" s="277">
        <f>IFERROR(__xludf.DUMMYFUNCTION("""COMPUTED_VALUE"""),0.0)</f>
        <v>0</v>
      </c>
      <c r="AF47" s="277">
        <f>IFERROR(__xludf.DUMMYFUNCTION("""COMPUTED_VALUE"""),0.0)</f>
        <v>0</v>
      </c>
      <c r="AG47" s="277">
        <f>IFERROR(__xludf.DUMMYFUNCTION("""COMPUTED_VALUE"""),0.0)</f>
        <v>0</v>
      </c>
      <c r="AH47" s="277">
        <f>IFERROR(__xludf.DUMMYFUNCTION("""COMPUTED_VALUE"""),0.0)</f>
        <v>0</v>
      </c>
      <c r="AI47" s="278">
        <f>IFERROR(__xludf.DUMMYFUNCTION("""COMPUTED_VALUE"""),0.0)</f>
        <v>0</v>
      </c>
    </row>
    <row r="48">
      <c r="A48" s="266"/>
      <c r="B48" s="301"/>
      <c r="C48" s="268">
        <f>IFERROR(__xludf.DUMMYFUNCTION("""COMPUTED_VALUE"""),0.0)</f>
        <v>0</v>
      </c>
      <c r="D48" s="269">
        <f>IFERROR(__xludf.DUMMYFUNCTION("""COMPUTED_VALUE"""),0.0)</f>
        <v>0</v>
      </c>
      <c r="E48" s="269">
        <f>IFERROR(__xludf.DUMMYFUNCTION("""COMPUTED_VALUE"""),0.0)</f>
        <v>0</v>
      </c>
      <c r="F48" s="269">
        <f>IFERROR(__xludf.DUMMYFUNCTION("""COMPUTED_VALUE"""),0.0)</f>
        <v>0</v>
      </c>
      <c r="G48" s="272" t="str">
        <f>IFERROR(__xludf.DUMMYFUNCTION("""COMPUTED_VALUE"""),"")</f>
        <v/>
      </c>
      <c r="H48" s="268">
        <f>IFERROR(__xludf.DUMMYFUNCTION("""COMPUTED_VALUE"""),0.0)</f>
        <v>0</v>
      </c>
      <c r="I48" s="269">
        <f>IFERROR(__xludf.DUMMYFUNCTION("""COMPUTED_VALUE"""),0.0)</f>
        <v>0</v>
      </c>
      <c r="J48" s="274" t="str">
        <f>IFERROR(__xludf.DUMMYFUNCTION("""COMPUTED_VALUE"""),"")</f>
        <v/>
      </c>
      <c r="K48" s="268">
        <f>IFERROR(__xludf.DUMMYFUNCTION("""COMPUTED_VALUE"""),0.0)</f>
        <v>0</v>
      </c>
      <c r="L48" s="269">
        <f>IFERROR(__xludf.DUMMYFUNCTION("""COMPUTED_VALUE"""),0.0)</f>
        <v>0</v>
      </c>
      <c r="M48" s="269">
        <f>IFERROR(__xludf.DUMMYFUNCTION("""COMPUTED_VALUE"""),0.0)</f>
        <v>0</v>
      </c>
      <c r="N48" s="274" t="str">
        <f>IFERROR(__xludf.DUMMYFUNCTION("""COMPUTED_VALUE"""),"")</f>
        <v/>
      </c>
      <c r="O48" s="266">
        <f>IFERROR(__xludf.DUMMYFUNCTION("""COMPUTED_VALUE"""),0.0)</f>
        <v>0</v>
      </c>
      <c r="P48" s="303">
        <f>IFERROR(__xludf.DUMMYFUNCTION("""COMPUTED_VALUE"""),0.0)</f>
        <v>0</v>
      </c>
      <c r="Q48" s="303">
        <f>IFERROR(__xludf.DUMMYFUNCTION("""COMPUTED_VALUE"""),0.0)</f>
        <v>0</v>
      </c>
      <c r="R48" s="304" t="str">
        <f>IFERROR(__xludf.DUMMYFUNCTION("""COMPUTED_VALUE"""),"")</f>
        <v/>
      </c>
      <c r="S48" s="305">
        <f>IFERROR(__xludf.DUMMYFUNCTION("""COMPUTED_VALUE"""),0.0)</f>
        <v>0</v>
      </c>
      <c r="T48" s="303">
        <f>IFERROR(__xludf.DUMMYFUNCTION("""COMPUTED_VALUE"""),0.0)</f>
        <v>0</v>
      </c>
      <c r="U48" s="301">
        <f>IFERROR(__xludf.DUMMYFUNCTION("""COMPUTED_VALUE"""),0.0)</f>
        <v>0</v>
      </c>
      <c r="V48" s="50"/>
      <c r="W48" s="266"/>
      <c r="X48" s="267"/>
      <c r="Y48" s="2"/>
      <c r="Z48" s="2"/>
      <c r="AA48" s="2"/>
      <c r="AB48" s="160"/>
      <c r="AC48" s="276">
        <f>IFERROR(__xludf.DUMMYFUNCTION("""COMPUTED_VALUE"""),0.0)</f>
        <v>0</v>
      </c>
      <c r="AD48" s="277">
        <f>IFERROR(__xludf.DUMMYFUNCTION("""COMPUTED_VALUE"""),0.0)</f>
        <v>0</v>
      </c>
      <c r="AE48" s="277">
        <f>IFERROR(__xludf.DUMMYFUNCTION("""COMPUTED_VALUE"""),0.0)</f>
        <v>0</v>
      </c>
      <c r="AF48" s="277">
        <f>IFERROR(__xludf.DUMMYFUNCTION("""COMPUTED_VALUE"""),0.0)</f>
        <v>0</v>
      </c>
      <c r="AG48" s="277">
        <f>IFERROR(__xludf.DUMMYFUNCTION("""COMPUTED_VALUE"""),0.0)</f>
        <v>0</v>
      </c>
      <c r="AH48" s="277">
        <f>IFERROR(__xludf.DUMMYFUNCTION("""COMPUTED_VALUE"""),0.0)</f>
        <v>0</v>
      </c>
      <c r="AI48" s="278">
        <f>IFERROR(__xludf.DUMMYFUNCTION("""COMPUTED_VALUE"""),0.0)</f>
        <v>0</v>
      </c>
    </row>
    <row r="49">
      <c r="A49" s="266"/>
      <c r="B49" s="301"/>
      <c r="C49" s="268">
        <f>IFERROR(__xludf.DUMMYFUNCTION("""COMPUTED_VALUE"""),0.0)</f>
        <v>0</v>
      </c>
      <c r="D49" s="269">
        <f>IFERROR(__xludf.DUMMYFUNCTION("""COMPUTED_VALUE"""),0.0)</f>
        <v>0</v>
      </c>
      <c r="E49" s="269">
        <f>IFERROR(__xludf.DUMMYFUNCTION("""COMPUTED_VALUE"""),0.0)</f>
        <v>0</v>
      </c>
      <c r="F49" s="269">
        <f>IFERROR(__xludf.DUMMYFUNCTION("""COMPUTED_VALUE"""),0.0)</f>
        <v>0</v>
      </c>
      <c r="G49" s="272" t="str">
        <f>IFERROR(__xludf.DUMMYFUNCTION("""COMPUTED_VALUE"""),"")</f>
        <v/>
      </c>
      <c r="H49" s="268">
        <f>IFERROR(__xludf.DUMMYFUNCTION("""COMPUTED_VALUE"""),0.0)</f>
        <v>0</v>
      </c>
      <c r="I49" s="269">
        <f>IFERROR(__xludf.DUMMYFUNCTION("""COMPUTED_VALUE"""),0.0)</f>
        <v>0</v>
      </c>
      <c r="J49" s="274" t="str">
        <f>IFERROR(__xludf.DUMMYFUNCTION("""COMPUTED_VALUE"""),"")</f>
        <v/>
      </c>
      <c r="K49" s="268">
        <f>IFERROR(__xludf.DUMMYFUNCTION("""COMPUTED_VALUE"""),0.0)</f>
        <v>0</v>
      </c>
      <c r="L49" s="269">
        <f>IFERROR(__xludf.DUMMYFUNCTION("""COMPUTED_VALUE"""),0.0)</f>
        <v>0</v>
      </c>
      <c r="M49" s="269">
        <f>IFERROR(__xludf.DUMMYFUNCTION("""COMPUTED_VALUE"""),0.0)</f>
        <v>0</v>
      </c>
      <c r="N49" s="274" t="str">
        <f>IFERROR(__xludf.DUMMYFUNCTION("""COMPUTED_VALUE"""),"")</f>
        <v/>
      </c>
      <c r="O49" s="266">
        <f>IFERROR(__xludf.DUMMYFUNCTION("""COMPUTED_VALUE"""),0.0)</f>
        <v>0</v>
      </c>
      <c r="P49" s="303">
        <f>IFERROR(__xludf.DUMMYFUNCTION("""COMPUTED_VALUE"""),0.0)</f>
        <v>0</v>
      </c>
      <c r="Q49" s="303">
        <f>IFERROR(__xludf.DUMMYFUNCTION("""COMPUTED_VALUE"""),0.0)</f>
        <v>0</v>
      </c>
      <c r="R49" s="304" t="str">
        <f>IFERROR(__xludf.DUMMYFUNCTION("""COMPUTED_VALUE"""),"")</f>
        <v/>
      </c>
      <c r="S49" s="305">
        <f>IFERROR(__xludf.DUMMYFUNCTION("""COMPUTED_VALUE"""),0.0)</f>
        <v>0</v>
      </c>
      <c r="T49" s="303">
        <f>IFERROR(__xludf.DUMMYFUNCTION("""COMPUTED_VALUE"""),0.0)</f>
        <v>0</v>
      </c>
      <c r="U49" s="301">
        <f>IFERROR(__xludf.DUMMYFUNCTION("""COMPUTED_VALUE"""),0.0)</f>
        <v>0</v>
      </c>
      <c r="V49" s="50"/>
      <c r="W49" s="266"/>
      <c r="X49" s="267"/>
      <c r="Y49" s="2"/>
      <c r="Z49" s="2"/>
      <c r="AA49" s="2"/>
      <c r="AB49" s="160"/>
      <c r="AC49" s="276">
        <f>IFERROR(__xludf.DUMMYFUNCTION("""COMPUTED_VALUE"""),0.0)</f>
        <v>0</v>
      </c>
      <c r="AD49" s="277">
        <f>IFERROR(__xludf.DUMMYFUNCTION("""COMPUTED_VALUE"""),0.0)</f>
        <v>0</v>
      </c>
      <c r="AE49" s="277">
        <f>IFERROR(__xludf.DUMMYFUNCTION("""COMPUTED_VALUE"""),0.0)</f>
        <v>0</v>
      </c>
      <c r="AF49" s="277">
        <f>IFERROR(__xludf.DUMMYFUNCTION("""COMPUTED_VALUE"""),0.0)</f>
        <v>0</v>
      </c>
      <c r="AG49" s="277">
        <f>IFERROR(__xludf.DUMMYFUNCTION("""COMPUTED_VALUE"""),0.0)</f>
        <v>0</v>
      </c>
      <c r="AH49" s="277">
        <f>IFERROR(__xludf.DUMMYFUNCTION("""COMPUTED_VALUE"""),0.0)</f>
        <v>0</v>
      </c>
      <c r="AI49" s="278">
        <f>IFERROR(__xludf.DUMMYFUNCTION("""COMPUTED_VALUE"""),0.0)</f>
        <v>0</v>
      </c>
    </row>
    <row r="50">
      <c r="A50" s="266"/>
      <c r="B50" s="301"/>
      <c r="C50" s="268">
        <f>IFERROR(__xludf.DUMMYFUNCTION("""COMPUTED_VALUE"""),0.0)</f>
        <v>0</v>
      </c>
      <c r="D50" s="269">
        <f>IFERROR(__xludf.DUMMYFUNCTION("""COMPUTED_VALUE"""),0.0)</f>
        <v>0</v>
      </c>
      <c r="E50" s="269">
        <f>IFERROR(__xludf.DUMMYFUNCTION("""COMPUTED_VALUE"""),0.0)</f>
        <v>0</v>
      </c>
      <c r="F50" s="269">
        <f>IFERROR(__xludf.DUMMYFUNCTION("""COMPUTED_VALUE"""),0.0)</f>
        <v>0</v>
      </c>
      <c r="G50" s="272" t="str">
        <f>IFERROR(__xludf.DUMMYFUNCTION("""COMPUTED_VALUE"""),"")</f>
        <v/>
      </c>
      <c r="H50" s="268">
        <f>IFERROR(__xludf.DUMMYFUNCTION("""COMPUTED_VALUE"""),0.0)</f>
        <v>0</v>
      </c>
      <c r="I50" s="269">
        <f>IFERROR(__xludf.DUMMYFUNCTION("""COMPUTED_VALUE"""),0.0)</f>
        <v>0</v>
      </c>
      <c r="J50" s="274" t="str">
        <f>IFERROR(__xludf.DUMMYFUNCTION("""COMPUTED_VALUE"""),"")</f>
        <v/>
      </c>
      <c r="K50" s="268">
        <f>IFERROR(__xludf.DUMMYFUNCTION("""COMPUTED_VALUE"""),0.0)</f>
        <v>0</v>
      </c>
      <c r="L50" s="269">
        <f>IFERROR(__xludf.DUMMYFUNCTION("""COMPUTED_VALUE"""),0.0)</f>
        <v>0</v>
      </c>
      <c r="M50" s="269">
        <f>IFERROR(__xludf.DUMMYFUNCTION("""COMPUTED_VALUE"""),0.0)</f>
        <v>0</v>
      </c>
      <c r="N50" s="274" t="str">
        <f>IFERROR(__xludf.DUMMYFUNCTION("""COMPUTED_VALUE"""),"")</f>
        <v/>
      </c>
      <c r="O50" s="266">
        <f>IFERROR(__xludf.DUMMYFUNCTION("""COMPUTED_VALUE"""),0.0)</f>
        <v>0</v>
      </c>
      <c r="P50" s="303">
        <f>IFERROR(__xludf.DUMMYFUNCTION("""COMPUTED_VALUE"""),0.0)</f>
        <v>0</v>
      </c>
      <c r="Q50" s="303">
        <f>IFERROR(__xludf.DUMMYFUNCTION("""COMPUTED_VALUE"""),0.0)</f>
        <v>0</v>
      </c>
      <c r="R50" s="304" t="str">
        <f>IFERROR(__xludf.DUMMYFUNCTION("""COMPUTED_VALUE"""),"")</f>
        <v/>
      </c>
      <c r="S50" s="305">
        <f>IFERROR(__xludf.DUMMYFUNCTION("""COMPUTED_VALUE"""),0.0)</f>
        <v>0</v>
      </c>
      <c r="T50" s="303">
        <f>IFERROR(__xludf.DUMMYFUNCTION("""COMPUTED_VALUE"""),0.0)</f>
        <v>0</v>
      </c>
      <c r="U50" s="301">
        <f>IFERROR(__xludf.DUMMYFUNCTION("""COMPUTED_VALUE"""),0.0)</f>
        <v>0</v>
      </c>
      <c r="V50" s="50"/>
      <c r="W50" s="266"/>
      <c r="X50" s="267"/>
      <c r="Y50" s="2"/>
      <c r="Z50" s="2"/>
      <c r="AA50" s="2"/>
      <c r="AB50" s="160"/>
      <c r="AC50" s="276">
        <f>IFERROR(__xludf.DUMMYFUNCTION("""COMPUTED_VALUE"""),0.0)</f>
        <v>0</v>
      </c>
      <c r="AD50" s="277">
        <f>IFERROR(__xludf.DUMMYFUNCTION("""COMPUTED_VALUE"""),0.0)</f>
        <v>0</v>
      </c>
      <c r="AE50" s="277">
        <f>IFERROR(__xludf.DUMMYFUNCTION("""COMPUTED_VALUE"""),0.0)</f>
        <v>0</v>
      </c>
      <c r="AF50" s="277">
        <f>IFERROR(__xludf.DUMMYFUNCTION("""COMPUTED_VALUE"""),0.0)</f>
        <v>0</v>
      </c>
      <c r="AG50" s="277">
        <f>IFERROR(__xludf.DUMMYFUNCTION("""COMPUTED_VALUE"""),0.0)</f>
        <v>0</v>
      </c>
      <c r="AH50" s="277">
        <f>IFERROR(__xludf.DUMMYFUNCTION("""COMPUTED_VALUE"""),0.0)</f>
        <v>0</v>
      </c>
      <c r="AI50" s="278">
        <f>IFERROR(__xludf.DUMMYFUNCTION("""COMPUTED_VALUE"""),0.0)</f>
        <v>0</v>
      </c>
    </row>
    <row r="51">
      <c r="A51" s="266"/>
      <c r="B51" s="301"/>
      <c r="C51" s="268">
        <f>IFERROR(__xludf.DUMMYFUNCTION("""COMPUTED_VALUE"""),0.0)</f>
        <v>0</v>
      </c>
      <c r="D51" s="269">
        <f>IFERROR(__xludf.DUMMYFUNCTION("""COMPUTED_VALUE"""),0.0)</f>
        <v>0</v>
      </c>
      <c r="E51" s="269">
        <f>IFERROR(__xludf.DUMMYFUNCTION("""COMPUTED_VALUE"""),0.0)</f>
        <v>0</v>
      </c>
      <c r="F51" s="269">
        <f>IFERROR(__xludf.DUMMYFUNCTION("""COMPUTED_VALUE"""),0.0)</f>
        <v>0</v>
      </c>
      <c r="G51" s="272" t="str">
        <f>IFERROR(__xludf.DUMMYFUNCTION("""COMPUTED_VALUE"""),"")</f>
        <v/>
      </c>
      <c r="H51" s="268">
        <f>IFERROR(__xludf.DUMMYFUNCTION("""COMPUTED_VALUE"""),0.0)</f>
        <v>0</v>
      </c>
      <c r="I51" s="269">
        <f>IFERROR(__xludf.DUMMYFUNCTION("""COMPUTED_VALUE"""),0.0)</f>
        <v>0</v>
      </c>
      <c r="J51" s="274" t="str">
        <f>IFERROR(__xludf.DUMMYFUNCTION("""COMPUTED_VALUE"""),"")</f>
        <v/>
      </c>
      <c r="K51" s="268">
        <f>IFERROR(__xludf.DUMMYFUNCTION("""COMPUTED_VALUE"""),0.0)</f>
        <v>0</v>
      </c>
      <c r="L51" s="269">
        <f>IFERROR(__xludf.DUMMYFUNCTION("""COMPUTED_VALUE"""),0.0)</f>
        <v>0</v>
      </c>
      <c r="M51" s="269">
        <f>IFERROR(__xludf.DUMMYFUNCTION("""COMPUTED_VALUE"""),0.0)</f>
        <v>0</v>
      </c>
      <c r="N51" s="274" t="str">
        <f>IFERROR(__xludf.DUMMYFUNCTION("""COMPUTED_VALUE"""),"")</f>
        <v/>
      </c>
      <c r="O51" s="266">
        <f>IFERROR(__xludf.DUMMYFUNCTION("""COMPUTED_VALUE"""),0.0)</f>
        <v>0</v>
      </c>
      <c r="P51" s="303">
        <f>IFERROR(__xludf.DUMMYFUNCTION("""COMPUTED_VALUE"""),0.0)</f>
        <v>0</v>
      </c>
      <c r="Q51" s="303">
        <f>IFERROR(__xludf.DUMMYFUNCTION("""COMPUTED_VALUE"""),0.0)</f>
        <v>0</v>
      </c>
      <c r="R51" s="304" t="str">
        <f>IFERROR(__xludf.DUMMYFUNCTION("""COMPUTED_VALUE"""),"")</f>
        <v/>
      </c>
      <c r="S51" s="305">
        <f>IFERROR(__xludf.DUMMYFUNCTION("""COMPUTED_VALUE"""),0.0)</f>
        <v>0</v>
      </c>
      <c r="T51" s="303">
        <f>IFERROR(__xludf.DUMMYFUNCTION("""COMPUTED_VALUE"""),0.0)</f>
        <v>0</v>
      </c>
      <c r="U51" s="301">
        <f>IFERROR(__xludf.DUMMYFUNCTION("""COMPUTED_VALUE"""),0.0)</f>
        <v>0</v>
      </c>
      <c r="V51" s="50"/>
      <c r="W51" s="266"/>
      <c r="X51" s="267"/>
      <c r="Y51" s="2"/>
      <c r="Z51" s="2"/>
      <c r="AA51" s="2"/>
      <c r="AB51" s="160"/>
      <c r="AC51" s="276">
        <f>IFERROR(__xludf.DUMMYFUNCTION("""COMPUTED_VALUE"""),0.0)</f>
        <v>0</v>
      </c>
      <c r="AD51" s="277">
        <f>IFERROR(__xludf.DUMMYFUNCTION("""COMPUTED_VALUE"""),0.0)</f>
        <v>0</v>
      </c>
      <c r="AE51" s="277">
        <f>IFERROR(__xludf.DUMMYFUNCTION("""COMPUTED_VALUE"""),0.0)</f>
        <v>0</v>
      </c>
      <c r="AF51" s="277">
        <f>IFERROR(__xludf.DUMMYFUNCTION("""COMPUTED_VALUE"""),0.0)</f>
        <v>0</v>
      </c>
      <c r="AG51" s="277">
        <f>IFERROR(__xludf.DUMMYFUNCTION("""COMPUTED_VALUE"""),0.0)</f>
        <v>0</v>
      </c>
      <c r="AH51" s="277">
        <f>IFERROR(__xludf.DUMMYFUNCTION("""COMPUTED_VALUE"""),0.0)</f>
        <v>0</v>
      </c>
      <c r="AI51" s="278">
        <f>IFERROR(__xludf.DUMMYFUNCTION("""COMPUTED_VALUE"""),0.0)</f>
        <v>0</v>
      </c>
    </row>
    <row r="52">
      <c r="A52" s="266"/>
      <c r="B52" s="301"/>
      <c r="C52" s="268">
        <f>IFERROR(__xludf.DUMMYFUNCTION("""COMPUTED_VALUE"""),0.0)</f>
        <v>0</v>
      </c>
      <c r="D52" s="269">
        <f>IFERROR(__xludf.DUMMYFUNCTION("""COMPUTED_VALUE"""),0.0)</f>
        <v>0</v>
      </c>
      <c r="E52" s="269">
        <f>IFERROR(__xludf.DUMMYFUNCTION("""COMPUTED_VALUE"""),0.0)</f>
        <v>0</v>
      </c>
      <c r="F52" s="269">
        <f>IFERROR(__xludf.DUMMYFUNCTION("""COMPUTED_VALUE"""),0.0)</f>
        <v>0</v>
      </c>
      <c r="G52" s="272" t="str">
        <f>IFERROR(__xludf.DUMMYFUNCTION("""COMPUTED_VALUE"""),"")</f>
        <v/>
      </c>
      <c r="H52" s="268">
        <f>IFERROR(__xludf.DUMMYFUNCTION("""COMPUTED_VALUE"""),0.0)</f>
        <v>0</v>
      </c>
      <c r="I52" s="269">
        <f>IFERROR(__xludf.DUMMYFUNCTION("""COMPUTED_VALUE"""),0.0)</f>
        <v>0</v>
      </c>
      <c r="J52" s="274" t="str">
        <f>IFERROR(__xludf.DUMMYFUNCTION("""COMPUTED_VALUE"""),"")</f>
        <v/>
      </c>
      <c r="K52" s="268">
        <f>IFERROR(__xludf.DUMMYFUNCTION("""COMPUTED_VALUE"""),0.0)</f>
        <v>0</v>
      </c>
      <c r="L52" s="269">
        <f>IFERROR(__xludf.DUMMYFUNCTION("""COMPUTED_VALUE"""),0.0)</f>
        <v>0</v>
      </c>
      <c r="M52" s="269">
        <f>IFERROR(__xludf.DUMMYFUNCTION("""COMPUTED_VALUE"""),0.0)</f>
        <v>0</v>
      </c>
      <c r="N52" s="274" t="str">
        <f>IFERROR(__xludf.DUMMYFUNCTION("""COMPUTED_VALUE"""),"")</f>
        <v/>
      </c>
      <c r="O52" s="266">
        <f>IFERROR(__xludf.DUMMYFUNCTION("""COMPUTED_VALUE"""),0.0)</f>
        <v>0</v>
      </c>
      <c r="P52" s="303">
        <f>IFERROR(__xludf.DUMMYFUNCTION("""COMPUTED_VALUE"""),0.0)</f>
        <v>0</v>
      </c>
      <c r="Q52" s="303">
        <f>IFERROR(__xludf.DUMMYFUNCTION("""COMPUTED_VALUE"""),0.0)</f>
        <v>0</v>
      </c>
      <c r="R52" s="304" t="str">
        <f>IFERROR(__xludf.DUMMYFUNCTION("""COMPUTED_VALUE"""),"")</f>
        <v/>
      </c>
      <c r="S52" s="305">
        <f>IFERROR(__xludf.DUMMYFUNCTION("""COMPUTED_VALUE"""),0.0)</f>
        <v>0</v>
      </c>
      <c r="T52" s="303">
        <f>IFERROR(__xludf.DUMMYFUNCTION("""COMPUTED_VALUE"""),0.0)</f>
        <v>0</v>
      </c>
      <c r="U52" s="301">
        <f>IFERROR(__xludf.DUMMYFUNCTION("""COMPUTED_VALUE"""),0.0)</f>
        <v>0</v>
      </c>
      <c r="V52" s="50"/>
      <c r="W52" s="266"/>
      <c r="X52" s="267"/>
      <c r="Y52" s="2"/>
      <c r="Z52" s="2"/>
      <c r="AA52" s="2"/>
      <c r="AB52" s="160"/>
      <c r="AC52" s="276">
        <f>IFERROR(__xludf.DUMMYFUNCTION("""COMPUTED_VALUE"""),0.0)</f>
        <v>0</v>
      </c>
      <c r="AD52" s="277">
        <f>IFERROR(__xludf.DUMMYFUNCTION("""COMPUTED_VALUE"""),0.0)</f>
        <v>0</v>
      </c>
      <c r="AE52" s="277">
        <f>IFERROR(__xludf.DUMMYFUNCTION("""COMPUTED_VALUE"""),0.0)</f>
        <v>0</v>
      </c>
      <c r="AF52" s="277">
        <f>IFERROR(__xludf.DUMMYFUNCTION("""COMPUTED_VALUE"""),0.0)</f>
        <v>0</v>
      </c>
      <c r="AG52" s="277">
        <f>IFERROR(__xludf.DUMMYFUNCTION("""COMPUTED_VALUE"""),0.0)</f>
        <v>0</v>
      </c>
      <c r="AH52" s="277">
        <f>IFERROR(__xludf.DUMMYFUNCTION("""COMPUTED_VALUE"""),0.0)</f>
        <v>0</v>
      </c>
      <c r="AI52" s="278">
        <f>IFERROR(__xludf.DUMMYFUNCTION("""COMPUTED_VALUE"""),0.0)</f>
        <v>0</v>
      </c>
    </row>
    <row r="53">
      <c r="A53" s="266"/>
      <c r="B53" s="301"/>
      <c r="C53" s="268">
        <f>IFERROR(__xludf.DUMMYFUNCTION("""COMPUTED_VALUE"""),0.0)</f>
        <v>0</v>
      </c>
      <c r="D53" s="269">
        <f>IFERROR(__xludf.DUMMYFUNCTION("""COMPUTED_VALUE"""),0.0)</f>
        <v>0</v>
      </c>
      <c r="E53" s="269">
        <f>IFERROR(__xludf.DUMMYFUNCTION("""COMPUTED_VALUE"""),0.0)</f>
        <v>0</v>
      </c>
      <c r="F53" s="269">
        <f>IFERROR(__xludf.DUMMYFUNCTION("""COMPUTED_VALUE"""),0.0)</f>
        <v>0</v>
      </c>
      <c r="G53" s="272" t="str">
        <f>IFERROR(__xludf.DUMMYFUNCTION("""COMPUTED_VALUE"""),"")</f>
        <v/>
      </c>
      <c r="H53" s="268">
        <f>IFERROR(__xludf.DUMMYFUNCTION("""COMPUTED_VALUE"""),0.0)</f>
        <v>0</v>
      </c>
      <c r="I53" s="269">
        <f>IFERROR(__xludf.DUMMYFUNCTION("""COMPUTED_VALUE"""),0.0)</f>
        <v>0</v>
      </c>
      <c r="J53" s="274" t="str">
        <f>IFERROR(__xludf.DUMMYFUNCTION("""COMPUTED_VALUE"""),"")</f>
        <v/>
      </c>
      <c r="K53" s="268">
        <f>IFERROR(__xludf.DUMMYFUNCTION("""COMPUTED_VALUE"""),0.0)</f>
        <v>0</v>
      </c>
      <c r="L53" s="269">
        <f>IFERROR(__xludf.DUMMYFUNCTION("""COMPUTED_VALUE"""),0.0)</f>
        <v>0</v>
      </c>
      <c r="M53" s="269">
        <f>IFERROR(__xludf.DUMMYFUNCTION("""COMPUTED_VALUE"""),0.0)</f>
        <v>0</v>
      </c>
      <c r="N53" s="274" t="str">
        <f>IFERROR(__xludf.DUMMYFUNCTION("""COMPUTED_VALUE"""),"")</f>
        <v/>
      </c>
      <c r="O53" s="266">
        <f>IFERROR(__xludf.DUMMYFUNCTION("""COMPUTED_VALUE"""),0.0)</f>
        <v>0</v>
      </c>
      <c r="P53" s="303">
        <f>IFERROR(__xludf.DUMMYFUNCTION("""COMPUTED_VALUE"""),0.0)</f>
        <v>0</v>
      </c>
      <c r="Q53" s="303">
        <f>IFERROR(__xludf.DUMMYFUNCTION("""COMPUTED_VALUE"""),0.0)</f>
        <v>0</v>
      </c>
      <c r="R53" s="304" t="str">
        <f>IFERROR(__xludf.DUMMYFUNCTION("""COMPUTED_VALUE"""),"")</f>
        <v/>
      </c>
      <c r="S53" s="305">
        <f>IFERROR(__xludf.DUMMYFUNCTION("""COMPUTED_VALUE"""),0.0)</f>
        <v>0</v>
      </c>
      <c r="T53" s="303">
        <f>IFERROR(__xludf.DUMMYFUNCTION("""COMPUTED_VALUE"""),0.0)</f>
        <v>0</v>
      </c>
      <c r="U53" s="301">
        <f>IFERROR(__xludf.DUMMYFUNCTION("""COMPUTED_VALUE"""),0.0)</f>
        <v>0</v>
      </c>
      <c r="V53" s="50"/>
      <c r="W53" s="266"/>
      <c r="X53" s="267"/>
      <c r="Y53" s="2"/>
      <c r="Z53" s="2"/>
      <c r="AA53" s="2"/>
      <c r="AB53" s="160"/>
      <c r="AC53" s="276">
        <f>IFERROR(__xludf.DUMMYFUNCTION("""COMPUTED_VALUE"""),0.0)</f>
        <v>0</v>
      </c>
      <c r="AD53" s="277">
        <f>IFERROR(__xludf.DUMMYFUNCTION("""COMPUTED_VALUE"""),0.0)</f>
        <v>0</v>
      </c>
      <c r="AE53" s="277">
        <f>IFERROR(__xludf.DUMMYFUNCTION("""COMPUTED_VALUE"""),0.0)</f>
        <v>0</v>
      </c>
      <c r="AF53" s="277">
        <f>IFERROR(__xludf.DUMMYFUNCTION("""COMPUTED_VALUE"""),0.0)</f>
        <v>0</v>
      </c>
      <c r="AG53" s="277">
        <f>IFERROR(__xludf.DUMMYFUNCTION("""COMPUTED_VALUE"""),0.0)</f>
        <v>0</v>
      </c>
      <c r="AH53" s="277">
        <f>IFERROR(__xludf.DUMMYFUNCTION("""COMPUTED_VALUE"""),0.0)</f>
        <v>0</v>
      </c>
      <c r="AI53" s="278">
        <f>IFERROR(__xludf.DUMMYFUNCTION("""COMPUTED_VALUE"""),0.0)</f>
        <v>0</v>
      </c>
    </row>
    <row r="54">
      <c r="A54" s="266"/>
      <c r="B54" s="301"/>
      <c r="C54" s="268">
        <f>IFERROR(__xludf.DUMMYFUNCTION("""COMPUTED_VALUE"""),0.0)</f>
        <v>0</v>
      </c>
      <c r="D54" s="269">
        <f>IFERROR(__xludf.DUMMYFUNCTION("""COMPUTED_VALUE"""),0.0)</f>
        <v>0</v>
      </c>
      <c r="E54" s="269">
        <f>IFERROR(__xludf.DUMMYFUNCTION("""COMPUTED_VALUE"""),0.0)</f>
        <v>0</v>
      </c>
      <c r="F54" s="269">
        <f>IFERROR(__xludf.DUMMYFUNCTION("""COMPUTED_VALUE"""),0.0)</f>
        <v>0</v>
      </c>
      <c r="G54" s="272" t="str">
        <f>IFERROR(__xludf.DUMMYFUNCTION("""COMPUTED_VALUE"""),"")</f>
        <v/>
      </c>
      <c r="H54" s="268">
        <f>IFERROR(__xludf.DUMMYFUNCTION("""COMPUTED_VALUE"""),0.0)</f>
        <v>0</v>
      </c>
      <c r="I54" s="269">
        <f>IFERROR(__xludf.DUMMYFUNCTION("""COMPUTED_VALUE"""),0.0)</f>
        <v>0</v>
      </c>
      <c r="J54" s="274" t="str">
        <f>IFERROR(__xludf.DUMMYFUNCTION("""COMPUTED_VALUE"""),"")</f>
        <v/>
      </c>
      <c r="K54" s="268">
        <f>IFERROR(__xludf.DUMMYFUNCTION("""COMPUTED_VALUE"""),0.0)</f>
        <v>0</v>
      </c>
      <c r="L54" s="269">
        <f>IFERROR(__xludf.DUMMYFUNCTION("""COMPUTED_VALUE"""),0.0)</f>
        <v>0</v>
      </c>
      <c r="M54" s="269">
        <f>IFERROR(__xludf.DUMMYFUNCTION("""COMPUTED_VALUE"""),0.0)</f>
        <v>0</v>
      </c>
      <c r="N54" s="274" t="str">
        <f>IFERROR(__xludf.DUMMYFUNCTION("""COMPUTED_VALUE"""),"")</f>
        <v/>
      </c>
      <c r="O54" s="266">
        <f>IFERROR(__xludf.DUMMYFUNCTION("""COMPUTED_VALUE"""),0.0)</f>
        <v>0</v>
      </c>
      <c r="P54" s="303">
        <f>IFERROR(__xludf.DUMMYFUNCTION("""COMPUTED_VALUE"""),0.0)</f>
        <v>0</v>
      </c>
      <c r="Q54" s="303">
        <f>IFERROR(__xludf.DUMMYFUNCTION("""COMPUTED_VALUE"""),0.0)</f>
        <v>0</v>
      </c>
      <c r="R54" s="304" t="str">
        <f>IFERROR(__xludf.DUMMYFUNCTION("""COMPUTED_VALUE"""),"")</f>
        <v/>
      </c>
      <c r="S54" s="305">
        <f>IFERROR(__xludf.DUMMYFUNCTION("""COMPUTED_VALUE"""),0.0)</f>
        <v>0</v>
      </c>
      <c r="T54" s="303">
        <f>IFERROR(__xludf.DUMMYFUNCTION("""COMPUTED_VALUE"""),0.0)</f>
        <v>0</v>
      </c>
      <c r="U54" s="301">
        <f>IFERROR(__xludf.DUMMYFUNCTION("""COMPUTED_VALUE"""),0.0)</f>
        <v>0</v>
      </c>
      <c r="V54" s="50"/>
      <c r="W54" s="266"/>
      <c r="X54" s="267"/>
      <c r="Y54" s="2"/>
      <c r="Z54" s="2"/>
      <c r="AA54" s="2"/>
      <c r="AB54" s="160"/>
      <c r="AC54" s="276">
        <f>IFERROR(__xludf.DUMMYFUNCTION("""COMPUTED_VALUE"""),0.0)</f>
        <v>0</v>
      </c>
      <c r="AD54" s="277">
        <f>IFERROR(__xludf.DUMMYFUNCTION("""COMPUTED_VALUE"""),0.0)</f>
        <v>0</v>
      </c>
      <c r="AE54" s="277">
        <f>IFERROR(__xludf.DUMMYFUNCTION("""COMPUTED_VALUE"""),0.0)</f>
        <v>0</v>
      </c>
      <c r="AF54" s="277">
        <f>IFERROR(__xludf.DUMMYFUNCTION("""COMPUTED_VALUE"""),0.0)</f>
        <v>0</v>
      </c>
      <c r="AG54" s="277">
        <f>IFERROR(__xludf.DUMMYFUNCTION("""COMPUTED_VALUE"""),0.0)</f>
        <v>0</v>
      </c>
      <c r="AH54" s="277">
        <f>IFERROR(__xludf.DUMMYFUNCTION("""COMPUTED_VALUE"""),0.0)</f>
        <v>0</v>
      </c>
      <c r="AI54" s="278">
        <f>IFERROR(__xludf.DUMMYFUNCTION("""COMPUTED_VALUE"""),0.0)</f>
        <v>0</v>
      </c>
    </row>
    <row r="55">
      <c r="A55" s="266"/>
      <c r="B55" s="301"/>
      <c r="C55" s="268">
        <f>IFERROR(__xludf.DUMMYFUNCTION("""COMPUTED_VALUE"""),0.0)</f>
        <v>0</v>
      </c>
      <c r="D55" s="269">
        <f>IFERROR(__xludf.DUMMYFUNCTION("""COMPUTED_VALUE"""),0.0)</f>
        <v>0</v>
      </c>
      <c r="E55" s="269">
        <f>IFERROR(__xludf.DUMMYFUNCTION("""COMPUTED_VALUE"""),0.0)</f>
        <v>0</v>
      </c>
      <c r="F55" s="269">
        <f>IFERROR(__xludf.DUMMYFUNCTION("""COMPUTED_VALUE"""),0.0)</f>
        <v>0</v>
      </c>
      <c r="G55" s="272" t="str">
        <f>IFERROR(__xludf.DUMMYFUNCTION("""COMPUTED_VALUE"""),"")</f>
        <v/>
      </c>
      <c r="H55" s="268">
        <f>IFERROR(__xludf.DUMMYFUNCTION("""COMPUTED_VALUE"""),0.0)</f>
        <v>0</v>
      </c>
      <c r="I55" s="269">
        <f>IFERROR(__xludf.DUMMYFUNCTION("""COMPUTED_VALUE"""),0.0)</f>
        <v>0</v>
      </c>
      <c r="J55" s="274" t="str">
        <f>IFERROR(__xludf.DUMMYFUNCTION("""COMPUTED_VALUE"""),"")</f>
        <v/>
      </c>
      <c r="K55" s="268">
        <f>IFERROR(__xludf.DUMMYFUNCTION("""COMPUTED_VALUE"""),0.0)</f>
        <v>0</v>
      </c>
      <c r="L55" s="269">
        <f>IFERROR(__xludf.DUMMYFUNCTION("""COMPUTED_VALUE"""),0.0)</f>
        <v>0</v>
      </c>
      <c r="M55" s="269">
        <f>IFERROR(__xludf.DUMMYFUNCTION("""COMPUTED_VALUE"""),0.0)</f>
        <v>0</v>
      </c>
      <c r="N55" s="274" t="str">
        <f>IFERROR(__xludf.DUMMYFUNCTION("""COMPUTED_VALUE"""),"")</f>
        <v/>
      </c>
      <c r="O55" s="266">
        <f>IFERROR(__xludf.DUMMYFUNCTION("""COMPUTED_VALUE"""),0.0)</f>
        <v>0</v>
      </c>
      <c r="P55" s="303">
        <f>IFERROR(__xludf.DUMMYFUNCTION("""COMPUTED_VALUE"""),0.0)</f>
        <v>0</v>
      </c>
      <c r="Q55" s="303">
        <f>IFERROR(__xludf.DUMMYFUNCTION("""COMPUTED_VALUE"""),0.0)</f>
        <v>0</v>
      </c>
      <c r="R55" s="304" t="str">
        <f>IFERROR(__xludf.DUMMYFUNCTION("""COMPUTED_VALUE"""),"")</f>
        <v/>
      </c>
      <c r="S55" s="305">
        <f>IFERROR(__xludf.DUMMYFUNCTION("""COMPUTED_VALUE"""),0.0)</f>
        <v>0</v>
      </c>
      <c r="T55" s="303">
        <f>IFERROR(__xludf.DUMMYFUNCTION("""COMPUTED_VALUE"""),0.0)</f>
        <v>0</v>
      </c>
      <c r="U55" s="301">
        <f>IFERROR(__xludf.DUMMYFUNCTION("""COMPUTED_VALUE"""),0.0)</f>
        <v>0</v>
      </c>
      <c r="V55" s="50"/>
      <c r="W55" s="266"/>
      <c r="X55" s="267"/>
      <c r="Y55" s="2"/>
      <c r="Z55" s="2"/>
      <c r="AA55" s="2"/>
      <c r="AB55" s="160"/>
      <c r="AC55" s="276">
        <f>IFERROR(__xludf.DUMMYFUNCTION("""COMPUTED_VALUE"""),0.0)</f>
        <v>0</v>
      </c>
      <c r="AD55" s="277">
        <f>IFERROR(__xludf.DUMMYFUNCTION("""COMPUTED_VALUE"""),0.0)</f>
        <v>0</v>
      </c>
      <c r="AE55" s="277">
        <f>IFERROR(__xludf.DUMMYFUNCTION("""COMPUTED_VALUE"""),0.0)</f>
        <v>0</v>
      </c>
      <c r="AF55" s="277">
        <f>IFERROR(__xludf.DUMMYFUNCTION("""COMPUTED_VALUE"""),0.0)</f>
        <v>0</v>
      </c>
      <c r="AG55" s="277">
        <f>IFERROR(__xludf.DUMMYFUNCTION("""COMPUTED_VALUE"""),0.0)</f>
        <v>0</v>
      </c>
      <c r="AH55" s="277">
        <f>IFERROR(__xludf.DUMMYFUNCTION("""COMPUTED_VALUE"""),0.0)</f>
        <v>0</v>
      </c>
      <c r="AI55" s="278">
        <f>IFERROR(__xludf.DUMMYFUNCTION("""COMPUTED_VALUE"""),0.0)</f>
        <v>0</v>
      </c>
    </row>
    <row r="56">
      <c r="A56" s="280"/>
      <c r="B56" s="306"/>
      <c r="C56" s="282">
        <f>IFERROR(__xludf.DUMMYFUNCTION("""COMPUTED_VALUE"""),0.0)</f>
        <v>0</v>
      </c>
      <c r="D56" s="283">
        <f>IFERROR(__xludf.DUMMYFUNCTION("""COMPUTED_VALUE"""),0.0)</f>
        <v>0</v>
      </c>
      <c r="E56" s="283">
        <f>IFERROR(__xludf.DUMMYFUNCTION("""COMPUTED_VALUE"""),0.0)</f>
        <v>0</v>
      </c>
      <c r="F56" s="283">
        <f>IFERROR(__xludf.DUMMYFUNCTION("""COMPUTED_VALUE"""),0.0)</f>
        <v>0</v>
      </c>
      <c r="G56" s="286" t="str">
        <f>IFERROR(__xludf.DUMMYFUNCTION("""COMPUTED_VALUE"""),"")</f>
        <v/>
      </c>
      <c r="H56" s="282">
        <f>IFERROR(__xludf.DUMMYFUNCTION("""COMPUTED_VALUE"""),0.0)</f>
        <v>0</v>
      </c>
      <c r="I56" s="283">
        <f>IFERROR(__xludf.DUMMYFUNCTION("""COMPUTED_VALUE"""),0.0)</f>
        <v>0</v>
      </c>
      <c r="J56" s="288" t="str">
        <f>IFERROR(__xludf.DUMMYFUNCTION("""COMPUTED_VALUE"""),"")</f>
        <v/>
      </c>
      <c r="K56" s="282">
        <f>IFERROR(__xludf.DUMMYFUNCTION("""COMPUTED_VALUE"""),0.0)</f>
        <v>0</v>
      </c>
      <c r="L56" s="283">
        <f>IFERROR(__xludf.DUMMYFUNCTION("""COMPUTED_VALUE"""),0.0)</f>
        <v>0</v>
      </c>
      <c r="M56" s="283">
        <f>IFERROR(__xludf.DUMMYFUNCTION("""COMPUTED_VALUE"""),0.0)</f>
        <v>0</v>
      </c>
      <c r="N56" s="288" t="str">
        <f>IFERROR(__xludf.DUMMYFUNCTION("""COMPUTED_VALUE"""),"")</f>
        <v/>
      </c>
      <c r="O56" s="280">
        <f>IFERROR(__xludf.DUMMYFUNCTION("""COMPUTED_VALUE"""),0.0)</f>
        <v>0</v>
      </c>
      <c r="P56" s="307">
        <f>IFERROR(__xludf.DUMMYFUNCTION("""COMPUTED_VALUE"""),0.0)</f>
        <v>0</v>
      </c>
      <c r="Q56" s="307">
        <f>IFERROR(__xludf.DUMMYFUNCTION("""COMPUTED_VALUE"""),0.0)</f>
        <v>0</v>
      </c>
      <c r="R56" s="308" t="str">
        <f>IFERROR(__xludf.DUMMYFUNCTION("""COMPUTED_VALUE"""),"")</f>
        <v/>
      </c>
      <c r="S56" s="309">
        <f>IFERROR(__xludf.DUMMYFUNCTION("""COMPUTED_VALUE"""),0.0)</f>
        <v>0</v>
      </c>
      <c r="T56" s="307">
        <f>IFERROR(__xludf.DUMMYFUNCTION("""COMPUTED_VALUE"""),0.0)</f>
        <v>0</v>
      </c>
      <c r="U56" s="306">
        <f>IFERROR(__xludf.DUMMYFUNCTION("""COMPUTED_VALUE"""),0.0)</f>
        <v>0</v>
      </c>
      <c r="V56" s="50"/>
      <c r="W56" s="280"/>
      <c r="X56" s="281"/>
      <c r="Y56" s="117"/>
      <c r="Z56" s="117"/>
      <c r="AA56" s="117"/>
      <c r="AB56" s="168"/>
      <c r="AC56" s="310">
        <f>IFERROR(__xludf.DUMMYFUNCTION("""COMPUTED_VALUE"""),0.0)</f>
        <v>0</v>
      </c>
      <c r="AD56" s="311">
        <f>IFERROR(__xludf.DUMMYFUNCTION("""COMPUTED_VALUE"""),0.0)</f>
        <v>0</v>
      </c>
      <c r="AE56" s="311">
        <f>IFERROR(__xludf.DUMMYFUNCTION("""COMPUTED_VALUE"""),0.0)</f>
        <v>0</v>
      </c>
      <c r="AF56" s="311">
        <f>IFERROR(__xludf.DUMMYFUNCTION("""COMPUTED_VALUE"""),0.0)</f>
        <v>0</v>
      </c>
      <c r="AG56" s="311">
        <f>IFERROR(__xludf.DUMMYFUNCTION("""COMPUTED_VALUE"""),0.0)</f>
        <v>0</v>
      </c>
      <c r="AH56" s="311">
        <f>IFERROR(__xludf.DUMMYFUNCTION("""COMPUTED_VALUE"""),0.0)</f>
        <v>0</v>
      </c>
      <c r="AI56" s="312">
        <f>IFERROR(__xludf.DUMMYFUNCTION("""COMPUTED_VALUE"""),0.0)</f>
        <v>0</v>
      </c>
    </row>
    <row r="57">
      <c r="A57" s="23"/>
      <c r="B57" s="290" t="str">
        <f>IFERROR(__xludf.DUMMYFUNCTION("""COMPUTED_VALUE"""),"Totals")</f>
        <v>Totals</v>
      </c>
      <c r="C57" s="291">
        <f>IFERROR(__xludf.DUMMYFUNCTION("""COMPUTED_VALUE"""),4.0)</f>
        <v>4</v>
      </c>
      <c r="D57" s="291">
        <f>IFERROR(__xludf.DUMMYFUNCTION("""COMPUTED_VALUE"""),2.0)</f>
        <v>2</v>
      </c>
      <c r="E57" s="291">
        <f>IFERROR(__xludf.DUMMYFUNCTION("""COMPUTED_VALUE"""),31.0)</f>
        <v>31</v>
      </c>
      <c r="F57" s="291">
        <f>IFERROR(__xludf.DUMMYFUNCTION("""COMPUTED_VALUE"""),26.0)</f>
        <v>26</v>
      </c>
      <c r="G57" s="293">
        <f>IFERROR(__xludf.DUMMYFUNCTION("""COMPUTED_VALUE"""),0.8)</f>
        <v>0.8</v>
      </c>
      <c r="H57" s="291">
        <f>IFERROR(__xludf.DUMMYFUNCTION("""COMPUTED_VALUE"""),25.0)</f>
        <v>25</v>
      </c>
      <c r="I57" s="291">
        <f>IFERROR(__xludf.DUMMYFUNCTION("""COMPUTED_VALUE"""),981.0)</f>
        <v>981</v>
      </c>
      <c r="J57" s="292">
        <f>IFERROR(__xludf.DUMMYFUNCTION("""COMPUTED_VALUE"""),39.24)</f>
        <v>39.24</v>
      </c>
      <c r="K57" s="313">
        <f>IFERROR(__xludf.DUMMYFUNCTION("""COMPUTED_VALUE"""),26.0)</f>
        <v>26</v>
      </c>
      <c r="L57" s="313">
        <f>IFERROR(__xludf.DUMMYFUNCTION("""COMPUTED_VALUE"""),491.0)</f>
        <v>491</v>
      </c>
      <c r="M57" s="313">
        <f>IFERROR(__xludf.DUMMYFUNCTION("""COMPUTED_VALUE"""),0.0)</f>
        <v>0</v>
      </c>
      <c r="N57" s="292">
        <f>IFERROR(__xludf.DUMMYFUNCTION("""COMPUTED_VALUE"""),18.884615384615383)</f>
        <v>18.88461538</v>
      </c>
      <c r="O57" s="291">
        <f>IFERROR(__xludf.DUMMYFUNCTION("""COMPUTED_VALUE"""),6.0)</f>
        <v>6</v>
      </c>
      <c r="P57" s="291">
        <f>IFERROR(__xludf.DUMMYFUNCTION("""COMPUTED_VALUE"""),80.0)</f>
        <v>80</v>
      </c>
      <c r="Q57" s="291">
        <f>IFERROR(__xludf.DUMMYFUNCTION("""COMPUTED_VALUE"""),0.0)</f>
        <v>0</v>
      </c>
      <c r="R57" s="292">
        <f>IFERROR(__xludf.DUMMYFUNCTION("""COMPUTED_VALUE"""),13.333333333333334)</f>
        <v>13.33333333</v>
      </c>
      <c r="S57" s="291">
        <f>IFERROR(__xludf.DUMMYFUNCTION("""COMPUTED_VALUE"""),0.0)</f>
        <v>0</v>
      </c>
      <c r="T57" s="291">
        <f>IFERROR(__xludf.DUMMYFUNCTION("""COMPUTED_VALUE"""),0.0)</f>
        <v>0</v>
      </c>
      <c r="U57" s="291">
        <f>IFERROR(__xludf.DUMMYFUNCTION("""COMPUTED_VALUE"""),1.0)</f>
        <v>1</v>
      </c>
      <c r="V57" s="23"/>
      <c r="W57" s="314" t="str">
        <f>IFERROR(__xludf.DUMMYFUNCTION("""COMPUTED_VALUE"""),"Totals")</f>
        <v>Totals</v>
      </c>
      <c r="AC57" s="315">
        <f>IFERROR(__xludf.DUMMYFUNCTION("""COMPUTED_VALUE"""),627.0)</f>
        <v>627</v>
      </c>
      <c r="AD57" s="315">
        <f>IFERROR(__xludf.DUMMYFUNCTION("""COMPUTED_VALUE"""),14.0)</f>
        <v>14</v>
      </c>
      <c r="AE57" s="315">
        <f>IFERROR(__xludf.DUMMYFUNCTION("""COMPUTED_VALUE"""),10.0)</f>
        <v>10</v>
      </c>
      <c r="AF57" s="315">
        <f>IFERROR(__xludf.DUMMYFUNCTION("""COMPUTED_VALUE"""),6.0)</f>
        <v>6</v>
      </c>
      <c r="AG57" s="315">
        <f>IFERROR(__xludf.DUMMYFUNCTION("""COMPUTED_VALUE"""),5.0)</f>
        <v>5</v>
      </c>
      <c r="AH57" s="316">
        <f>IFERROR(__xludf.DUMMYFUNCTION("""COMPUTED_VALUE"""),1.0)</f>
        <v>1</v>
      </c>
      <c r="AI57" s="316">
        <f>IFERROR(__xludf.DUMMYFUNCTION("""COMPUTED_VALUE"""),0.0)</f>
        <v>0</v>
      </c>
    </row>
    <row r="58">
      <c r="A58" s="23"/>
      <c r="B58" s="23"/>
      <c r="C58" s="317"/>
      <c r="D58" s="317"/>
      <c r="E58" s="317"/>
      <c r="F58" s="317"/>
      <c r="G58" s="317"/>
      <c r="H58" s="317"/>
      <c r="I58" s="23"/>
      <c r="J58" s="27"/>
      <c r="K58" s="27"/>
      <c r="L58" s="27"/>
      <c r="M58" s="27"/>
      <c r="N58" s="28"/>
      <c r="O58" s="23"/>
      <c r="P58" s="27"/>
      <c r="Q58" s="27"/>
      <c r="R58" s="27"/>
      <c r="S58" s="27"/>
      <c r="T58" s="23"/>
      <c r="U58" s="23"/>
      <c r="V58" s="318"/>
      <c r="W58" s="318"/>
      <c r="X58" s="27"/>
      <c r="Y58" s="27"/>
      <c r="Z58" s="30"/>
      <c r="AA58" s="31" t="str">
        <f>IFERROR(__xludf.DUMMYFUNCTION("""COMPUTED_VALUE"""),"Opponent Data")</f>
        <v>Opponent Data</v>
      </c>
      <c r="AB58" s="32"/>
      <c r="AC58" s="32"/>
      <c r="AD58" s="32"/>
      <c r="AE58" s="32"/>
      <c r="AF58" s="32"/>
      <c r="AG58" s="32"/>
      <c r="AH58" s="32"/>
      <c r="AI58" s="33"/>
    </row>
    <row r="59">
      <c r="A59" s="23"/>
      <c r="B59" s="23"/>
      <c r="C59" s="319" t="str">
        <f>IFERROR(__xludf.DUMMYFUNCTION("""COMPUTED_VALUE"""),"Mark Column with ""X"" (no quotes)")</f>
        <v>Mark Column with "X" (no quotes)</v>
      </c>
      <c r="D59" s="32"/>
      <c r="E59" s="32"/>
      <c r="F59" s="32"/>
      <c r="G59" s="32"/>
      <c r="H59" s="33"/>
      <c r="I59" s="23"/>
      <c r="J59" s="31" t="str">
        <f>IFERROR(__xludf.DUMMYFUNCTION("""COMPUTED_VALUE"""),"Your Team")</f>
        <v>Your Team</v>
      </c>
      <c r="K59" s="32"/>
      <c r="L59" s="32"/>
      <c r="M59" s="33"/>
      <c r="N59" s="28"/>
      <c r="O59" s="23"/>
      <c r="P59" s="31" t="str">
        <f>IFERROR(__xludf.DUMMYFUNCTION("""COMPUTED_VALUE"""),"Other Team")</f>
        <v>Other Team</v>
      </c>
      <c r="Q59" s="32"/>
      <c r="R59" s="32"/>
      <c r="S59" s="33"/>
      <c r="T59" s="23"/>
      <c r="U59" s="23"/>
      <c r="V59" s="320" t="str">
        <f>IFERROR(__xludf.DUMMYFUNCTION("""COMPUTED_VALUE"""),"GIVEaway")</f>
        <v>GIVEaway</v>
      </c>
      <c r="W59" s="32"/>
      <c r="X59" s="84" t="str">
        <f>IFERROR(__xludf.DUMMYFUNCTION("""COMPUTED_VALUE"""),"TAKEaway")</f>
        <v>TAKEaway</v>
      </c>
      <c r="Y59" s="33"/>
      <c r="Z59" s="30"/>
      <c r="AA59" s="38" t="str">
        <f>IFERROR(__xludf.DUMMYFUNCTION("""COMPUTED_VALUE"""),"Passing")</f>
        <v>Passing</v>
      </c>
      <c r="AB59" s="25"/>
      <c r="AC59" s="26"/>
      <c r="AD59" s="38" t="str">
        <f>IFERROR(__xludf.DUMMYFUNCTION("""COMPUTED_VALUE"""),"Rushing")</f>
        <v>Rushing</v>
      </c>
      <c r="AE59" s="25"/>
      <c r="AF59" s="26"/>
      <c r="AG59" s="38" t="str">
        <f>IFERROR(__xludf.DUMMYFUNCTION("""COMPUTED_VALUE"""),"Receiving")</f>
        <v>Receiving</v>
      </c>
      <c r="AH59" s="25"/>
      <c r="AI59" s="26"/>
    </row>
    <row r="60">
      <c r="A60" s="31" t="str">
        <f>IFERROR(__xludf.DUMMYFUNCTION("""COMPUTED_VALUE"""),"Wk")</f>
        <v>Wk</v>
      </c>
      <c r="B60" s="321" t="str">
        <f>IFERROR(__xludf.DUMMYFUNCTION("""COMPUTED_VALUE"""),"OPPONENT")</f>
        <v>OPPONENT</v>
      </c>
      <c r="C60" s="322" t="str">
        <f>IFERROR(__xludf.DUMMYFUNCTION("""COMPUTED_VALUE"""),"League")</f>
        <v>League</v>
      </c>
      <c r="D60" s="32"/>
      <c r="E60" s="323" t="str">
        <f>IFERROR(__xludf.DUMMYFUNCTION("""COMPUTED_VALUE"""),"Non-Leag")</f>
        <v>Non-Leag</v>
      </c>
      <c r="F60" s="32"/>
      <c r="G60" s="323" t="str">
        <f>IFERROR(__xludf.DUMMYFUNCTION("""COMPUTED_VALUE"""),"Playofffs")</f>
        <v>Playofffs</v>
      </c>
      <c r="H60" s="33"/>
      <c r="I60" s="324" t="str">
        <f>IFERROR(__xludf.DUMMYFUNCTION("""COMPUTED_VALUE"""),"Q1")</f>
        <v>Q1</v>
      </c>
      <c r="J60" s="247" t="str">
        <f>IFERROR(__xludf.DUMMYFUNCTION("""COMPUTED_VALUE"""),"Q2")</f>
        <v>Q2</v>
      </c>
      <c r="K60" s="247" t="str">
        <f>IFERROR(__xludf.DUMMYFUNCTION("""COMPUTED_VALUE"""),"Q3")</f>
        <v>Q3</v>
      </c>
      <c r="L60" s="247" t="str">
        <f>IFERROR(__xludf.DUMMYFUNCTION("""COMPUTED_VALUE"""),"Q4")</f>
        <v>Q4</v>
      </c>
      <c r="M60" s="247" t="str">
        <f>IFERROR(__xludf.DUMMYFUNCTION("""COMPUTED_VALUE"""),"OT")</f>
        <v>OT</v>
      </c>
      <c r="N60" s="325" t="str">
        <f>IFERROR(__xludf.DUMMYFUNCTION("""COMPUTED_VALUE"""),"Score")</f>
        <v>Score</v>
      </c>
      <c r="O60" s="324" t="str">
        <f>IFERROR(__xludf.DUMMYFUNCTION("""COMPUTED_VALUE"""),"Q1")</f>
        <v>Q1</v>
      </c>
      <c r="P60" s="247" t="str">
        <f>IFERROR(__xludf.DUMMYFUNCTION("""COMPUTED_VALUE"""),"Q2")</f>
        <v>Q2</v>
      </c>
      <c r="Q60" s="247" t="str">
        <f>IFERROR(__xludf.DUMMYFUNCTION("""COMPUTED_VALUE"""),"Q3")</f>
        <v>Q3</v>
      </c>
      <c r="R60" s="247" t="str">
        <f>IFERROR(__xludf.DUMMYFUNCTION("""COMPUTED_VALUE"""),"Q4")</f>
        <v>Q4</v>
      </c>
      <c r="S60" s="247" t="str">
        <f>IFERROR(__xludf.DUMMYFUNCTION("""COMPUTED_VALUE"""),"OT")</f>
        <v>OT</v>
      </c>
      <c r="T60" s="326" t="str">
        <f>IFERROR(__xludf.DUMMYFUNCTION("""COMPUTED_VALUE"""),"Score")</f>
        <v>Score</v>
      </c>
      <c r="U60" s="327" t="str">
        <f>IFERROR(__xludf.DUMMYFUNCTION("""COMPUTED_VALUE"""),"W/L")</f>
        <v>W/L</v>
      </c>
      <c r="V60" s="38" t="str">
        <f>IFERROR(__xludf.DUMMYFUNCTION("""COMPUTED_VALUE"""),"FUM")</f>
        <v>FUM</v>
      </c>
      <c r="W60" s="47" t="str">
        <f>IFERROR(__xludf.DUMMYFUNCTION("""COMPUTED_VALUE"""),"INT")</f>
        <v>INT</v>
      </c>
      <c r="X60" s="38" t="str">
        <f>IFERROR(__xludf.DUMMYFUNCTION("""COMPUTED_VALUE"""),"FUM")</f>
        <v>FUM</v>
      </c>
      <c r="Y60" s="47" t="str">
        <f>IFERROR(__xludf.DUMMYFUNCTION("""COMPUTED_VALUE"""),"INT")</f>
        <v>INT</v>
      </c>
      <c r="Z60" s="328" t="str">
        <f>IFERROR(__xludf.DUMMYFUNCTION("""COMPUTED_VALUE"""),"+/-")</f>
        <v>+/-</v>
      </c>
      <c r="AA60" s="329" t="str">
        <f>IFERROR(__xludf.DUMMYFUNCTION("""COMPUTED_VALUE"""),"ATT")</f>
        <v>ATT</v>
      </c>
      <c r="AB60" s="330" t="str">
        <f>IFERROR(__xludf.DUMMYFUNCTION("""COMPUTED_VALUE"""),"YDS")</f>
        <v>YDS</v>
      </c>
      <c r="AC60" s="331" t="str">
        <f>IFERROR(__xludf.DUMMYFUNCTION("""COMPUTED_VALUE"""),"TD")</f>
        <v>TD</v>
      </c>
      <c r="AD60" s="329" t="str">
        <f>IFERROR(__xludf.DUMMYFUNCTION("""COMPUTED_VALUE"""),"ATT")</f>
        <v>ATT</v>
      </c>
      <c r="AE60" s="330" t="str">
        <f>IFERROR(__xludf.DUMMYFUNCTION("""COMPUTED_VALUE"""),"YDS")</f>
        <v>YDS</v>
      </c>
      <c r="AF60" s="331" t="str">
        <f>IFERROR(__xludf.DUMMYFUNCTION("""COMPUTED_VALUE"""),"TD")</f>
        <v>TD</v>
      </c>
      <c r="AG60" s="329" t="str">
        <f>IFERROR(__xludf.DUMMYFUNCTION("""COMPUTED_VALUE"""),"REC")</f>
        <v>REC</v>
      </c>
      <c r="AH60" s="330" t="str">
        <f>IFERROR(__xludf.DUMMYFUNCTION("""COMPUTED_VALUE"""),"YDS")</f>
        <v>YDS</v>
      </c>
      <c r="AI60" s="331" t="str">
        <f>IFERROR(__xludf.DUMMYFUNCTION("""COMPUTED_VALUE"""),"TD")</f>
        <v>TD</v>
      </c>
    </row>
    <row r="61">
      <c r="A61" s="332" t="str">
        <f>IFERROR(__xludf.DUMMYFUNCTION("""COMPUTED_VALUE"""),"1")</f>
        <v>1</v>
      </c>
      <c r="B61" s="333" t="str">
        <f>IFERROR(__xludf.DUMMYFUNCTION("""COMPUTED_VALUE"""),"Margaretta")</f>
        <v>Margaretta</v>
      </c>
      <c r="C61" s="334"/>
      <c r="D61" s="335"/>
      <c r="E61" s="336" t="str">
        <f>IFERROR(__xludf.DUMMYFUNCTION("""COMPUTED_VALUE"""),"X")</f>
        <v>X</v>
      </c>
      <c r="F61" s="335"/>
      <c r="G61" s="336"/>
      <c r="H61" s="156"/>
      <c r="I61" s="250">
        <f>IFERROR(__xludf.DUMMYFUNCTION("""COMPUTED_VALUE"""),7.0)</f>
        <v>7</v>
      </c>
      <c r="J61" s="253">
        <f>IFERROR(__xludf.DUMMYFUNCTION("""COMPUTED_VALUE"""),7.0)</f>
        <v>7</v>
      </c>
      <c r="K61" s="253">
        <f>IFERROR(__xludf.DUMMYFUNCTION("""COMPUTED_VALUE"""),0.0)</f>
        <v>0</v>
      </c>
      <c r="L61" s="253">
        <f>IFERROR(__xludf.DUMMYFUNCTION("""COMPUTED_VALUE"""),7.0)</f>
        <v>7</v>
      </c>
      <c r="M61" s="337"/>
      <c r="N61" s="338">
        <f>IFERROR(__xludf.DUMMYFUNCTION("""COMPUTED_VALUE"""),21.0)</f>
        <v>21</v>
      </c>
      <c r="O61" s="250">
        <f>IFERROR(__xludf.DUMMYFUNCTION("""COMPUTED_VALUE"""),14.0)</f>
        <v>14</v>
      </c>
      <c r="P61" s="253">
        <f>IFERROR(__xludf.DUMMYFUNCTION("""COMPUTED_VALUE"""),0.0)</f>
        <v>0</v>
      </c>
      <c r="Q61" s="253">
        <f>IFERROR(__xludf.DUMMYFUNCTION("""COMPUTED_VALUE"""),6.0)</f>
        <v>6</v>
      </c>
      <c r="R61" s="253">
        <f>IFERROR(__xludf.DUMMYFUNCTION("""COMPUTED_VALUE"""),0.0)</f>
        <v>0</v>
      </c>
      <c r="S61" s="337"/>
      <c r="T61" s="339">
        <f>IFERROR(__xludf.DUMMYFUNCTION("""COMPUTED_VALUE"""),20.0)</f>
        <v>20</v>
      </c>
      <c r="U61" s="340" t="str">
        <f>IFERROR(__xludf.DUMMYFUNCTION("""COMPUTED_VALUE"""),"W")</f>
        <v>W</v>
      </c>
      <c r="V61" s="250">
        <f>IFERROR(__xludf.DUMMYFUNCTION("""COMPUTED_VALUE"""),0.0)</f>
        <v>0</v>
      </c>
      <c r="W61" s="299">
        <f>IFERROR(__xludf.DUMMYFUNCTION("""COMPUTED_VALUE"""),1.0)</f>
        <v>1</v>
      </c>
      <c r="X61" s="250">
        <f>IFERROR(__xludf.DUMMYFUNCTION("""COMPUTED_VALUE"""),1.0)</f>
        <v>1</v>
      </c>
      <c r="Y61" s="299">
        <f>IFERROR(__xludf.DUMMYFUNCTION("""COMPUTED_VALUE"""),1.0)</f>
        <v>1</v>
      </c>
      <c r="Z61" s="341">
        <f>IFERROR(__xludf.DUMMYFUNCTION("""COMPUTED_VALUE"""),1.0)</f>
        <v>1</v>
      </c>
      <c r="AA61" s="250">
        <f>IFERROR(__xludf.DUMMYFUNCTION("""COMPUTED_VALUE"""),10.0)</f>
        <v>10</v>
      </c>
      <c r="AB61" s="253">
        <f>IFERROR(__xludf.DUMMYFUNCTION("""COMPUTED_VALUE"""),111.0)</f>
        <v>111</v>
      </c>
      <c r="AC61" s="299">
        <f>IFERROR(__xludf.DUMMYFUNCTION("""COMPUTED_VALUE"""),0.0)</f>
        <v>0</v>
      </c>
      <c r="AD61" s="250">
        <f>IFERROR(__xludf.DUMMYFUNCTION("""COMPUTED_VALUE"""),35.0)</f>
        <v>35</v>
      </c>
      <c r="AE61" s="253">
        <f>IFERROR(__xludf.DUMMYFUNCTION("""COMPUTED_VALUE"""),282.0)</f>
        <v>282</v>
      </c>
      <c r="AF61" s="299">
        <f>IFERROR(__xludf.DUMMYFUNCTION("""COMPUTED_VALUE"""),3.0)</f>
        <v>3</v>
      </c>
      <c r="AG61" s="342">
        <f>IFERROR(__xludf.DUMMYFUNCTION("""COMPUTED_VALUE"""),6.0)</f>
        <v>6</v>
      </c>
      <c r="AH61" s="253">
        <f>IFERROR(__xludf.DUMMYFUNCTION("""COMPUTED_VALUE"""),111.0)</f>
        <v>111</v>
      </c>
      <c r="AI61" s="299">
        <f>IFERROR(__xludf.DUMMYFUNCTION("""COMPUTED_VALUE"""),0.0)</f>
        <v>0</v>
      </c>
    </row>
    <row r="62">
      <c r="A62" s="343" t="str">
        <f>IFERROR(__xludf.DUMMYFUNCTION("""COMPUTED_VALUE"""),"2")</f>
        <v>2</v>
      </c>
      <c r="B62" s="344" t="str">
        <f>IFERROR(__xludf.DUMMYFUNCTION("""COMPUTED_VALUE"""),"Firelands")</f>
        <v>Firelands</v>
      </c>
      <c r="C62" s="345"/>
      <c r="D62" s="109"/>
      <c r="E62" s="346" t="str">
        <f>IFERROR(__xludf.DUMMYFUNCTION("""COMPUTED_VALUE"""),"X")</f>
        <v>X</v>
      </c>
      <c r="F62" s="109"/>
      <c r="G62" s="347"/>
      <c r="H62" s="160"/>
      <c r="I62" s="266">
        <f>IFERROR(__xludf.DUMMYFUNCTION("""COMPUTED_VALUE"""),7.0)</f>
        <v>7</v>
      </c>
      <c r="J62" s="303">
        <f>IFERROR(__xludf.DUMMYFUNCTION("""COMPUTED_VALUE"""),14.0)</f>
        <v>14</v>
      </c>
      <c r="K62" s="303">
        <f>IFERROR(__xludf.DUMMYFUNCTION("""COMPUTED_VALUE"""),21.0)</f>
        <v>21</v>
      </c>
      <c r="L62" s="303">
        <f>IFERROR(__xludf.DUMMYFUNCTION("""COMPUTED_VALUE"""),0.0)</f>
        <v>0</v>
      </c>
      <c r="M62" s="277"/>
      <c r="N62" s="348">
        <f>IFERROR(__xludf.DUMMYFUNCTION("""COMPUTED_VALUE"""),42.0)</f>
        <v>42</v>
      </c>
      <c r="O62" s="266">
        <f>IFERROR(__xludf.DUMMYFUNCTION("""COMPUTED_VALUE"""),0.0)</f>
        <v>0</v>
      </c>
      <c r="P62" s="303">
        <f>IFERROR(__xludf.DUMMYFUNCTION("""COMPUTED_VALUE"""),6.0)</f>
        <v>6</v>
      </c>
      <c r="Q62" s="303">
        <f>IFERROR(__xludf.DUMMYFUNCTION("""COMPUTED_VALUE"""),6.0)</f>
        <v>6</v>
      </c>
      <c r="R62" s="303">
        <f>IFERROR(__xludf.DUMMYFUNCTION("""COMPUTED_VALUE"""),0.0)</f>
        <v>0</v>
      </c>
      <c r="S62" s="277"/>
      <c r="T62" s="349">
        <f>IFERROR(__xludf.DUMMYFUNCTION("""COMPUTED_VALUE"""),12.0)</f>
        <v>12</v>
      </c>
      <c r="U62" s="350" t="str">
        <f>IFERROR(__xludf.DUMMYFUNCTION("""COMPUTED_VALUE"""),"W")</f>
        <v>W</v>
      </c>
      <c r="V62" s="266">
        <f>IFERROR(__xludf.DUMMYFUNCTION("""COMPUTED_VALUE"""),0.0)</f>
        <v>0</v>
      </c>
      <c r="W62" s="301">
        <f>IFERROR(__xludf.DUMMYFUNCTION("""COMPUTED_VALUE"""),0.0)</f>
        <v>0</v>
      </c>
      <c r="X62" s="266">
        <f>IFERROR(__xludf.DUMMYFUNCTION("""COMPUTED_VALUE"""),0.0)</f>
        <v>0</v>
      </c>
      <c r="Y62" s="301">
        <f>IFERROR(__xludf.DUMMYFUNCTION("""COMPUTED_VALUE"""),1.0)</f>
        <v>1</v>
      </c>
      <c r="Z62" s="351">
        <f>IFERROR(__xludf.DUMMYFUNCTION("""COMPUTED_VALUE"""),1.0)</f>
        <v>1</v>
      </c>
      <c r="AA62" s="266">
        <f>IFERROR(__xludf.DUMMYFUNCTION("""COMPUTED_VALUE"""),18.0)</f>
        <v>18</v>
      </c>
      <c r="AB62" s="303">
        <f>IFERROR(__xludf.DUMMYFUNCTION("""COMPUTED_VALUE"""),164.0)</f>
        <v>164</v>
      </c>
      <c r="AC62" s="301">
        <f>IFERROR(__xludf.DUMMYFUNCTION("""COMPUTED_VALUE"""),2.0)</f>
        <v>2</v>
      </c>
      <c r="AD62" s="266">
        <f>IFERROR(__xludf.DUMMYFUNCTION("""COMPUTED_VALUE"""),27.0)</f>
        <v>27</v>
      </c>
      <c r="AE62" s="303">
        <f>IFERROR(__xludf.DUMMYFUNCTION("""COMPUTED_VALUE"""),117.0)</f>
        <v>117</v>
      </c>
      <c r="AF62" s="301">
        <f>IFERROR(__xludf.DUMMYFUNCTION("""COMPUTED_VALUE"""),0.0)</f>
        <v>0</v>
      </c>
      <c r="AG62" s="305">
        <f>IFERROR(__xludf.DUMMYFUNCTION("""COMPUTED_VALUE"""),10.0)</f>
        <v>10</v>
      </c>
      <c r="AH62" s="303">
        <f>IFERROR(__xludf.DUMMYFUNCTION("""COMPUTED_VALUE"""),164.0)</f>
        <v>164</v>
      </c>
      <c r="AI62" s="301">
        <f>IFERROR(__xludf.DUMMYFUNCTION("""COMPUTED_VALUE"""),2.0)</f>
        <v>2</v>
      </c>
    </row>
    <row r="63">
      <c r="A63" s="343" t="str">
        <f>IFERROR(__xludf.DUMMYFUNCTION("""COMPUTED_VALUE"""),"3")</f>
        <v>3</v>
      </c>
      <c r="B63" s="344" t="str">
        <f>IFERROR(__xludf.DUMMYFUNCTION("""COMPUTED_VALUE"""),"Willard")</f>
        <v>Willard</v>
      </c>
      <c r="C63" s="345"/>
      <c r="D63" s="109"/>
      <c r="E63" s="347" t="str">
        <f>IFERROR(__xludf.DUMMYFUNCTION("""COMPUTED_VALUE"""),"X")</f>
        <v>X</v>
      </c>
      <c r="F63" s="109"/>
      <c r="G63" s="346"/>
      <c r="H63" s="160"/>
      <c r="I63" s="266">
        <f>IFERROR(__xludf.DUMMYFUNCTION("""COMPUTED_VALUE"""),21.0)</f>
        <v>21</v>
      </c>
      <c r="J63" s="303">
        <f>IFERROR(__xludf.DUMMYFUNCTION("""COMPUTED_VALUE"""),27.0)</f>
        <v>27</v>
      </c>
      <c r="K63" s="303">
        <f>IFERROR(__xludf.DUMMYFUNCTION("""COMPUTED_VALUE"""),6.0)</f>
        <v>6</v>
      </c>
      <c r="L63" s="303">
        <f>IFERROR(__xludf.DUMMYFUNCTION("""COMPUTED_VALUE"""),6.0)</f>
        <v>6</v>
      </c>
      <c r="M63" s="277"/>
      <c r="N63" s="348">
        <f>IFERROR(__xludf.DUMMYFUNCTION("""COMPUTED_VALUE"""),60.0)</f>
        <v>60</v>
      </c>
      <c r="O63" s="266">
        <f>IFERROR(__xludf.DUMMYFUNCTION("""COMPUTED_VALUE"""),8.0)</f>
        <v>8</v>
      </c>
      <c r="P63" s="303">
        <f>IFERROR(__xludf.DUMMYFUNCTION("""COMPUTED_VALUE"""),6.0)</f>
        <v>6</v>
      </c>
      <c r="Q63" s="303">
        <f>IFERROR(__xludf.DUMMYFUNCTION("""COMPUTED_VALUE"""),0.0)</f>
        <v>0</v>
      </c>
      <c r="R63" s="303">
        <f>IFERROR(__xludf.DUMMYFUNCTION("""COMPUTED_VALUE"""),8.0)</f>
        <v>8</v>
      </c>
      <c r="S63" s="277"/>
      <c r="T63" s="349">
        <f>IFERROR(__xludf.DUMMYFUNCTION("""COMPUTED_VALUE"""),22.0)</f>
        <v>22</v>
      </c>
      <c r="U63" s="350" t="str">
        <f>IFERROR(__xludf.DUMMYFUNCTION("""COMPUTED_VALUE"""),"W")</f>
        <v>W</v>
      </c>
      <c r="V63" s="266">
        <f>IFERROR(__xludf.DUMMYFUNCTION("""COMPUTED_VALUE"""),0.0)</f>
        <v>0</v>
      </c>
      <c r="W63" s="301">
        <f>IFERROR(__xludf.DUMMYFUNCTION("""COMPUTED_VALUE"""),0.0)</f>
        <v>0</v>
      </c>
      <c r="X63" s="266">
        <f>IFERROR(__xludf.DUMMYFUNCTION("""COMPUTED_VALUE"""),3.0)</f>
        <v>3</v>
      </c>
      <c r="Y63" s="301">
        <f>IFERROR(__xludf.DUMMYFUNCTION("""COMPUTED_VALUE"""),0.0)</f>
        <v>0</v>
      </c>
      <c r="Z63" s="351">
        <f>IFERROR(__xludf.DUMMYFUNCTION("""COMPUTED_VALUE"""),3.0)</f>
        <v>3</v>
      </c>
      <c r="AA63" s="266">
        <f>IFERROR(__xludf.DUMMYFUNCTION("""COMPUTED_VALUE"""),19.0)</f>
        <v>19</v>
      </c>
      <c r="AB63" s="303">
        <f>IFERROR(__xludf.DUMMYFUNCTION("""COMPUTED_VALUE"""),183.0)</f>
        <v>183</v>
      </c>
      <c r="AC63" s="301">
        <f>IFERROR(__xludf.DUMMYFUNCTION("""COMPUTED_VALUE"""),1.0)</f>
        <v>1</v>
      </c>
      <c r="AD63" s="266">
        <f>IFERROR(__xludf.DUMMYFUNCTION("""COMPUTED_VALUE"""),28.0)</f>
        <v>28</v>
      </c>
      <c r="AE63" s="303">
        <f>IFERROR(__xludf.DUMMYFUNCTION("""COMPUTED_VALUE"""),126.0)</f>
        <v>126</v>
      </c>
      <c r="AF63" s="301">
        <f>IFERROR(__xludf.DUMMYFUNCTION("""COMPUTED_VALUE"""),2.0)</f>
        <v>2</v>
      </c>
      <c r="AG63" s="305">
        <f>IFERROR(__xludf.DUMMYFUNCTION("""COMPUTED_VALUE"""),12.0)</f>
        <v>12</v>
      </c>
      <c r="AH63" s="303">
        <f>IFERROR(__xludf.DUMMYFUNCTION("""COMPUTED_VALUE"""),183.0)</f>
        <v>183</v>
      </c>
      <c r="AI63" s="301">
        <f>IFERROR(__xludf.DUMMYFUNCTION("""COMPUTED_VALUE"""),1.0)</f>
        <v>1</v>
      </c>
    </row>
    <row r="64">
      <c r="A64" s="343" t="str">
        <f>IFERROR(__xludf.DUMMYFUNCTION("""COMPUTED_VALUE"""),"4")</f>
        <v>4</v>
      </c>
      <c r="B64" s="344" t="str">
        <f>IFERROR(__xludf.DUMMYFUNCTION("""COMPUTED_VALUE"""),"EC")</f>
        <v>EC</v>
      </c>
      <c r="C64" s="345"/>
      <c r="D64" s="109"/>
      <c r="E64" s="346" t="str">
        <f>IFERROR(__xludf.DUMMYFUNCTION("""COMPUTED_VALUE"""),"X")</f>
        <v>X</v>
      </c>
      <c r="F64" s="109"/>
      <c r="G64" s="347"/>
      <c r="H64" s="160"/>
      <c r="I64" s="266">
        <f>IFERROR(__xludf.DUMMYFUNCTION("""COMPUTED_VALUE"""),0.0)</f>
        <v>0</v>
      </c>
      <c r="J64" s="303">
        <f>IFERROR(__xludf.DUMMYFUNCTION("""COMPUTED_VALUE"""),0.0)</f>
        <v>0</v>
      </c>
      <c r="K64" s="303">
        <f>IFERROR(__xludf.DUMMYFUNCTION("""COMPUTED_VALUE"""),0.0)</f>
        <v>0</v>
      </c>
      <c r="L64" s="303">
        <f>IFERROR(__xludf.DUMMYFUNCTION("""COMPUTED_VALUE"""),0.0)</f>
        <v>0</v>
      </c>
      <c r="M64" s="277"/>
      <c r="N64" s="348" t="str">
        <f>IFERROR(__xludf.DUMMYFUNCTION("""COMPUTED_VALUE"""),"")</f>
        <v/>
      </c>
      <c r="O64" s="266">
        <f>IFERROR(__xludf.DUMMYFUNCTION("""COMPUTED_VALUE"""),0.0)</f>
        <v>0</v>
      </c>
      <c r="P64" s="303">
        <f>IFERROR(__xludf.DUMMYFUNCTION("""COMPUTED_VALUE"""),3.0)</f>
        <v>3</v>
      </c>
      <c r="Q64" s="303">
        <f>IFERROR(__xludf.DUMMYFUNCTION("""COMPUTED_VALUE"""),7.0)</f>
        <v>7</v>
      </c>
      <c r="R64" s="303">
        <f>IFERROR(__xludf.DUMMYFUNCTION("""COMPUTED_VALUE"""),7.0)</f>
        <v>7</v>
      </c>
      <c r="S64" s="277"/>
      <c r="T64" s="349">
        <f>IFERROR(__xludf.DUMMYFUNCTION("""COMPUTED_VALUE"""),17.0)</f>
        <v>17</v>
      </c>
      <c r="U64" s="350" t="str">
        <f>IFERROR(__xludf.DUMMYFUNCTION("""COMPUTED_VALUE"""),"L")</f>
        <v>L</v>
      </c>
      <c r="V64" s="266">
        <f>IFERROR(__xludf.DUMMYFUNCTION("""COMPUTED_VALUE"""),1.0)</f>
        <v>1</v>
      </c>
      <c r="W64" s="301">
        <f>IFERROR(__xludf.DUMMYFUNCTION("""COMPUTED_VALUE"""),2.0)</f>
        <v>2</v>
      </c>
      <c r="X64" s="266">
        <f>IFERROR(__xludf.DUMMYFUNCTION("""COMPUTED_VALUE"""),0.0)</f>
        <v>0</v>
      </c>
      <c r="Y64" s="301">
        <f>IFERROR(__xludf.DUMMYFUNCTION("""COMPUTED_VALUE"""),2.0)</f>
        <v>2</v>
      </c>
      <c r="Z64" s="351">
        <f>IFERROR(__xludf.DUMMYFUNCTION("""COMPUTED_VALUE"""),-1.0)</f>
        <v>-1</v>
      </c>
      <c r="AA64" s="266">
        <f>IFERROR(__xludf.DUMMYFUNCTION("""COMPUTED_VALUE"""),6.0)</f>
        <v>6</v>
      </c>
      <c r="AB64" s="303">
        <f>IFERROR(__xludf.DUMMYFUNCTION("""COMPUTED_VALUE"""),29.0)</f>
        <v>29</v>
      </c>
      <c r="AC64" s="301">
        <f>IFERROR(__xludf.DUMMYFUNCTION("""COMPUTED_VALUE"""),0.0)</f>
        <v>0</v>
      </c>
      <c r="AD64" s="266">
        <f>IFERROR(__xludf.DUMMYFUNCTION("""COMPUTED_VALUE"""),50.0)</f>
        <v>50</v>
      </c>
      <c r="AE64" s="303">
        <f>IFERROR(__xludf.DUMMYFUNCTION("""COMPUTED_VALUE"""),222.0)</f>
        <v>222</v>
      </c>
      <c r="AF64" s="301">
        <f>IFERROR(__xludf.DUMMYFUNCTION("""COMPUTED_VALUE"""),2.0)</f>
        <v>2</v>
      </c>
      <c r="AG64" s="305">
        <f>IFERROR(__xludf.DUMMYFUNCTION("""COMPUTED_VALUE"""),2.0)</f>
        <v>2</v>
      </c>
      <c r="AH64" s="303">
        <f>IFERROR(__xludf.DUMMYFUNCTION("""COMPUTED_VALUE"""),29.0)</f>
        <v>29</v>
      </c>
      <c r="AI64" s="301">
        <f>IFERROR(__xludf.DUMMYFUNCTION("""COMPUTED_VALUE"""),0.0)</f>
        <v>0</v>
      </c>
    </row>
    <row r="65">
      <c r="A65" s="343" t="str">
        <f>IFERROR(__xludf.DUMMYFUNCTION("""COMPUTED_VALUE"""),"5")</f>
        <v>5</v>
      </c>
      <c r="B65" s="344" t="str">
        <f>IFERROR(__xludf.DUMMYFUNCTION("""COMPUTED_VALUE"""),"Sandusky")</f>
        <v>Sandusky</v>
      </c>
      <c r="C65" s="352"/>
      <c r="D65" s="109"/>
      <c r="E65" s="347" t="str">
        <f>IFERROR(__xludf.DUMMYFUNCTION("""COMPUTED_VALUE"""),"X")</f>
        <v>X</v>
      </c>
      <c r="F65" s="109"/>
      <c r="G65" s="347"/>
      <c r="H65" s="160"/>
      <c r="I65" s="266">
        <f>IFERROR(__xludf.DUMMYFUNCTION("""COMPUTED_VALUE"""),8.0)</f>
        <v>8</v>
      </c>
      <c r="J65" s="303">
        <f>IFERROR(__xludf.DUMMYFUNCTION("""COMPUTED_VALUE"""),22.0)</f>
        <v>22</v>
      </c>
      <c r="K65" s="303">
        <f>IFERROR(__xludf.DUMMYFUNCTION("""COMPUTED_VALUE"""),7.0)</f>
        <v>7</v>
      </c>
      <c r="L65" s="303">
        <f>IFERROR(__xludf.DUMMYFUNCTION("""COMPUTED_VALUE"""),7.0)</f>
        <v>7</v>
      </c>
      <c r="M65" s="277"/>
      <c r="N65" s="348">
        <f>IFERROR(__xludf.DUMMYFUNCTION("""COMPUTED_VALUE"""),44.0)</f>
        <v>44</v>
      </c>
      <c r="O65" s="266">
        <f>IFERROR(__xludf.DUMMYFUNCTION("""COMPUTED_VALUE"""),0.0)</f>
        <v>0</v>
      </c>
      <c r="P65" s="303">
        <f>IFERROR(__xludf.DUMMYFUNCTION("""COMPUTED_VALUE"""),0.0)</f>
        <v>0</v>
      </c>
      <c r="Q65" s="303">
        <f>IFERROR(__xludf.DUMMYFUNCTION("""COMPUTED_VALUE"""),0.0)</f>
        <v>0</v>
      </c>
      <c r="R65" s="303">
        <f>IFERROR(__xludf.DUMMYFUNCTION("""COMPUTED_VALUE"""),6.0)</f>
        <v>6</v>
      </c>
      <c r="S65" s="277"/>
      <c r="T65" s="349">
        <f>IFERROR(__xludf.DUMMYFUNCTION("""COMPUTED_VALUE"""),6.0)</f>
        <v>6</v>
      </c>
      <c r="U65" s="350" t="str">
        <f>IFERROR(__xludf.DUMMYFUNCTION("""COMPUTED_VALUE"""),"W")</f>
        <v>W</v>
      </c>
      <c r="V65" s="266">
        <f>IFERROR(__xludf.DUMMYFUNCTION("""COMPUTED_VALUE"""),0.0)</f>
        <v>0</v>
      </c>
      <c r="W65" s="301">
        <f>IFERROR(__xludf.DUMMYFUNCTION("""COMPUTED_VALUE"""),1.0)</f>
        <v>1</v>
      </c>
      <c r="X65" s="266">
        <f>IFERROR(__xludf.DUMMYFUNCTION("""COMPUTED_VALUE"""),0.0)</f>
        <v>0</v>
      </c>
      <c r="Y65" s="301">
        <f>IFERROR(__xludf.DUMMYFUNCTION("""COMPUTED_VALUE"""),3.0)</f>
        <v>3</v>
      </c>
      <c r="Z65" s="351">
        <f>IFERROR(__xludf.DUMMYFUNCTION("""COMPUTED_VALUE"""),2.0)</f>
        <v>2</v>
      </c>
      <c r="AA65" s="266">
        <f>IFERROR(__xludf.DUMMYFUNCTION("""COMPUTED_VALUE"""),19.0)</f>
        <v>19</v>
      </c>
      <c r="AB65" s="303">
        <f>IFERROR(__xludf.DUMMYFUNCTION("""COMPUTED_VALUE"""),93.0)</f>
        <v>93</v>
      </c>
      <c r="AC65" s="301">
        <f>IFERROR(__xludf.DUMMYFUNCTION("""COMPUTED_VALUE"""),1.0)</f>
        <v>1</v>
      </c>
      <c r="AD65" s="266">
        <f>IFERROR(__xludf.DUMMYFUNCTION("""COMPUTED_VALUE"""),29.0)</f>
        <v>29</v>
      </c>
      <c r="AE65" s="303">
        <f>IFERROR(__xludf.DUMMYFUNCTION("""COMPUTED_VALUE"""),112.0)</f>
        <v>112</v>
      </c>
      <c r="AF65" s="301">
        <f>IFERROR(__xludf.DUMMYFUNCTION("""COMPUTED_VALUE"""),0.0)</f>
        <v>0</v>
      </c>
      <c r="AG65" s="305">
        <f>IFERROR(__xludf.DUMMYFUNCTION("""COMPUTED_VALUE"""),7.0)</f>
        <v>7</v>
      </c>
      <c r="AH65" s="303">
        <f>IFERROR(__xludf.DUMMYFUNCTION("""COMPUTED_VALUE"""),93.0)</f>
        <v>93</v>
      </c>
      <c r="AI65" s="301">
        <f>IFERROR(__xludf.DUMMYFUNCTION("""COMPUTED_VALUE"""),1.0)</f>
        <v>1</v>
      </c>
    </row>
    <row r="66">
      <c r="A66" s="343" t="str">
        <f>IFERROR(__xludf.DUMMYFUNCTION("""COMPUTED_VALUE"""),"6")</f>
        <v>6</v>
      </c>
      <c r="B66" s="344" t="str">
        <f>IFERROR(__xludf.DUMMYFUNCTION("""COMPUTED_VALUE"""),"Norwalk")</f>
        <v>Norwalk</v>
      </c>
      <c r="C66" s="345"/>
      <c r="D66" s="109"/>
      <c r="E66" s="346" t="str">
        <f>IFERROR(__xludf.DUMMYFUNCTION("""COMPUTED_VALUE"""),"X")</f>
        <v>X</v>
      </c>
      <c r="F66" s="109"/>
      <c r="G66" s="347"/>
      <c r="H66" s="160"/>
      <c r="I66" s="266">
        <f>IFERROR(__xludf.DUMMYFUNCTION("""COMPUTED_VALUE"""),6.0)</f>
        <v>6</v>
      </c>
      <c r="J66" s="277">
        <f>IFERROR(__xludf.DUMMYFUNCTION("""COMPUTED_VALUE"""),0.0)</f>
        <v>0</v>
      </c>
      <c r="K66" s="277">
        <f>IFERROR(__xludf.DUMMYFUNCTION("""COMPUTED_VALUE"""),0.0)</f>
        <v>0</v>
      </c>
      <c r="L66" s="277">
        <f>IFERROR(__xludf.DUMMYFUNCTION("""COMPUTED_VALUE"""),3.0)</f>
        <v>3</v>
      </c>
      <c r="M66" s="277"/>
      <c r="N66" s="348">
        <f>IFERROR(__xludf.DUMMYFUNCTION("""COMPUTED_VALUE"""),9.0)</f>
        <v>9</v>
      </c>
      <c r="O66" s="266">
        <f>IFERROR(__xludf.DUMMYFUNCTION("""COMPUTED_VALUE"""),7.0)</f>
        <v>7</v>
      </c>
      <c r="P66" s="303">
        <f>IFERROR(__xludf.DUMMYFUNCTION("""COMPUTED_VALUE"""),0.0)</f>
        <v>0</v>
      </c>
      <c r="Q66" s="303">
        <f>IFERROR(__xludf.DUMMYFUNCTION("""COMPUTED_VALUE"""),0.0)</f>
        <v>0</v>
      </c>
      <c r="R66" s="303">
        <f>IFERROR(__xludf.DUMMYFUNCTION("""COMPUTED_VALUE"""),7.0)</f>
        <v>7</v>
      </c>
      <c r="S66" s="277"/>
      <c r="T66" s="349">
        <f>IFERROR(__xludf.DUMMYFUNCTION("""COMPUTED_VALUE"""),14.0)</f>
        <v>14</v>
      </c>
      <c r="U66" s="350" t="str">
        <f>IFERROR(__xludf.DUMMYFUNCTION("""COMPUTED_VALUE"""),"L")</f>
        <v>L</v>
      </c>
      <c r="V66" s="266">
        <f>IFERROR(__xludf.DUMMYFUNCTION("""COMPUTED_VALUE"""),0.0)</f>
        <v>0</v>
      </c>
      <c r="W66" s="278">
        <f>IFERROR(__xludf.DUMMYFUNCTION("""COMPUTED_VALUE"""),1.0)</f>
        <v>1</v>
      </c>
      <c r="X66" s="353">
        <f>IFERROR(__xludf.DUMMYFUNCTION("""COMPUTED_VALUE"""),0.0)</f>
        <v>0</v>
      </c>
      <c r="Y66" s="278">
        <f>IFERROR(__xludf.DUMMYFUNCTION("""COMPUTED_VALUE"""),0.0)</f>
        <v>0</v>
      </c>
      <c r="Z66" s="354">
        <f>IFERROR(__xludf.DUMMYFUNCTION("""COMPUTED_VALUE"""),-1.0)</f>
        <v>-1</v>
      </c>
      <c r="AA66" s="353">
        <f>IFERROR(__xludf.DUMMYFUNCTION("""COMPUTED_VALUE"""),3.0)</f>
        <v>3</v>
      </c>
      <c r="AB66" s="277">
        <f>IFERROR(__xludf.DUMMYFUNCTION("""COMPUTED_VALUE"""),10.0)</f>
        <v>10</v>
      </c>
      <c r="AC66" s="278">
        <f>IFERROR(__xludf.DUMMYFUNCTION("""COMPUTED_VALUE"""),0.0)</f>
        <v>0</v>
      </c>
      <c r="AD66" s="353">
        <f>IFERROR(__xludf.DUMMYFUNCTION("""COMPUTED_VALUE"""),25.0)</f>
        <v>25</v>
      </c>
      <c r="AE66" s="277">
        <f>IFERROR(__xludf.DUMMYFUNCTION("""COMPUTED_VALUE"""),129.0)</f>
        <v>129</v>
      </c>
      <c r="AF66" s="278">
        <f>IFERROR(__xludf.DUMMYFUNCTION("""COMPUTED_VALUE"""),1.0)</f>
        <v>1</v>
      </c>
      <c r="AG66" s="276">
        <f>IFERROR(__xludf.DUMMYFUNCTION("""COMPUTED_VALUE"""),1.0)</f>
        <v>1</v>
      </c>
      <c r="AH66" s="277">
        <f>IFERROR(__xludf.DUMMYFUNCTION("""COMPUTED_VALUE"""),10.0)</f>
        <v>10</v>
      </c>
      <c r="AI66" s="278">
        <f>IFERROR(__xludf.DUMMYFUNCTION("""COMPUTED_VALUE"""),0.0)</f>
        <v>0</v>
      </c>
    </row>
    <row r="67">
      <c r="A67" s="343" t="str">
        <f>IFERROR(__xludf.DUMMYFUNCTION("""COMPUTED_VALUE"""),"7")</f>
        <v>7</v>
      </c>
      <c r="B67" s="344" t="str">
        <f>IFERROR(__xludf.DUMMYFUNCTION("""COMPUTED_VALUE"""),"Port Clinton")</f>
        <v>Port Clinton</v>
      </c>
      <c r="C67" s="345" t="str">
        <f>IFERROR(__xludf.DUMMYFUNCTION("""COMPUTED_VALUE"""),"X")</f>
        <v>X</v>
      </c>
      <c r="D67" s="109"/>
      <c r="E67" s="347"/>
      <c r="F67" s="109"/>
      <c r="G67" s="346"/>
      <c r="H67" s="160"/>
      <c r="I67" s="266">
        <f>IFERROR(__xludf.DUMMYFUNCTION("""COMPUTED_VALUE"""),7.0)</f>
        <v>7</v>
      </c>
      <c r="J67" s="277">
        <f>IFERROR(__xludf.DUMMYFUNCTION("""COMPUTED_VALUE"""),7.0)</f>
        <v>7</v>
      </c>
      <c r="K67" s="277">
        <f>IFERROR(__xludf.DUMMYFUNCTION("""COMPUTED_VALUE"""),0.0)</f>
        <v>0</v>
      </c>
      <c r="L67" s="277">
        <f>IFERROR(__xludf.DUMMYFUNCTION("""COMPUTED_VALUE"""),7.0)</f>
        <v>7</v>
      </c>
      <c r="M67" s="277">
        <f>IFERROR(__xludf.DUMMYFUNCTION("""COMPUTED_VALUE"""),7.0)</f>
        <v>7</v>
      </c>
      <c r="N67" s="348">
        <f>IFERROR(__xludf.DUMMYFUNCTION("""COMPUTED_VALUE"""),28.0)</f>
        <v>28</v>
      </c>
      <c r="O67" s="353">
        <f>IFERROR(__xludf.DUMMYFUNCTION("""COMPUTED_VALUE"""),0.0)</f>
        <v>0</v>
      </c>
      <c r="P67" s="277">
        <f>IFERROR(__xludf.DUMMYFUNCTION("""COMPUTED_VALUE"""),0.0)</f>
        <v>0</v>
      </c>
      <c r="Q67" s="277">
        <f>IFERROR(__xludf.DUMMYFUNCTION("""COMPUTED_VALUE"""),14.0)</f>
        <v>14</v>
      </c>
      <c r="R67" s="277">
        <f>IFERROR(__xludf.DUMMYFUNCTION("""COMPUTED_VALUE"""),7.0)</f>
        <v>7</v>
      </c>
      <c r="S67" s="277">
        <f>IFERROR(__xludf.DUMMYFUNCTION("""COMPUTED_VALUE"""),8.0)</f>
        <v>8</v>
      </c>
      <c r="T67" s="349">
        <f>IFERROR(__xludf.DUMMYFUNCTION("""COMPUTED_VALUE"""),29.0)</f>
        <v>29</v>
      </c>
      <c r="U67" s="350" t="str">
        <f>IFERROR(__xludf.DUMMYFUNCTION("""COMPUTED_VALUE"""),"L")</f>
        <v>L</v>
      </c>
      <c r="V67" s="266">
        <f>IFERROR(__xludf.DUMMYFUNCTION("""COMPUTED_VALUE"""),1.0)</f>
        <v>1</v>
      </c>
      <c r="W67" s="278">
        <f>IFERROR(__xludf.DUMMYFUNCTION("""COMPUTED_VALUE"""),1.0)</f>
        <v>1</v>
      </c>
      <c r="X67" s="353">
        <f>IFERROR(__xludf.DUMMYFUNCTION("""COMPUTED_VALUE"""),0.0)</f>
        <v>0</v>
      </c>
      <c r="Y67" s="278">
        <f>IFERROR(__xludf.DUMMYFUNCTION("""COMPUTED_VALUE"""),1.0)</f>
        <v>1</v>
      </c>
      <c r="Z67" s="354">
        <f>IFERROR(__xludf.DUMMYFUNCTION("""COMPUTED_VALUE"""),-1.0)</f>
        <v>-1</v>
      </c>
      <c r="AA67" s="353">
        <f>IFERROR(__xludf.DUMMYFUNCTION("""COMPUTED_VALUE"""),44.0)</f>
        <v>44</v>
      </c>
      <c r="AB67" s="277">
        <f>IFERROR(__xludf.DUMMYFUNCTION("""COMPUTED_VALUE"""),305.0)</f>
        <v>305</v>
      </c>
      <c r="AC67" s="278">
        <f>IFERROR(__xludf.DUMMYFUNCTION("""COMPUTED_VALUE"""),4.0)</f>
        <v>4</v>
      </c>
      <c r="AD67" s="353">
        <f>IFERROR(__xludf.DUMMYFUNCTION("""COMPUTED_VALUE"""),35.0)</f>
        <v>35</v>
      </c>
      <c r="AE67" s="277">
        <f>IFERROR(__xludf.DUMMYFUNCTION("""COMPUTED_VALUE"""),106.0)</f>
        <v>106</v>
      </c>
      <c r="AF67" s="278">
        <f>IFERROR(__xludf.DUMMYFUNCTION("""COMPUTED_VALUE"""),0.0)</f>
        <v>0</v>
      </c>
      <c r="AG67" s="276">
        <f>IFERROR(__xludf.DUMMYFUNCTION("""COMPUTED_VALUE"""),21.0)</f>
        <v>21</v>
      </c>
      <c r="AH67" s="277">
        <f>IFERROR(__xludf.DUMMYFUNCTION("""COMPUTED_VALUE"""),305.0)</f>
        <v>305</v>
      </c>
      <c r="AI67" s="278">
        <f>IFERROR(__xludf.DUMMYFUNCTION("""COMPUTED_VALUE"""),4.0)</f>
        <v>4</v>
      </c>
    </row>
    <row r="68">
      <c r="A68" s="343" t="str">
        <f>IFERROR(__xludf.DUMMYFUNCTION("""COMPUTED_VALUE"""),"8")</f>
        <v>8</v>
      </c>
      <c r="B68" s="344" t="str">
        <f>IFERROR(__xludf.DUMMYFUNCTION("""COMPUTED_VALUE"""),"Huron")</f>
        <v>Huron</v>
      </c>
      <c r="C68" s="345" t="str">
        <f>IFERROR(__xludf.DUMMYFUNCTION("""COMPUTED_VALUE"""),"X")</f>
        <v>X</v>
      </c>
      <c r="D68" s="109"/>
      <c r="E68" s="346"/>
      <c r="F68" s="109"/>
      <c r="G68" s="347"/>
      <c r="H68" s="160"/>
      <c r="I68" s="266">
        <f>IFERROR(__xludf.DUMMYFUNCTION("""COMPUTED_VALUE"""),0.0)</f>
        <v>0</v>
      </c>
      <c r="J68" s="277">
        <f>IFERROR(__xludf.DUMMYFUNCTION("""COMPUTED_VALUE"""),0.0)</f>
        <v>0</v>
      </c>
      <c r="K68" s="277">
        <f>IFERROR(__xludf.DUMMYFUNCTION("""COMPUTED_VALUE"""),14.0)</f>
        <v>14</v>
      </c>
      <c r="L68" s="277">
        <f>IFERROR(__xludf.DUMMYFUNCTION("""COMPUTED_VALUE"""),14.0)</f>
        <v>14</v>
      </c>
      <c r="M68" s="277"/>
      <c r="N68" s="348">
        <f>IFERROR(__xludf.DUMMYFUNCTION("""COMPUTED_VALUE"""),28.0)</f>
        <v>28</v>
      </c>
      <c r="O68" s="353">
        <f>IFERROR(__xludf.DUMMYFUNCTION("""COMPUTED_VALUE"""),7.0)</f>
        <v>7</v>
      </c>
      <c r="P68" s="277">
        <f>IFERROR(__xludf.DUMMYFUNCTION("""COMPUTED_VALUE"""),0.0)</f>
        <v>0</v>
      </c>
      <c r="Q68" s="277">
        <f>IFERROR(__xludf.DUMMYFUNCTION("""COMPUTED_VALUE"""),7.0)</f>
        <v>7</v>
      </c>
      <c r="R68" s="277">
        <f>IFERROR(__xludf.DUMMYFUNCTION("""COMPUTED_VALUE"""),7.0)</f>
        <v>7</v>
      </c>
      <c r="S68" s="277"/>
      <c r="T68" s="349">
        <f>IFERROR(__xludf.DUMMYFUNCTION("""COMPUTED_VALUE"""),21.0)</f>
        <v>21</v>
      </c>
      <c r="U68" s="350" t="str">
        <f>IFERROR(__xludf.DUMMYFUNCTION("""COMPUTED_VALUE"""),"W")</f>
        <v>W</v>
      </c>
      <c r="V68" s="266">
        <f>IFERROR(__xludf.DUMMYFUNCTION("""COMPUTED_VALUE"""),0.0)</f>
        <v>0</v>
      </c>
      <c r="W68" s="278">
        <f>IFERROR(__xludf.DUMMYFUNCTION("""COMPUTED_VALUE"""),2.0)</f>
        <v>2</v>
      </c>
      <c r="X68" s="353">
        <f>IFERROR(__xludf.DUMMYFUNCTION("""COMPUTED_VALUE"""),0.0)</f>
        <v>0</v>
      </c>
      <c r="Y68" s="278">
        <f>IFERROR(__xludf.DUMMYFUNCTION("""COMPUTED_VALUE"""),1.0)</f>
        <v>1</v>
      </c>
      <c r="Z68" s="354">
        <f>IFERROR(__xludf.DUMMYFUNCTION("""COMPUTED_VALUE"""),-1.0)</f>
        <v>-1</v>
      </c>
      <c r="AA68" s="353">
        <f>IFERROR(__xludf.DUMMYFUNCTION("""COMPUTED_VALUE"""),38.0)</f>
        <v>38</v>
      </c>
      <c r="AB68" s="277">
        <f>IFERROR(__xludf.DUMMYFUNCTION("""COMPUTED_VALUE"""),201.0)</f>
        <v>201</v>
      </c>
      <c r="AC68" s="278">
        <f>IFERROR(__xludf.DUMMYFUNCTION("""COMPUTED_VALUE"""),0.0)</f>
        <v>0</v>
      </c>
      <c r="AD68" s="353">
        <f>IFERROR(__xludf.DUMMYFUNCTION("""COMPUTED_VALUE"""),33.0)</f>
        <v>33</v>
      </c>
      <c r="AE68" s="277">
        <f>IFERROR(__xludf.DUMMYFUNCTION("""COMPUTED_VALUE"""),125.0)</f>
        <v>125</v>
      </c>
      <c r="AF68" s="278">
        <f>IFERROR(__xludf.DUMMYFUNCTION("""COMPUTED_VALUE"""),3.0)</f>
        <v>3</v>
      </c>
      <c r="AG68" s="276">
        <f>IFERROR(__xludf.DUMMYFUNCTION("""COMPUTED_VALUE"""),24.0)</f>
        <v>24</v>
      </c>
      <c r="AH68" s="277">
        <f>IFERROR(__xludf.DUMMYFUNCTION("""COMPUTED_VALUE"""),201.0)</f>
        <v>201</v>
      </c>
      <c r="AI68" s="278">
        <f>IFERROR(__xludf.DUMMYFUNCTION("""COMPUTED_VALUE"""),0.0)</f>
        <v>0</v>
      </c>
    </row>
    <row r="69">
      <c r="A69" s="343" t="str">
        <f>IFERROR(__xludf.DUMMYFUNCTION("""COMPUTED_VALUE"""),"9")</f>
        <v>9</v>
      </c>
      <c r="B69" s="344" t="str">
        <f>IFERROR(__xludf.DUMMYFUNCTION("""COMPUTED_VALUE"""),"Edison")</f>
        <v>Edison</v>
      </c>
      <c r="C69" s="352" t="str">
        <f>IFERROR(__xludf.DUMMYFUNCTION("""COMPUTED_VALUE"""),"X")</f>
        <v>X</v>
      </c>
      <c r="D69" s="109"/>
      <c r="E69" s="347"/>
      <c r="F69" s="109"/>
      <c r="G69" s="347"/>
      <c r="H69" s="160"/>
      <c r="I69" s="266">
        <f>IFERROR(__xludf.DUMMYFUNCTION("""COMPUTED_VALUE"""),7.0)</f>
        <v>7</v>
      </c>
      <c r="J69" s="277">
        <f>IFERROR(__xludf.DUMMYFUNCTION("""COMPUTED_VALUE"""),9.0)</f>
        <v>9</v>
      </c>
      <c r="K69" s="277">
        <f>IFERROR(__xludf.DUMMYFUNCTION("""COMPUTED_VALUE"""),6.0)</f>
        <v>6</v>
      </c>
      <c r="L69" s="277">
        <f>IFERROR(__xludf.DUMMYFUNCTION("""COMPUTED_VALUE"""),2.0)</f>
        <v>2</v>
      </c>
      <c r="M69" s="277"/>
      <c r="N69" s="348">
        <f>IFERROR(__xludf.DUMMYFUNCTION("""COMPUTED_VALUE"""),24.0)</f>
        <v>24</v>
      </c>
      <c r="O69" s="353">
        <f>IFERROR(__xludf.DUMMYFUNCTION("""COMPUTED_VALUE"""),0.0)</f>
        <v>0</v>
      </c>
      <c r="P69" s="277">
        <f>IFERROR(__xludf.DUMMYFUNCTION("""COMPUTED_VALUE"""),6.0)</f>
        <v>6</v>
      </c>
      <c r="Q69" s="277">
        <f>IFERROR(__xludf.DUMMYFUNCTION("""COMPUTED_VALUE"""),8.0)</f>
        <v>8</v>
      </c>
      <c r="R69" s="277">
        <f>IFERROR(__xludf.DUMMYFUNCTION("""COMPUTED_VALUE"""),13.0)</f>
        <v>13</v>
      </c>
      <c r="S69" s="277"/>
      <c r="T69" s="349">
        <f>IFERROR(__xludf.DUMMYFUNCTION("""COMPUTED_VALUE"""),27.0)</f>
        <v>27</v>
      </c>
      <c r="U69" s="350" t="str">
        <f>IFERROR(__xludf.DUMMYFUNCTION("""COMPUTED_VALUE"""),"L")</f>
        <v>L</v>
      </c>
      <c r="V69" s="266">
        <f>IFERROR(__xludf.DUMMYFUNCTION("""COMPUTED_VALUE"""),1.0)</f>
        <v>1</v>
      </c>
      <c r="W69" s="278">
        <f>IFERROR(__xludf.DUMMYFUNCTION("""COMPUTED_VALUE"""),1.0)</f>
        <v>1</v>
      </c>
      <c r="X69" s="353">
        <f>IFERROR(__xludf.DUMMYFUNCTION("""COMPUTED_VALUE"""),0.0)</f>
        <v>0</v>
      </c>
      <c r="Y69" s="278">
        <f>IFERROR(__xludf.DUMMYFUNCTION("""COMPUTED_VALUE"""),0.0)</f>
        <v>0</v>
      </c>
      <c r="Z69" s="354">
        <f>IFERROR(__xludf.DUMMYFUNCTION("""COMPUTED_VALUE"""),-2.0)</f>
        <v>-2</v>
      </c>
      <c r="AA69" s="353">
        <f>IFERROR(__xludf.DUMMYFUNCTION("""COMPUTED_VALUE"""),7.0)</f>
        <v>7</v>
      </c>
      <c r="AB69" s="277">
        <f>IFERROR(__xludf.DUMMYFUNCTION("""COMPUTED_VALUE"""),78.0)</f>
        <v>78</v>
      </c>
      <c r="AC69" s="278">
        <f>IFERROR(__xludf.DUMMYFUNCTION("""COMPUTED_VALUE"""),2.0)</f>
        <v>2</v>
      </c>
      <c r="AD69" s="353">
        <f>IFERROR(__xludf.DUMMYFUNCTION("""COMPUTED_VALUE"""),38.0)</f>
        <v>38</v>
      </c>
      <c r="AE69" s="277">
        <f>IFERROR(__xludf.DUMMYFUNCTION("""COMPUTED_VALUE"""),136.0)</f>
        <v>136</v>
      </c>
      <c r="AF69" s="278">
        <f>IFERROR(__xludf.DUMMYFUNCTION("""COMPUTED_VALUE"""),2.0)</f>
        <v>2</v>
      </c>
      <c r="AG69" s="276">
        <f>IFERROR(__xludf.DUMMYFUNCTION("""COMPUTED_VALUE"""),4.0)</f>
        <v>4</v>
      </c>
      <c r="AH69" s="277">
        <f>IFERROR(__xludf.DUMMYFUNCTION("""COMPUTED_VALUE"""),78.0)</f>
        <v>78</v>
      </c>
      <c r="AI69" s="278">
        <f>IFERROR(__xludf.DUMMYFUNCTION("""COMPUTED_VALUE"""),2.0)</f>
        <v>2</v>
      </c>
    </row>
    <row r="70">
      <c r="A70" s="343" t="str">
        <f>IFERROR(__xludf.DUMMYFUNCTION("""COMPUTED_VALUE"""),"10")</f>
        <v>10</v>
      </c>
      <c r="B70" s="344" t="str">
        <f>IFERROR(__xludf.DUMMYFUNCTION("""COMPUTED_VALUE"""),"Bellevue")</f>
        <v>Bellevue</v>
      </c>
      <c r="C70" s="345" t="str">
        <f>IFERROR(__xludf.DUMMYFUNCTION("""COMPUTED_VALUE"""),"X")</f>
        <v>X</v>
      </c>
      <c r="D70" s="109"/>
      <c r="E70" s="347"/>
      <c r="F70" s="109"/>
      <c r="G70" s="346"/>
      <c r="H70" s="160"/>
      <c r="I70" s="266">
        <f>IFERROR(__xludf.DUMMYFUNCTION("""COMPUTED_VALUE"""),0.0)</f>
        <v>0</v>
      </c>
      <c r="J70" s="277">
        <f>IFERROR(__xludf.DUMMYFUNCTION("""COMPUTED_VALUE"""),0.0)</f>
        <v>0</v>
      </c>
      <c r="K70" s="277">
        <f>IFERROR(__xludf.DUMMYFUNCTION("""COMPUTED_VALUE"""),0.0)</f>
        <v>0</v>
      </c>
      <c r="L70" s="277">
        <f>IFERROR(__xludf.DUMMYFUNCTION("""COMPUTED_VALUE"""),6.0)</f>
        <v>6</v>
      </c>
      <c r="M70" s="277"/>
      <c r="N70" s="348">
        <f>IFERROR(__xludf.DUMMYFUNCTION("""COMPUTED_VALUE"""),6.0)</f>
        <v>6</v>
      </c>
      <c r="O70" s="353">
        <f>IFERROR(__xludf.DUMMYFUNCTION("""COMPUTED_VALUE"""),0.0)</f>
        <v>0</v>
      </c>
      <c r="P70" s="277">
        <f>IFERROR(__xludf.DUMMYFUNCTION("""COMPUTED_VALUE"""),10.0)</f>
        <v>10</v>
      </c>
      <c r="Q70" s="277">
        <f>IFERROR(__xludf.DUMMYFUNCTION("""COMPUTED_VALUE"""),6.0)</f>
        <v>6</v>
      </c>
      <c r="R70" s="277">
        <f>IFERROR(__xludf.DUMMYFUNCTION("""COMPUTED_VALUE"""),0.0)</f>
        <v>0</v>
      </c>
      <c r="S70" s="277"/>
      <c r="T70" s="349">
        <f>IFERROR(__xludf.DUMMYFUNCTION("""COMPUTED_VALUE"""),16.0)</f>
        <v>16</v>
      </c>
      <c r="U70" s="350" t="str">
        <f>IFERROR(__xludf.DUMMYFUNCTION("""COMPUTED_VALUE"""),"L")</f>
        <v>L</v>
      </c>
      <c r="V70" s="266">
        <f>IFERROR(__xludf.DUMMYFUNCTION("""COMPUTED_VALUE"""),0.0)</f>
        <v>0</v>
      </c>
      <c r="W70" s="278">
        <f>IFERROR(__xludf.DUMMYFUNCTION("""COMPUTED_VALUE"""),1.0)</f>
        <v>1</v>
      </c>
      <c r="X70" s="353">
        <f>IFERROR(__xludf.DUMMYFUNCTION("""COMPUTED_VALUE"""),0.0)</f>
        <v>0</v>
      </c>
      <c r="Y70" s="278">
        <f>IFERROR(__xludf.DUMMYFUNCTION("""COMPUTED_VALUE"""),1.0)</f>
        <v>1</v>
      </c>
      <c r="Z70" s="354">
        <f>IFERROR(__xludf.DUMMYFUNCTION("""COMPUTED_VALUE"""),0.0)</f>
        <v>0</v>
      </c>
      <c r="AA70" s="353">
        <f>IFERROR(__xludf.DUMMYFUNCTION("""COMPUTED_VALUE"""),11.0)</f>
        <v>11</v>
      </c>
      <c r="AB70" s="277">
        <f>IFERROR(__xludf.DUMMYFUNCTION("""COMPUTED_VALUE"""),91.0)</f>
        <v>91</v>
      </c>
      <c r="AC70" s="278">
        <f>IFERROR(__xludf.DUMMYFUNCTION("""COMPUTED_VALUE"""),1.0)</f>
        <v>1</v>
      </c>
      <c r="AD70" s="353">
        <f>IFERROR(__xludf.DUMMYFUNCTION("""COMPUTED_VALUE"""),41.0)</f>
        <v>41</v>
      </c>
      <c r="AE70" s="277">
        <f>IFERROR(__xludf.DUMMYFUNCTION("""COMPUTED_VALUE"""),174.0)</f>
        <v>174</v>
      </c>
      <c r="AF70" s="278">
        <f>IFERROR(__xludf.DUMMYFUNCTION("""COMPUTED_VALUE"""),1.0)</f>
        <v>1</v>
      </c>
      <c r="AG70" s="276">
        <f>IFERROR(__xludf.DUMMYFUNCTION("""COMPUTED_VALUE"""),8.0)</f>
        <v>8</v>
      </c>
      <c r="AH70" s="277">
        <f>IFERROR(__xludf.DUMMYFUNCTION("""COMPUTED_VALUE"""),91.0)</f>
        <v>91</v>
      </c>
      <c r="AI70" s="278">
        <f>IFERROR(__xludf.DUMMYFUNCTION("""COMPUTED_VALUE"""),1.0)</f>
        <v>1</v>
      </c>
    </row>
    <row r="71">
      <c r="A71" s="343" t="str">
        <f>IFERROR(__xludf.DUMMYFUNCTION("""COMPUTED_VALUE"""),"11")</f>
        <v>11</v>
      </c>
      <c r="B71" s="344"/>
      <c r="C71" s="345"/>
      <c r="D71" s="109"/>
      <c r="E71" s="347"/>
      <c r="F71" s="109"/>
      <c r="G71" s="346"/>
      <c r="H71" s="160"/>
      <c r="I71" s="266"/>
      <c r="J71" s="277"/>
      <c r="K71" s="277"/>
      <c r="L71" s="277"/>
      <c r="M71" s="277"/>
      <c r="N71" s="348" t="str">
        <f>IFERROR(__xludf.DUMMYFUNCTION("""COMPUTED_VALUE"""),"")</f>
        <v/>
      </c>
      <c r="O71" s="353"/>
      <c r="P71" s="277"/>
      <c r="Q71" s="277"/>
      <c r="R71" s="277"/>
      <c r="S71" s="277"/>
      <c r="T71" s="349" t="str">
        <f>IFERROR(__xludf.DUMMYFUNCTION("""COMPUTED_VALUE"""),"")</f>
        <v/>
      </c>
      <c r="U71" s="350" t="str">
        <f>IFERROR(__xludf.DUMMYFUNCTION("""COMPUTED_VALUE"""),"")</f>
        <v/>
      </c>
      <c r="V71" s="266"/>
      <c r="W71" s="278"/>
      <c r="X71" s="353"/>
      <c r="Y71" s="278"/>
      <c r="Z71" s="354" t="str">
        <f>IFERROR(__xludf.DUMMYFUNCTION("""COMPUTED_VALUE"""),"")</f>
        <v/>
      </c>
      <c r="AA71" s="353"/>
      <c r="AB71" s="277"/>
      <c r="AC71" s="278"/>
      <c r="AD71" s="353"/>
      <c r="AE71" s="277"/>
      <c r="AF71" s="278"/>
      <c r="AG71" s="276"/>
      <c r="AH71" s="277"/>
      <c r="AI71" s="278"/>
    </row>
    <row r="72">
      <c r="A72" s="343" t="str">
        <f>IFERROR(__xludf.DUMMYFUNCTION("""COMPUTED_VALUE"""),"12")</f>
        <v>12</v>
      </c>
      <c r="B72" s="344"/>
      <c r="C72" s="345"/>
      <c r="D72" s="109"/>
      <c r="E72" s="347"/>
      <c r="F72" s="109"/>
      <c r="G72" s="346"/>
      <c r="H72" s="160"/>
      <c r="I72" s="266"/>
      <c r="J72" s="277"/>
      <c r="K72" s="277"/>
      <c r="L72" s="277"/>
      <c r="M72" s="277"/>
      <c r="N72" s="348" t="str">
        <f>IFERROR(__xludf.DUMMYFUNCTION("""COMPUTED_VALUE"""),"")</f>
        <v/>
      </c>
      <c r="O72" s="353"/>
      <c r="P72" s="277"/>
      <c r="Q72" s="277"/>
      <c r="R72" s="277"/>
      <c r="S72" s="277"/>
      <c r="T72" s="349" t="str">
        <f>IFERROR(__xludf.DUMMYFUNCTION("""COMPUTED_VALUE"""),"")</f>
        <v/>
      </c>
      <c r="U72" s="350" t="str">
        <f>IFERROR(__xludf.DUMMYFUNCTION("""COMPUTED_VALUE"""),"")</f>
        <v/>
      </c>
      <c r="V72" s="266"/>
      <c r="W72" s="278"/>
      <c r="X72" s="353"/>
      <c r="Y72" s="278"/>
      <c r="Z72" s="354" t="str">
        <f>IFERROR(__xludf.DUMMYFUNCTION("""COMPUTED_VALUE"""),"")</f>
        <v/>
      </c>
      <c r="AA72" s="353"/>
      <c r="AB72" s="277"/>
      <c r="AC72" s="278"/>
      <c r="AD72" s="353"/>
      <c r="AE72" s="277"/>
      <c r="AF72" s="278"/>
      <c r="AG72" s="276"/>
      <c r="AH72" s="277"/>
      <c r="AI72" s="278"/>
    </row>
    <row r="73">
      <c r="A73" s="343" t="str">
        <f>IFERROR(__xludf.DUMMYFUNCTION("""COMPUTED_VALUE"""),"13")</f>
        <v>13</v>
      </c>
      <c r="B73" s="344"/>
      <c r="C73" s="345"/>
      <c r="D73" s="109"/>
      <c r="E73" s="347"/>
      <c r="F73" s="109"/>
      <c r="G73" s="346"/>
      <c r="H73" s="160"/>
      <c r="I73" s="266"/>
      <c r="J73" s="303"/>
      <c r="K73" s="303"/>
      <c r="L73" s="303"/>
      <c r="M73" s="277"/>
      <c r="N73" s="348" t="str">
        <f>IFERROR(__xludf.DUMMYFUNCTION("""COMPUTED_VALUE"""),"")</f>
        <v/>
      </c>
      <c r="O73" s="266"/>
      <c r="P73" s="303"/>
      <c r="Q73" s="303"/>
      <c r="R73" s="303"/>
      <c r="S73" s="277"/>
      <c r="T73" s="349" t="str">
        <f>IFERROR(__xludf.DUMMYFUNCTION("""COMPUTED_VALUE"""),"")</f>
        <v/>
      </c>
      <c r="U73" s="350" t="str">
        <f>IFERROR(__xludf.DUMMYFUNCTION("""COMPUTED_VALUE"""),"")</f>
        <v/>
      </c>
      <c r="V73" s="266"/>
      <c r="W73" s="301"/>
      <c r="X73" s="266"/>
      <c r="Y73" s="301"/>
      <c r="Z73" s="351" t="str">
        <f>IFERROR(__xludf.DUMMYFUNCTION("""COMPUTED_VALUE"""),"")</f>
        <v/>
      </c>
      <c r="AA73" s="266"/>
      <c r="AB73" s="303"/>
      <c r="AC73" s="301"/>
      <c r="AD73" s="266"/>
      <c r="AE73" s="303"/>
      <c r="AF73" s="301"/>
      <c r="AG73" s="305"/>
      <c r="AH73" s="303"/>
      <c r="AI73" s="301"/>
    </row>
    <row r="74">
      <c r="A74" s="343" t="str">
        <f>IFERROR(__xludf.DUMMYFUNCTION("""COMPUTED_VALUE"""),"14")</f>
        <v>14</v>
      </c>
      <c r="B74" s="344"/>
      <c r="C74" s="345"/>
      <c r="D74" s="109"/>
      <c r="E74" s="347"/>
      <c r="F74" s="109"/>
      <c r="G74" s="346"/>
      <c r="H74" s="160"/>
      <c r="I74" s="266"/>
      <c r="J74" s="303"/>
      <c r="K74" s="303"/>
      <c r="L74" s="303"/>
      <c r="M74" s="303"/>
      <c r="N74" s="348" t="str">
        <f>IFERROR(__xludf.DUMMYFUNCTION("""COMPUTED_VALUE"""),"")</f>
        <v/>
      </c>
      <c r="O74" s="266"/>
      <c r="P74" s="303"/>
      <c r="Q74" s="303"/>
      <c r="R74" s="303"/>
      <c r="S74" s="303"/>
      <c r="T74" s="349" t="str">
        <f>IFERROR(__xludf.DUMMYFUNCTION("""COMPUTED_VALUE"""),"")</f>
        <v/>
      </c>
      <c r="U74" s="350" t="str">
        <f>IFERROR(__xludf.DUMMYFUNCTION("""COMPUTED_VALUE"""),"")</f>
        <v/>
      </c>
      <c r="V74" s="266"/>
      <c r="W74" s="301"/>
      <c r="X74" s="266"/>
      <c r="Y74" s="301"/>
      <c r="Z74" s="351" t="str">
        <f>IFERROR(__xludf.DUMMYFUNCTION("""COMPUTED_VALUE"""),"")</f>
        <v/>
      </c>
      <c r="AA74" s="266"/>
      <c r="AB74" s="303"/>
      <c r="AC74" s="301"/>
      <c r="AD74" s="266"/>
      <c r="AE74" s="303"/>
      <c r="AF74" s="301"/>
      <c r="AG74" s="305"/>
      <c r="AH74" s="303"/>
      <c r="AI74" s="301"/>
    </row>
    <row r="75">
      <c r="A75" s="343" t="str">
        <f>IFERROR(__xludf.DUMMYFUNCTION("""COMPUTED_VALUE"""),"15")</f>
        <v>15</v>
      </c>
      <c r="B75" s="344"/>
      <c r="C75" s="345"/>
      <c r="D75" s="109"/>
      <c r="E75" s="347"/>
      <c r="F75" s="109"/>
      <c r="G75" s="346"/>
      <c r="H75" s="160"/>
      <c r="I75" s="266"/>
      <c r="J75" s="303"/>
      <c r="K75" s="303"/>
      <c r="L75" s="303"/>
      <c r="M75" s="277"/>
      <c r="N75" s="348" t="str">
        <f>IFERROR(__xludf.DUMMYFUNCTION("""COMPUTED_VALUE"""),"")</f>
        <v/>
      </c>
      <c r="O75" s="266"/>
      <c r="P75" s="303"/>
      <c r="Q75" s="303"/>
      <c r="R75" s="303"/>
      <c r="S75" s="277"/>
      <c r="T75" s="349" t="str">
        <f>IFERROR(__xludf.DUMMYFUNCTION("""COMPUTED_VALUE"""),"")</f>
        <v/>
      </c>
      <c r="U75" s="350" t="str">
        <f>IFERROR(__xludf.DUMMYFUNCTION("""COMPUTED_VALUE"""),"")</f>
        <v/>
      </c>
      <c r="V75" s="266"/>
      <c r="W75" s="301"/>
      <c r="X75" s="266"/>
      <c r="Y75" s="301"/>
      <c r="Z75" s="351" t="str">
        <f>IFERROR(__xludf.DUMMYFUNCTION("""COMPUTED_VALUE"""),"")</f>
        <v/>
      </c>
      <c r="AA75" s="266"/>
      <c r="AB75" s="303"/>
      <c r="AC75" s="301"/>
      <c r="AD75" s="266"/>
      <c r="AE75" s="303"/>
      <c r="AF75" s="301"/>
      <c r="AG75" s="305"/>
      <c r="AH75" s="303"/>
      <c r="AI75" s="301"/>
    </row>
    <row r="76">
      <c r="A76" s="355" t="str">
        <f>IFERROR(__xludf.DUMMYFUNCTION("""COMPUTED_VALUE"""),"16")</f>
        <v>16</v>
      </c>
      <c r="B76" s="356"/>
      <c r="C76" s="357"/>
      <c r="D76" s="118"/>
      <c r="E76" s="358"/>
      <c r="F76" s="118"/>
      <c r="G76" s="359"/>
      <c r="H76" s="168"/>
      <c r="I76" s="280"/>
      <c r="J76" s="307"/>
      <c r="K76" s="307"/>
      <c r="L76" s="307"/>
      <c r="M76" s="311"/>
      <c r="N76" s="360" t="str">
        <f>IFERROR(__xludf.DUMMYFUNCTION("""COMPUTED_VALUE"""),"")</f>
        <v/>
      </c>
      <c r="O76" s="280"/>
      <c r="P76" s="307"/>
      <c r="Q76" s="307"/>
      <c r="R76" s="307"/>
      <c r="S76" s="311"/>
      <c r="T76" s="361" t="str">
        <f>IFERROR(__xludf.DUMMYFUNCTION("""COMPUTED_VALUE"""),"")</f>
        <v/>
      </c>
      <c r="U76" s="362" t="str">
        <f>IFERROR(__xludf.DUMMYFUNCTION("""COMPUTED_VALUE"""),"")</f>
        <v/>
      </c>
      <c r="V76" s="280"/>
      <c r="W76" s="306"/>
      <c r="X76" s="280"/>
      <c r="Y76" s="306"/>
      <c r="Z76" s="363" t="str">
        <f>IFERROR(__xludf.DUMMYFUNCTION("""COMPUTED_VALUE"""),"")</f>
        <v/>
      </c>
      <c r="AA76" s="280"/>
      <c r="AB76" s="307"/>
      <c r="AC76" s="306"/>
      <c r="AD76" s="280"/>
      <c r="AE76" s="307"/>
      <c r="AF76" s="306"/>
      <c r="AG76" s="309"/>
      <c r="AH76" s="307"/>
      <c r="AI76" s="306"/>
    </row>
    <row r="77">
      <c r="A77" s="364"/>
      <c r="B77" s="365" t="str">
        <f>IFERROR(__xludf.DUMMYFUNCTION("""COMPUTED_VALUE"""),"Totals")</f>
        <v>Totals</v>
      </c>
      <c r="C77" s="366">
        <f>IFERROR(__xludf.DUMMYFUNCTION("""COMPUTED_VALUE"""),4.0)</f>
        <v>4</v>
      </c>
      <c r="E77" s="366">
        <f>IFERROR(__xludf.DUMMYFUNCTION("""COMPUTED_VALUE"""),6.0)</f>
        <v>6</v>
      </c>
      <c r="G77" s="366">
        <f>IFERROR(__xludf.DUMMYFUNCTION("""COMPUTED_VALUE"""),0.0)</f>
        <v>0</v>
      </c>
      <c r="I77" s="367">
        <f>IFERROR(__xludf.DUMMYFUNCTION("""COMPUTED_VALUE"""),63.0)</f>
        <v>63</v>
      </c>
      <c r="J77" s="367">
        <f>IFERROR(__xludf.DUMMYFUNCTION("""COMPUTED_VALUE"""),86.0)</f>
        <v>86</v>
      </c>
      <c r="K77" s="367">
        <f>IFERROR(__xludf.DUMMYFUNCTION("""COMPUTED_VALUE"""),54.0)</f>
        <v>54</v>
      </c>
      <c r="L77" s="367">
        <f>IFERROR(__xludf.DUMMYFUNCTION("""COMPUTED_VALUE"""),52.0)</f>
        <v>52</v>
      </c>
      <c r="M77" s="367">
        <f>IFERROR(__xludf.DUMMYFUNCTION("""COMPUTED_VALUE"""),7.0)</f>
        <v>7</v>
      </c>
      <c r="N77" s="367">
        <f>IFERROR(__xludf.DUMMYFUNCTION("""COMPUTED_VALUE"""),262.0)</f>
        <v>262</v>
      </c>
      <c r="O77" s="367">
        <f>IFERROR(__xludf.DUMMYFUNCTION("""COMPUTED_VALUE"""),36.0)</f>
        <v>36</v>
      </c>
      <c r="P77" s="367">
        <f>IFERROR(__xludf.DUMMYFUNCTION("""COMPUTED_VALUE"""),31.0)</f>
        <v>31</v>
      </c>
      <c r="Q77" s="367">
        <f>IFERROR(__xludf.DUMMYFUNCTION("""COMPUTED_VALUE"""),54.0)</f>
        <v>54</v>
      </c>
      <c r="R77" s="367">
        <f>IFERROR(__xludf.DUMMYFUNCTION("""COMPUTED_VALUE"""),55.0)</f>
        <v>55</v>
      </c>
      <c r="S77" s="367">
        <f>IFERROR(__xludf.DUMMYFUNCTION("""COMPUTED_VALUE"""),8.0)</f>
        <v>8</v>
      </c>
      <c r="T77" s="367">
        <f>IFERROR(__xludf.DUMMYFUNCTION("""COMPUTED_VALUE"""),184.0)</f>
        <v>184</v>
      </c>
      <c r="U77" s="366">
        <f>IFERROR(__xludf.DUMMYFUNCTION("""COMPUTED_VALUE"""),10.0)</f>
        <v>10</v>
      </c>
      <c r="V77" s="366">
        <f>IFERROR(__xludf.DUMMYFUNCTION("""COMPUTED_VALUE"""),3.0)</f>
        <v>3</v>
      </c>
      <c r="W77" s="366">
        <f>IFERROR(__xludf.DUMMYFUNCTION("""COMPUTED_VALUE"""),10.0)</f>
        <v>10</v>
      </c>
      <c r="X77" s="366">
        <f>IFERROR(__xludf.DUMMYFUNCTION("""COMPUTED_VALUE"""),4.0)</f>
        <v>4</v>
      </c>
      <c r="Y77" s="366">
        <f>IFERROR(__xludf.DUMMYFUNCTION("""COMPUTED_VALUE"""),10.0)</f>
        <v>10</v>
      </c>
      <c r="Z77" s="366">
        <f>IFERROR(__xludf.DUMMYFUNCTION("""COMPUTED_VALUE"""),1.0)</f>
        <v>1</v>
      </c>
      <c r="AA77" s="366">
        <f>IFERROR(__xludf.DUMMYFUNCTION("""COMPUTED_VALUE"""),175.0)</f>
        <v>175</v>
      </c>
      <c r="AB77" s="366">
        <f>IFERROR(__xludf.DUMMYFUNCTION("""COMPUTED_VALUE"""),1265.0)</f>
        <v>1265</v>
      </c>
      <c r="AC77" s="366">
        <f>IFERROR(__xludf.DUMMYFUNCTION("""COMPUTED_VALUE"""),11.0)</f>
        <v>11</v>
      </c>
      <c r="AD77" s="366">
        <f>IFERROR(__xludf.DUMMYFUNCTION("""COMPUTED_VALUE"""),341.0)</f>
        <v>341</v>
      </c>
      <c r="AE77" s="366">
        <f>IFERROR(__xludf.DUMMYFUNCTION("""COMPUTED_VALUE"""),1529.0)</f>
        <v>1529</v>
      </c>
      <c r="AF77" s="366">
        <f>IFERROR(__xludf.DUMMYFUNCTION("""COMPUTED_VALUE"""),14.0)</f>
        <v>14</v>
      </c>
      <c r="AG77" s="366">
        <f>IFERROR(__xludf.DUMMYFUNCTION("""COMPUTED_VALUE"""),95.0)</f>
        <v>95</v>
      </c>
      <c r="AH77" s="366">
        <f>IFERROR(__xludf.DUMMYFUNCTION("""COMPUTED_VALUE"""),1265.0)</f>
        <v>1265</v>
      </c>
      <c r="AI77" s="366">
        <f>IFERROR(__xludf.DUMMYFUNCTION("""COMPUTED_VALUE"""),11.0)</f>
        <v>11</v>
      </c>
    </row>
  </sheetData>
  <mergeCells count="128">
    <mergeCell ref="W1:AI1"/>
    <mergeCell ref="C2:G2"/>
    <mergeCell ref="J2:M2"/>
    <mergeCell ref="P2:R2"/>
    <mergeCell ref="X3:AB3"/>
    <mergeCell ref="X4:AB4"/>
    <mergeCell ref="X5:AB5"/>
    <mergeCell ref="X6:AB6"/>
    <mergeCell ref="X7:AB7"/>
    <mergeCell ref="X8:AB8"/>
    <mergeCell ref="X9:AB9"/>
    <mergeCell ref="X10:AB10"/>
    <mergeCell ref="X11:AB11"/>
    <mergeCell ref="X12:AB12"/>
    <mergeCell ref="X13:AB13"/>
    <mergeCell ref="X14:AB14"/>
    <mergeCell ref="X15:AB15"/>
    <mergeCell ref="X16:AB16"/>
    <mergeCell ref="X17:AB17"/>
    <mergeCell ref="X18:AB18"/>
    <mergeCell ref="X19:AB19"/>
    <mergeCell ref="X20:AB20"/>
    <mergeCell ref="X21:AB21"/>
    <mergeCell ref="X22:AB22"/>
    <mergeCell ref="X23:AB23"/>
    <mergeCell ref="X24:AB24"/>
    <mergeCell ref="X25:AB25"/>
    <mergeCell ref="X26:AB26"/>
    <mergeCell ref="X34:AB34"/>
    <mergeCell ref="C35:D35"/>
    <mergeCell ref="E35:F35"/>
    <mergeCell ref="H35:I35"/>
    <mergeCell ref="K35:M35"/>
    <mergeCell ref="O35:Q35"/>
    <mergeCell ref="S35:U35"/>
    <mergeCell ref="X35:AB35"/>
    <mergeCell ref="X27:AB27"/>
    <mergeCell ref="X28:AB28"/>
    <mergeCell ref="X29:AB29"/>
    <mergeCell ref="X30:AB30"/>
    <mergeCell ref="X31:AB31"/>
    <mergeCell ref="X32:AB32"/>
    <mergeCell ref="X33:AB33"/>
    <mergeCell ref="X36:AB36"/>
    <mergeCell ref="X37:AB37"/>
    <mergeCell ref="X38:AB38"/>
    <mergeCell ref="X39:AB39"/>
    <mergeCell ref="X40:AB40"/>
    <mergeCell ref="X41:AB41"/>
    <mergeCell ref="X42:AB42"/>
    <mergeCell ref="X43:AB43"/>
    <mergeCell ref="X44:AB44"/>
    <mergeCell ref="X45:AB45"/>
    <mergeCell ref="X46:AB46"/>
    <mergeCell ref="X47:AB47"/>
    <mergeCell ref="X48:AB48"/>
    <mergeCell ref="X49:AB49"/>
    <mergeCell ref="X50:AB50"/>
    <mergeCell ref="X51:AB51"/>
    <mergeCell ref="X52:AB52"/>
    <mergeCell ref="X53:AB53"/>
    <mergeCell ref="X54:AB54"/>
    <mergeCell ref="X55:AB55"/>
    <mergeCell ref="X56:AB56"/>
    <mergeCell ref="AA59:AC59"/>
    <mergeCell ref="AD59:AF59"/>
    <mergeCell ref="W57:AB57"/>
    <mergeCell ref="AA58:AI58"/>
    <mergeCell ref="J59:M59"/>
    <mergeCell ref="P59:S59"/>
    <mergeCell ref="V59:W59"/>
    <mergeCell ref="X59:Y59"/>
    <mergeCell ref="AG59:AI59"/>
    <mergeCell ref="C59:H59"/>
    <mergeCell ref="C60:D60"/>
    <mergeCell ref="E60:F60"/>
    <mergeCell ref="G60:H60"/>
    <mergeCell ref="C61:D61"/>
    <mergeCell ref="E61:F61"/>
    <mergeCell ref="G61:H61"/>
    <mergeCell ref="E64:F64"/>
    <mergeCell ref="G64:H64"/>
    <mergeCell ref="C62:D62"/>
    <mergeCell ref="E62:F62"/>
    <mergeCell ref="G62:H62"/>
    <mergeCell ref="C63:D63"/>
    <mergeCell ref="E63:F63"/>
    <mergeCell ref="G63:H63"/>
    <mergeCell ref="C64:D64"/>
    <mergeCell ref="E76:F76"/>
    <mergeCell ref="G76:H76"/>
    <mergeCell ref="C74:D74"/>
    <mergeCell ref="E74:F74"/>
    <mergeCell ref="G74:H74"/>
    <mergeCell ref="C75:D75"/>
    <mergeCell ref="E75:F75"/>
    <mergeCell ref="G75:H75"/>
    <mergeCell ref="C76:D76"/>
    <mergeCell ref="E67:F67"/>
    <mergeCell ref="G67:H67"/>
    <mergeCell ref="C65:D65"/>
    <mergeCell ref="E65:F65"/>
    <mergeCell ref="G65:H65"/>
    <mergeCell ref="C66:D66"/>
    <mergeCell ref="E66:F66"/>
    <mergeCell ref="G66:H66"/>
    <mergeCell ref="C67:D67"/>
    <mergeCell ref="E70:F70"/>
    <mergeCell ref="G70:H70"/>
    <mergeCell ref="C68:D68"/>
    <mergeCell ref="E68:F68"/>
    <mergeCell ref="G68:H68"/>
    <mergeCell ref="C69:D69"/>
    <mergeCell ref="E69:F69"/>
    <mergeCell ref="G69:H69"/>
    <mergeCell ref="C70:D70"/>
    <mergeCell ref="E73:F73"/>
    <mergeCell ref="G73:H73"/>
    <mergeCell ref="C71:D71"/>
    <mergeCell ref="E71:F71"/>
    <mergeCell ref="G71:H71"/>
    <mergeCell ref="C72:D72"/>
    <mergeCell ref="E72:F72"/>
    <mergeCell ref="G72:H72"/>
    <mergeCell ref="C73:D73"/>
    <mergeCell ref="C77:D77"/>
    <mergeCell ref="E77:F77"/>
    <mergeCell ref="G77:H77"/>
  </mergeCells>
  <dataValidations>
    <dataValidation type="list" allowBlank="1" showDropDown="1" sqref="C61:C76 E61:E76 G61:G76">
      <formula1>" ,X,x"</formula1>
    </dataValidation>
  </dataValidations>
  <printOptions gridLines="1" horizontalCentered="1"/>
  <pageMargins bottom="0.75" footer="0.0" header="0.0" left="0.7" right="0.7" top="0.75"/>
  <pageSetup fitToHeight="0" cellComments="atEnd" orientation="portrait" pageOrder="overThenDown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3.71"/>
    <col customWidth="1" min="2" max="2" width="21.57"/>
    <col customWidth="1" min="3" max="35" width="4.43"/>
  </cols>
  <sheetData>
    <row r="1">
      <c r="A1" s="226" t="str">
        <f>IFERROR(__xludf.DUMMYFUNCTION("importrange(""1Lodwug-yofbvap5WdNA2a0cEi1gl1IbbGZL-VSLPgbU"",""T6!A1:AI77"")"),"#REF!")</f>
        <v>#REF!</v>
      </c>
      <c r="B1" s="227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8"/>
      <c r="W1" s="229"/>
    </row>
    <row r="2">
      <c r="A2" s="23"/>
      <c r="B2" s="230"/>
      <c r="C2" s="131"/>
      <c r="H2" s="231"/>
      <c r="I2" s="231"/>
      <c r="J2" s="131"/>
      <c r="N2" s="231"/>
      <c r="O2" s="231"/>
      <c r="P2" s="131"/>
      <c r="S2" s="231"/>
      <c r="T2" s="231"/>
      <c r="U2" s="232"/>
      <c r="V2" s="233"/>
      <c r="AC2" s="234"/>
      <c r="AD2" s="234"/>
      <c r="AE2" s="234"/>
      <c r="AF2" s="235"/>
      <c r="AG2" s="236"/>
      <c r="AH2" s="234"/>
      <c r="AI2" s="234"/>
    </row>
    <row r="3">
      <c r="A3" s="31"/>
      <c r="B3" s="237"/>
      <c r="C3" s="238"/>
      <c r="D3" s="23"/>
      <c r="E3" s="23"/>
      <c r="F3" s="23"/>
      <c r="G3" s="23"/>
      <c r="H3" s="239"/>
      <c r="I3" s="240"/>
      <c r="J3" s="23"/>
      <c r="K3" s="23"/>
      <c r="L3" s="23"/>
      <c r="M3" s="50"/>
      <c r="N3" s="239"/>
      <c r="O3" s="241"/>
      <c r="P3" s="50"/>
      <c r="Q3" s="23"/>
      <c r="R3" s="23"/>
      <c r="S3" s="239"/>
      <c r="T3" s="242"/>
      <c r="U3" s="243"/>
      <c r="V3" s="50"/>
      <c r="W3" s="31"/>
      <c r="X3" s="244"/>
      <c r="Y3" s="32"/>
      <c r="Z3" s="32"/>
      <c r="AA3" s="32"/>
      <c r="AB3" s="33"/>
      <c r="AC3" s="245"/>
      <c r="AD3" s="246"/>
      <c r="AE3" s="247"/>
      <c r="AF3" s="248"/>
      <c r="AG3" s="248"/>
      <c r="AH3" s="247"/>
      <c r="AI3" s="249"/>
    </row>
    <row r="4">
      <c r="A4" s="250"/>
      <c r="B4" s="251"/>
      <c r="C4" s="252"/>
      <c r="D4" s="253"/>
      <c r="E4" s="253"/>
      <c r="F4" s="254"/>
      <c r="G4" s="255"/>
      <c r="H4" s="256"/>
      <c r="I4" s="257"/>
      <c r="J4" s="258"/>
      <c r="K4" s="253"/>
      <c r="L4" s="253"/>
      <c r="M4" s="253"/>
      <c r="N4" s="256"/>
      <c r="O4" s="259"/>
      <c r="P4" s="258"/>
      <c r="Q4" s="254"/>
      <c r="R4" s="254"/>
      <c r="S4" s="256"/>
      <c r="T4" s="259"/>
      <c r="U4" s="260"/>
      <c r="V4" s="50"/>
      <c r="W4" s="261"/>
      <c r="X4" s="262"/>
      <c r="Y4" s="98"/>
      <c r="Z4" s="98"/>
      <c r="AA4" s="98"/>
      <c r="AB4" s="158"/>
      <c r="AC4" s="263"/>
      <c r="AD4" s="264"/>
      <c r="AE4" s="264"/>
      <c r="AF4" s="264"/>
      <c r="AG4" s="264"/>
      <c r="AH4" s="264"/>
      <c r="AI4" s="265"/>
    </row>
    <row r="5">
      <c r="A5" s="266"/>
      <c r="B5" s="267"/>
      <c r="C5" s="268"/>
      <c r="D5" s="269"/>
      <c r="E5" s="269"/>
      <c r="F5" s="269"/>
      <c r="G5" s="270"/>
      <c r="H5" s="271"/>
      <c r="I5" s="272"/>
      <c r="J5" s="273"/>
      <c r="K5" s="269"/>
      <c r="L5" s="269"/>
      <c r="M5" s="269"/>
      <c r="N5" s="271"/>
      <c r="O5" s="274"/>
      <c r="P5" s="273"/>
      <c r="Q5" s="269"/>
      <c r="R5" s="269"/>
      <c r="S5" s="271"/>
      <c r="T5" s="274"/>
      <c r="U5" s="275"/>
      <c r="V5" s="50"/>
      <c r="W5" s="266"/>
      <c r="X5" s="267"/>
      <c r="Y5" s="2"/>
      <c r="Z5" s="2"/>
      <c r="AA5" s="2"/>
      <c r="AB5" s="160"/>
      <c r="AC5" s="276"/>
      <c r="AD5" s="277"/>
      <c r="AE5" s="277"/>
      <c r="AF5" s="277"/>
      <c r="AG5" s="277"/>
      <c r="AH5" s="277"/>
      <c r="AI5" s="278"/>
    </row>
    <row r="6">
      <c r="A6" s="266"/>
      <c r="B6" s="267"/>
      <c r="C6" s="268"/>
      <c r="D6" s="269"/>
      <c r="E6" s="269"/>
      <c r="F6" s="269"/>
      <c r="G6" s="270"/>
      <c r="H6" s="271"/>
      <c r="I6" s="272"/>
      <c r="J6" s="273"/>
      <c r="K6" s="269"/>
      <c r="L6" s="269"/>
      <c r="M6" s="269"/>
      <c r="N6" s="271"/>
      <c r="O6" s="274"/>
      <c r="P6" s="273"/>
      <c r="Q6" s="269"/>
      <c r="R6" s="269"/>
      <c r="S6" s="271"/>
      <c r="T6" s="274"/>
      <c r="U6" s="275"/>
      <c r="V6" s="50"/>
      <c r="W6" s="266"/>
      <c r="X6" s="267"/>
      <c r="Y6" s="2"/>
      <c r="Z6" s="2"/>
      <c r="AA6" s="2"/>
      <c r="AB6" s="160"/>
      <c r="AC6" s="276"/>
      <c r="AD6" s="277"/>
      <c r="AE6" s="277"/>
      <c r="AF6" s="277"/>
      <c r="AG6" s="277"/>
      <c r="AH6" s="277"/>
      <c r="AI6" s="278"/>
    </row>
    <row r="7">
      <c r="A7" s="266"/>
      <c r="B7" s="267"/>
      <c r="C7" s="268"/>
      <c r="D7" s="269"/>
      <c r="E7" s="269"/>
      <c r="F7" s="269"/>
      <c r="G7" s="270"/>
      <c r="H7" s="271"/>
      <c r="I7" s="272"/>
      <c r="J7" s="273"/>
      <c r="K7" s="269"/>
      <c r="L7" s="269"/>
      <c r="M7" s="269"/>
      <c r="N7" s="271"/>
      <c r="O7" s="274"/>
      <c r="P7" s="273"/>
      <c r="Q7" s="269"/>
      <c r="R7" s="269"/>
      <c r="S7" s="271"/>
      <c r="T7" s="274"/>
      <c r="U7" s="275"/>
      <c r="V7" s="50"/>
      <c r="W7" s="266"/>
      <c r="X7" s="267"/>
      <c r="Y7" s="2"/>
      <c r="Z7" s="2"/>
      <c r="AA7" s="2"/>
      <c r="AB7" s="160"/>
      <c r="AC7" s="276"/>
      <c r="AD7" s="277"/>
      <c r="AE7" s="277"/>
      <c r="AF7" s="277"/>
      <c r="AG7" s="277"/>
      <c r="AH7" s="277"/>
      <c r="AI7" s="278"/>
    </row>
    <row r="8">
      <c r="A8" s="266"/>
      <c r="B8" s="267"/>
      <c r="C8" s="268"/>
      <c r="D8" s="269"/>
      <c r="E8" s="269"/>
      <c r="F8" s="269"/>
      <c r="G8" s="270"/>
      <c r="H8" s="271"/>
      <c r="I8" s="272"/>
      <c r="J8" s="273"/>
      <c r="K8" s="269"/>
      <c r="L8" s="269"/>
      <c r="M8" s="269"/>
      <c r="N8" s="271"/>
      <c r="O8" s="274"/>
      <c r="P8" s="273"/>
      <c r="Q8" s="269"/>
      <c r="R8" s="269"/>
      <c r="S8" s="271"/>
      <c r="T8" s="274"/>
      <c r="U8" s="275"/>
      <c r="V8" s="50"/>
      <c r="W8" s="266"/>
      <c r="X8" s="267"/>
      <c r="Y8" s="2"/>
      <c r="Z8" s="2"/>
      <c r="AA8" s="2"/>
      <c r="AB8" s="160"/>
      <c r="AC8" s="276"/>
      <c r="AD8" s="277"/>
      <c r="AE8" s="277"/>
      <c r="AF8" s="277"/>
      <c r="AG8" s="277"/>
      <c r="AH8" s="277"/>
      <c r="AI8" s="278"/>
    </row>
    <row r="9">
      <c r="A9" s="266"/>
      <c r="B9" s="267"/>
      <c r="C9" s="268"/>
      <c r="D9" s="269"/>
      <c r="E9" s="269"/>
      <c r="F9" s="269"/>
      <c r="G9" s="270"/>
      <c r="H9" s="271"/>
      <c r="I9" s="272"/>
      <c r="J9" s="273"/>
      <c r="K9" s="269"/>
      <c r="L9" s="269"/>
      <c r="M9" s="269"/>
      <c r="N9" s="271"/>
      <c r="O9" s="274"/>
      <c r="P9" s="273"/>
      <c r="Q9" s="269"/>
      <c r="R9" s="269"/>
      <c r="S9" s="271"/>
      <c r="T9" s="274"/>
      <c r="U9" s="275"/>
      <c r="V9" s="50"/>
      <c r="W9" s="266"/>
      <c r="X9" s="267"/>
      <c r="Y9" s="2"/>
      <c r="Z9" s="2"/>
      <c r="AA9" s="2"/>
      <c r="AB9" s="160"/>
      <c r="AC9" s="276"/>
      <c r="AD9" s="277"/>
      <c r="AE9" s="277"/>
      <c r="AF9" s="277"/>
      <c r="AG9" s="277"/>
      <c r="AH9" s="277"/>
      <c r="AI9" s="278"/>
    </row>
    <row r="10">
      <c r="A10" s="266"/>
      <c r="B10" s="267"/>
      <c r="C10" s="268"/>
      <c r="D10" s="269"/>
      <c r="E10" s="269"/>
      <c r="F10" s="269"/>
      <c r="G10" s="270"/>
      <c r="H10" s="271"/>
      <c r="I10" s="272"/>
      <c r="J10" s="273"/>
      <c r="K10" s="269"/>
      <c r="L10" s="269"/>
      <c r="M10" s="269"/>
      <c r="N10" s="271"/>
      <c r="O10" s="274"/>
      <c r="P10" s="273"/>
      <c r="Q10" s="269"/>
      <c r="R10" s="269"/>
      <c r="S10" s="271"/>
      <c r="T10" s="274"/>
      <c r="U10" s="275"/>
      <c r="V10" s="50"/>
      <c r="W10" s="266"/>
      <c r="X10" s="267"/>
      <c r="Y10" s="2"/>
      <c r="Z10" s="2"/>
      <c r="AA10" s="2"/>
      <c r="AB10" s="160"/>
      <c r="AC10" s="276"/>
      <c r="AD10" s="277"/>
      <c r="AE10" s="277"/>
      <c r="AF10" s="277"/>
      <c r="AG10" s="277"/>
      <c r="AH10" s="277"/>
      <c r="AI10" s="278"/>
    </row>
    <row r="11">
      <c r="A11" s="266"/>
      <c r="B11" s="267"/>
      <c r="C11" s="268"/>
      <c r="D11" s="269"/>
      <c r="E11" s="269"/>
      <c r="F11" s="269"/>
      <c r="G11" s="270"/>
      <c r="H11" s="271"/>
      <c r="I11" s="272"/>
      <c r="J11" s="273"/>
      <c r="K11" s="269"/>
      <c r="L11" s="269"/>
      <c r="M11" s="269"/>
      <c r="N11" s="271"/>
      <c r="O11" s="274"/>
      <c r="P11" s="273"/>
      <c r="Q11" s="269"/>
      <c r="R11" s="269"/>
      <c r="S11" s="271"/>
      <c r="T11" s="274"/>
      <c r="U11" s="275"/>
      <c r="V11" s="50"/>
      <c r="W11" s="266"/>
      <c r="X11" s="267"/>
      <c r="Y11" s="2"/>
      <c r="Z11" s="2"/>
      <c r="AA11" s="2"/>
      <c r="AB11" s="160"/>
      <c r="AC11" s="276"/>
      <c r="AD11" s="277"/>
      <c r="AE11" s="277"/>
      <c r="AF11" s="277"/>
      <c r="AG11" s="277"/>
      <c r="AH11" s="277"/>
      <c r="AI11" s="278"/>
    </row>
    <row r="12">
      <c r="A12" s="266"/>
      <c r="B12" s="267"/>
      <c r="C12" s="268"/>
      <c r="D12" s="269"/>
      <c r="E12" s="269"/>
      <c r="F12" s="269"/>
      <c r="G12" s="270"/>
      <c r="H12" s="271"/>
      <c r="I12" s="272"/>
      <c r="J12" s="273"/>
      <c r="K12" s="269"/>
      <c r="L12" s="269"/>
      <c r="M12" s="269"/>
      <c r="N12" s="271"/>
      <c r="O12" s="274"/>
      <c r="P12" s="273"/>
      <c r="Q12" s="269"/>
      <c r="R12" s="269"/>
      <c r="S12" s="271"/>
      <c r="T12" s="274"/>
      <c r="U12" s="275"/>
      <c r="V12" s="50"/>
      <c r="W12" s="266"/>
      <c r="X12" s="267"/>
      <c r="Y12" s="2"/>
      <c r="Z12" s="2"/>
      <c r="AA12" s="2"/>
      <c r="AB12" s="160"/>
      <c r="AC12" s="276"/>
      <c r="AD12" s="277"/>
      <c r="AE12" s="277"/>
      <c r="AF12" s="277"/>
      <c r="AG12" s="277"/>
      <c r="AH12" s="277"/>
      <c r="AI12" s="278"/>
    </row>
    <row r="13">
      <c r="A13" s="279"/>
      <c r="B13" s="267"/>
      <c r="C13" s="268"/>
      <c r="D13" s="269"/>
      <c r="E13" s="269"/>
      <c r="F13" s="269"/>
      <c r="G13" s="270"/>
      <c r="H13" s="271"/>
      <c r="I13" s="272"/>
      <c r="J13" s="273"/>
      <c r="K13" s="269"/>
      <c r="L13" s="269"/>
      <c r="M13" s="269"/>
      <c r="N13" s="271"/>
      <c r="O13" s="274"/>
      <c r="P13" s="273"/>
      <c r="Q13" s="269"/>
      <c r="R13" s="269"/>
      <c r="S13" s="271"/>
      <c r="T13" s="274"/>
      <c r="U13" s="275"/>
      <c r="V13" s="50"/>
      <c r="W13" s="266"/>
      <c r="X13" s="267"/>
      <c r="Y13" s="2"/>
      <c r="Z13" s="2"/>
      <c r="AA13" s="2"/>
      <c r="AB13" s="160"/>
      <c r="AC13" s="276"/>
      <c r="AD13" s="277"/>
      <c r="AE13" s="277"/>
      <c r="AF13" s="277"/>
      <c r="AG13" s="277"/>
      <c r="AH13" s="277"/>
      <c r="AI13" s="278"/>
    </row>
    <row r="14">
      <c r="A14" s="266"/>
      <c r="B14" s="267"/>
      <c r="C14" s="268"/>
      <c r="D14" s="269"/>
      <c r="E14" s="269"/>
      <c r="F14" s="269"/>
      <c r="G14" s="270"/>
      <c r="H14" s="271"/>
      <c r="I14" s="272"/>
      <c r="J14" s="273"/>
      <c r="K14" s="269"/>
      <c r="L14" s="269"/>
      <c r="M14" s="269"/>
      <c r="N14" s="271"/>
      <c r="O14" s="274"/>
      <c r="P14" s="273"/>
      <c r="Q14" s="269"/>
      <c r="R14" s="269"/>
      <c r="S14" s="271"/>
      <c r="T14" s="274"/>
      <c r="U14" s="275"/>
      <c r="V14" s="50"/>
      <c r="W14" s="266"/>
      <c r="X14" s="267"/>
      <c r="Y14" s="2"/>
      <c r="Z14" s="2"/>
      <c r="AA14" s="2"/>
      <c r="AB14" s="160"/>
      <c r="AC14" s="276"/>
      <c r="AD14" s="277"/>
      <c r="AE14" s="277"/>
      <c r="AF14" s="277"/>
      <c r="AG14" s="277"/>
      <c r="AH14" s="277"/>
      <c r="AI14" s="278"/>
    </row>
    <row r="15">
      <c r="A15" s="266"/>
      <c r="B15" s="267"/>
      <c r="C15" s="268"/>
      <c r="D15" s="269"/>
      <c r="E15" s="269"/>
      <c r="F15" s="269"/>
      <c r="G15" s="270"/>
      <c r="H15" s="271"/>
      <c r="I15" s="272"/>
      <c r="J15" s="273"/>
      <c r="K15" s="269"/>
      <c r="L15" s="269"/>
      <c r="M15" s="269"/>
      <c r="N15" s="271"/>
      <c r="O15" s="274"/>
      <c r="P15" s="273"/>
      <c r="Q15" s="269"/>
      <c r="R15" s="269"/>
      <c r="S15" s="271"/>
      <c r="T15" s="274"/>
      <c r="U15" s="275"/>
      <c r="V15" s="50"/>
      <c r="W15" s="266"/>
      <c r="X15" s="267"/>
      <c r="Y15" s="2"/>
      <c r="Z15" s="2"/>
      <c r="AA15" s="2"/>
      <c r="AB15" s="160"/>
      <c r="AC15" s="276"/>
      <c r="AD15" s="277"/>
      <c r="AE15" s="277"/>
      <c r="AF15" s="277"/>
      <c r="AG15" s="277"/>
      <c r="AH15" s="277"/>
      <c r="AI15" s="278"/>
    </row>
    <row r="16">
      <c r="A16" s="266"/>
      <c r="B16" s="267"/>
      <c r="C16" s="268"/>
      <c r="D16" s="269"/>
      <c r="E16" s="269"/>
      <c r="F16" s="269"/>
      <c r="G16" s="270"/>
      <c r="H16" s="271"/>
      <c r="I16" s="272"/>
      <c r="J16" s="273"/>
      <c r="K16" s="269"/>
      <c r="L16" s="269"/>
      <c r="M16" s="269"/>
      <c r="N16" s="271"/>
      <c r="O16" s="274"/>
      <c r="P16" s="273"/>
      <c r="Q16" s="269"/>
      <c r="R16" s="269"/>
      <c r="S16" s="271"/>
      <c r="T16" s="274"/>
      <c r="U16" s="275"/>
      <c r="V16" s="50"/>
      <c r="W16" s="266"/>
      <c r="X16" s="267"/>
      <c r="Y16" s="2"/>
      <c r="Z16" s="2"/>
      <c r="AA16" s="2"/>
      <c r="AB16" s="160"/>
      <c r="AC16" s="276"/>
      <c r="AD16" s="277"/>
      <c r="AE16" s="277"/>
      <c r="AF16" s="277"/>
      <c r="AG16" s="277"/>
      <c r="AH16" s="277"/>
      <c r="AI16" s="278"/>
    </row>
    <row r="17">
      <c r="A17" s="266"/>
      <c r="B17" s="267"/>
      <c r="C17" s="268"/>
      <c r="D17" s="269"/>
      <c r="E17" s="269"/>
      <c r="F17" s="269"/>
      <c r="G17" s="270"/>
      <c r="H17" s="271"/>
      <c r="I17" s="272"/>
      <c r="J17" s="273"/>
      <c r="K17" s="269"/>
      <c r="L17" s="269"/>
      <c r="M17" s="269"/>
      <c r="N17" s="271"/>
      <c r="O17" s="274"/>
      <c r="P17" s="273"/>
      <c r="Q17" s="269"/>
      <c r="R17" s="269"/>
      <c r="S17" s="271"/>
      <c r="T17" s="274"/>
      <c r="U17" s="275"/>
      <c r="V17" s="50"/>
      <c r="W17" s="266"/>
      <c r="X17" s="267"/>
      <c r="Y17" s="2"/>
      <c r="Z17" s="2"/>
      <c r="AA17" s="2"/>
      <c r="AB17" s="160"/>
      <c r="AC17" s="276"/>
      <c r="AD17" s="277"/>
      <c r="AE17" s="277"/>
      <c r="AF17" s="277"/>
      <c r="AG17" s="277"/>
      <c r="AH17" s="277"/>
      <c r="AI17" s="278"/>
    </row>
    <row r="18">
      <c r="A18" s="266"/>
      <c r="B18" s="267"/>
      <c r="C18" s="268"/>
      <c r="D18" s="269"/>
      <c r="E18" s="269"/>
      <c r="F18" s="269"/>
      <c r="G18" s="270"/>
      <c r="H18" s="271"/>
      <c r="I18" s="272"/>
      <c r="J18" s="273"/>
      <c r="K18" s="269"/>
      <c r="L18" s="269"/>
      <c r="M18" s="269"/>
      <c r="N18" s="271"/>
      <c r="O18" s="274"/>
      <c r="P18" s="273"/>
      <c r="Q18" s="269"/>
      <c r="R18" s="269"/>
      <c r="S18" s="271"/>
      <c r="T18" s="274"/>
      <c r="U18" s="275"/>
      <c r="V18" s="50"/>
      <c r="W18" s="266"/>
      <c r="X18" s="267"/>
      <c r="Y18" s="2"/>
      <c r="Z18" s="2"/>
      <c r="AA18" s="2"/>
      <c r="AB18" s="160"/>
      <c r="AC18" s="276"/>
      <c r="AD18" s="277"/>
      <c r="AE18" s="277"/>
      <c r="AF18" s="277"/>
      <c r="AG18" s="277"/>
      <c r="AH18" s="277"/>
      <c r="AI18" s="278"/>
    </row>
    <row r="19">
      <c r="A19" s="266"/>
      <c r="B19" s="267"/>
      <c r="C19" s="268"/>
      <c r="D19" s="269"/>
      <c r="E19" s="269"/>
      <c r="F19" s="269"/>
      <c r="G19" s="270"/>
      <c r="H19" s="271"/>
      <c r="I19" s="272"/>
      <c r="J19" s="273"/>
      <c r="K19" s="269"/>
      <c r="L19" s="269"/>
      <c r="M19" s="269"/>
      <c r="N19" s="271"/>
      <c r="O19" s="274"/>
      <c r="P19" s="273"/>
      <c r="Q19" s="269"/>
      <c r="R19" s="269"/>
      <c r="S19" s="271"/>
      <c r="T19" s="274"/>
      <c r="U19" s="275"/>
      <c r="V19" s="50"/>
      <c r="W19" s="266"/>
      <c r="X19" s="267"/>
      <c r="Y19" s="2"/>
      <c r="Z19" s="2"/>
      <c r="AA19" s="2"/>
      <c r="AB19" s="160"/>
      <c r="AC19" s="276"/>
      <c r="AD19" s="277"/>
      <c r="AE19" s="277"/>
      <c r="AF19" s="277"/>
      <c r="AG19" s="277"/>
      <c r="AH19" s="277"/>
      <c r="AI19" s="278"/>
    </row>
    <row r="20">
      <c r="A20" s="266"/>
      <c r="B20" s="267"/>
      <c r="C20" s="268"/>
      <c r="D20" s="269"/>
      <c r="E20" s="269"/>
      <c r="F20" s="269"/>
      <c r="G20" s="270"/>
      <c r="H20" s="271"/>
      <c r="I20" s="272"/>
      <c r="J20" s="273"/>
      <c r="K20" s="269"/>
      <c r="L20" s="269"/>
      <c r="M20" s="269"/>
      <c r="N20" s="271"/>
      <c r="O20" s="274"/>
      <c r="P20" s="273"/>
      <c r="Q20" s="269"/>
      <c r="R20" s="269"/>
      <c r="S20" s="271"/>
      <c r="T20" s="274"/>
      <c r="U20" s="275"/>
      <c r="V20" s="50"/>
      <c r="W20" s="266"/>
      <c r="X20" s="267"/>
      <c r="Y20" s="2"/>
      <c r="Z20" s="2"/>
      <c r="AA20" s="2"/>
      <c r="AB20" s="160"/>
      <c r="AC20" s="276"/>
      <c r="AD20" s="277"/>
      <c r="AE20" s="277"/>
      <c r="AF20" s="277"/>
      <c r="AG20" s="277"/>
      <c r="AH20" s="277"/>
      <c r="AI20" s="278"/>
    </row>
    <row r="21">
      <c r="A21" s="266"/>
      <c r="B21" s="267"/>
      <c r="C21" s="268"/>
      <c r="D21" s="269"/>
      <c r="E21" s="269"/>
      <c r="F21" s="269"/>
      <c r="G21" s="270"/>
      <c r="H21" s="271"/>
      <c r="I21" s="272"/>
      <c r="J21" s="273"/>
      <c r="K21" s="269"/>
      <c r="L21" s="269"/>
      <c r="M21" s="269"/>
      <c r="N21" s="271"/>
      <c r="O21" s="274"/>
      <c r="P21" s="273"/>
      <c r="Q21" s="269"/>
      <c r="R21" s="269"/>
      <c r="S21" s="271"/>
      <c r="T21" s="274"/>
      <c r="U21" s="275"/>
      <c r="V21" s="50"/>
      <c r="W21" s="266"/>
      <c r="X21" s="267"/>
      <c r="Y21" s="2"/>
      <c r="Z21" s="2"/>
      <c r="AA21" s="2"/>
      <c r="AB21" s="160"/>
      <c r="AC21" s="276"/>
      <c r="AD21" s="277"/>
      <c r="AE21" s="277"/>
      <c r="AF21" s="277"/>
      <c r="AG21" s="277"/>
      <c r="AH21" s="277"/>
      <c r="AI21" s="278"/>
    </row>
    <row r="22">
      <c r="A22" s="266"/>
      <c r="B22" s="267"/>
      <c r="C22" s="268"/>
      <c r="D22" s="269"/>
      <c r="E22" s="269"/>
      <c r="F22" s="269"/>
      <c r="G22" s="270"/>
      <c r="H22" s="271"/>
      <c r="I22" s="272"/>
      <c r="J22" s="273"/>
      <c r="K22" s="269"/>
      <c r="L22" s="269"/>
      <c r="M22" s="269"/>
      <c r="N22" s="271"/>
      <c r="O22" s="274"/>
      <c r="P22" s="273"/>
      <c r="Q22" s="269"/>
      <c r="R22" s="269"/>
      <c r="S22" s="271"/>
      <c r="T22" s="274"/>
      <c r="U22" s="275"/>
      <c r="V22" s="50"/>
      <c r="W22" s="266"/>
      <c r="X22" s="267"/>
      <c r="Y22" s="2"/>
      <c r="Z22" s="2"/>
      <c r="AA22" s="2"/>
      <c r="AB22" s="160"/>
      <c r="AC22" s="276"/>
      <c r="AD22" s="277"/>
      <c r="AE22" s="277"/>
      <c r="AF22" s="277"/>
      <c r="AG22" s="277"/>
      <c r="AH22" s="277"/>
      <c r="AI22" s="278"/>
    </row>
    <row r="23">
      <c r="A23" s="266"/>
      <c r="B23" s="267"/>
      <c r="C23" s="268"/>
      <c r="D23" s="269"/>
      <c r="E23" s="269"/>
      <c r="F23" s="269"/>
      <c r="G23" s="270"/>
      <c r="H23" s="271"/>
      <c r="I23" s="272"/>
      <c r="J23" s="273"/>
      <c r="K23" s="269"/>
      <c r="L23" s="269"/>
      <c r="M23" s="269"/>
      <c r="N23" s="271"/>
      <c r="O23" s="274"/>
      <c r="P23" s="273"/>
      <c r="Q23" s="269"/>
      <c r="R23" s="269"/>
      <c r="S23" s="271"/>
      <c r="T23" s="274"/>
      <c r="U23" s="275"/>
      <c r="V23" s="50"/>
      <c r="W23" s="266"/>
      <c r="X23" s="267"/>
      <c r="Y23" s="2"/>
      <c r="Z23" s="2"/>
      <c r="AA23" s="2"/>
      <c r="AB23" s="160"/>
      <c r="AC23" s="276"/>
      <c r="AD23" s="277"/>
      <c r="AE23" s="277"/>
      <c r="AF23" s="277"/>
      <c r="AG23" s="277"/>
      <c r="AH23" s="277"/>
      <c r="AI23" s="278"/>
    </row>
    <row r="24">
      <c r="A24" s="266"/>
      <c r="B24" s="267"/>
      <c r="C24" s="268"/>
      <c r="D24" s="269"/>
      <c r="E24" s="269"/>
      <c r="F24" s="269"/>
      <c r="G24" s="270"/>
      <c r="H24" s="271"/>
      <c r="I24" s="272"/>
      <c r="J24" s="273"/>
      <c r="K24" s="269"/>
      <c r="L24" s="269"/>
      <c r="M24" s="269"/>
      <c r="N24" s="271"/>
      <c r="O24" s="274"/>
      <c r="P24" s="273"/>
      <c r="Q24" s="269"/>
      <c r="R24" s="269"/>
      <c r="S24" s="271"/>
      <c r="T24" s="274"/>
      <c r="U24" s="275"/>
      <c r="V24" s="50"/>
      <c r="W24" s="266"/>
      <c r="X24" s="267"/>
      <c r="Y24" s="2"/>
      <c r="Z24" s="2"/>
      <c r="AA24" s="2"/>
      <c r="AB24" s="160"/>
      <c r="AC24" s="276"/>
      <c r="AD24" s="277"/>
      <c r="AE24" s="277"/>
      <c r="AF24" s="277"/>
      <c r="AG24" s="277"/>
      <c r="AH24" s="277"/>
      <c r="AI24" s="278"/>
    </row>
    <row r="25">
      <c r="A25" s="266"/>
      <c r="B25" s="267"/>
      <c r="C25" s="268"/>
      <c r="D25" s="269"/>
      <c r="E25" s="269"/>
      <c r="F25" s="269"/>
      <c r="G25" s="270"/>
      <c r="H25" s="271"/>
      <c r="I25" s="272"/>
      <c r="J25" s="273"/>
      <c r="K25" s="269"/>
      <c r="L25" s="269"/>
      <c r="M25" s="269"/>
      <c r="N25" s="271"/>
      <c r="O25" s="274"/>
      <c r="P25" s="273"/>
      <c r="Q25" s="269"/>
      <c r="R25" s="269"/>
      <c r="S25" s="271"/>
      <c r="T25" s="274"/>
      <c r="U25" s="275"/>
      <c r="V25" s="50"/>
      <c r="W25" s="266"/>
      <c r="X25" s="267"/>
      <c r="Y25" s="2"/>
      <c r="Z25" s="2"/>
      <c r="AA25" s="2"/>
      <c r="AB25" s="160"/>
      <c r="AC25" s="276"/>
      <c r="AD25" s="277"/>
      <c r="AE25" s="277"/>
      <c r="AF25" s="277"/>
      <c r="AG25" s="277"/>
      <c r="AH25" s="277"/>
      <c r="AI25" s="278"/>
    </row>
    <row r="26">
      <c r="A26" s="266"/>
      <c r="B26" s="267"/>
      <c r="C26" s="268"/>
      <c r="D26" s="269"/>
      <c r="E26" s="269"/>
      <c r="F26" s="269"/>
      <c r="G26" s="270"/>
      <c r="H26" s="271"/>
      <c r="I26" s="272"/>
      <c r="J26" s="273"/>
      <c r="K26" s="269"/>
      <c r="L26" s="269"/>
      <c r="M26" s="269"/>
      <c r="N26" s="271"/>
      <c r="O26" s="274"/>
      <c r="P26" s="273"/>
      <c r="Q26" s="269"/>
      <c r="R26" s="269"/>
      <c r="S26" s="271"/>
      <c r="T26" s="274"/>
      <c r="U26" s="275"/>
      <c r="V26" s="50"/>
      <c r="W26" s="266"/>
      <c r="X26" s="267"/>
      <c r="Y26" s="2"/>
      <c r="Z26" s="2"/>
      <c r="AA26" s="2"/>
      <c r="AB26" s="160"/>
      <c r="AC26" s="276"/>
      <c r="AD26" s="277"/>
      <c r="AE26" s="277"/>
      <c r="AF26" s="277"/>
      <c r="AG26" s="277"/>
      <c r="AH26" s="277"/>
      <c r="AI26" s="278"/>
    </row>
    <row r="27">
      <c r="A27" s="266"/>
      <c r="B27" s="267"/>
      <c r="C27" s="268"/>
      <c r="D27" s="269"/>
      <c r="E27" s="269"/>
      <c r="F27" s="269"/>
      <c r="G27" s="270"/>
      <c r="H27" s="271"/>
      <c r="I27" s="272"/>
      <c r="J27" s="273"/>
      <c r="K27" s="269"/>
      <c r="L27" s="269"/>
      <c r="M27" s="269"/>
      <c r="N27" s="271"/>
      <c r="O27" s="274"/>
      <c r="P27" s="273"/>
      <c r="Q27" s="269"/>
      <c r="R27" s="269"/>
      <c r="S27" s="271"/>
      <c r="T27" s="274"/>
      <c r="U27" s="275"/>
      <c r="V27" s="50"/>
      <c r="W27" s="266"/>
      <c r="X27" s="267"/>
      <c r="Y27" s="2"/>
      <c r="Z27" s="2"/>
      <c r="AA27" s="2"/>
      <c r="AB27" s="160"/>
      <c r="AC27" s="276"/>
      <c r="AD27" s="277"/>
      <c r="AE27" s="277"/>
      <c r="AF27" s="277"/>
      <c r="AG27" s="277"/>
      <c r="AH27" s="277"/>
      <c r="AI27" s="278"/>
    </row>
    <row r="28">
      <c r="A28" s="266"/>
      <c r="B28" s="267"/>
      <c r="C28" s="268"/>
      <c r="D28" s="269"/>
      <c r="E28" s="269"/>
      <c r="F28" s="269"/>
      <c r="G28" s="270"/>
      <c r="H28" s="271"/>
      <c r="I28" s="272"/>
      <c r="J28" s="273"/>
      <c r="K28" s="269"/>
      <c r="L28" s="269"/>
      <c r="M28" s="269"/>
      <c r="N28" s="271"/>
      <c r="O28" s="274"/>
      <c r="P28" s="273"/>
      <c r="Q28" s="269"/>
      <c r="R28" s="269"/>
      <c r="S28" s="271"/>
      <c r="T28" s="274"/>
      <c r="U28" s="275"/>
      <c r="V28" s="50"/>
      <c r="W28" s="266"/>
      <c r="X28" s="267"/>
      <c r="Y28" s="2"/>
      <c r="Z28" s="2"/>
      <c r="AA28" s="2"/>
      <c r="AB28" s="160"/>
      <c r="AC28" s="276"/>
      <c r="AD28" s="277"/>
      <c r="AE28" s="277"/>
      <c r="AF28" s="277"/>
      <c r="AG28" s="277"/>
      <c r="AH28" s="277"/>
      <c r="AI28" s="278"/>
    </row>
    <row r="29">
      <c r="A29" s="266"/>
      <c r="B29" s="267"/>
      <c r="C29" s="268"/>
      <c r="D29" s="269"/>
      <c r="E29" s="269"/>
      <c r="F29" s="269"/>
      <c r="G29" s="270"/>
      <c r="H29" s="271"/>
      <c r="I29" s="272"/>
      <c r="J29" s="273"/>
      <c r="K29" s="269"/>
      <c r="L29" s="269"/>
      <c r="M29" s="269"/>
      <c r="N29" s="271"/>
      <c r="O29" s="274"/>
      <c r="P29" s="273"/>
      <c r="Q29" s="269"/>
      <c r="R29" s="269"/>
      <c r="S29" s="271"/>
      <c r="T29" s="274"/>
      <c r="U29" s="275"/>
      <c r="V29" s="50"/>
      <c r="W29" s="266"/>
      <c r="X29" s="267"/>
      <c r="Y29" s="2"/>
      <c r="Z29" s="2"/>
      <c r="AA29" s="2"/>
      <c r="AB29" s="160"/>
      <c r="AC29" s="276"/>
      <c r="AD29" s="277"/>
      <c r="AE29" s="277"/>
      <c r="AF29" s="277"/>
      <c r="AG29" s="277"/>
      <c r="AH29" s="277"/>
      <c r="AI29" s="278"/>
    </row>
    <row r="30">
      <c r="A30" s="266"/>
      <c r="B30" s="267"/>
      <c r="C30" s="268"/>
      <c r="D30" s="269"/>
      <c r="E30" s="269"/>
      <c r="F30" s="269"/>
      <c r="G30" s="270"/>
      <c r="H30" s="271"/>
      <c r="I30" s="272"/>
      <c r="J30" s="273"/>
      <c r="K30" s="269"/>
      <c r="L30" s="269"/>
      <c r="M30" s="269"/>
      <c r="N30" s="271"/>
      <c r="O30" s="274"/>
      <c r="P30" s="273"/>
      <c r="Q30" s="269"/>
      <c r="R30" s="269"/>
      <c r="S30" s="271"/>
      <c r="T30" s="274"/>
      <c r="U30" s="275"/>
      <c r="V30" s="50"/>
      <c r="W30" s="266"/>
      <c r="X30" s="267"/>
      <c r="Y30" s="2"/>
      <c r="Z30" s="2"/>
      <c r="AA30" s="2"/>
      <c r="AB30" s="160"/>
      <c r="AC30" s="276"/>
      <c r="AD30" s="277"/>
      <c r="AE30" s="277"/>
      <c r="AF30" s="277"/>
      <c r="AG30" s="277"/>
      <c r="AH30" s="277"/>
      <c r="AI30" s="278"/>
    </row>
    <row r="31">
      <c r="A31" s="266"/>
      <c r="B31" s="267"/>
      <c r="C31" s="268"/>
      <c r="D31" s="269"/>
      <c r="E31" s="269"/>
      <c r="F31" s="269"/>
      <c r="G31" s="270"/>
      <c r="H31" s="271"/>
      <c r="I31" s="272"/>
      <c r="J31" s="273"/>
      <c r="K31" s="269"/>
      <c r="L31" s="269"/>
      <c r="M31" s="269"/>
      <c r="N31" s="271"/>
      <c r="O31" s="274"/>
      <c r="P31" s="273"/>
      <c r="Q31" s="269"/>
      <c r="R31" s="269"/>
      <c r="S31" s="271"/>
      <c r="T31" s="274"/>
      <c r="U31" s="275"/>
      <c r="V31" s="50"/>
      <c r="W31" s="266"/>
      <c r="X31" s="267"/>
      <c r="Y31" s="2"/>
      <c r="Z31" s="2"/>
      <c r="AA31" s="2"/>
      <c r="AB31" s="160"/>
      <c r="AC31" s="276"/>
      <c r="AD31" s="277"/>
      <c r="AE31" s="277"/>
      <c r="AF31" s="277"/>
      <c r="AG31" s="277"/>
      <c r="AH31" s="277"/>
      <c r="AI31" s="278"/>
    </row>
    <row r="32">
      <c r="A32" s="266"/>
      <c r="B32" s="267"/>
      <c r="C32" s="268"/>
      <c r="D32" s="269"/>
      <c r="E32" s="269"/>
      <c r="F32" s="269"/>
      <c r="G32" s="270"/>
      <c r="H32" s="271"/>
      <c r="I32" s="272"/>
      <c r="J32" s="273"/>
      <c r="K32" s="269"/>
      <c r="L32" s="269"/>
      <c r="M32" s="269"/>
      <c r="N32" s="271"/>
      <c r="O32" s="274"/>
      <c r="P32" s="273"/>
      <c r="Q32" s="269"/>
      <c r="R32" s="269"/>
      <c r="S32" s="271"/>
      <c r="T32" s="274"/>
      <c r="U32" s="275"/>
      <c r="V32" s="50"/>
      <c r="W32" s="266"/>
      <c r="X32" s="267"/>
      <c r="Y32" s="2"/>
      <c r="Z32" s="2"/>
      <c r="AA32" s="2"/>
      <c r="AB32" s="160"/>
      <c r="AC32" s="276"/>
      <c r="AD32" s="277"/>
      <c r="AE32" s="277"/>
      <c r="AF32" s="277"/>
      <c r="AG32" s="277"/>
      <c r="AH32" s="277"/>
      <c r="AI32" s="278"/>
    </row>
    <row r="33">
      <c r="A33" s="280"/>
      <c r="B33" s="281"/>
      <c r="C33" s="282"/>
      <c r="D33" s="283"/>
      <c r="E33" s="283"/>
      <c r="F33" s="283"/>
      <c r="G33" s="284"/>
      <c r="H33" s="285"/>
      <c r="I33" s="286"/>
      <c r="J33" s="287"/>
      <c r="K33" s="283"/>
      <c r="L33" s="283"/>
      <c r="M33" s="283"/>
      <c r="N33" s="285"/>
      <c r="O33" s="288"/>
      <c r="P33" s="287"/>
      <c r="Q33" s="283"/>
      <c r="R33" s="283"/>
      <c r="S33" s="285"/>
      <c r="T33" s="288"/>
      <c r="U33" s="289"/>
      <c r="V33" s="50"/>
      <c r="W33" s="266"/>
      <c r="X33" s="267"/>
      <c r="Y33" s="2"/>
      <c r="Z33" s="2"/>
      <c r="AA33" s="2"/>
      <c r="AB33" s="160"/>
      <c r="AC33" s="276"/>
      <c r="AD33" s="277"/>
      <c r="AE33" s="277"/>
      <c r="AF33" s="277"/>
      <c r="AG33" s="277"/>
      <c r="AH33" s="277"/>
      <c r="AI33" s="278"/>
    </row>
    <row r="34">
      <c r="A34" s="290"/>
      <c r="B34" s="290"/>
      <c r="C34" s="291"/>
      <c r="D34" s="291"/>
      <c r="E34" s="291"/>
      <c r="F34" s="291"/>
      <c r="G34" s="291"/>
      <c r="H34" s="292"/>
      <c r="I34" s="293"/>
      <c r="J34" s="291"/>
      <c r="K34" s="291"/>
      <c r="L34" s="291"/>
      <c r="M34" s="291"/>
      <c r="N34" s="292"/>
      <c r="O34" s="292"/>
      <c r="P34" s="291"/>
      <c r="Q34" s="291"/>
      <c r="R34" s="291"/>
      <c r="S34" s="292"/>
      <c r="T34" s="292"/>
      <c r="U34" s="291"/>
      <c r="V34" s="50"/>
      <c r="W34" s="266"/>
      <c r="X34" s="267"/>
      <c r="Y34" s="2"/>
      <c r="Z34" s="2"/>
      <c r="AA34" s="2"/>
      <c r="AB34" s="160"/>
      <c r="AC34" s="276"/>
      <c r="AD34" s="277"/>
      <c r="AE34" s="277"/>
      <c r="AF34" s="277"/>
      <c r="AG34" s="277"/>
      <c r="AH34" s="277"/>
      <c r="AI34" s="278"/>
    </row>
    <row r="35">
      <c r="A35" s="28"/>
      <c r="B35" s="233"/>
      <c r="C35" s="294"/>
      <c r="E35" s="294"/>
      <c r="G35" s="23"/>
      <c r="H35" s="294"/>
      <c r="J35" s="23"/>
      <c r="K35" s="31"/>
      <c r="L35" s="32"/>
      <c r="M35" s="33"/>
      <c r="N35" s="23"/>
      <c r="O35" s="31"/>
      <c r="P35" s="32"/>
      <c r="Q35" s="33"/>
      <c r="R35" s="23"/>
      <c r="S35" s="31"/>
      <c r="T35" s="32"/>
      <c r="U35" s="33"/>
      <c r="V35" s="50"/>
      <c r="W35" s="266"/>
      <c r="X35" s="267"/>
      <c r="Y35" s="2"/>
      <c r="Z35" s="2"/>
      <c r="AA35" s="2"/>
      <c r="AB35" s="160"/>
      <c r="AC35" s="276"/>
      <c r="AD35" s="277"/>
      <c r="AE35" s="277"/>
      <c r="AF35" s="277"/>
      <c r="AG35" s="277"/>
      <c r="AH35" s="277"/>
      <c r="AI35" s="278"/>
    </row>
    <row r="36">
      <c r="A36" s="294"/>
      <c r="B36" s="294"/>
      <c r="C36" s="38"/>
      <c r="D36" s="295"/>
      <c r="E36" s="296"/>
      <c r="F36" s="295"/>
      <c r="G36" s="297"/>
      <c r="H36" s="296"/>
      <c r="I36" s="44"/>
      <c r="J36" s="298"/>
      <c r="K36" s="38"/>
      <c r="L36" s="44"/>
      <c r="M36" s="44"/>
      <c r="N36" s="298"/>
      <c r="O36" s="296"/>
      <c r="P36" s="44"/>
      <c r="Q36" s="44"/>
      <c r="R36" s="298"/>
      <c r="S36" s="44"/>
      <c r="T36" s="44"/>
      <c r="U36" s="47"/>
      <c r="V36" s="50"/>
      <c r="W36" s="266"/>
      <c r="X36" s="267"/>
      <c r="Y36" s="2"/>
      <c r="Z36" s="2"/>
      <c r="AA36" s="2"/>
      <c r="AB36" s="160"/>
      <c r="AC36" s="276"/>
      <c r="AD36" s="277"/>
      <c r="AE36" s="277"/>
      <c r="AF36" s="277"/>
      <c r="AG36" s="277"/>
      <c r="AH36" s="277"/>
      <c r="AI36" s="278"/>
    </row>
    <row r="37">
      <c r="A37" s="250"/>
      <c r="B37" s="299"/>
      <c r="C37" s="252"/>
      <c r="D37" s="254"/>
      <c r="E37" s="254"/>
      <c r="F37" s="254"/>
      <c r="G37" s="257"/>
      <c r="H37" s="252"/>
      <c r="I37" s="254"/>
      <c r="J37" s="259"/>
      <c r="K37" s="252"/>
      <c r="L37" s="254"/>
      <c r="M37" s="254"/>
      <c r="N37" s="259"/>
      <c r="O37" s="252"/>
      <c r="P37" s="254"/>
      <c r="Q37" s="254"/>
      <c r="R37" s="259"/>
      <c r="S37" s="258"/>
      <c r="T37" s="254"/>
      <c r="U37" s="300"/>
      <c r="V37" s="50"/>
      <c r="W37" s="266"/>
      <c r="X37" s="267"/>
      <c r="Y37" s="2"/>
      <c r="Z37" s="2"/>
      <c r="AA37" s="2"/>
      <c r="AB37" s="160"/>
      <c r="AC37" s="276"/>
      <c r="AD37" s="277"/>
      <c r="AE37" s="277"/>
      <c r="AF37" s="277"/>
      <c r="AG37" s="277"/>
      <c r="AH37" s="277"/>
      <c r="AI37" s="278"/>
    </row>
    <row r="38">
      <c r="A38" s="266"/>
      <c r="B38" s="301"/>
      <c r="C38" s="268"/>
      <c r="D38" s="269"/>
      <c r="E38" s="269"/>
      <c r="F38" s="269"/>
      <c r="G38" s="272"/>
      <c r="H38" s="268"/>
      <c r="I38" s="269"/>
      <c r="J38" s="274"/>
      <c r="K38" s="268"/>
      <c r="L38" s="269"/>
      <c r="M38" s="269"/>
      <c r="N38" s="274"/>
      <c r="O38" s="268"/>
      <c r="P38" s="269"/>
      <c r="Q38" s="269"/>
      <c r="R38" s="274"/>
      <c r="S38" s="273"/>
      <c r="T38" s="269"/>
      <c r="U38" s="302"/>
      <c r="V38" s="50"/>
      <c r="W38" s="266"/>
      <c r="X38" s="267"/>
      <c r="Y38" s="2"/>
      <c r="Z38" s="2"/>
      <c r="AA38" s="2"/>
      <c r="AB38" s="160"/>
      <c r="AC38" s="276"/>
      <c r="AD38" s="277"/>
      <c r="AE38" s="277"/>
      <c r="AF38" s="277"/>
      <c r="AG38" s="277"/>
      <c r="AH38" s="277"/>
      <c r="AI38" s="278"/>
    </row>
    <row r="39">
      <c r="A39" s="266"/>
      <c r="B39" s="301"/>
      <c r="C39" s="268"/>
      <c r="D39" s="269"/>
      <c r="E39" s="269"/>
      <c r="F39" s="269"/>
      <c r="G39" s="272"/>
      <c r="H39" s="268"/>
      <c r="I39" s="269"/>
      <c r="J39" s="274"/>
      <c r="K39" s="268"/>
      <c r="L39" s="269"/>
      <c r="M39" s="269"/>
      <c r="N39" s="274"/>
      <c r="O39" s="268"/>
      <c r="P39" s="269"/>
      <c r="Q39" s="269"/>
      <c r="R39" s="274"/>
      <c r="S39" s="273"/>
      <c r="T39" s="269"/>
      <c r="U39" s="302"/>
      <c r="V39" s="50"/>
      <c r="W39" s="266"/>
      <c r="X39" s="267"/>
      <c r="Y39" s="2"/>
      <c r="Z39" s="2"/>
      <c r="AA39" s="2"/>
      <c r="AB39" s="160"/>
      <c r="AC39" s="276"/>
      <c r="AD39" s="277"/>
      <c r="AE39" s="277"/>
      <c r="AF39" s="277"/>
      <c r="AG39" s="277"/>
      <c r="AH39" s="277"/>
      <c r="AI39" s="278"/>
    </row>
    <row r="40">
      <c r="A40" s="266"/>
      <c r="B40" s="301"/>
      <c r="C40" s="268"/>
      <c r="D40" s="269"/>
      <c r="E40" s="269"/>
      <c r="F40" s="269"/>
      <c r="G40" s="272"/>
      <c r="H40" s="268"/>
      <c r="I40" s="269"/>
      <c r="J40" s="274"/>
      <c r="K40" s="268"/>
      <c r="L40" s="269"/>
      <c r="M40" s="269"/>
      <c r="N40" s="274"/>
      <c r="O40" s="268"/>
      <c r="P40" s="269"/>
      <c r="Q40" s="269"/>
      <c r="R40" s="274"/>
      <c r="S40" s="273"/>
      <c r="T40" s="269"/>
      <c r="U40" s="302"/>
      <c r="V40" s="50"/>
      <c r="W40" s="266"/>
      <c r="X40" s="267"/>
      <c r="Y40" s="2"/>
      <c r="Z40" s="2"/>
      <c r="AA40" s="2"/>
      <c r="AB40" s="160"/>
      <c r="AC40" s="276"/>
      <c r="AD40" s="277"/>
      <c r="AE40" s="277"/>
      <c r="AF40" s="277"/>
      <c r="AG40" s="277"/>
      <c r="AH40" s="277"/>
      <c r="AI40" s="278"/>
    </row>
    <row r="41">
      <c r="A41" s="266"/>
      <c r="B41" s="301"/>
      <c r="C41" s="268"/>
      <c r="D41" s="269"/>
      <c r="E41" s="269"/>
      <c r="F41" s="269"/>
      <c r="G41" s="272"/>
      <c r="H41" s="268"/>
      <c r="I41" s="269"/>
      <c r="J41" s="274"/>
      <c r="K41" s="268"/>
      <c r="L41" s="269"/>
      <c r="M41" s="269"/>
      <c r="N41" s="274"/>
      <c r="O41" s="268"/>
      <c r="P41" s="269"/>
      <c r="Q41" s="269"/>
      <c r="R41" s="274"/>
      <c r="S41" s="273"/>
      <c r="T41" s="269"/>
      <c r="U41" s="302"/>
      <c r="V41" s="50"/>
      <c r="W41" s="266"/>
      <c r="X41" s="267"/>
      <c r="Y41" s="2"/>
      <c r="Z41" s="2"/>
      <c r="AA41" s="2"/>
      <c r="AB41" s="160"/>
      <c r="AC41" s="276"/>
      <c r="AD41" s="277"/>
      <c r="AE41" s="277"/>
      <c r="AF41" s="277"/>
      <c r="AG41" s="277"/>
      <c r="AH41" s="277"/>
      <c r="AI41" s="278"/>
    </row>
    <row r="42">
      <c r="A42" s="266"/>
      <c r="B42" s="301"/>
      <c r="C42" s="268"/>
      <c r="D42" s="269"/>
      <c r="E42" s="269"/>
      <c r="F42" s="269"/>
      <c r="G42" s="272"/>
      <c r="H42" s="268"/>
      <c r="I42" s="269"/>
      <c r="J42" s="274"/>
      <c r="K42" s="268"/>
      <c r="L42" s="269"/>
      <c r="M42" s="269"/>
      <c r="N42" s="274"/>
      <c r="O42" s="268"/>
      <c r="P42" s="269"/>
      <c r="Q42" s="269"/>
      <c r="R42" s="274"/>
      <c r="S42" s="273"/>
      <c r="T42" s="269"/>
      <c r="U42" s="302"/>
      <c r="V42" s="50"/>
      <c r="W42" s="266"/>
      <c r="X42" s="267"/>
      <c r="Y42" s="2"/>
      <c r="Z42" s="2"/>
      <c r="AA42" s="2"/>
      <c r="AB42" s="160"/>
      <c r="AC42" s="276"/>
      <c r="AD42" s="277"/>
      <c r="AE42" s="277"/>
      <c r="AF42" s="277"/>
      <c r="AG42" s="277"/>
      <c r="AH42" s="277"/>
      <c r="AI42" s="278"/>
    </row>
    <row r="43">
      <c r="A43" s="266"/>
      <c r="B43" s="301"/>
      <c r="C43" s="268"/>
      <c r="D43" s="269"/>
      <c r="E43" s="269"/>
      <c r="F43" s="269"/>
      <c r="G43" s="272"/>
      <c r="H43" s="268"/>
      <c r="I43" s="269"/>
      <c r="J43" s="274"/>
      <c r="K43" s="268"/>
      <c r="L43" s="269"/>
      <c r="M43" s="269"/>
      <c r="N43" s="274"/>
      <c r="O43" s="268"/>
      <c r="P43" s="269"/>
      <c r="Q43" s="269"/>
      <c r="R43" s="274"/>
      <c r="S43" s="273"/>
      <c r="T43" s="269"/>
      <c r="U43" s="302"/>
      <c r="V43" s="50"/>
      <c r="W43" s="266"/>
      <c r="X43" s="267"/>
      <c r="Y43" s="2"/>
      <c r="Z43" s="2"/>
      <c r="AA43" s="2"/>
      <c r="AB43" s="160"/>
      <c r="AC43" s="276"/>
      <c r="AD43" s="277"/>
      <c r="AE43" s="277"/>
      <c r="AF43" s="277"/>
      <c r="AG43" s="277"/>
      <c r="AH43" s="277"/>
      <c r="AI43" s="278"/>
    </row>
    <row r="44">
      <c r="A44" s="266"/>
      <c r="B44" s="301"/>
      <c r="C44" s="268"/>
      <c r="D44" s="269"/>
      <c r="E44" s="269"/>
      <c r="F44" s="269"/>
      <c r="G44" s="272"/>
      <c r="H44" s="268"/>
      <c r="I44" s="269"/>
      <c r="J44" s="274"/>
      <c r="K44" s="268"/>
      <c r="L44" s="269"/>
      <c r="M44" s="269"/>
      <c r="N44" s="274"/>
      <c r="O44" s="266"/>
      <c r="P44" s="303"/>
      <c r="Q44" s="303"/>
      <c r="R44" s="304"/>
      <c r="S44" s="305"/>
      <c r="T44" s="303"/>
      <c r="U44" s="301"/>
      <c r="V44" s="50"/>
      <c r="W44" s="266"/>
      <c r="X44" s="267"/>
      <c r="Y44" s="2"/>
      <c r="Z44" s="2"/>
      <c r="AA44" s="2"/>
      <c r="AB44" s="160"/>
      <c r="AC44" s="276"/>
      <c r="AD44" s="277"/>
      <c r="AE44" s="277"/>
      <c r="AF44" s="277"/>
      <c r="AG44" s="277"/>
      <c r="AH44" s="277"/>
      <c r="AI44" s="278"/>
    </row>
    <row r="45">
      <c r="A45" s="266"/>
      <c r="B45" s="301"/>
      <c r="C45" s="268"/>
      <c r="D45" s="269"/>
      <c r="E45" s="269"/>
      <c r="F45" s="269"/>
      <c r="G45" s="272"/>
      <c r="H45" s="268"/>
      <c r="I45" s="269"/>
      <c r="J45" s="274"/>
      <c r="K45" s="268"/>
      <c r="L45" s="269"/>
      <c r="M45" s="269"/>
      <c r="N45" s="274"/>
      <c r="O45" s="266"/>
      <c r="P45" s="303"/>
      <c r="Q45" s="303"/>
      <c r="R45" s="304"/>
      <c r="S45" s="305"/>
      <c r="T45" s="303"/>
      <c r="U45" s="301"/>
      <c r="V45" s="50"/>
      <c r="W45" s="266"/>
      <c r="X45" s="267"/>
      <c r="Y45" s="2"/>
      <c r="Z45" s="2"/>
      <c r="AA45" s="2"/>
      <c r="AB45" s="160"/>
      <c r="AC45" s="276"/>
      <c r="AD45" s="277"/>
      <c r="AE45" s="277"/>
      <c r="AF45" s="277"/>
      <c r="AG45" s="277"/>
      <c r="AH45" s="277"/>
      <c r="AI45" s="278"/>
    </row>
    <row r="46">
      <c r="A46" s="266"/>
      <c r="B46" s="301"/>
      <c r="C46" s="268"/>
      <c r="D46" s="269"/>
      <c r="E46" s="269"/>
      <c r="F46" s="269"/>
      <c r="G46" s="272"/>
      <c r="H46" s="268"/>
      <c r="I46" s="269"/>
      <c r="J46" s="274"/>
      <c r="K46" s="268"/>
      <c r="L46" s="269"/>
      <c r="M46" s="269"/>
      <c r="N46" s="274"/>
      <c r="O46" s="266"/>
      <c r="P46" s="303"/>
      <c r="Q46" s="303"/>
      <c r="R46" s="304"/>
      <c r="S46" s="305"/>
      <c r="T46" s="303"/>
      <c r="U46" s="301"/>
      <c r="V46" s="50"/>
      <c r="W46" s="266"/>
      <c r="X46" s="267"/>
      <c r="Y46" s="2"/>
      <c r="Z46" s="2"/>
      <c r="AA46" s="2"/>
      <c r="AB46" s="160"/>
      <c r="AC46" s="276"/>
      <c r="AD46" s="277"/>
      <c r="AE46" s="277"/>
      <c r="AF46" s="277"/>
      <c r="AG46" s="277"/>
      <c r="AH46" s="277"/>
      <c r="AI46" s="278"/>
    </row>
    <row r="47">
      <c r="A47" s="266"/>
      <c r="B47" s="301"/>
      <c r="C47" s="268"/>
      <c r="D47" s="269"/>
      <c r="E47" s="269"/>
      <c r="F47" s="269"/>
      <c r="G47" s="272"/>
      <c r="H47" s="268"/>
      <c r="I47" s="269"/>
      <c r="J47" s="274"/>
      <c r="K47" s="268"/>
      <c r="L47" s="269"/>
      <c r="M47" s="269"/>
      <c r="N47" s="274"/>
      <c r="O47" s="266"/>
      <c r="P47" s="303"/>
      <c r="Q47" s="303"/>
      <c r="R47" s="304"/>
      <c r="S47" s="305"/>
      <c r="T47" s="303"/>
      <c r="U47" s="301"/>
      <c r="V47" s="50"/>
      <c r="W47" s="266"/>
      <c r="X47" s="267"/>
      <c r="Y47" s="2"/>
      <c r="Z47" s="2"/>
      <c r="AA47" s="2"/>
      <c r="AB47" s="160"/>
      <c r="AC47" s="276"/>
      <c r="AD47" s="277"/>
      <c r="AE47" s="277"/>
      <c r="AF47" s="277"/>
      <c r="AG47" s="277"/>
      <c r="AH47" s="277"/>
      <c r="AI47" s="278"/>
    </row>
    <row r="48">
      <c r="A48" s="266"/>
      <c r="B48" s="301"/>
      <c r="C48" s="268"/>
      <c r="D48" s="269"/>
      <c r="E48" s="269"/>
      <c r="F48" s="269"/>
      <c r="G48" s="272"/>
      <c r="H48" s="268"/>
      <c r="I48" s="269"/>
      <c r="J48" s="274"/>
      <c r="K48" s="268"/>
      <c r="L48" s="269"/>
      <c r="M48" s="269"/>
      <c r="N48" s="274"/>
      <c r="O48" s="266"/>
      <c r="P48" s="303"/>
      <c r="Q48" s="303"/>
      <c r="R48" s="304"/>
      <c r="S48" s="305"/>
      <c r="T48" s="303"/>
      <c r="U48" s="301"/>
      <c r="V48" s="50"/>
      <c r="W48" s="266"/>
      <c r="X48" s="267"/>
      <c r="Y48" s="2"/>
      <c r="Z48" s="2"/>
      <c r="AA48" s="2"/>
      <c r="AB48" s="160"/>
      <c r="AC48" s="276"/>
      <c r="AD48" s="277"/>
      <c r="AE48" s="277"/>
      <c r="AF48" s="277"/>
      <c r="AG48" s="277"/>
      <c r="AH48" s="277"/>
      <c r="AI48" s="278"/>
    </row>
    <row r="49">
      <c r="A49" s="266"/>
      <c r="B49" s="301"/>
      <c r="C49" s="268"/>
      <c r="D49" s="269"/>
      <c r="E49" s="269"/>
      <c r="F49" s="269"/>
      <c r="G49" s="272"/>
      <c r="H49" s="268"/>
      <c r="I49" s="269"/>
      <c r="J49" s="274"/>
      <c r="K49" s="268"/>
      <c r="L49" s="269"/>
      <c r="M49" s="269"/>
      <c r="N49" s="274"/>
      <c r="O49" s="266"/>
      <c r="P49" s="303"/>
      <c r="Q49" s="303"/>
      <c r="R49" s="304"/>
      <c r="S49" s="305"/>
      <c r="T49" s="303"/>
      <c r="U49" s="301"/>
      <c r="V49" s="50"/>
      <c r="W49" s="266"/>
      <c r="X49" s="267"/>
      <c r="Y49" s="2"/>
      <c r="Z49" s="2"/>
      <c r="AA49" s="2"/>
      <c r="AB49" s="160"/>
      <c r="AC49" s="276"/>
      <c r="AD49" s="277"/>
      <c r="AE49" s="277"/>
      <c r="AF49" s="277"/>
      <c r="AG49" s="277"/>
      <c r="AH49" s="277"/>
      <c r="AI49" s="278"/>
    </row>
    <row r="50">
      <c r="A50" s="266"/>
      <c r="B50" s="301"/>
      <c r="C50" s="268"/>
      <c r="D50" s="269"/>
      <c r="E50" s="269"/>
      <c r="F50" s="269"/>
      <c r="G50" s="272"/>
      <c r="H50" s="268"/>
      <c r="I50" s="269"/>
      <c r="J50" s="274"/>
      <c r="K50" s="268"/>
      <c r="L50" s="269"/>
      <c r="M50" s="269"/>
      <c r="N50" s="274"/>
      <c r="O50" s="266"/>
      <c r="P50" s="303"/>
      <c r="Q50" s="303"/>
      <c r="R50" s="304"/>
      <c r="S50" s="305"/>
      <c r="T50" s="303"/>
      <c r="U50" s="301"/>
      <c r="V50" s="50"/>
      <c r="W50" s="266"/>
      <c r="X50" s="267"/>
      <c r="Y50" s="2"/>
      <c r="Z50" s="2"/>
      <c r="AA50" s="2"/>
      <c r="AB50" s="160"/>
      <c r="AC50" s="276"/>
      <c r="AD50" s="277"/>
      <c r="AE50" s="277"/>
      <c r="AF50" s="277"/>
      <c r="AG50" s="277"/>
      <c r="AH50" s="277"/>
      <c r="AI50" s="278"/>
    </row>
    <row r="51">
      <c r="A51" s="266"/>
      <c r="B51" s="301"/>
      <c r="C51" s="268"/>
      <c r="D51" s="269"/>
      <c r="E51" s="269"/>
      <c r="F51" s="269"/>
      <c r="G51" s="272"/>
      <c r="H51" s="268"/>
      <c r="I51" s="269"/>
      <c r="J51" s="274"/>
      <c r="K51" s="268"/>
      <c r="L51" s="269"/>
      <c r="M51" s="269"/>
      <c r="N51" s="274"/>
      <c r="O51" s="266"/>
      <c r="P51" s="303"/>
      <c r="Q51" s="303"/>
      <c r="R51" s="304"/>
      <c r="S51" s="305"/>
      <c r="T51" s="303"/>
      <c r="U51" s="301"/>
      <c r="V51" s="50"/>
      <c r="W51" s="266"/>
      <c r="X51" s="267"/>
      <c r="Y51" s="2"/>
      <c r="Z51" s="2"/>
      <c r="AA51" s="2"/>
      <c r="AB51" s="160"/>
      <c r="AC51" s="276"/>
      <c r="AD51" s="277"/>
      <c r="AE51" s="277"/>
      <c r="AF51" s="277"/>
      <c r="AG51" s="277"/>
      <c r="AH51" s="277"/>
      <c r="AI51" s="278"/>
    </row>
    <row r="52">
      <c r="A52" s="266"/>
      <c r="B52" s="301"/>
      <c r="C52" s="268"/>
      <c r="D52" s="269"/>
      <c r="E52" s="269"/>
      <c r="F52" s="269"/>
      <c r="G52" s="272"/>
      <c r="H52" s="268"/>
      <c r="I52" s="269"/>
      <c r="J52" s="274"/>
      <c r="K52" s="268"/>
      <c r="L52" s="269"/>
      <c r="M52" s="269"/>
      <c r="N52" s="274"/>
      <c r="O52" s="266"/>
      <c r="P52" s="303"/>
      <c r="Q52" s="303"/>
      <c r="R52" s="304"/>
      <c r="S52" s="305"/>
      <c r="T52" s="303"/>
      <c r="U52" s="301"/>
      <c r="V52" s="50"/>
      <c r="W52" s="266"/>
      <c r="X52" s="267"/>
      <c r="Y52" s="2"/>
      <c r="Z52" s="2"/>
      <c r="AA52" s="2"/>
      <c r="AB52" s="160"/>
      <c r="AC52" s="276"/>
      <c r="AD52" s="277"/>
      <c r="AE52" s="277"/>
      <c r="AF52" s="277"/>
      <c r="AG52" s="277"/>
      <c r="AH52" s="277"/>
      <c r="AI52" s="278"/>
    </row>
    <row r="53">
      <c r="A53" s="266"/>
      <c r="B53" s="301"/>
      <c r="C53" s="268"/>
      <c r="D53" s="269"/>
      <c r="E53" s="269"/>
      <c r="F53" s="269"/>
      <c r="G53" s="272"/>
      <c r="H53" s="268"/>
      <c r="I53" s="269"/>
      <c r="J53" s="274"/>
      <c r="K53" s="268"/>
      <c r="L53" s="269"/>
      <c r="M53" s="269"/>
      <c r="N53" s="274"/>
      <c r="O53" s="266"/>
      <c r="P53" s="303"/>
      <c r="Q53" s="303"/>
      <c r="R53" s="304"/>
      <c r="S53" s="305"/>
      <c r="T53" s="303"/>
      <c r="U53" s="301"/>
      <c r="V53" s="50"/>
      <c r="W53" s="266"/>
      <c r="X53" s="267"/>
      <c r="Y53" s="2"/>
      <c r="Z53" s="2"/>
      <c r="AA53" s="2"/>
      <c r="AB53" s="160"/>
      <c r="AC53" s="276"/>
      <c r="AD53" s="277"/>
      <c r="AE53" s="277"/>
      <c r="AF53" s="277"/>
      <c r="AG53" s="277"/>
      <c r="AH53" s="277"/>
      <c r="AI53" s="278"/>
    </row>
    <row r="54">
      <c r="A54" s="266"/>
      <c r="B54" s="301"/>
      <c r="C54" s="268"/>
      <c r="D54" s="269"/>
      <c r="E54" s="269"/>
      <c r="F54" s="269"/>
      <c r="G54" s="272"/>
      <c r="H54" s="268"/>
      <c r="I54" s="269"/>
      <c r="J54" s="274"/>
      <c r="K54" s="268"/>
      <c r="L54" s="269"/>
      <c r="M54" s="269"/>
      <c r="N54" s="274"/>
      <c r="O54" s="266"/>
      <c r="P54" s="303"/>
      <c r="Q54" s="303"/>
      <c r="R54" s="304"/>
      <c r="S54" s="305"/>
      <c r="T54" s="303"/>
      <c r="U54" s="301"/>
      <c r="V54" s="50"/>
      <c r="W54" s="266"/>
      <c r="X54" s="267"/>
      <c r="Y54" s="2"/>
      <c r="Z54" s="2"/>
      <c r="AA54" s="2"/>
      <c r="AB54" s="160"/>
      <c r="AC54" s="276"/>
      <c r="AD54" s="277"/>
      <c r="AE54" s="277"/>
      <c r="AF54" s="277"/>
      <c r="AG54" s="277"/>
      <c r="AH54" s="277"/>
      <c r="AI54" s="278"/>
    </row>
    <row r="55">
      <c r="A55" s="266"/>
      <c r="B55" s="301"/>
      <c r="C55" s="268"/>
      <c r="D55" s="269"/>
      <c r="E55" s="269"/>
      <c r="F55" s="269"/>
      <c r="G55" s="272"/>
      <c r="H55" s="268"/>
      <c r="I55" s="269"/>
      <c r="J55" s="274"/>
      <c r="K55" s="268"/>
      <c r="L55" s="269"/>
      <c r="M55" s="269"/>
      <c r="N55" s="274"/>
      <c r="O55" s="266"/>
      <c r="P55" s="303"/>
      <c r="Q55" s="303"/>
      <c r="R55" s="304"/>
      <c r="S55" s="305"/>
      <c r="T55" s="303"/>
      <c r="U55" s="301"/>
      <c r="V55" s="50"/>
      <c r="W55" s="266"/>
      <c r="X55" s="267"/>
      <c r="Y55" s="2"/>
      <c r="Z55" s="2"/>
      <c r="AA55" s="2"/>
      <c r="AB55" s="160"/>
      <c r="AC55" s="276"/>
      <c r="AD55" s="277"/>
      <c r="AE55" s="277"/>
      <c r="AF55" s="277"/>
      <c r="AG55" s="277"/>
      <c r="AH55" s="277"/>
      <c r="AI55" s="278"/>
    </row>
    <row r="56">
      <c r="A56" s="280"/>
      <c r="B56" s="306"/>
      <c r="C56" s="282"/>
      <c r="D56" s="283"/>
      <c r="E56" s="283"/>
      <c r="F56" s="283"/>
      <c r="G56" s="286"/>
      <c r="H56" s="282"/>
      <c r="I56" s="283"/>
      <c r="J56" s="288"/>
      <c r="K56" s="282"/>
      <c r="L56" s="283"/>
      <c r="M56" s="283"/>
      <c r="N56" s="288"/>
      <c r="O56" s="280"/>
      <c r="P56" s="307"/>
      <c r="Q56" s="307"/>
      <c r="R56" s="308"/>
      <c r="S56" s="309"/>
      <c r="T56" s="307"/>
      <c r="U56" s="306"/>
      <c r="V56" s="50"/>
      <c r="W56" s="280"/>
      <c r="X56" s="281"/>
      <c r="Y56" s="117"/>
      <c r="Z56" s="117"/>
      <c r="AA56" s="117"/>
      <c r="AB56" s="168"/>
      <c r="AC56" s="310"/>
      <c r="AD56" s="311"/>
      <c r="AE56" s="311"/>
      <c r="AF56" s="311"/>
      <c r="AG56" s="311"/>
      <c r="AH56" s="311"/>
      <c r="AI56" s="312"/>
    </row>
    <row r="57">
      <c r="A57" s="23"/>
      <c r="B57" s="290"/>
      <c r="C57" s="291"/>
      <c r="D57" s="291"/>
      <c r="E57" s="291"/>
      <c r="F57" s="291"/>
      <c r="G57" s="293"/>
      <c r="H57" s="291"/>
      <c r="I57" s="291"/>
      <c r="J57" s="292"/>
      <c r="K57" s="313"/>
      <c r="L57" s="313"/>
      <c r="M57" s="313"/>
      <c r="N57" s="292"/>
      <c r="O57" s="291"/>
      <c r="P57" s="291"/>
      <c r="Q57" s="291"/>
      <c r="R57" s="292"/>
      <c r="S57" s="291"/>
      <c r="T57" s="291"/>
      <c r="U57" s="291"/>
      <c r="V57" s="23"/>
      <c r="W57" s="314"/>
      <c r="AC57" s="315"/>
      <c r="AD57" s="315"/>
      <c r="AE57" s="315"/>
      <c r="AF57" s="315"/>
      <c r="AG57" s="315"/>
      <c r="AH57" s="316"/>
      <c r="AI57" s="316"/>
    </row>
    <row r="58">
      <c r="A58" s="23"/>
      <c r="B58" s="23"/>
      <c r="C58" s="317"/>
      <c r="D58" s="317"/>
      <c r="E58" s="317"/>
      <c r="F58" s="317"/>
      <c r="G58" s="317"/>
      <c r="H58" s="317"/>
      <c r="I58" s="23"/>
      <c r="J58" s="27"/>
      <c r="K58" s="27"/>
      <c r="L58" s="27"/>
      <c r="M58" s="27"/>
      <c r="N58" s="28"/>
      <c r="O58" s="23"/>
      <c r="P58" s="27"/>
      <c r="Q58" s="27"/>
      <c r="R58" s="27"/>
      <c r="S58" s="27"/>
      <c r="T58" s="23"/>
      <c r="U58" s="23"/>
      <c r="V58" s="318"/>
      <c r="W58" s="318"/>
      <c r="X58" s="27"/>
      <c r="Y58" s="27"/>
      <c r="Z58" s="30"/>
      <c r="AA58" s="31"/>
      <c r="AB58" s="32"/>
      <c r="AC58" s="32"/>
      <c r="AD58" s="32"/>
      <c r="AE58" s="32"/>
      <c r="AF58" s="32"/>
      <c r="AG58" s="32"/>
      <c r="AH58" s="32"/>
      <c r="AI58" s="33"/>
    </row>
    <row r="59">
      <c r="A59" s="23"/>
      <c r="B59" s="23"/>
      <c r="C59" s="319"/>
      <c r="D59" s="32"/>
      <c r="E59" s="32"/>
      <c r="F59" s="32"/>
      <c r="G59" s="32"/>
      <c r="H59" s="33"/>
      <c r="I59" s="23"/>
      <c r="J59" s="31"/>
      <c r="K59" s="32"/>
      <c r="L59" s="32"/>
      <c r="M59" s="33"/>
      <c r="N59" s="28"/>
      <c r="O59" s="23"/>
      <c r="P59" s="31"/>
      <c r="Q59" s="32"/>
      <c r="R59" s="32"/>
      <c r="S59" s="33"/>
      <c r="T59" s="23"/>
      <c r="U59" s="23"/>
      <c r="V59" s="320"/>
      <c r="W59" s="32"/>
      <c r="X59" s="84"/>
      <c r="Y59" s="33"/>
      <c r="Z59" s="30"/>
      <c r="AA59" s="38"/>
      <c r="AB59" s="25"/>
      <c r="AC59" s="26"/>
      <c r="AD59" s="38"/>
      <c r="AE59" s="25"/>
      <c r="AF59" s="26"/>
      <c r="AG59" s="38"/>
      <c r="AH59" s="25"/>
      <c r="AI59" s="26"/>
    </row>
    <row r="60">
      <c r="A60" s="31"/>
      <c r="B60" s="321"/>
      <c r="C60" s="322"/>
      <c r="D60" s="32"/>
      <c r="E60" s="323"/>
      <c r="F60" s="32"/>
      <c r="G60" s="323"/>
      <c r="H60" s="33"/>
      <c r="I60" s="324"/>
      <c r="J60" s="247"/>
      <c r="K60" s="247"/>
      <c r="L60" s="247"/>
      <c r="M60" s="247"/>
      <c r="N60" s="325"/>
      <c r="O60" s="324"/>
      <c r="P60" s="247"/>
      <c r="Q60" s="247"/>
      <c r="R60" s="247"/>
      <c r="S60" s="247"/>
      <c r="T60" s="326"/>
      <c r="U60" s="327"/>
      <c r="V60" s="38"/>
      <c r="W60" s="47"/>
      <c r="X60" s="38"/>
      <c r="Y60" s="47"/>
      <c r="Z60" s="328"/>
      <c r="AA60" s="329"/>
      <c r="AB60" s="330"/>
      <c r="AC60" s="331"/>
      <c r="AD60" s="329"/>
      <c r="AE60" s="330"/>
      <c r="AF60" s="331"/>
      <c r="AG60" s="329"/>
      <c r="AH60" s="330"/>
      <c r="AI60" s="331"/>
    </row>
    <row r="61">
      <c r="A61" s="332"/>
      <c r="B61" s="333"/>
      <c r="C61" s="334"/>
      <c r="D61" s="335"/>
      <c r="E61" s="336"/>
      <c r="F61" s="335"/>
      <c r="G61" s="336"/>
      <c r="H61" s="156"/>
      <c r="I61" s="250"/>
      <c r="J61" s="253"/>
      <c r="K61" s="253"/>
      <c r="L61" s="253"/>
      <c r="M61" s="337"/>
      <c r="N61" s="338"/>
      <c r="O61" s="250"/>
      <c r="P61" s="253"/>
      <c r="Q61" s="253"/>
      <c r="R61" s="253"/>
      <c r="S61" s="337"/>
      <c r="T61" s="339"/>
      <c r="U61" s="340"/>
      <c r="V61" s="250"/>
      <c r="W61" s="299"/>
      <c r="X61" s="250"/>
      <c r="Y61" s="299"/>
      <c r="Z61" s="341"/>
      <c r="AA61" s="250"/>
      <c r="AB61" s="253"/>
      <c r="AC61" s="299"/>
      <c r="AD61" s="250"/>
      <c r="AE61" s="253"/>
      <c r="AF61" s="299"/>
      <c r="AG61" s="342"/>
      <c r="AH61" s="253"/>
      <c r="AI61" s="299"/>
    </row>
    <row r="62">
      <c r="A62" s="343"/>
      <c r="B62" s="344"/>
      <c r="C62" s="345"/>
      <c r="D62" s="109"/>
      <c r="E62" s="346"/>
      <c r="F62" s="109"/>
      <c r="G62" s="347"/>
      <c r="H62" s="160"/>
      <c r="I62" s="266"/>
      <c r="J62" s="303"/>
      <c r="K62" s="303"/>
      <c r="L62" s="303"/>
      <c r="M62" s="277"/>
      <c r="N62" s="348"/>
      <c r="O62" s="266"/>
      <c r="P62" s="303"/>
      <c r="Q62" s="303"/>
      <c r="R62" s="303"/>
      <c r="S62" s="277"/>
      <c r="T62" s="349"/>
      <c r="U62" s="350"/>
      <c r="V62" s="266"/>
      <c r="W62" s="301"/>
      <c r="X62" s="266"/>
      <c r="Y62" s="301"/>
      <c r="Z62" s="351"/>
      <c r="AA62" s="266"/>
      <c r="AB62" s="303"/>
      <c r="AC62" s="301"/>
      <c r="AD62" s="266"/>
      <c r="AE62" s="303"/>
      <c r="AF62" s="301"/>
      <c r="AG62" s="305"/>
      <c r="AH62" s="303"/>
      <c r="AI62" s="301"/>
    </row>
    <row r="63">
      <c r="A63" s="343"/>
      <c r="B63" s="344"/>
      <c r="C63" s="345"/>
      <c r="D63" s="109"/>
      <c r="E63" s="347"/>
      <c r="F63" s="109"/>
      <c r="G63" s="346"/>
      <c r="H63" s="160"/>
      <c r="I63" s="266"/>
      <c r="J63" s="303"/>
      <c r="K63" s="303"/>
      <c r="L63" s="303"/>
      <c r="M63" s="277"/>
      <c r="N63" s="348"/>
      <c r="O63" s="266"/>
      <c r="P63" s="303"/>
      <c r="Q63" s="303"/>
      <c r="R63" s="303"/>
      <c r="S63" s="277"/>
      <c r="T63" s="349"/>
      <c r="U63" s="350"/>
      <c r="V63" s="266"/>
      <c r="W63" s="301"/>
      <c r="X63" s="266"/>
      <c r="Y63" s="301"/>
      <c r="Z63" s="351"/>
      <c r="AA63" s="266"/>
      <c r="AB63" s="303"/>
      <c r="AC63" s="301"/>
      <c r="AD63" s="266"/>
      <c r="AE63" s="303"/>
      <c r="AF63" s="301"/>
      <c r="AG63" s="305"/>
      <c r="AH63" s="303"/>
      <c r="AI63" s="301"/>
    </row>
    <row r="64">
      <c r="A64" s="343"/>
      <c r="B64" s="344"/>
      <c r="C64" s="345"/>
      <c r="D64" s="109"/>
      <c r="E64" s="346"/>
      <c r="F64" s="109"/>
      <c r="G64" s="347"/>
      <c r="H64" s="160"/>
      <c r="I64" s="266"/>
      <c r="J64" s="303"/>
      <c r="K64" s="303"/>
      <c r="L64" s="303"/>
      <c r="M64" s="277"/>
      <c r="N64" s="348"/>
      <c r="O64" s="266"/>
      <c r="P64" s="303"/>
      <c r="Q64" s="303"/>
      <c r="R64" s="303"/>
      <c r="S64" s="277"/>
      <c r="T64" s="349"/>
      <c r="U64" s="350"/>
      <c r="V64" s="266"/>
      <c r="W64" s="301"/>
      <c r="X64" s="266"/>
      <c r="Y64" s="301"/>
      <c r="Z64" s="351"/>
      <c r="AA64" s="266"/>
      <c r="AB64" s="303"/>
      <c r="AC64" s="301"/>
      <c r="AD64" s="266"/>
      <c r="AE64" s="303"/>
      <c r="AF64" s="301"/>
      <c r="AG64" s="305"/>
      <c r="AH64" s="303"/>
      <c r="AI64" s="301"/>
    </row>
    <row r="65">
      <c r="A65" s="343"/>
      <c r="B65" s="344"/>
      <c r="C65" s="352"/>
      <c r="D65" s="109"/>
      <c r="E65" s="347"/>
      <c r="F65" s="109"/>
      <c r="G65" s="347"/>
      <c r="H65" s="160"/>
      <c r="I65" s="266"/>
      <c r="J65" s="303"/>
      <c r="K65" s="303"/>
      <c r="L65" s="303"/>
      <c r="M65" s="277"/>
      <c r="N65" s="348"/>
      <c r="O65" s="266"/>
      <c r="P65" s="303"/>
      <c r="Q65" s="303"/>
      <c r="R65" s="303"/>
      <c r="S65" s="277"/>
      <c r="T65" s="349"/>
      <c r="U65" s="350"/>
      <c r="V65" s="266"/>
      <c r="W65" s="301"/>
      <c r="X65" s="266"/>
      <c r="Y65" s="301"/>
      <c r="Z65" s="351"/>
      <c r="AA65" s="266"/>
      <c r="AB65" s="303"/>
      <c r="AC65" s="301"/>
      <c r="AD65" s="266"/>
      <c r="AE65" s="303"/>
      <c r="AF65" s="301"/>
      <c r="AG65" s="305"/>
      <c r="AH65" s="303"/>
      <c r="AI65" s="301"/>
    </row>
    <row r="66">
      <c r="A66" s="343"/>
      <c r="B66" s="344"/>
      <c r="C66" s="345"/>
      <c r="D66" s="109"/>
      <c r="E66" s="346"/>
      <c r="F66" s="109"/>
      <c r="G66" s="347"/>
      <c r="H66" s="160"/>
      <c r="I66" s="266"/>
      <c r="J66" s="277"/>
      <c r="K66" s="277"/>
      <c r="L66" s="277"/>
      <c r="M66" s="277"/>
      <c r="N66" s="348"/>
      <c r="O66" s="266"/>
      <c r="P66" s="303"/>
      <c r="Q66" s="303"/>
      <c r="R66" s="303"/>
      <c r="S66" s="277"/>
      <c r="T66" s="349"/>
      <c r="U66" s="350"/>
      <c r="V66" s="266"/>
      <c r="W66" s="278"/>
      <c r="X66" s="353"/>
      <c r="Y66" s="278"/>
      <c r="Z66" s="354"/>
      <c r="AA66" s="353"/>
      <c r="AB66" s="277"/>
      <c r="AC66" s="278"/>
      <c r="AD66" s="353"/>
      <c r="AE66" s="277"/>
      <c r="AF66" s="278"/>
      <c r="AG66" s="276"/>
      <c r="AH66" s="277"/>
      <c r="AI66" s="278"/>
    </row>
    <row r="67">
      <c r="A67" s="343"/>
      <c r="B67" s="344"/>
      <c r="C67" s="345"/>
      <c r="D67" s="109"/>
      <c r="E67" s="347"/>
      <c r="F67" s="109"/>
      <c r="G67" s="346"/>
      <c r="H67" s="160"/>
      <c r="I67" s="266"/>
      <c r="J67" s="277"/>
      <c r="K67" s="277"/>
      <c r="L67" s="277"/>
      <c r="M67" s="277"/>
      <c r="N67" s="348"/>
      <c r="O67" s="353"/>
      <c r="P67" s="277"/>
      <c r="Q67" s="277"/>
      <c r="R67" s="277"/>
      <c r="S67" s="277"/>
      <c r="T67" s="349"/>
      <c r="U67" s="350"/>
      <c r="V67" s="266"/>
      <c r="W67" s="278"/>
      <c r="X67" s="353"/>
      <c r="Y67" s="278"/>
      <c r="Z67" s="354"/>
      <c r="AA67" s="353"/>
      <c r="AB67" s="277"/>
      <c r="AC67" s="278"/>
      <c r="AD67" s="353"/>
      <c r="AE67" s="277"/>
      <c r="AF67" s="278"/>
      <c r="AG67" s="276"/>
      <c r="AH67" s="277"/>
      <c r="AI67" s="278"/>
    </row>
    <row r="68">
      <c r="A68" s="343"/>
      <c r="B68" s="344"/>
      <c r="C68" s="345"/>
      <c r="D68" s="109"/>
      <c r="E68" s="346"/>
      <c r="F68" s="109"/>
      <c r="G68" s="347"/>
      <c r="H68" s="160"/>
      <c r="I68" s="266"/>
      <c r="J68" s="277"/>
      <c r="K68" s="277"/>
      <c r="L68" s="277"/>
      <c r="M68" s="277"/>
      <c r="N68" s="348"/>
      <c r="O68" s="353"/>
      <c r="P68" s="277"/>
      <c r="Q68" s="277"/>
      <c r="R68" s="277"/>
      <c r="S68" s="277"/>
      <c r="T68" s="349"/>
      <c r="U68" s="350"/>
      <c r="V68" s="266"/>
      <c r="W68" s="278"/>
      <c r="X68" s="353"/>
      <c r="Y68" s="278"/>
      <c r="Z68" s="354"/>
      <c r="AA68" s="353"/>
      <c r="AB68" s="277"/>
      <c r="AC68" s="278"/>
      <c r="AD68" s="353"/>
      <c r="AE68" s="277"/>
      <c r="AF68" s="278"/>
      <c r="AG68" s="276"/>
      <c r="AH68" s="277"/>
      <c r="AI68" s="278"/>
    </row>
    <row r="69">
      <c r="A69" s="343"/>
      <c r="B69" s="344"/>
      <c r="C69" s="352"/>
      <c r="D69" s="109"/>
      <c r="E69" s="347"/>
      <c r="F69" s="109"/>
      <c r="G69" s="347"/>
      <c r="H69" s="160"/>
      <c r="I69" s="266"/>
      <c r="J69" s="277"/>
      <c r="K69" s="277"/>
      <c r="L69" s="277"/>
      <c r="M69" s="277"/>
      <c r="N69" s="348"/>
      <c r="O69" s="353"/>
      <c r="P69" s="277"/>
      <c r="Q69" s="277"/>
      <c r="R69" s="277"/>
      <c r="S69" s="277"/>
      <c r="T69" s="349"/>
      <c r="U69" s="350"/>
      <c r="V69" s="266"/>
      <c r="W69" s="278"/>
      <c r="X69" s="353"/>
      <c r="Y69" s="278"/>
      <c r="Z69" s="354"/>
      <c r="AA69" s="353"/>
      <c r="AB69" s="277"/>
      <c r="AC69" s="278"/>
      <c r="AD69" s="353"/>
      <c r="AE69" s="277"/>
      <c r="AF69" s="278"/>
      <c r="AG69" s="276"/>
      <c r="AH69" s="277"/>
      <c r="AI69" s="278"/>
    </row>
    <row r="70">
      <c r="A70" s="343"/>
      <c r="B70" s="344"/>
      <c r="C70" s="345"/>
      <c r="D70" s="109"/>
      <c r="E70" s="347"/>
      <c r="F70" s="109"/>
      <c r="G70" s="346"/>
      <c r="H70" s="160"/>
      <c r="I70" s="266"/>
      <c r="J70" s="277"/>
      <c r="K70" s="277"/>
      <c r="L70" s="277"/>
      <c r="M70" s="277"/>
      <c r="N70" s="348"/>
      <c r="O70" s="353"/>
      <c r="P70" s="277"/>
      <c r="Q70" s="277"/>
      <c r="R70" s="277"/>
      <c r="S70" s="277"/>
      <c r="T70" s="349"/>
      <c r="U70" s="350"/>
      <c r="V70" s="266"/>
      <c r="W70" s="278"/>
      <c r="X70" s="353"/>
      <c r="Y70" s="278"/>
      <c r="Z70" s="354"/>
      <c r="AA70" s="353"/>
      <c r="AB70" s="277"/>
      <c r="AC70" s="278"/>
      <c r="AD70" s="353"/>
      <c r="AE70" s="277"/>
      <c r="AF70" s="278"/>
      <c r="AG70" s="276"/>
      <c r="AH70" s="277"/>
      <c r="AI70" s="278"/>
    </row>
    <row r="71">
      <c r="A71" s="343"/>
      <c r="B71" s="344"/>
      <c r="C71" s="345"/>
      <c r="D71" s="109"/>
      <c r="E71" s="347"/>
      <c r="F71" s="109"/>
      <c r="G71" s="346"/>
      <c r="H71" s="160"/>
      <c r="I71" s="266"/>
      <c r="J71" s="277"/>
      <c r="K71" s="277"/>
      <c r="L71" s="277"/>
      <c r="M71" s="277"/>
      <c r="N71" s="348"/>
      <c r="O71" s="353"/>
      <c r="P71" s="277"/>
      <c r="Q71" s="277"/>
      <c r="R71" s="277"/>
      <c r="S71" s="277"/>
      <c r="T71" s="349"/>
      <c r="U71" s="350"/>
      <c r="V71" s="266"/>
      <c r="W71" s="278"/>
      <c r="X71" s="353"/>
      <c r="Y71" s="278"/>
      <c r="Z71" s="354"/>
      <c r="AA71" s="353"/>
      <c r="AB71" s="277"/>
      <c r="AC71" s="278"/>
      <c r="AD71" s="353"/>
      <c r="AE71" s="277"/>
      <c r="AF71" s="278"/>
      <c r="AG71" s="276"/>
      <c r="AH71" s="277"/>
      <c r="AI71" s="278"/>
    </row>
    <row r="72">
      <c r="A72" s="343"/>
      <c r="B72" s="344"/>
      <c r="C72" s="345"/>
      <c r="D72" s="109"/>
      <c r="E72" s="347"/>
      <c r="F72" s="109"/>
      <c r="G72" s="346"/>
      <c r="H72" s="160"/>
      <c r="I72" s="266"/>
      <c r="J72" s="277"/>
      <c r="K72" s="277"/>
      <c r="L72" s="277"/>
      <c r="M72" s="277"/>
      <c r="N72" s="348"/>
      <c r="O72" s="353"/>
      <c r="P72" s="277"/>
      <c r="Q72" s="277"/>
      <c r="R72" s="277"/>
      <c r="S72" s="277"/>
      <c r="T72" s="349"/>
      <c r="U72" s="350"/>
      <c r="V72" s="266"/>
      <c r="W72" s="278"/>
      <c r="X72" s="353"/>
      <c r="Y72" s="278"/>
      <c r="Z72" s="354"/>
      <c r="AA72" s="353"/>
      <c r="AB72" s="277"/>
      <c r="AC72" s="278"/>
      <c r="AD72" s="353"/>
      <c r="AE72" s="277"/>
      <c r="AF72" s="278"/>
      <c r="AG72" s="276"/>
      <c r="AH72" s="277"/>
      <c r="AI72" s="278"/>
    </row>
    <row r="73">
      <c r="A73" s="343"/>
      <c r="B73" s="344"/>
      <c r="C73" s="345"/>
      <c r="D73" s="109"/>
      <c r="E73" s="347"/>
      <c r="F73" s="109"/>
      <c r="G73" s="346"/>
      <c r="H73" s="160"/>
      <c r="I73" s="266"/>
      <c r="J73" s="303"/>
      <c r="K73" s="303"/>
      <c r="L73" s="303"/>
      <c r="M73" s="277"/>
      <c r="N73" s="348"/>
      <c r="O73" s="266"/>
      <c r="P73" s="303"/>
      <c r="Q73" s="303"/>
      <c r="R73" s="303"/>
      <c r="S73" s="277"/>
      <c r="T73" s="349"/>
      <c r="U73" s="350"/>
      <c r="V73" s="266"/>
      <c r="W73" s="301"/>
      <c r="X73" s="266"/>
      <c r="Y73" s="301"/>
      <c r="Z73" s="351"/>
      <c r="AA73" s="266"/>
      <c r="AB73" s="303"/>
      <c r="AC73" s="301"/>
      <c r="AD73" s="266"/>
      <c r="AE73" s="303"/>
      <c r="AF73" s="301"/>
      <c r="AG73" s="305"/>
      <c r="AH73" s="303"/>
      <c r="AI73" s="301"/>
    </row>
    <row r="74">
      <c r="A74" s="343"/>
      <c r="B74" s="344"/>
      <c r="C74" s="345"/>
      <c r="D74" s="109"/>
      <c r="E74" s="347"/>
      <c r="F74" s="109"/>
      <c r="G74" s="346"/>
      <c r="H74" s="160"/>
      <c r="I74" s="266"/>
      <c r="J74" s="303"/>
      <c r="K74" s="303"/>
      <c r="L74" s="303"/>
      <c r="M74" s="303"/>
      <c r="N74" s="348"/>
      <c r="O74" s="266"/>
      <c r="P74" s="303"/>
      <c r="Q74" s="303"/>
      <c r="R74" s="303"/>
      <c r="S74" s="303"/>
      <c r="T74" s="349"/>
      <c r="U74" s="350"/>
      <c r="V74" s="266"/>
      <c r="W74" s="301"/>
      <c r="X74" s="266"/>
      <c r="Y74" s="301"/>
      <c r="Z74" s="351"/>
      <c r="AA74" s="266"/>
      <c r="AB74" s="303"/>
      <c r="AC74" s="301"/>
      <c r="AD74" s="266"/>
      <c r="AE74" s="303"/>
      <c r="AF74" s="301"/>
      <c r="AG74" s="305"/>
      <c r="AH74" s="303"/>
      <c r="AI74" s="301"/>
    </row>
    <row r="75">
      <c r="A75" s="343"/>
      <c r="B75" s="344"/>
      <c r="C75" s="345"/>
      <c r="D75" s="109"/>
      <c r="E75" s="347"/>
      <c r="F75" s="109"/>
      <c r="G75" s="346"/>
      <c r="H75" s="160"/>
      <c r="I75" s="266"/>
      <c r="J75" s="303"/>
      <c r="K75" s="303"/>
      <c r="L75" s="303"/>
      <c r="M75" s="277"/>
      <c r="N75" s="348"/>
      <c r="O75" s="266"/>
      <c r="P75" s="303"/>
      <c r="Q75" s="303"/>
      <c r="R75" s="303"/>
      <c r="S75" s="277"/>
      <c r="T75" s="349"/>
      <c r="U75" s="350"/>
      <c r="V75" s="266"/>
      <c r="W75" s="301"/>
      <c r="X75" s="266"/>
      <c r="Y75" s="301"/>
      <c r="Z75" s="351"/>
      <c r="AA75" s="266"/>
      <c r="AB75" s="303"/>
      <c r="AC75" s="301"/>
      <c r="AD75" s="266"/>
      <c r="AE75" s="303"/>
      <c r="AF75" s="301"/>
      <c r="AG75" s="305"/>
      <c r="AH75" s="303"/>
      <c r="AI75" s="301"/>
    </row>
    <row r="76">
      <c r="A76" s="355"/>
      <c r="B76" s="356"/>
      <c r="C76" s="357"/>
      <c r="D76" s="118"/>
      <c r="E76" s="358"/>
      <c r="F76" s="118"/>
      <c r="G76" s="359"/>
      <c r="H76" s="168"/>
      <c r="I76" s="280"/>
      <c r="J76" s="307"/>
      <c r="K76" s="307"/>
      <c r="L76" s="307"/>
      <c r="M76" s="311"/>
      <c r="N76" s="360"/>
      <c r="O76" s="280"/>
      <c r="P76" s="307"/>
      <c r="Q76" s="307"/>
      <c r="R76" s="307"/>
      <c r="S76" s="311"/>
      <c r="T76" s="361"/>
      <c r="U76" s="362"/>
      <c r="V76" s="280"/>
      <c r="W76" s="306"/>
      <c r="X76" s="280"/>
      <c r="Y76" s="306"/>
      <c r="Z76" s="363"/>
      <c r="AA76" s="280"/>
      <c r="AB76" s="307"/>
      <c r="AC76" s="306"/>
      <c r="AD76" s="280"/>
      <c r="AE76" s="307"/>
      <c r="AF76" s="306"/>
      <c r="AG76" s="309"/>
      <c r="AH76" s="307"/>
      <c r="AI76" s="306"/>
    </row>
    <row r="77">
      <c r="A77" s="364"/>
      <c r="B77" s="365"/>
      <c r="C77" s="366"/>
      <c r="E77" s="366"/>
      <c r="G77" s="366"/>
      <c r="I77" s="367"/>
      <c r="J77" s="367"/>
      <c r="K77" s="367"/>
      <c r="L77" s="367"/>
      <c r="M77" s="367"/>
      <c r="N77" s="367"/>
      <c r="O77" s="367"/>
      <c r="P77" s="367"/>
      <c r="Q77" s="367"/>
      <c r="R77" s="367"/>
      <c r="S77" s="367"/>
      <c r="T77" s="367"/>
      <c r="U77" s="366"/>
      <c r="V77" s="366"/>
      <c r="W77" s="366"/>
      <c r="X77" s="366"/>
      <c r="Y77" s="366"/>
      <c r="Z77" s="366"/>
      <c r="AA77" s="366"/>
      <c r="AB77" s="366"/>
      <c r="AC77" s="366"/>
      <c r="AD77" s="366"/>
      <c r="AE77" s="366"/>
      <c r="AF77" s="366"/>
      <c r="AG77" s="366"/>
      <c r="AH77" s="366"/>
      <c r="AI77" s="366"/>
    </row>
  </sheetData>
  <mergeCells count="128">
    <mergeCell ref="W1:AI1"/>
    <mergeCell ref="C2:G2"/>
    <mergeCell ref="J2:M2"/>
    <mergeCell ref="P2:R2"/>
    <mergeCell ref="X3:AB3"/>
    <mergeCell ref="X4:AB4"/>
    <mergeCell ref="X5:AB5"/>
    <mergeCell ref="X6:AB6"/>
    <mergeCell ref="X7:AB7"/>
    <mergeCell ref="X8:AB8"/>
    <mergeCell ref="X9:AB9"/>
    <mergeCell ref="X10:AB10"/>
    <mergeCell ref="X11:AB11"/>
    <mergeCell ref="X12:AB12"/>
    <mergeCell ref="X13:AB13"/>
    <mergeCell ref="X14:AB14"/>
    <mergeCell ref="X15:AB15"/>
    <mergeCell ref="X16:AB16"/>
    <mergeCell ref="X17:AB17"/>
    <mergeCell ref="X18:AB18"/>
    <mergeCell ref="X19:AB19"/>
    <mergeCell ref="X20:AB20"/>
    <mergeCell ref="X21:AB21"/>
    <mergeCell ref="X22:AB22"/>
    <mergeCell ref="X23:AB23"/>
    <mergeCell ref="X24:AB24"/>
    <mergeCell ref="X25:AB25"/>
    <mergeCell ref="X26:AB26"/>
    <mergeCell ref="X34:AB34"/>
    <mergeCell ref="C35:D35"/>
    <mergeCell ref="E35:F35"/>
    <mergeCell ref="H35:I35"/>
    <mergeCell ref="K35:M35"/>
    <mergeCell ref="O35:Q35"/>
    <mergeCell ref="S35:U35"/>
    <mergeCell ref="X35:AB35"/>
    <mergeCell ref="X27:AB27"/>
    <mergeCell ref="X28:AB28"/>
    <mergeCell ref="X29:AB29"/>
    <mergeCell ref="X30:AB30"/>
    <mergeCell ref="X31:AB31"/>
    <mergeCell ref="X32:AB32"/>
    <mergeCell ref="X33:AB33"/>
    <mergeCell ref="X36:AB36"/>
    <mergeCell ref="X37:AB37"/>
    <mergeCell ref="X38:AB38"/>
    <mergeCell ref="X39:AB39"/>
    <mergeCell ref="X40:AB40"/>
    <mergeCell ref="X41:AB41"/>
    <mergeCell ref="X42:AB42"/>
    <mergeCell ref="X43:AB43"/>
    <mergeCell ref="X44:AB44"/>
    <mergeCell ref="X45:AB45"/>
    <mergeCell ref="X46:AB46"/>
    <mergeCell ref="X47:AB47"/>
    <mergeCell ref="X48:AB48"/>
    <mergeCell ref="X49:AB49"/>
    <mergeCell ref="X50:AB50"/>
    <mergeCell ref="X51:AB51"/>
    <mergeCell ref="X52:AB52"/>
    <mergeCell ref="X53:AB53"/>
    <mergeCell ref="X54:AB54"/>
    <mergeCell ref="X55:AB55"/>
    <mergeCell ref="X56:AB56"/>
    <mergeCell ref="AA59:AC59"/>
    <mergeCell ref="AD59:AF59"/>
    <mergeCell ref="W57:AB57"/>
    <mergeCell ref="AA58:AI58"/>
    <mergeCell ref="J59:M59"/>
    <mergeCell ref="P59:S59"/>
    <mergeCell ref="V59:W59"/>
    <mergeCell ref="X59:Y59"/>
    <mergeCell ref="AG59:AI59"/>
    <mergeCell ref="C59:H59"/>
    <mergeCell ref="C60:D60"/>
    <mergeCell ref="E60:F60"/>
    <mergeCell ref="G60:H60"/>
    <mergeCell ref="C61:D61"/>
    <mergeCell ref="E61:F61"/>
    <mergeCell ref="G61:H61"/>
    <mergeCell ref="E64:F64"/>
    <mergeCell ref="G64:H64"/>
    <mergeCell ref="C62:D62"/>
    <mergeCell ref="E62:F62"/>
    <mergeCell ref="G62:H62"/>
    <mergeCell ref="C63:D63"/>
    <mergeCell ref="E63:F63"/>
    <mergeCell ref="G63:H63"/>
    <mergeCell ref="C64:D64"/>
    <mergeCell ref="E76:F76"/>
    <mergeCell ref="G76:H76"/>
    <mergeCell ref="C74:D74"/>
    <mergeCell ref="E74:F74"/>
    <mergeCell ref="G74:H74"/>
    <mergeCell ref="C75:D75"/>
    <mergeCell ref="E75:F75"/>
    <mergeCell ref="G75:H75"/>
    <mergeCell ref="C76:D76"/>
    <mergeCell ref="E67:F67"/>
    <mergeCell ref="G67:H67"/>
    <mergeCell ref="C65:D65"/>
    <mergeCell ref="E65:F65"/>
    <mergeCell ref="G65:H65"/>
    <mergeCell ref="C66:D66"/>
    <mergeCell ref="E66:F66"/>
    <mergeCell ref="G66:H66"/>
    <mergeCell ref="C67:D67"/>
    <mergeCell ref="E70:F70"/>
    <mergeCell ref="G70:H70"/>
    <mergeCell ref="C68:D68"/>
    <mergeCell ref="E68:F68"/>
    <mergeCell ref="G68:H68"/>
    <mergeCell ref="C69:D69"/>
    <mergeCell ref="E69:F69"/>
    <mergeCell ref="G69:H69"/>
    <mergeCell ref="C70:D70"/>
    <mergeCell ref="E73:F73"/>
    <mergeCell ref="G73:H73"/>
    <mergeCell ref="C71:D71"/>
    <mergeCell ref="E71:F71"/>
    <mergeCell ref="G71:H71"/>
    <mergeCell ref="C72:D72"/>
    <mergeCell ref="E72:F72"/>
    <mergeCell ref="G72:H72"/>
    <mergeCell ref="C73:D73"/>
    <mergeCell ref="C77:D77"/>
    <mergeCell ref="E77:F77"/>
    <mergeCell ref="G77:H77"/>
  </mergeCells>
  <dataValidations>
    <dataValidation type="list" allowBlank="1" showDropDown="1" sqref="C61:C76 E61:E76 G61:G76">
      <formula1>" ,X,x"</formula1>
    </dataValidation>
  </dataValidations>
  <printOptions gridLines="1" horizontalCentered="1"/>
  <pageMargins bottom="0.75" footer="0.0" header="0.0" left="0.7" right="0.7" top="0.75"/>
  <pageSetup fitToHeight="0" cellComments="atEnd" orientation="portrait" pageOrder="overThenDown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3.71"/>
    <col customWidth="1" min="2" max="2" width="21.57"/>
    <col customWidth="1" min="3" max="35" width="4.43"/>
  </cols>
  <sheetData>
    <row r="1">
      <c r="A1" s="226" t="str">
        <f>IFERROR(__xludf.DUMMYFUNCTION("importrange(""1Lodwug-yofbvap5WdNA2a0cEi1gl1IbbGZL-VSLPgbU"",""T7!A1:AI77"")"),"#REF!")</f>
        <v>#REF!</v>
      </c>
      <c r="B1" s="227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8"/>
      <c r="W1" s="229"/>
    </row>
    <row r="2">
      <c r="A2" s="23"/>
      <c r="B2" s="230"/>
      <c r="C2" s="131"/>
      <c r="H2" s="231"/>
      <c r="I2" s="231"/>
      <c r="J2" s="131"/>
      <c r="N2" s="231"/>
      <c r="O2" s="231"/>
      <c r="P2" s="131"/>
      <c r="S2" s="231"/>
      <c r="T2" s="231"/>
      <c r="U2" s="232"/>
      <c r="V2" s="233"/>
      <c r="AC2" s="234"/>
      <c r="AD2" s="234"/>
      <c r="AE2" s="234"/>
      <c r="AF2" s="235"/>
      <c r="AG2" s="236"/>
      <c r="AH2" s="234"/>
      <c r="AI2" s="234"/>
    </row>
    <row r="3">
      <c r="A3" s="31"/>
      <c r="B3" s="237"/>
      <c r="C3" s="238"/>
      <c r="D3" s="23"/>
      <c r="E3" s="23"/>
      <c r="F3" s="23"/>
      <c r="G3" s="23"/>
      <c r="H3" s="239"/>
      <c r="I3" s="240"/>
      <c r="J3" s="23"/>
      <c r="K3" s="23"/>
      <c r="L3" s="23"/>
      <c r="M3" s="50"/>
      <c r="N3" s="239"/>
      <c r="O3" s="241"/>
      <c r="P3" s="50"/>
      <c r="Q3" s="23"/>
      <c r="R3" s="23"/>
      <c r="S3" s="239"/>
      <c r="T3" s="242"/>
      <c r="U3" s="243"/>
      <c r="V3" s="50"/>
      <c r="W3" s="31"/>
      <c r="X3" s="244"/>
      <c r="Y3" s="32"/>
      <c r="Z3" s="32"/>
      <c r="AA3" s="32"/>
      <c r="AB3" s="33"/>
      <c r="AC3" s="245"/>
      <c r="AD3" s="246"/>
      <c r="AE3" s="247"/>
      <c r="AF3" s="248"/>
      <c r="AG3" s="248"/>
      <c r="AH3" s="247"/>
      <c r="AI3" s="249"/>
    </row>
    <row r="4">
      <c r="A4" s="250"/>
      <c r="B4" s="251"/>
      <c r="C4" s="252"/>
      <c r="D4" s="253"/>
      <c r="E4" s="253"/>
      <c r="F4" s="254"/>
      <c r="G4" s="255"/>
      <c r="H4" s="256"/>
      <c r="I4" s="257"/>
      <c r="J4" s="258"/>
      <c r="K4" s="253"/>
      <c r="L4" s="253"/>
      <c r="M4" s="253"/>
      <c r="N4" s="256"/>
      <c r="O4" s="259"/>
      <c r="P4" s="258"/>
      <c r="Q4" s="254"/>
      <c r="R4" s="254"/>
      <c r="S4" s="256"/>
      <c r="T4" s="259"/>
      <c r="U4" s="260"/>
      <c r="V4" s="50"/>
      <c r="W4" s="261"/>
      <c r="X4" s="262"/>
      <c r="Y4" s="98"/>
      <c r="Z4" s="98"/>
      <c r="AA4" s="98"/>
      <c r="AB4" s="158"/>
      <c r="AC4" s="263"/>
      <c r="AD4" s="264"/>
      <c r="AE4" s="264"/>
      <c r="AF4" s="264"/>
      <c r="AG4" s="264"/>
      <c r="AH4" s="264"/>
      <c r="AI4" s="265"/>
    </row>
    <row r="5">
      <c r="A5" s="266"/>
      <c r="B5" s="267"/>
      <c r="C5" s="268"/>
      <c r="D5" s="269"/>
      <c r="E5" s="269"/>
      <c r="F5" s="269"/>
      <c r="G5" s="270"/>
      <c r="H5" s="271"/>
      <c r="I5" s="272"/>
      <c r="J5" s="273"/>
      <c r="K5" s="269"/>
      <c r="L5" s="269"/>
      <c r="M5" s="269"/>
      <c r="N5" s="271"/>
      <c r="O5" s="274"/>
      <c r="P5" s="273"/>
      <c r="Q5" s="269"/>
      <c r="R5" s="269"/>
      <c r="S5" s="271"/>
      <c r="T5" s="274"/>
      <c r="U5" s="275"/>
      <c r="V5" s="50"/>
      <c r="W5" s="266"/>
      <c r="X5" s="267"/>
      <c r="Y5" s="2"/>
      <c r="Z5" s="2"/>
      <c r="AA5" s="2"/>
      <c r="AB5" s="160"/>
      <c r="AC5" s="276"/>
      <c r="AD5" s="277"/>
      <c r="AE5" s="277"/>
      <c r="AF5" s="277"/>
      <c r="AG5" s="277"/>
      <c r="AH5" s="277"/>
      <c r="AI5" s="278"/>
    </row>
    <row r="6">
      <c r="A6" s="266"/>
      <c r="B6" s="267"/>
      <c r="C6" s="268"/>
      <c r="D6" s="269"/>
      <c r="E6" s="269"/>
      <c r="F6" s="269"/>
      <c r="G6" s="270"/>
      <c r="H6" s="271"/>
      <c r="I6" s="272"/>
      <c r="J6" s="273"/>
      <c r="K6" s="269"/>
      <c r="L6" s="269"/>
      <c r="M6" s="269"/>
      <c r="N6" s="271"/>
      <c r="O6" s="274"/>
      <c r="P6" s="273"/>
      <c r="Q6" s="269"/>
      <c r="R6" s="269"/>
      <c r="S6" s="271"/>
      <c r="T6" s="274"/>
      <c r="U6" s="275"/>
      <c r="V6" s="50"/>
      <c r="W6" s="266"/>
      <c r="X6" s="267"/>
      <c r="Y6" s="2"/>
      <c r="Z6" s="2"/>
      <c r="AA6" s="2"/>
      <c r="AB6" s="160"/>
      <c r="AC6" s="276"/>
      <c r="AD6" s="277"/>
      <c r="AE6" s="277"/>
      <c r="AF6" s="277"/>
      <c r="AG6" s="277"/>
      <c r="AH6" s="277"/>
      <c r="AI6" s="278"/>
    </row>
    <row r="7">
      <c r="A7" s="266"/>
      <c r="B7" s="267"/>
      <c r="C7" s="268"/>
      <c r="D7" s="269"/>
      <c r="E7" s="269"/>
      <c r="F7" s="269"/>
      <c r="G7" s="270"/>
      <c r="H7" s="271"/>
      <c r="I7" s="272"/>
      <c r="J7" s="273"/>
      <c r="K7" s="269"/>
      <c r="L7" s="269"/>
      <c r="M7" s="269"/>
      <c r="N7" s="271"/>
      <c r="O7" s="274"/>
      <c r="P7" s="273"/>
      <c r="Q7" s="269"/>
      <c r="R7" s="269"/>
      <c r="S7" s="271"/>
      <c r="T7" s="274"/>
      <c r="U7" s="275"/>
      <c r="V7" s="50"/>
      <c r="W7" s="266"/>
      <c r="X7" s="267"/>
      <c r="Y7" s="2"/>
      <c r="Z7" s="2"/>
      <c r="AA7" s="2"/>
      <c r="AB7" s="160"/>
      <c r="AC7" s="276"/>
      <c r="AD7" s="277"/>
      <c r="AE7" s="277"/>
      <c r="AF7" s="277"/>
      <c r="AG7" s="277"/>
      <c r="AH7" s="277"/>
      <c r="AI7" s="278"/>
    </row>
    <row r="8">
      <c r="A8" s="266"/>
      <c r="B8" s="267"/>
      <c r="C8" s="268"/>
      <c r="D8" s="269"/>
      <c r="E8" s="269"/>
      <c r="F8" s="269"/>
      <c r="G8" s="270"/>
      <c r="H8" s="271"/>
      <c r="I8" s="272"/>
      <c r="J8" s="273"/>
      <c r="K8" s="269"/>
      <c r="L8" s="269"/>
      <c r="M8" s="269"/>
      <c r="N8" s="271"/>
      <c r="O8" s="274"/>
      <c r="P8" s="273"/>
      <c r="Q8" s="269"/>
      <c r="R8" s="269"/>
      <c r="S8" s="271"/>
      <c r="T8" s="274"/>
      <c r="U8" s="275"/>
      <c r="V8" s="50"/>
      <c r="W8" s="266"/>
      <c r="X8" s="267"/>
      <c r="Y8" s="2"/>
      <c r="Z8" s="2"/>
      <c r="AA8" s="2"/>
      <c r="AB8" s="160"/>
      <c r="AC8" s="276"/>
      <c r="AD8" s="277"/>
      <c r="AE8" s="277"/>
      <c r="AF8" s="277"/>
      <c r="AG8" s="277"/>
      <c r="AH8" s="277"/>
      <c r="AI8" s="278"/>
    </row>
    <row r="9">
      <c r="A9" s="266"/>
      <c r="B9" s="267"/>
      <c r="C9" s="268"/>
      <c r="D9" s="269"/>
      <c r="E9" s="269"/>
      <c r="F9" s="269"/>
      <c r="G9" s="270"/>
      <c r="H9" s="271"/>
      <c r="I9" s="272"/>
      <c r="J9" s="273"/>
      <c r="K9" s="269"/>
      <c r="L9" s="269"/>
      <c r="M9" s="269"/>
      <c r="N9" s="271"/>
      <c r="O9" s="274"/>
      <c r="P9" s="273"/>
      <c r="Q9" s="269"/>
      <c r="R9" s="269"/>
      <c r="S9" s="271"/>
      <c r="T9" s="274"/>
      <c r="U9" s="275"/>
      <c r="V9" s="50"/>
      <c r="W9" s="266"/>
      <c r="X9" s="267"/>
      <c r="Y9" s="2"/>
      <c r="Z9" s="2"/>
      <c r="AA9" s="2"/>
      <c r="AB9" s="160"/>
      <c r="AC9" s="276"/>
      <c r="AD9" s="277"/>
      <c r="AE9" s="277"/>
      <c r="AF9" s="277"/>
      <c r="AG9" s="277"/>
      <c r="AH9" s="277"/>
      <c r="AI9" s="278"/>
    </row>
    <row r="10">
      <c r="A10" s="266"/>
      <c r="B10" s="267"/>
      <c r="C10" s="268"/>
      <c r="D10" s="269"/>
      <c r="E10" s="269"/>
      <c r="F10" s="269"/>
      <c r="G10" s="270"/>
      <c r="H10" s="271"/>
      <c r="I10" s="272"/>
      <c r="J10" s="273"/>
      <c r="K10" s="269"/>
      <c r="L10" s="269"/>
      <c r="M10" s="269"/>
      <c r="N10" s="271"/>
      <c r="O10" s="274"/>
      <c r="P10" s="273"/>
      <c r="Q10" s="269"/>
      <c r="R10" s="269"/>
      <c r="S10" s="271"/>
      <c r="T10" s="274"/>
      <c r="U10" s="275"/>
      <c r="V10" s="50"/>
      <c r="W10" s="266"/>
      <c r="X10" s="267"/>
      <c r="Y10" s="2"/>
      <c r="Z10" s="2"/>
      <c r="AA10" s="2"/>
      <c r="AB10" s="160"/>
      <c r="AC10" s="276"/>
      <c r="AD10" s="277"/>
      <c r="AE10" s="277"/>
      <c r="AF10" s="277"/>
      <c r="AG10" s="277"/>
      <c r="AH10" s="277"/>
      <c r="AI10" s="278"/>
    </row>
    <row r="11">
      <c r="A11" s="266"/>
      <c r="B11" s="267"/>
      <c r="C11" s="268"/>
      <c r="D11" s="269"/>
      <c r="E11" s="269"/>
      <c r="F11" s="269"/>
      <c r="G11" s="270"/>
      <c r="H11" s="271"/>
      <c r="I11" s="272"/>
      <c r="J11" s="273"/>
      <c r="K11" s="269"/>
      <c r="L11" s="269"/>
      <c r="M11" s="269"/>
      <c r="N11" s="271"/>
      <c r="O11" s="274"/>
      <c r="P11" s="273"/>
      <c r="Q11" s="269"/>
      <c r="R11" s="269"/>
      <c r="S11" s="271"/>
      <c r="T11" s="274"/>
      <c r="U11" s="275"/>
      <c r="V11" s="50"/>
      <c r="W11" s="266"/>
      <c r="X11" s="267"/>
      <c r="Y11" s="2"/>
      <c r="Z11" s="2"/>
      <c r="AA11" s="2"/>
      <c r="AB11" s="160"/>
      <c r="AC11" s="276"/>
      <c r="AD11" s="277"/>
      <c r="AE11" s="277"/>
      <c r="AF11" s="277"/>
      <c r="AG11" s="277"/>
      <c r="AH11" s="277"/>
      <c r="AI11" s="278"/>
    </row>
    <row r="12">
      <c r="A12" s="266"/>
      <c r="B12" s="267"/>
      <c r="C12" s="268"/>
      <c r="D12" s="269"/>
      <c r="E12" s="269"/>
      <c r="F12" s="269"/>
      <c r="G12" s="270"/>
      <c r="H12" s="271"/>
      <c r="I12" s="272"/>
      <c r="J12" s="273"/>
      <c r="K12" s="269"/>
      <c r="L12" s="269"/>
      <c r="M12" s="269"/>
      <c r="N12" s="271"/>
      <c r="O12" s="274"/>
      <c r="P12" s="273"/>
      <c r="Q12" s="269"/>
      <c r="R12" s="269"/>
      <c r="S12" s="271"/>
      <c r="T12" s="274"/>
      <c r="U12" s="275"/>
      <c r="V12" s="50"/>
      <c r="W12" s="266"/>
      <c r="X12" s="267"/>
      <c r="Y12" s="2"/>
      <c r="Z12" s="2"/>
      <c r="AA12" s="2"/>
      <c r="AB12" s="160"/>
      <c r="AC12" s="276"/>
      <c r="AD12" s="277"/>
      <c r="AE12" s="277"/>
      <c r="AF12" s="277"/>
      <c r="AG12" s="277"/>
      <c r="AH12" s="277"/>
      <c r="AI12" s="278"/>
    </row>
    <row r="13">
      <c r="A13" s="279"/>
      <c r="B13" s="267"/>
      <c r="C13" s="268"/>
      <c r="D13" s="269"/>
      <c r="E13" s="269"/>
      <c r="F13" s="269"/>
      <c r="G13" s="270"/>
      <c r="H13" s="271"/>
      <c r="I13" s="272"/>
      <c r="J13" s="273"/>
      <c r="K13" s="269"/>
      <c r="L13" s="269"/>
      <c r="M13" s="269"/>
      <c r="N13" s="271"/>
      <c r="O13" s="274"/>
      <c r="P13" s="273"/>
      <c r="Q13" s="269"/>
      <c r="R13" s="269"/>
      <c r="S13" s="271"/>
      <c r="T13" s="274"/>
      <c r="U13" s="275"/>
      <c r="V13" s="50"/>
      <c r="W13" s="266"/>
      <c r="X13" s="267"/>
      <c r="Y13" s="2"/>
      <c r="Z13" s="2"/>
      <c r="AA13" s="2"/>
      <c r="AB13" s="160"/>
      <c r="AC13" s="276"/>
      <c r="AD13" s="277"/>
      <c r="AE13" s="277"/>
      <c r="AF13" s="277"/>
      <c r="AG13" s="277"/>
      <c r="AH13" s="277"/>
      <c r="AI13" s="278"/>
    </row>
    <row r="14">
      <c r="A14" s="266"/>
      <c r="B14" s="267"/>
      <c r="C14" s="268"/>
      <c r="D14" s="269"/>
      <c r="E14" s="269"/>
      <c r="F14" s="269"/>
      <c r="G14" s="270"/>
      <c r="H14" s="271"/>
      <c r="I14" s="272"/>
      <c r="J14" s="273"/>
      <c r="K14" s="269"/>
      <c r="L14" s="269"/>
      <c r="M14" s="269"/>
      <c r="N14" s="271"/>
      <c r="O14" s="274"/>
      <c r="P14" s="273"/>
      <c r="Q14" s="269"/>
      <c r="R14" s="269"/>
      <c r="S14" s="271"/>
      <c r="T14" s="274"/>
      <c r="U14" s="275"/>
      <c r="V14" s="50"/>
      <c r="W14" s="266"/>
      <c r="X14" s="267"/>
      <c r="Y14" s="2"/>
      <c r="Z14" s="2"/>
      <c r="AA14" s="2"/>
      <c r="AB14" s="160"/>
      <c r="AC14" s="276"/>
      <c r="AD14" s="277"/>
      <c r="AE14" s="277"/>
      <c r="AF14" s="277"/>
      <c r="AG14" s="277"/>
      <c r="AH14" s="277"/>
      <c r="AI14" s="278"/>
    </row>
    <row r="15">
      <c r="A15" s="266"/>
      <c r="B15" s="267"/>
      <c r="C15" s="268"/>
      <c r="D15" s="269"/>
      <c r="E15" s="269"/>
      <c r="F15" s="269"/>
      <c r="G15" s="270"/>
      <c r="H15" s="271"/>
      <c r="I15" s="272"/>
      <c r="J15" s="273"/>
      <c r="K15" s="269"/>
      <c r="L15" s="269"/>
      <c r="M15" s="269"/>
      <c r="N15" s="271"/>
      <c r="O15" s="274"/>
      <c r="P15" s="273"/>
      <c r="Q15" s="269"/>
      <c r="R15" s="269"/>
      <c r="S15" s="271"/>
      <c r="T15" s="274"/>
      <c r="U15" s="275"/>
      <c r="V15" s="50"/>
      <c r="W15" s="266"/>
      <c r="X15" s="267"/>
      <c r="Y15" s="2"/>
      <c r="Z15" s="2"/>
      <c r="AA15" s="2"/>
      <c r="AB15" s="160"/>
      <c r="AC15" s="276"/>
      <c r="AD15" s="277"/>
      <c r="AE15" s="277"/>
      <c r="AF15" s="277"/>
      <c r="AG15" s="277"/>
      <c r="AH15" s="277"/>
      <c r="AI15" s="278"/>
    </row>
    <row r="16">
      <c r="A16" s="266"/>
      <c r="B16" s="267"/>
      <c r="C16" s="268"/>
      <c r="D16" s="269"/>
      <c r="E16" s="269"/>
      <c r="F16" s="269"/>
      <c r="G16" s="270"/>
      <c r="H16" s="271"/>
      <c r="I16" s="272"/>
      <c r="J16" s="273"/>
      <c r="K16" s="269"/>
      <c r="L16" s="269"/>
      <c r="M16" s="269"/>
      <c r="N16" s="271"/>
      <c r="O16" s="274"/>
      <c r="P16" s="273"/>
      <c r="Q16" s="269"/>
      <c r="R16" s="269"/>
      <c r="S16" s="271"/>
      <c r="T16" s="274"/>
      <c r="U16" s="275"/>
      <c r="V16" s="50"/>
      <c r="W16" s="266"/>
      <c r="X16" s="267"/>
      <c r="Y16" s="2"/>
      <c r="Z16" s="2"/>
      <c r="AA16" s="2"/>
      <c r="AB16" s="160"/>
      <c r="AC16" s="276"/>
      <c r="AD16" s="277"/>
      <c r="AE16" s="277"/>
      <c r="AF16" s="277"/>
      <c r="AG16" s="277"/>
      <c r="AH16" s="277"/>
      <c r="AI16" s="278"/>
    </row>
    <row r="17">
      <c r="A17" s="266"/>
      <c r="B17" s="267"/>
      <c r="C17" s="268"/>
      <c r="D17" s="269"/>
      <c r="E17" s="269"/>
      <c r="F17" s="269"/>
      <c r="G17" s="270"/>
      <c r="H17" s="271"/>
      <c r="I17" s="272"/>
      <c r="J17" s="273"/>
      <c r="K17" s="269"/>
      <c r="L17" s="269"/>
      <c r="M17" s="269"/>
      <c r="N17" s="271"/>
      <c r="O17" s="274"/>
      <c r="P17" s="273"/>
      <c r="Q17" s="269"/>
      <c r="R17" s="269"/>
      <c r="S17" s="271"/>
      <c r="T17" s="274"/>
      <c r="U17" s="275"/>
      <c r="V17" s="50"/>
      <c r="W17" s="266"/>
      <c r="X17" s="267"/>
      <c r="Y17" s="2"/>
      <c r="Z17" s="2"/>
      <c r="AA17" s="2"/>
      <c r="AB17" s="160"/>
      <c r="AC17" s="276"/>
      <c r="AD17" s="277"/>
      <c r="AE17" s="277"/>
      <c r="AF17" s="277"/>
      <c r="AG17" s="277"/>
      <c r="AH17" s="277"/>
      <c r="AI17" s="278"/>
    </row>
    <row r="18">
      <c r="A18" s="266"/>
      <c r="B18" s="267"/>
      <c r="C18" s="268"/>
      <c r="D18" s="269"/>
      <c r="E18" s="269"/>
      <c r="F18" s="269"/>
      <c r="G18" s="270"/>
      <c r="H18" s="271"/>
      <c r="I18" s="272"/>
      <c r="J18" s="273"/>
      <c r="K18" s="269"/>
      <c r="L18" s="269"/>
      <c r="M18" s="269"/>
      <c r="N18" s="271"/>
      <c r="O18" s="274"/>
      <c r="P18" s="273"/>
      <c r="Q18" s="269"/>
      <c r="R18" s="269"/>
      <c r="S18" s="271"/>
      <c r="T18" s="274"/>
      <c r="U18" s="275"/>
      <c r="V18" s="50"/>
      <c r="W18" s="266"/>
      <c r="X18" s="267"/>
      <c r="Y18" s="2"/>
      <c r="Z18" s="2"/>
      <c r="AA18" s="2"/>
      <c r="AB18" s="160"/>
      <c r="AC18" s="276"/>
      <c r="AD18" s="277"/>
      <c r="AE18" s="277"/>
      <c r="AF18" s="277"/>
      <c r="AG18" s="277"/>
      <c r="AH18" s="277"/>
      <c r="AI18" s="278"/>
    </row>
    <row r="19">
      <c r="A19" s="266"/>
      <c r="B19" s="267"/>
      <c r="C19" s="268"/>
      <c r="D19" s="269"/>
      <c r="E19" s="269"/>
      <c r="F19" s="269"/>
      <c r="G19" s="270"/>
      <c r="H19" s="271"/>
      <c r="I19" s="272"/>
      <c r="J19" s="273"/>
      <c r="K19" s="269"/>
      <c r="L19" s="269"/>
      <c r="M19" s="269"/>
      <c r="N19" s="271"/>
      <c r="O19" s="274"/>
      <c r="P19" s="273"/>
      <c r="Q19" s="269"/>
      <c r="R19" s="269"/>
      <c r="S19" s="271"/>
      <c r="T19" s="274"/>
      <c r="U19" s="275"/>
      <c r="V19" s="50"/>
      <c r="W19" s="266"/>
      <c r="X19" s="267"/>
      <c r="Y19" s="2"/>
      <c r="Z19" s="2"/>
      <c r="AA19" s="2"/>
      <c r="AB19" s="160"/>
      <c r="AC19" s="276"/>
      <c r="AD19" s="277"/>
      <c r="AE19" s="277"/>
      <c r="AF19" s="277"/>
      <c r="AG19" s="277"/>
      <c r="AH19" s="277"/>
      <c r="AI19" s="278"/>
    </row>
    <row r="20">
      <c r="A20" s="266"/>
      <c r="B20" s="267"/>
      <c r="C20" s="268"/>
      <c r="D20" s="269"/>
      <c r="E20" s="269"/>
      <c r="F20" s="269"/>
      <c r="G20" s="270"/>
      <c r="H20" s="271"/>
      <c r="I20" s="272"/>
      <c r="J20" s="273"/>
      <c r="K20" s="269"/>
      <c r="L20" s="269"/>
      <c r="M20" s="269"/>
      <c r="N20" s="271"/>
      <c r="O20" s="274"/>
      <c r="P20" s="273"/>
      <c r="Q20" s="269"/>
      <c r="R20" s="269"/>
      <c r="S20" s="271"/>
      <c r="T20" s="274"/>
      <c r="U20" s="275"/>
      <c r="V20" s="50"/>
      <c r="W20" s="266"/>
      <c r="X20" s="267"/>
      <c r="Y20" s="2"/>
      <c r="Z20" s="2"/>
      <c r="AA20" s="2"/>
      <c r="AB20" s="160"/>
      <c r="AC20" s="276"/>
      <c r="AD20" s="277"/>
      <c r="AE20" s="277"/>
      <c r="AF20" s="277"/>
      <c r="AG20" s="277"/>
      <c r="AH20" s="277"/>
      <c r="AI20" s="278"/>
    </row>
    <row r="21">
      <c r="A21" s="266"/>
      <c r="B21" s="267"/>
      <c r="C21" s="268"/>
      <c r="D21" s="269"/>
      <c r="E21" s="269"/>
      <c r="F21" s="269"/>
      <c r="G21" s="270"/>
      <c r="H21" s="271"/>
      <c r="I21" s="272"/>
      <c r="J21" s="273"/>
      <c r="K21" s="269"/>
      <c r="L21" s="269"/>
      <c r="M21" s="269"/>
      <c r="N21" s="271"/>
      <c r="O21" s="274"/>
      <c r="P21" s="273"/>
      <c r="Q21" s="269"/>
      <c r="R21" s="269"/>
      <c r="S21" s="271"/>
      <c r="T21" s="274"/>
      <c r="U21" s="275"/>
      <c r="V21" s="50"/>
      <c r="W21" s="266"/>
      <c r="X21" s="267"/>
      <c r="Y21" s="2"/>
      <c r="Z21" s="2"/>
      <c r="AA21" s="2"/>
      <c r="AB21" s="160"/>
      <c r="AC21" s="276"/>
      <c r="AD21" s="277"/>
      <c r="AE21" s="277"/>
      <c r="AF21" s="277"/>
      <c r="AG21" s="277"/>
      <c r="AH21" s="277"/>
      <c r="AI21" s="278"/>
    </row>
    <row r="22">
      <c r="A22" s="266"/>
      <c r="B22" s="267"/>
      <c r="C22" s="268"/>
      <c r="D22" s="269"/>
      <c r="E22" s="269"/>
      <c r="F22" s="269"/>
      <c r="G22" s="270"/>
      <c r="H22" s="271"/>
      <c r="I22" s="272"/>
      <c r="J22" s="273"/>
      <c r="K22" s="269"/>
      <c r="L22" s="269"/>
      <c r="M22" s="269"/>
      <c r="N22" s="271"/>
      <c r="O22" s="274"/>
      <c r="P22" s="273"/>
      <c r="Q22" s="269"/>
      <c r="R22" s="269"/>
      <c r="S22" s="271"/>
      <c r="T22" s="274"/>
      <c r="U22" s="275"/>
      <c r="V22" s="50"/>
      <c r="W22" s="266"/>
      <c r="X22" s="267"/>
      <c r="Y22" s="2"/>
      <c r="Z22" s="2"/>
      <c r="AA22" s="2"/>
      <c r="AB22" s="160"/>
      <c r="AC22" s="276"/>
      <c r="AD22" s="277"/>
      <c r="AE22" s="277"/>
      <c r="AF22" s="277"/>
      <c r="AG22" s="277"/>
      <c r="AH22" s="277"/>
      <c r="AI22" s="278"/>
    </row>
    <row r="23">
      <c r="A23" s="266"/>
      <c r="B23" s="267"/>
      <c r="C23" s="268"/>
      <c r="D23" s="269"/>
      <c r="E23" s="269"/>
      <c r="F23" s="269"/>
      <c r="G23" s="270"/>
      <c r="H23" s="271"/>
      <c r="I23" s="272"/>
      <c r="J23" s="273"/>
      <c r="K23" s="269"/>
      <c r="L23" s="269"/>
      <c r="M23" s="269"/>
      <c r="N23" s="271"/>
      <c r="O23" s="274"/>
      <c r="P23" s="273"/>
      <c r="Q23" s="269"/>
      <c r="R23" s="269"/>
      <c r="S23" s="271"/>
      <c r="T23" s="274"/>
      <c r="U23" s="275"/>
      <c r="V23" s="50"/>
      <c r="W23" s="266"/>
      <c r="X23" s="267"/>
      <c r="Y23" s="2"/>
      <c r="Z23" s="2"/>
      <c r="AA23" s="2"/>
      <c r="AB23" s="160"/>
      <c r="AC23" s="276"/>
      <c r="AD23" s="277"/>
      <c r="AE23" s="277"/>
      <c r="AF23" s="277"/>
      <c r="AG23" s="277"/>
      <c r="AH23" s="277"/>
      <c r="AI23" s="278"/>
    </row>
    <row r="24">
      <c r="A24" s="266"/>
      <c r="B24" s="267"/>
      <c r="C24" s="268"/>
      <c r="D24" s="269"/>
      <c r="E24" s="269"/>
      <c r="F24" s="269"/>
      <c r="G24" s="270"/>
      <c r="H24" s="271"/>
      <c r="I24" s="272"/>
      <c r="J24" s="273"/>
      <c r="K24" s="269"/>
      <c r="L24" s="269"/>
      <c r="M24" s="269"/>
      <c r="N24" s="271"/>
      <c r="O24" s="274"/>
      <c r="P24" s="273"/>
      <c r="Q24" s="269"/>
      <c r="R24" s="269"/>
      <c r="S24" s="271"/>
      <c r="T24" s="274"/>
      <c r="U24" s="275"/>
      <c r="V24" s="50"/>
      <c r="W24" s="266"/>
      <c r="X24" s="267"/>
      <c r="Y24" s="2"/>
      <c r="Z24" s="2"/>
      <c r="AA24" s="2"/>
      <c r="AB24" s="160"/>
      <c r="AC24" s="276"/>
      <c r="AD24" s="277"/>
      <c r="AE24" s="277"/>
      <c r="AF24" s="277"/>
      <c r="AG24" s="277"/>
      <c r="AH24" s="277"/>
      <c r="AI24" s="278"/>
    </row>
    <row r="25">
      <c r="A25" s="266"/>
      <c r="B25" s="267"/>
      <c r="C25" s="268"/>
      <c r="D25" s="269"/>
      <c r="E25" s="269"/>
      <c r="F25" s="269"/>
      <c r="G25" s="270"/>
      <c r="H25" s="271"/>
      <c r="I25" s="272"/>
      <c r="J25" s="273"/>
      <c r="K25" s="269"/>
      <c r="L25" s="269"/>
      <c r="M25" s="269"/>
      <c r="N25" s="271"/>
      <c r="O25" s="274"/>
      <c r="P25" s="273"/>
      <c r="Q25" s="269"/>
      <c r="R25" s="269"/>
      <c r="S25" s="271"/>
      <c r="T25" s="274"/>
      <c r="U25" s="275"/>
      <c r="V25" s="50"/>
      <c r="W25" s="266"/>
      <c r="X25" s="267"/>
      <c r="Y25" s="2"/>
      <c r="Z25" s="2"/>
      <c r="AA25" s="2"/>
      <c r="AB25" s="160"/>
      <c r="AC25" s="276"/>
      <c r="AD25" s="277"/>
      <c r="AE25" s="277"/>
      <c r="AF25" s="277"/>
      <c r="AG25" s="277"/>
      <c r="AH25" s="277"/>
      <c r="AI25" s="278"/>
    </row>
    <row r="26">
      <c r="A26" s="266"/>
      <c r="B26" s="267"/>
      <c r="C26" s="268"/>
      <c r="D26" s="269"/>
      <c r="E26" s="269"/>
      <c r="F26" s="269"/>
      <c r="G26" s="270"/>
      <c r="H26" s="271"/>
      <c r="I26" s="272"/>
      <c r="J26" s="273"/>
      <c r="K26" s="269"/>
      <c r="L26" s="269"/>
      <c r="M26" s="269"/>
      <c r="N26" s="271"/>
      <c r="O26" s="274"/>
      <c r="P26" s="273"/>
      <c r="Q26" s="269"/>
      <c r="R26" s="269"/>
      <c r="S26" s="271"/>
      <c r="T26" s="274"/>
      <c r="U26" s="275"/>
      <c r="V26" s="50"/>
      <c r="W26" s="266"/>
      <c r="X26" s="267"/>
      <c r="Y26" s="2"/>
      <c r="Z26" s="2"/>
      <c r="AA26" s="2"/>
      <c r="AB26" s="160"/>
      <c r="AC26" s="276"/>
      <c r="AD26" s="277"/>
      <c r="AE26" s="277"/>
      <c r="AF26" s="277"/>
      <c r="AG26" s="277"/>
      <c r="AH26" s="277"/>
      <c r="AI26" s="278"/>
    </row>
    <row r="27">
      <c r="A27" s="266"/>
      <c r="B27" s="267"/>
      <c r="C27" s="268"/>
      <c r="D27" s="269"/>
      <c r="E27" s="269"/>
      <c r="F27" s="269"/>
      <c r="G27" s="270"/>
      <c r="H27" s="271"/>
      <c r="I27" s="272"/>
      <c r="J27" s="273"/>
      <c r="K27" s="269"/>
      <c r="L27" s="269"/>
      <c r="M27" s="269"/>
      <c r="N27" s="271"/>
      <c r="O27" s="274"/>
      <c r="P27" s="273"/>
      <c r="Q27" s="269"/>
      <c r="R27" s="269"/>
      <c r="S27" s="271"/>
      <c r="T27" s="274"/>
      <c r="U27" s="275"/>
      <c r="V27" s="50"/>
      <c r="W27" s="266"/>
      <c r="X27" s="267"/>
      <c r="Y27" s="2"/>
      <c r="Z27" s="2"/>
      <c r="AA27" s="2"/>
      <c r="AB27" s="160"/>
      <c r="AC27" s="276"/>
      <c r="AD27" s="277"/>
      <c r="AE27" s="277"/>
      <c r="AF27" s="277"/>
      <c r="AG27" s="277"/>
      <c r="AH27" s="277"/>
      <c r="AI27" s="278"/>
    </row>
    <row r="28">
      <c r="A28" s="266"/>
      <c r="B28" s="267"/>
      <c r="C28" s="268"/>
      <c r="D28" s="269"/>
      <c r="E28" s="269"/>
      <c r="F28" s="269"/>
      <c r="G28" s="270"/>
      <c r="H28" s="271"/>
      <c r="I28" s="272"/>
      <c r="J28" s="273"/>
      <c r="K28" s="269"/>
      <c r="L28" s="269"/>
      <c r="M28" s="269"/>
      <c r="N28" s="271"/>
      <c r="O28" s="274"/>
      <c r="P28" s="273"/>
      <c r="Q28" s="269"/>
      <c r="R28" s="269"/>
      <c r="S28" s="271"/>
      <c r="T28" s="274"/>
      <c r="U28" s="275"/>
      <c r="V28" s="50"/>
      <c r="W28" s="266"/>
      <c r="X28" s="267"/>
      <c r="Y28" s="2"/>
      <c r="Z28" s="2"/>
      <c r="AA28" s="2"/>
      <c r="AB28" s="160"/>
      <c r="AC28" s="276"/>
      <c r="AD28" s="277"/>
      <c r="AE28" s="277"/>
      <c r="AF28" s="277"/>
      <c r="AG28" s="277"/>
      <c r="AH28" s="277"/>
      <c r="AI28" s="278"/>
    </row>
    <row r="29">
      <c r="A29" s="266"/>
      <c r="B29" s="267"/>
      <c r="C29" s="268"/>
      <c r="D29" s="269"/>
      <c r="E29" s="269"/>
      <c r="F29" s="269"/>
      <c r="G29" s="270"/>
      <c r="H29" s="271"/>
      <c r="I29" s="272"/>
      <c r="J29" s="273"/>
      <c r="K29" s="269"/>
      <c r="L29" s="269"/>
      <c r="M29" s="269"/>
      <c r="N29" s="271"/>
      <c r="O29" s="274"/>
      <c r="P29" s="273"/>
      <c r="Q29" s="269"/>
      <c r="R29" s="269"/>
      <c r="S29" s="271"/>
      <c r="T29" s="274"/>
      <c r="U29" s="275"/>
      <c r="V29" s="50"/>
      <c r="W29" s="266"/>
      <c r="X29" s="267"/>
      <c r="Y29" s="2"/>
      <c r="Z29" s="2"/>
      <c r="AA29" s="2"/>
      <c r="AB29" s="160"/>
      <c r="AC29" s="276"/>
      <c r="AD29" s="277"/>
      <c r="AE29" s="277"/>
      <c r="AF29" s="277"/>
      <c r="AG29" s="277"/>
      <c r="AH29" s="277"/>
      <c r="AI29" s="278"/>
    </row>
    <row r="30">
      <c r="A30" s="266"/>
      <c r="B30" s="267"/>
      <c r="C30" s="268"/>
      <c r="D30" s="269"/>
      <c r="E30" s="269"/>
      <c r="F30" s="269"/>
      <c r="G30" s="270"/>
      <c r="H30" s="271"/>
      <c r="I30" s="272"/>
      <c r="J30" s="273"/>
      <c r="K30" s="269"/>
      <c r="L30" s="269"/>
      <c r="M30" s="269"/>
      <c r="N30" s="271"/>
      <c r="O30" s="274"/>
      <c r="P30" s="273"/>
      <c r="Q30" s="269"/>
      <c r="R30" s="269"/>
      <c r="S30" s="271"/>
      <c r="T30" s="274"/>
      <c r="U30" s="275"/>
      <c r="V30" s="50"/>
      <c r="W30" s="266"/>
      <c r="X30" s="267"/>
      <c r="Y30" s="2"/>
      <c r="Z30" s="2"/>
      <c r="AA30" s="2"/>
      <c r="AB30" s="160"/>
      <c r="AC30" s="276"/>
      <c r="AD30" s="277"/>
      <c r="AE30" s="277"/>
      <c r="AF30" s="277"/>
      <c r="AG30" s="277"/>
      <c r="AH30" s="277"/>
      <c r="AI30" s="278"/>
    </row>
    <row r="31">
      <c r="A31" s="266"/>
      <c r="B31" s="267"/>
      <c r="C31" s="268"/>
      <c r="D31" s="269"/>
      <c r="E31" s="269"/>
      <c r="F31" s="269"/>
      <c r="G31" s="270"/>
      <c r="H31" s="271"/>
      <c r="I31" s="272"/>
      <c r="J31" s="273"/>
      <c r="K31" s="269"/>
      <c r="L31" s="269"/>
      <c r="M31" s="269"/>
      <c r="N31" s="271"/>
      <c r="O31" s="274"/>
      <c r="P31" s="273"/>
      <c r="Q31" s="269"/>
      <c r="R31" s="269"/>
      <c r="S31" s="271"/>
      <c r="T31" s="274"/>
      <c r="U31" s="275"/>
      <c r="V31" s="50"/>
      <c r="W31" s="266"/>
      <c r="X31" s="267"/>
      <c r="Y31" s="2"/>
      <c r="Z31" s="2"/>
      <c r="AA31" s="2"/>
      <c r="AB31" s="160"/>
      <c r="AC31" s="276"/>
      <c r="AD31" s="277"/>
      <c r="AE31" s="277"/>
      <c r="AF31" s="277"/>
      <c r="AG31" s="277"/>
      <c r="AH31" s="277"/>
      <c r="AI31" s="278"/>
    </row>
    <row r="32">
      <c r="A32" s="266"/>
      <c r="B32" s="267"/>
      <c r="C32" s="268"/>
      <c r="D32" s="269"/>
      <c r="E32" s="269"/>
      <c r="F32" s="269"/>
      <c r="G32" s="270"/>
      <c r="H32" s="271"/>
      <c r="I32" s="272"/>
      <c r="J32" s="273"/>
      <c r="K32" s="269"/>
      <c r="L32" s="269"/>
      <c r="M32" s="269"/>
      <c r="N32" s="271"/>
      <c r="O32" s="274"/>
      <c r="P32" s="273"/>
      <c r="Q32" s="269"/>
      <c r="R32" s="269"/>
      <c r="S32" s="271"/>
      <c r="T32" s="274"/>
      <c r="U32" s="275"/>
      <c r="V32" s="50"/>
      <c r="W32" s="266"/>
      <c r="X32" s="267"/>
      <c r="Y32" s="2"/>
      <c r="Z32" s="2"/>
      <c r="AA32" s="2"/>
      <c r="AB32" s="160"/>
      <c r="AC32" s="276"/>
      <c r="AD32" s="277"/>
      <c r="AE32" s="277"/>
      <c r="AF32" s="277"/>
      <c r="AG32" s="277"/>
      <c r="AH32" s="277"/>
      <c r="AI32" s="278"/>
    </row>
    <row r="33">
      <c r="A33" s="280"/>
      <c r="B33" s="281"/>
      <c r="C33" s="282"/>
      <c r="D33" s="283"/>
      <c r="E33" s="283"/>
      <c r="F33" s="283"/>
      <c r="G33" s="284"/>
      <c r="H33" s="285"/>
      <c r="I33" s="286"/>
      <c r="J33" s="287"/>
      <c r="K33" s="283"/>
      <c r="L33" s="283"/>
      <c r="M33" s="283"/>
      <c r="N33" s="285"/>
      <c r="O33" s="288"/>
      <c r="P33" s="287"/>
      <c r="Q33" s="283"/>
      <c r="R33" s="283"/>
      <c r="S33" s="285"/>
      <c r="T33" s="288"/>
      <c r="U33" s="289"/>
      <c r="V33" s="50"/>
      <c r="W33" s="266"/>
      <c r="X33" s="267"/>
      <c r="Y33" s="2"/>
      <c r="Z33" s="2"/>
      <c r="AA33" s="2"/>
      <c r="AB33" s="160"/>
      <c r="AC33" s="276"/>
      <c r="AD33" s="277"/>
      <c r="AE33" s="277"/>
      <c r="AF33" s="277"/>
      <c r="AG33" s="277"/>
      <c r="AH33" s="277"/>
      <c r="AI33" s="278"/>
    </row>
    <row r="34">
      <c r="A34" s="290"/>
      <c r="B34" s="290"/>
      <c r="C34" s="291"/>
      <c r="D34" s="291"/>
      <c r="E34" s="291"/>
      <c r="F34" s="291"/>
      <c r="G34" s="291"/>
      <c r="H34" s="292"/>
      <c r="I34" s="293"/>
      <c r="J34" s="291"/>
      <c r="K34" s="291"/>
      <c r="L34" s="291"/>
      <c r="M34" s="291"/>
      <c r="N34" s="292"/>
      <c r="O34" s="292"/>
      <c r="P34" s="291"/>
      <c r="Q34" s="291"/>
      <c r="R34" s="291"/>
      <c r="S34" s="292"/>
      <c r="T34" s="292"/>
      <c r="U34" s="291"/>
      <c r="V34" s="50"/>
      <c r="W34" s="266"/>
      <c r="X34" s="267"/>
      <c r="Y34" s="2"/>
      <c r="Z34" s="2"/>
      <c r="AA34" s="2"/>
      <c r="AB34" s="160"/>
      <c r="AC34" s="276"/>
      <c r="AD34" s="277"/>
      <c r="AE34" s="277"/>
      <c r="AF34" s="277"/>
      <c r="AG34" s="277"/>
      <c r="AH34" s="277"/>
      <c r="AI34" s="278"/>
    </row>
    <row r="35">
      <c r="A35" s="28"/>
      <c r="B35" s="233"/>
      <c r="C35" s="294"/>
      <c r="E35" s="294"/>
      <c r="G35" s="23"/>
      <c r="H35" s="294"/>
      <c r="J35" s="23"/>
      <c r="K35" s="31"/>
      <c r="L35" s="32"/>
      <c r="M35" s="33"/>
      <c r="N35" s="23"/>
      <c r="O35" s="31"/>
      <c r="P35" s="32"/>
      <c r="Q35" s="33"/>
      <c r="R35" s="23"/>
      <c r="S35" s="31"/>
      <c r="T35" s="32"/>
      <c r="U35" s="33"/>
      <c r="V35" s="50"/>
      <c r="W35" s="266"/>
      <c r="X35" s="267"/>
      <c r="Y35" s="2"/>
      <c r="Z35" s="2"/>
      <c r="AA35" s="2"/>
      <c r="AB35" s="160"/>
      <c r="AC35" s="276"/>
      <c r="AD35" s="277"/>
      <c r="AE35" s="277"/>
      <c r="AF35" s="277"/>
      <c r="AG35" s="277"/>
      <c r="AH35" s="277"/>
      <c r="AI35" s="278"/>
    </row>
    <row r="36">
      <c r="A36" s="294"/>
      <c r="B36" s="294"/>
      <c r="C36" s="38"/>
      <c r="D36" s="295"/>
      <c r="E36" s="296"/>
      <c r="F36" s="295"/>
      <c r="G36" s="297"/>
      <c r="H36" s="296"/>
      <c r="I36" s="44"/>
      <c r="J36" s="298"/>
      <c r="K36" s="38"/>
      <c r="L36" s="44"/>
      <c r="M36" s="44"/>
      <c r="N36" s="298"/>
      <c r="O36" s="296"/>
      <c r="P36" s="44"/>
      <c r="Q36" s="44"/>
      <c r="R36" s="298"/>
      <c r="S36" s="44"/>
      <c r="T36" s="44"/>
      <c r="U36" s="47"/>
      <c r="V36" s="50"/>
      <c r="W36" s="266"/>
      <c r="X36" s="267"/>
      <c r="Y36" s="2"/>
      <c r="Z36" s="2"/>
      <c r="AA36" s="2"/>
      <c r="AB36" s="160"/>
      <c r="AC36" s="276"/>
      <c r="AD36" s="277"/>
      <c r="AE36" s="277"/>
      <c r="AF36" s="277"/>
      <c r="AG36" s="277"/>
      <c r="AH36" s="277"/>
      <c r="AI36" s="278"/>
    </row>
    <row r="37">
      <c r="A37" s="250"/>
      <c r="B37" s="299"/>
      <c r="C37" s="252"/>
      <c r="D37" s="254"/>
      <c r="E37" s="254"/>
      <c r="F37" s="254"/>
      <c r="G37" s="257"/>
      <c r="H37" s="252"/>
      <c r="I37" s="254"/>
      <c r="J37" s="259"/>
      <c r="K37" s="252"/>
      <c r="L37" s="254"/>
      <c r="M37" s="254"/>
      <c r="N37" s="259"/>
      <c r="O37" s="252"/>
      <c r="P37" s="254"/>
      <c r="Q37" s="254"/>
      <c r="R37" s="259"/>
      <c r="S37" s="258"/>
      <c r="T37" s="254"/>
      <c r="U37" s="300"/>
      <c r="V37" s="50"/>
      <c r="W37" s="266"/>
      <c r="X37" s="267"/>
      <c r="Y37" s="2"/>
      <c r="Z37" s="2"/>
      <c r="AA37" s="2"/>
      <c r="AB37" s="160"/>
      <c r="AC37" s="276"/>
      <c r="AD37" s="277"/>
      <c r="AE37" s="277"/>
      <c r="AF37" s="277"/>
      <c r="AG37" s="277"/>
      <c r="AH37" s="277"/>
      <c r="AI37" s="278"/>
    </row>
    <row r="38">
      <c r="A38" s="266"/>
      <c r="B38" s="301"/>
      <c r="C38" s="268"/>
      <c r="D38" s="269"/>
      <c r="E38" s="269"/>
      <c r="F38" s="269"/>
      <c r="G38" s="272"/>
      <c r="H38" s="268"/>
      <c r="I38" s="269"/>
      <c r="J38" s="274"/>
      <c r="K38" s="268"/>
      <c r="L38" s="269"/>
      <c r="M38" s="269"/>
      <c r="N38" s="274"/>
      <c r="O38" s="268"/>
      <c r="P38" s="269"/>
      <c r="Q38" s="269"/>
      <c r="R38" s="274"/>
      <c r="S38" s="273"/>
      <c r="T38" s="269"/>
      <c r="U38" s="302"/>
      <c r="V38" s="50"/>
      <c r="W38" s="266"/>
      <c r="X38" s="267"/>
      <c r="Y38" s="2"/>
      <c r="Z38" s="2"/>
      <c r="AA38" s="2"/>
      <c r="AB38" s="160"/>
      <c r="AC38" s="276"/>
      <c r="AD38" s="277"/>
      <c r="AE38" s="277"/>
      <c r="AF38" s="277"/>
      <c r="AG38" s="277"/>
      <c r="AH38" s="277"/>
      <c r="AI38" s="278"/>
    </row>
    <row r="39">
      <c r="A39" s="266"/>
      <c r="B39" s="301"/>
      <c r="C39" s="268"/>
      <c r="D39" s="269"/>
      <c r="E39" s="269"/>
      <c r="F39" s="269"/>
      <c r="G39" s="272"/>
      <c r="H39" s="268"/>
      <c r="I39" s="269"/>
      <c r="J39" s="274"/>
      <c r="K39" s="268"/>
      <c r="L39" s="269"/>
      <c r="M39" s="269"/>
      <c r="N39" s="274"/>
      <c r="O39" s="268"/>
      <c r="P39" s="269"/>
      <c r="Q39" s="269"/>
      <c r="R39" s="274"/>
      <c r="S39" s="273"/>
      <c r="T39" s="269"/>
      <c r="U39" s="302"/>
      <c r="V39" s="50"/>
      <c r="W39" s="266"/>
      <c r="X39" s="267"/>
      <c r="Y39" s="2"/>
      <c r="Z39" s="2"/>
      <c r="AA39" s="2"/>
      <c r="AB39" s="160"/>
      <c r="AC39" s="276"/>
      <c r="AD39" s="277"/>
      <c r="AE39" s="277"/>
      <c r="AF39" s="277"/>
      <c r="AG39" s="277"/>
      <c r="AH39" s="277"/>
      <c r="AI39" s="278"/>
    </row>
    <row r="40">
      <c r="A40" s="266"/>
      <c r="B40" s="301"/>
      <c r="C40" s="268"/>
      <c r="D40" s="269"/>
      <c r="E40" s="269"/>
      <c r="F40" s="269"/>
      <c r="G40" s="272"/>
      <c r="H40" s="268"/>
      <c r="I40" s="269"/>
      <c r="J40" s="274"/>
      <c r="K40" s="268"/>
      <c r="L40" s="269"/>
      <c r="M40" s="269"/>
      <c r="N40" s="274"/>
      <c r="O40" s="268"/>
      <c r="P40" s="269"/>
      <c r="Q40" s="269"/>
      <c r="R40" s="274"/>
      <c r="S40" s="273"/>
      <c r="T40" s="269"/>
      <c r="U40" s="302"/>
      <c r="V40" s="50"/>
      <c r="W40" s="266"/>
      <c r="X40" s="267"/>
      <c r="Y40" s="2"/>
      <c r="Z40" s="2"/>
      <c r="AA40" s="2"/>
      <c r="AB40" s="160"/>
      <c r="AC40" s="276"/>
      <c r="AD40" s="277"/>
      <c r="AE40" s="277"/>
      <c r="AF40" s="277"/>
      <c r="AG40" s="277"/>
      <c r="AH40" s="277"/>
      <c r="AI40" s="278"/>
    </row>
    <row r="41">
      <c r="A41" s="266"/>
      <c r="B41" s="301"/>
      <c r="C41" s="268"/>
      <c r="D41" s="269"/>
      <c r="E41" s="269"/>
      <c r="F41" s="269"/>
      <c r="G41" s="272"/>
      <c r="H41" s="268"/>
      <c r="I41" s="269"/>
      <c r="J41" s="274"/>
      <c r="K41" s="268"/>
      <c r="L41" s="269"/>
      <c r="M41" s="269"/>
      <c r="N41" s="274"/>
      <c r="O41" s="268"/>
      <c r="P41" s="269"/>
      <c r="Q41" s="269"/>
      <c r="R41" s="274"/>
      <c r="S41" s="273"/>
      <c r="T41" s="269"/>
      <c r="U41" s="302"/>
      <c r="V41" s="50"/>
      <c r="W41" s="266"/>
      <c r="X41" s="267"/>
      <c r="Y41" s="2"/>
      <c r="Z41" s="2"/>
      <c r="AA41" s="2"/>
      <c r="AB41" s="160"/>
      <c r="AC41" s="276"/>
      <c r="AD41" s="277"/>
      <c r="AE41" s="277"/>
      <c r="AF41" s="277"/>
      <c r="AG41" s="277"/>
      <c r="AH41" s="277"/>
      <c r="AI41" s="278"/>
    </row>
    <row r="42">
      <c r="A42" s="266"/>
      <c r="B42" s="301"/>
      <c r="C42" s="268"/>
      <c r="D42" s="269"/>
      <c r="E42" s="269"/>
      <c r="F42" s="269"/>
      <c r="G42" s="272"/>
      <c r="H42" s="268"/>
      <c r="I42" s="269"/>
      <c r="J42" s="274"/>
      <c r="K42" s="268"/>
      <c r="L42" s="269"/>
      <c r="M42" s="269"/>
      <c r="N42" s="274"/>
      <c r="O42" s="268"/>
      <c r="P42" s="269"/>
      <c r="Q42" s="269"/>
      <c r="R42" s="274"/>
      <c r="S42" s="273"/>
      <c r="T42" s="269"/>
      <c r="U42" s="302"/>
      <c r="V42" s="50"/>
      <c r="W42" s="266"/>
      <c r="X42" s="267"/>
      <c r="Y42" s="2"/>
      <c r="Z42" s="2"/>
      <c r="AA42" s="2"/>
      <c r="AB42" s="160"/>
      <c r="AC42" s="276"/>
      <c r="AD42" s="277"/>
      <c r="AE42" s="277"/>
      <c r="AF42" s="277"/>
      <c r="AG42" s="277"/>
      <c r="AH42" s="277"/>
      <c r="AI42" s="278"/>
    </row>
    <row r="43">
      <c r="A43" s="266"/>
      <c r="B43" s="301"/>
      <c r="C43" s="268"/>
      <c r="D43" s="269"/>
      <c r="E43" s="269"/>
      <c r="F43" s="269"/>
      <c r="G43" s="272"/>
      <c r="H43" s="268"/>
      <c r="I43" s="269"/>
      <c r="J43" s="274"/>
      <c r="K43" s="268"/>
      <c r="L43" s="269"/>
      <c r="M43" s="269"/>
      <c r="N43" s="274"/>
      <c r="O43" s="268"/>
      <c r="P43" s="269"/>
      <c r="Q43" s="269"/>
      <c r="R43" s="274"/>
      <c r="S43" s="273"/>
      <c r="T43" s="269"/>
      <c r="U43" s="302"/>
      <c r="V43" s="50"/>
      <c r="W43" s="266"/>
      <c r="X43" s="267"/>
      <c r="Y43" s="2"/>
      <c r="Z43" s="2"/>
      <c r="AA43" s="2"/>
      <c r="AB43" s="160"/>
      <c r="AC43" s="276"/>
      <c r="AD43" s="277"/>
      <c r="AE43" s="277"/>
      <c r="AF43" s="277"/>
      <c r="AG43" s="277"/>
      <c r="AH43" s="277"/>
      <c r="AI43" s="278"/>
    </row>
    <row r="44">
      <c r="A44" s="266"/>
      <c r="B44" s="301"/>
      <c r="C44" s="268"/>
      <c r="D44" s="269"/>
      <c r="E44" s="269"/>
      <c r="F44" s="269"/>
      <c r="G44" s="272"/>
      <c r="H44" s="268"/>
      <c r="I44" s="269"/>
      <c r="J44" s="274"/>
      <c r="K44" s="268"/>
      <c r="L44" s="269"/>
      <c r="M44" s="269"/>
      <c r="N44" s="274"/>
      <c r="O44" s="266"/>
      <c r="P44" s="303"/>
      <c r="Q44" s="303"/>
      <c r="R44" s="304"/>
      <c r="S44" s="305"/>
      <c r="T44" s="303"/>
      <c r="U44" s="301"/>
      <c r="V44" s="50"/>
      <c r="W44" s="266"/>
      <c r="X44" s="267"/>
      <c r="Y44" s="2"/>
      <c r="Z44" s="2"/>
      <c r="AA44" s="2"/>
      <c r="AB44" s="160"/>
      <c r="AC44" s="276"/>
      <c r="AD44" s="277"/>
      <c r="AE44" s="277"/>
      <c r="AF44" s="277"/>
      <c r="AG44" s="277"/>
      <c r="AH44" s="277"/>
      <c r="AI44" s="278"/>
    </row>
    <row r="45">
      <c r="A45" s="266"/>
      <c r="B45" s="301"/>
      <c r="C45" s="268"/>
      <c r="D45" s="269"/>
      <c r="E45" s="269"/>
      <c r="F45" s="269"/>
      <c r="G45" s="272"/>
      <c r="H45" s="268"/>
      <c r="I45" s="269"/>
      <c r="J45" s="274"/>
      <c r="K45" s="268"/>
      <c r="L45" s="269"/>
      <c r="M45" s="269"/>
      <c r="N45" s="274"/>
      <c r="O45" s="266"/>
      <c r="P45" s="303"/>
      <c r="Q45" s="303"/>
      <c r="R45" s="304"/>
      <c r="S45" s="305"/>
      <c r="T45" s="303"/>
      <c r="U45" s="301"/>
      <c r="V45" s="50"/>
      <c r="W45" s="266"/>
      <c r="X45" s="267"/>
      <c r="Y45" s="2"/>
      <c r="Z45" s="2"/>
      <c r="AA45" s="2"/>
      <c r="AB45" s="160"/>
      <c r="AC45" s="276"/>
      <c r="AD45" s="277"/>
      <c r="AE45" s="277"/>
      <c r="AF45" s="277"/>
      <c r="AG45" s="277"/>
      <c r="AH45" s="277"/>
      <c r="AI45" s="278"/>
    </row>
    <row r="46">
      <c r="A46" s="266"/>
      <c r="B46" s="301"/>
      <c r="C46" s="268"/>
      <c r="D46" s="269"/>
      <c r="E46" s="269"/>
      <c r="F46" s="269"/>
      <c r="G46" s="272"/>
      <c r="H46" s="268"/>
      <c r="I46" s="269"/>
      <c r="J46" s="274"/>
      <c r="K46" s="268"/>
      <c r="L46" s="269"/>
      <c r="M46" s="269"/>
      <c r="N46" s="274"/>
      <c r="O46" s="266"/>
      <c r="P46" s="303"/>
      <c r="Q46" s="303"/>
      <c r="R46" s="304"/>
      <c r="S46" s="305"/>
      <c r="T46" s="303"/>
      <c r="U46" s="301"/>
      <c r="V46" s="50"/>
      <c r="W46" s="266"/>
      <c r="X46" s="267"/>
      <c r="Y46" s="2"/>
      <c r="Z46" s="2"/>
      <c r="AA46" s="2"/>
      <c r="AB46" s="160"/>
      <c r="AC46" s="276"/>
      <c r="AD46" s="277"/>
      <c r="AE46" s="277"/>
      <c r="AF46" s="277"/>
      <c r="AG46" s="277"/>
      <c r="AH46" s="277"/>
      <c r="AI46" s="278"/>
    </row>
    <row r="47">
      <c r="A47" s="266"/>
      <c r="B47" s="301"/>
      <c r="C47" s="268"/>
      <c r="D47" s="269"/>
      <c r="E47" s="269"/>
      <c r="F47" s="269"/>
      <c r="G47" s="272"/>
      <c r="H47" s="268"/>
      <c r="I47" s="269"/>
      <c r="J47" s="274"/>
      <c r="K47" s="268"/>
      <c r="L47" s="269"/>
      <c r="M47" s="269"/>
      <c r="N47" s="274"/>
      <c r="O47" s="266"/>
      <c r="P47" s="303"/>
      <c r="Q47" s="303"/>
      <c r="R47" s="304"/>
      <c r="S47" s="305"/>
      <c r="T47" s="303"/>
      <c r="U47" s="301"/>
      <c r="V47" s="50"/>
      <c r="W47" s="266"/>
      <c r="X47" s="267"/>
      <c r="Y47" s="2"/>
      <c r="Z47" s="2"/>
      <c r="AA47" s="2"/>
      <c r="AB47" s="160"/>
      <c r="AC47" s="276"/>
      <c r="AD47" s="277"/>
      <c r="AE47" s="277"/>
      <c r="AF47" s="277"/>
      <c r="AG47" s="277"/>
      <c r="AH47" s="277"/>
      <c r="AI47" s="278"/>
    </row>
    <row r="48">
      <c r="A48" s="266"/>
      <c r="B48" s="301"/>
      <c r="C48" s="268"/>
      <c r="D48" s="269"/>
      <c r="E48" s="269"/>
      <c r="F48" s="269"/>
      <c r="G48" s="272"/>
      <c r="H48" s="268"/>
      <c r="I48" s="269"/>
      <c r="J48" s="274"/>
      <c r="K48" s="268"/>
      <c r="L48" s="269"/>
      <c r="M48" s="269"/>
      <c r="N48" s="274"/>
      <c r="O48" s="266"/>
      <c r="P48" s="303"/>
      <c r="Q48" s="303"/>
      <c r="R48" s="304"/>
      <c r="S48" s="305"/>
      <c r="T48" s="303"/>
      <c r="U48" s="301"/>
      <c r="V48" s="50"/>
      <c r="W48" s="266"/>
      <c r="X48" s="267"/>
      <c r="Y48" s="2"/>
      <c r="Z48" s="2"/>
      <c r="AA48" s="2"/>
      <c r="AB48" s="160"/>
      <c r="AC48" s="276"/>
      <c r="AD48" s="277"/>
      <c r="AE48" s="277"/>
      <c r="AF48" s="277"/>
      <c r="AG48" s="277"/>
      <c r="AH48" s="277"/>
      <c r="AI48" s="278"/>
    </row>
    <row r="49">
      <c r="A49" s="266"/>
      <c r="B49" s="301"/>
      <c r="C49" s="268"/>
      <c r="D49" s="269"/>
      <c r="E49" s="269"/>
      <c r="F49" s="269"/>
      <c r="G49" s="272"/>
      <c r="H49" s="268"/>
      <c r="I49" s="269"/>
      <c r="J49" s="274"/>
      <c r="K49" s="268"/>
      <c r="L49" s="269"/>
      <c r="M49" s="269"/>
      <c r="N49" s="274"/>
      <c r="O49" s="266"/>
      <c r="P49" s="303"/>
      <c r="Q49" s="303"/>
      <c r="R49" s="304"/>
      <c r="S49" s="305"/>
      <c r="T49" s="303"/>
      <c r="U49" s="301"/>
      <c r="V49" s="50"/>
      <c r="W49" s="266"/>
      <c r="X49" s="267"/>
      <c r="Y49" s="2"/>
      <c r="Z49" s="2"/>
      <c r="AA49" s="2"/>
      <c r="AB49" s="160"/>
      <c r="AC49" s="276"/>
      <c r="AD49" s="277"/>
      <c r="AE49" s="277"/>
      <c r="AF49" s="277"/>
      <c r="AG49" s="277"/>
      <c r="AH49" s="277"/>
      <c r="AI49" s="278"/>
    </row>
    <row r="50">
      <c r="A50" s="266"/>
      <c r="B50" s="301"/>
      <c r="C50" s="268"/>
      <c r="D50" s="269"/>
      <c r="E50" s="269"/>
      <c r="F50" s="269"/>
      <c r="G50" s="272"/>
      <c r="H50" s="268"/>
      <c r="I50" s="269"/>
      <c r="J50" s="274"/>
      <c r="K50" s="268"/>
      <c r="L50" s="269"/>
      <c r="M50" s="269"/>
      <c r="N50" s="274"/>
      <c r="O50" s="266"/>
      <c r="P50" s="303"/>
      <c r="Q50" s="303"/>
      <c r="R50" s="304"/>
      <c r="S50" s="305"/>
      <c r="T50" s="303"/>
      <c r="U50" s="301"/>
      <c r="V50" s="50"/>
      <c r="W50" s="266"/>
      <c r="X50" s="267"/>
      <c r="Y50" s="2"/>
      <c r="Z50" s="2"/>
      <c r="AA50" s="2"/>
      <c r="AB50" s="160"/>
      <c r="AC50" s="276"/>
      <c r="AD50" s="277"/>
      <c r="AE50" s="277"/>
      <c r="AF50" s="277"/>
      <c r="AG50" s="277"/>
      <c r="AH50" s="277"/>
      <c r="AI50" s="278"/>
    </row>
    <row r="51">
      <c r="A51" s="266"/>
      <c r="B51" s="301"/>
      <c r="C51" s="268"/>
      <c r="D51" s="269"/>
      <c r="E51" s="269"/>
      <c r="F51" s="269"/>
      <c r="G51" s="272"/>
      <c r="H51" s="268"/>
      <c r="I51" s="269"/>
      <c r="J51" s="274"/>
      <c r="K51" s="268"/>
      <c r="L51" s="269"/>
      <c r="M51" s="269"/>
      <c r="N51" s="274"/>
      <c r="O51" s="266"/>
      <c r="P51" s="303"/>
      <c r="Q51" s="303"/>
      <c r="R51" s="304"/>
      <c r="S51" s="305"/>
      <c r="T51" s="303"/>
      <c r="U51" s="301"/>
      <c r="V51" s="50"/>
      <c r="W51" s="266"/>
      <c r="X51" s="267"/>
      <c r="Y51" s="2"/>
      <c r="Z51" s="2"/>
      <c r="AA51" s="2"/>
      <c r="AB51" s="160"/>
      <c r="AC51" s="276"/>
      <c r="AD51" s="277"/>
      <c r="AE51" s="277"/>
      <c r="AF51" s="277"/>
      <c r="AG51" s="277"/>
      <c r="AH51" s="277"/>
      <c r="AI51" s="278"/>
    </row>
    <row r="52">
      <c r="A52" s="266"/>
      <c r="B52" s="301"/>
      <c r="C52" s="268"/>
      <c r="D52" s="269"/>
      <c r="E52" s="269"/>
      <c r="F52" s="269"/>
      <c r="G52" s="272"/>
      <c r="H52" s="268"/>
      <c r="I52" s="269"/>
      <c r="J52" s="274"/>
      <c r="K52" s="268"/>
      <c r="L52" s="269"/>
      <c r="M52" s="269"/>
      <c r="N52" s="274"/>
      <c r="O52" s="266"/>
      <c r="P52" s="303"/>
      <c r="Q52" s="303"/>
      <c r="R52" s="304"/>
      <c r="S52" s="305"/>
      <c r="T52" s="303"/>
      <c r="U52" s="301"/>
      <c r="V52" s="50"/>
      <c r="W52" s="266"/>
      <c r="X52" s="267"/>
      <c r="Y52" s="2"/>
      <c r="Z52" s="2"/>
      <c r="AA52" s="2"/>
      <c r="AB52" s="160"/>
      <c r="AC52" s="276"/>
      <c r="AD52" s="277"/>
      <c r="AE52" s="277"/>
      <c r="AF52" s="277"/>
      <c r="AG52" s="277"/>
      <c r="AH52" s="277"/>
      <c r="AI52" s="278"/>
    </row>
    <row r="53">
      <c r="A53" s="266"/>
      <c r="B53" s="301"/>
      <c r="C53" s="268"/>
      <c r="D53" s="269"/>
      <c r="E53" s="269"/>
      <c r="F53" s="269"/>
      <c r="G53" s="272"/>
      <c r="H53" s="268"/>
      <c r="I53" s="269"/>
      <c r="J53" s="274"/>
      <c r="K53" s="268"/>
      <c r="L53" s="269"/>
      <c r="M53" s="269"/>
      <c r="N53" s="274"/>
      <c r="O53" s="266"/>
      <c r="P53" s="303"/>
      <c r="Q53" s="303"/>
      <c r="R53" s="304"/>
      <c r="S53" s="305"/>
      <c r="T53" s="303"/>
      <c r="U53" s="301"/>
      <c r="V53" s="50"/>
      <c r="W53" s="266"/>
      <c r="X53" s="267"/>
      <c r="Y53" s="2"/>
      <c r="Z53" s="2"/>
      <c r="AA53" s="2"/>
      <c r="AB53" s="160"/>
      <c r="AC53" s="276"/>
      <c r="AD53" s="277"/>
      <c r="AE53" s="277"/>
      <c r="AF53" s="277"/>
      <c r="AG53" s="277"/>
      <c r="AH53" s="277"/>
      <c r="AI53" s="278"/>
    </row>
    <row r="54">
      <c r="A54" s="266"/>
      <c r="B54" s="301"/>
      <c r="C54" s="268"/>
      <c r="D54" s="269"/>
      <c r="E54" s="269"/>
      <c r="F54" s="269"/>
      <c r="G54" s="272"/>
      <c r="H54" s="268"/>
      <c r="I54" s="269"/>
      <c r="J54" s="274"/>
      <c r="K54" s="268"/>
      <c r="L54" s="269"/>
      <c r="M54" s="269"/>
      <c r="N54" s="274"/>
      <c r="O54" s="266"/>
      <c r="P54" s="303"/>
      <c r="Q54" s="303"/>
      <c r="R54" s="304"/>
      <c r="S54" s="305"/>
      <c r="T54" s="303"/>
      <c r="U54" s="301"/>
      <c r="V54" s="50"/>
      <c r="W54" s="266"/>
      <c r="X54" s="267"/>
      <c r="Y54" s="2"/>
      <c r="Z54" s="2"/>
      <c r="AA54" s="2"/>
      <c r="AB54" s="160"/>
      <c r="AC54" s="276"/>
      <c r="AD54" s="277"/>
      <c r="AE54" s="277"/>
      <c r="AF54" s="277"/>
      <c r="AG54" s="277"/>
      <c r="AH54" s="277"/>
      <c r="AI54" s="278"/>
    </row>
    <row r="55">
      <c r="A55" s="266"/>
      <c r="B55" s="301"/>
      <c r="C55" s="268"/>
      <c r="D55" s="269"/>
      <c r="E55" s="269"/>
      <c r="F55" s="269"/>
      <c r="G55" s="272"/>
      <c r="H55" s="268"/>
      <c r="I55" s="269"/>
      <c r="J55" s="274"/>
      <c r="K55" s="268"/>
      <c r="L55" s="269"/>
      <c r="M55" s="269"/>
      <c r="N55" s="274"/>
      <c r="O55" s="266"/>
      <c r="P55" s="303"/>
      <c r="Q55" s="303"/>
      <c r="R55" s="304"/>
      <c r="S55" s="305"/>
      <c r="T55" s="303"/>
      <c r="U55" s="301"/>
      <c r="V55" s="50"/>
      <c r="W55" s="266"/>
      <c r="X55" s="267"/>
      <c r="Y55" s="2"/>
      <c r="Z55" s="2"/>
      <c r="AA55" s="2"/>
      <c r="AB55" s="160"/>
      <c r="AC55" s="276"/>
      <c r="AD55" s="277"/>
      <c r="AE55" s="277"/>
      <c r="AF55" s="277"/>
      <c r="AG55" s="277"/>
      <c r="AH55" s="277"/>
      <c r="AI55" s="278"/>
    </row>
    <row r="56">
      <c r="A56" s="280"/>
      <c r="B56" s="306"/>
      <c r="C56" s="282"/>
      <c r="D56" s="283"/>
      <c r="E56" s="283"/>
      <c r="F56" s="283"/>
      <c r="G56" s="286"/>
      <c r="H56" s="282"/>
      <c r="I56" s="283"/>
      <c r="J56" s="288"/>
      <c r="K56" s="282"/>
      <c r="L56" s="283"/>
      <c r="M56" s="283"/>
      <c r="N56" s="288"/>
      <c r="O56" s="280"/>
      <c r="P56" s="307"/>
      <c r="Q56" s="307"/>
      <c r="R56" s="308"/>
      <c r="S56" s="309"/>
      <c r="T56" s="307"/>
      <c r="U56" s="306"/>
      <c r="V56" s="50"/>
      <c r="W56" s="280"/>
      <c r="X56" s="281"/>
      <c r="Y56" s="117"/>
      <c r="Z56" s="117"/>
      <c r="AA56" s="117"/>
      <c r="AB56" s="168"/>
      <c r="AC56" s="310"/>
      <c r="AD56" s="311"/>
      <c r="AE56" s="311"/>
      <c r="AF56" s="311"/>
      <c r="AG56" s="311"/>
      <c r="AH56" s="311"/>
      <c r="AI56" s="312"/>
    </row>
    <row r="57">
      <c r="A57" s="23"/>
      <c r="B57" s="290"/>
      <c r="C57" s="291"/>
      <c r="D57" s="291"/>
      <c r="E57" s="291"/>
      <c r="F57" s="291"/>
      <c r="G57" s="293"/>
      <c r="H57" s="291"/>
      <c r="I57" s="291"/>
      <c r="J57" s="292"/>
      <c r="K57" s="313"/>
      <c r="L57" s="313"/>
      <c r="M57" s="313"/>
      <c r="N57" s="292"/>
      <c r="O57" s="291"/>
      <c r="P57" s="291"/>
      <c r="Q57" s="291"/>
      <c r="R57" s="292"/>
      <c r="S57" s="291"/>
      <c r="T57" s="291"/>
      <c r="U57" s="291"/>
      <c r="V57" s="23"/>
      <c r="W57" s="314"/>
      <c r="AC57" s="315"/>
      <c r="AD57" s="315"/>
      <c r="AE57" s="315"/>
      <c r="AF57" s="315"/>
      <c r="AG57" s="315"/>
      <c r="AH57" s="316"/>
      <c r="AI57" s="316"/>
    </row>
    <row r="58">
      <c r="A58" s="23"/>
      <c r="B58" s="23"/>
      <c r="C58" s="317"/>
      <c r="D58" s="317"/>
      <c r="E58" s="317"/>
      <c r="F58" s="317"/>
      <c r="G58" s="317"/>
      <c r="H58" s="317"/>
      <c r="I58" s="23"/>
      <c r="J58" s="27"/>
      <c r="K58" s="27"/>
      <c r="L58" s="27"/>
      <c r="M58" s="27"/>
      <c r="N58" s="28"/>
      <c r="O58" s="23"/>
      <c r="P58" s="27"/>
      <c r="Q58" s="27"/>
      <c r="R58" s="27"/>
      <c r="S58" s="27"/>
      <c r="T58" s="23"/>
      <c r="U58" s="23"/>
      <c r="V58" s="318"/>
      <c r="W58" s="318"/>
      <c r="X58" s="27"/>
      <c r="Y58" s="27"/>
      <c r="Z58" s="30"/>
      <c r="AA58" s="31"/>
      <c r="AB58" s="32"/>
      <c r="AC58" s="32"/>
      <c r="AD58" s="32"/>
      <c r="AE58" s="32"/>
      <c r="AF58" s="32"/>
      <c r="AG58" s="32"/>
      <c r="AH58" s="32"/>
      <c r="AI58" s="33"/>
    </row>
    <row r="59">
      <c r="A59" s="23"/>
      <c r="B59" s="23"/>
      <c r="C59" s="319"/>
      <c r="D59" s="32"/>
      <c r="E59" s="32"/>
      <c r="F59" s="32"/>
      <c r="G59" s="32"/>
      <c r="H59" s="33"/>
      <c r="I59" s="23"/>
      <c r="J59" s="31"/>
      <c r="K59" s="32"/>
      <c r="L59" s="32"/>
      <c r="M59" s="33"/>
      <c r="N59" s="28"/>
      <c r="O59" s="23"/>
      <c r="P59" s="31"/>
      <c r="Q59" s="32"/>
      <c r="R59" s="32"/>
      <c r="S59" s="33"/>
      <c r="T59" s="23"/>
      <c r="U59" s="23"/>
      <c r="V59" s="320"/>
      <c r="W59" s="32"/>
      <c r="X59" s="84"/>
      <c r="Y59" s="33"/>
      <c r="Z59" s="30"/>
      <c r="AA59" s="38"/>
      <c r="AB59" s="25"/>
      <c r="AC59" s="26"/>
      <c r="AD59" s="38"/>
      <c r="AE59" s="25"/>
      <c r="AF59" s="26"/>
      <c r="AG59" s="38"/>
      <c r="AH59" s="25"/>
      <c r="AI59" s="26"/>
    </row>
    <row r="60">
      <c r="A60" s="31"/>
      <c r="B60" s="321"/>
      <c r="C60" s="322"/>
      <c r="D60" s="32"/>
      <c r="E60" s="323"/>
      <c r="F60" s="32"/>
      <c r="G60" s="323"/>
      <c r="H60" s="33"/>
      <c r="I60" s="324"/>
      <c r="J60" s="247"/>
      <c r="K60" s="247"/>
      <c r="L60" s="247"/>
      <c r="M60" s="247"/>
      <c r="N60" s="325"/>
      <c r="O60" s="324"/>
      <c r="P60" s="247"/>
      <c r="Q60" s="247"/>
      <c r="R60" s="247"/>
      <c r="S60" s="247"/>
      <c r="T60" s="326"/>
      <c r="U60" s="327"/>
      <c r="V60" s="38"/>
      <c r="W60" s="47"/>
      <c r="X60" s="38"/>
      <c r="Y60" s="47"/>
      <c r="Z60" s="328"/>
      <c r="AA60" s="329"/>
      <c r="AB60" s="330"/>
      <c r="AC60" s="331"/>
      <c r="AD60" s="329"/>
      <c r="AE60" s="330"/>
      <c r="AF60" s="331"/>
      <c r="AG60" s="329"/>
      <c r="AH60" s="330"/>
      <c r="AI60" s="331"/>
    </row>
    <row r="61">
      <c r="A61" s="332"/>
      <c r="B61" s="333"/>
      <c r="C61" s="334"/>
      <c r="D61" s="335"/>
      <c r="E61" s="336"/>
      <c r="F61" s="335"/>
      <c r="G61" s="336"/>
      <c r="H61" s="156"/>
      <c r="I61" s="250"/>
      <c r="J61" s="253"/>
      <c r="K61" s="253"/>
      <c r="L61" s="253"/>
      <c r="M61" s="337"/>
      <c r="N61" s="338"/>
      <c r="O61" s="250"/>
      <c r="P61" s="253"/>
      <c r="Q61" s="253"/>
      <c r="R61" s="253"/>
      <c r="S61" s="337"/>
      <c r="T61" s="339"/>
      <c r="U61" s="340"/>
      <c r="V61" s="250"/>
      <c r="W61" s="299"/>
      <c r="X61" s="250"/>
      <c r="Y61" s="299"/>
      <c r="Z61" s="341"/>
      <c r="AA61" s="250"/>
      <c r="AB61" s="253"/>
      <c r="AC61" s="299"/>
      <c r="AD61" s="250"/>
      <c r="AE61" s="253"/>
      <c r="AF61" s="299"/>
      <c r="AG61" s="342"/>
      <c r="AH61" s="253"/>
      <c r="AI61" s="299"/>
    </row>
    <row r="62">
      <c r="A62" s="343"/>
      <c r="B62" s="344"/>
      <c r="C62" s="345"/>
      <c r="D62" s="109"/>
      <c r="E62" s="346"/>
      <c r="F62" s="109"/>
      <c r="G62" s="347"/>
      <c r="H62" s="160"/>
      <c r="I62" s="266"/>
      <c r="J62" s="303"/>
      <c r="K62" s="303"/>
      <c r="L62" s="303"/>
      <c r="M62" s="277"/>
      <c r="N62" s="348"/>
      <c r="O62" s="266"/>
      <c r="P62" s="303"/>
      <c r="Q62" s="303"/>
      <c r="R62" s="303"/>
      <c r="S62" s="277"/>
      <c r="T62" s="349"/>
      <c r="U62" s="350"/>
      <c r="V62" s="266"/>
      <c r="W62" s="301"/>
      <c r="X62" s="266"/>
      <c r="Y62" s="301"/>
      <c r="Z62" s="351"/>
      <c r="AA62" s="266"/>
      <c r="AB62" s="303"/>
      <c r="AC62" s="301"/>
      <c r="AD62" s="266"/>
      <c r="AE62" s="303"/>
      <c r="AF62" s="301"/>
      <c r="AG62" s="305"/>
      <c r="AH62" s="303"/>
      <c r="AI62" s="301"/>
    </row>
    <row r="63">
      <c r="A63" s="343"/>
      <c r="B63" s="344"/>
      <c r="C63" s="345"/>
      <c r="D63" s="109"/>
      <c r="E63" s="347"/>
      <c r="F63" s="109"/>
      <c r="G63" s="346"/>
      <c r="H63" s="160"/>
      <c r="I63" s="266"/>
      <c r="J63" s="303"/>
      <c r="K63" s="303"/>
      <c r="L63" s="303"/>
      <c r="M63" s="277"/>
      <c r="N63" s="348"/>
      <c r="O63" s="266"/>
      <c r="P63" s="303"/>
      <c r="Q63" s="303"/>
      <c r="R63" s="303"/>
      <c r="S63" s="277"/>
      <c r="T63" s="349"/>
      <c r="U63" s="350"/>
      <c r="V63" s="266"/>
      <c r="W63" s="301"/>
      <c r="X63" s="266"/>
      <c r="Y63" s="301"/>
      <c r="Z63" s="351"/>
      <c r="AA63" s="266"/>
      <c r="AB63" s="303"/>
      <c r="AC63" s="301"/>
      <c r="AD63" s="266"/>
      <c r="AE63" s="303"/>
      <c r="AF63" s="301"/>
      <c r="AG63" s="305"/>
      <c r="AH63" s="303"/>
      <c r="AI63" s="301"/>
    </row>
    <row r="64">
      <c r="A64" s="343"/>
      <c r="B64" s="344"/>
      <c r="C64" s="345"/>
      <c r="D64" s="109"/>
      <c r="E64" s="346"/>
      <c r="F64" s="109"/>
      <c r="G64" s="347"/>
      <c r="H64" s="160"/>
      <c r="I64" s="266"/>
      <c r="J64" s="303"/>
      <c r="K64" s="303"/>
      <c r="L64" s="303"/>
      <c r="M64" s="277"/>
      <c r="N64" s="348"/>
      <c r="O64" s="266"/>
      <c r="P64" s="303"/>
      <c r="Q64" s="303"/>
      <c r="R64" s="303"/>
      <c r="S64" s="277"/>
      <c r="T64" s="349"/>
      <c r="U64" s="350"/>
      <c r="V64" s="266"/>
      <c r="W64" s="301"/>
      <c r="X64" s="266"/>
      <c r="Y64" s="301"/>
      <c r="Z64" s="351"/>
      <c r="AA64" s="266"/>
      <c r="AB64" s="303"/>
      <c r="AC64" s="301"/>
      <c r="AD64" s="266"/>
      <c r="AE64" s="303"/>
      <c r="AF64" s="301"/>
      <c r="AG64" s="305"/>
      <c r="AH64" s="303"/>
      <c r="AI64" s="301"/>
    </row>
    <row r="65">
      <c r="A65" s="343"/>
      <c r="B65" s="344"/>
      <c r="C65" s="352"/>
      <c r="D65" s="109"/>
      <c r="E65" s="347"/>
      <c r="F65" s="109"/>
      <c r="G65" s="347"/>
      <c r="H65" s="160"/>
      <c r="I65" s="266"/>
      <c r="J65" s="303"/>
      <c r="K65" s="303"/>
      <c r="L65" s="303"/>
      <c r="M65" s="277"/>
      <c r="N65" s="348"/>
      <c r="O65" s="266"/>
      <c r="P65" s="303"/>
      <c r="Q65" s="303"/>
      <c r="R65" s="303"/>
      <c r="S65" s="277"/>
      <c r="T65" s="349"/>
      <c r="U65" s="350"/>
      <c r="V65" s="266"/>
      <c r="W65" s="301"/>
      <c r="X65" s="266"/>
      <c r="Y65" s="301"/>
      <c r="Z65" s="351"/>
      <c r="AA65" s="266"/>
      <c r="AB65" s="303"/>
      <c r="AC65" s="301"/>
      <c r="AD65" s="266"/>
      <c r="AE65" s="303"/>
      <c r="AF65" s="301"/>
      <c r="AG65" s="305"/>
      <c r="AH65" s="303"/>
      <c r="AI65" s="301"/>
    </row>
    <row r="66">
      <c r="A66" s="343"/>
      <c r="B66" s="344"/>
      <c r="C66" s="345"/>
      <c r="D66" s="109"/>
      <c r="E66" s="346"/>
      <c r="F66" s="109"/>
      <c r="G66" s="347"/>
      <c r="H66" s="160"/>
      <c r="I66" s="266"/>
      <c r="J66" s="277"/>
      <c r="K66" s="277"/>
      <c r="L66" s="277"/>
      <c r="M66" s="277"/>
      <c r="N66" s="348"/>
      <c r="O66" s="266"/>
      <c r="P66" s="303"/>
      <c r="Q66" s="303"/>
      <c r="R66" s="303"/>
      <c r="S66" s="277"/>
      <c r="T66" s="349"/>
      <c r="U66" s="350"/>
      <c r="V66" s="266"/>
      <c r="W66" s="278"/>
      <c r="X66" s="353"/>
      <c r="Y66" s="278"/>
      <c r="Z66" s="354"/>
      <c r="AA66" s="353"/>
      <c r="AB66" s="277"/>
      <c r="AC66" s="278"/>
      <c r="AD66" s="353"/>
      <c r="AE66" s="277"/>
      <c r="AF66" s="278"/>
      <c r="AG66" s="276"/>
      <c r="AH66" s="277"/>
      <c r="AI66" s="278"/>
    </row>
    <row r="67">
      <c r="A67" s="343"/>
      <c r="B67" s="344"/>
      <c r="C67" s="345"/>
      <c r="D67" s="109"/>
      <c r="E67" s="347"/>
      <c r="F67" s="109"/>
      <c r="G67" s="346"/>
      <c r="H67" s="160"/>
      <c r="I67" s="266"/>
      <c r="J67" s="277"/>
      <c r="K67" s="277"/>
      <c r="L67" s="277"/>
      <c r="M67" s="277"/>
      <c r="N67" s="348"/>
      <c r="O67" s="353"/>
      <c r="P67" s="277"/>
      <c r="Q67" s="277"/>
      <c r="R67" s="277"/>
      <c r="S67" s="277"/>
      <c r="T67" s="349"/>
      <c r="U67" s="350"/>
      <c r="V67" s="266"/>
      <c r="W67" s="278"/>
      <c r="X67" s="353"/>
      <c r="Y67" s="278"/>
      <c r="Z67" s="354"/>
      <c r="AA67" s="353"/>
      <c r="AB67" s="277"/>
      <c r="AC67" s="278"/>
      <c r="AD67" s="353"/>
      <c r="AE67" s="277"/>
      <c r="AF67" s="278"/>
      <c r="AG67" s="276"/>
      <c r="AH67" s="277"/>
      <c r="AI67" s="278"/>
    </row>
    <row r="68">
      <c r="A68" s="343"/>
      <c r="B68" s="344"/>
      <c r="C68" s="345"/>
      <c r="D68" s="109"/>
      <c r="E68" s="346"/>
      <c r="F68" s="109"/>
      <c r="G68" s="347"/>
      <c r="H68" s="160"/>
      <c r="I68" s="266"/>
      <c r="J68" s="277"/>
      <c r="K68" s="277"/>
      <c r="L68" s="277"/>
      <c r="M68" s="277"/>
      <c r="N68" s="348"/>
      <c r="O68" s="353"/>
      <c r="P68" s="277"/>
      <c r="Q68" s="277"/>
      <c r="R68" s="277"/>
      <c r="S68" s="277"/>
      <c r="T68" s="349"/>
      <c r="U68" s="350"/>
      <c r="V68" s="266"/>
      <c r="W68" s="278"/>
      <c r="X68" s="353"/>
      <c r="Y68" s="278"/>
      <c r="Z68" s="354"/>
      <c r="AA68" s="353"/>
      <c r="AB68" s="277"/>
      <c r="AC68" s="278"/>
      <c r="AD68" s="353"/>
      <c r="AE68" s="277"/>
      <c r="AF68" s="278"/>
      <c r="AG68" s="276"/>
      <c r="AH68" s="277"/>
      <c r="AI68" s="278"/>
    </row>
    <row r="69">
      <c r="A69" s="343"/>
      <c r="B69" s="344"/>
      <c r="C69" s="352"/>
      <c r="D69" s="109"/>
      <c r="E69" s="347"/>
      <c r="F69" s="109"/>
      <c r="G69" s="347"/>
      <c r="H69" s="160"/>
      <c r="I69" s="266"/>
      <c r="J69" s="277"/>
      <c r="K69" s="277"/>
      <c r="L69" s="277"/>
      <c r="M69" s="277"/>
      <c r="N69" s="348"/>
      <c r="O69" s="353"/>
      <c r="P69" s="277"/>
      <c r="Q69" s="277"/>
      <c r="R69" s="277"/>
      <c r="S69" s="277"/>
      <c r="T69" s="349"/>
      <c r="U69" s="350"/>
      <c r="V69" s="266"/>
      <c r="W69" s="278"/>
      <c r="X69" s="353"/>
      <c r="Y69" s="278"/>
      <c r="Z69" s="354"/>
      <c r="AA69" s="353"/>
      <c r="AB69" s="277"/>
      <c r="AC69" s="278"/>
      <c r="AD69" s="353"/>
      <c r="AE69" s="277"/>
      <c r="AF69" s="278"/>
      <c r="AG69" s="276"/>
      <c r="AH69" s="277"/>
      <c r="AI69" s="278"/>
    </row>
    <row r="70">
      <c r="A70" s="343"/>
      <c r="B70" s="344"/>
      <c r="C70" s="345"/>
      <c r="D70" s="109"/>
      <c r="E70" s="347"/>
      <c r="F70" s="109"/>
      <c r="G70" s="346"/>
      <c r="H70" s="160"/>
      <c r="I70" s="266"/>
      <c r="J70" s="277"/>
      <c r="K70" s="277"/>
      <c r="L70" s="277"/>
      <c r="M70" s="277"/>
      <c r="N70" s="348"/>
      <c r="O70" s="353"/>
      <c r="P70" s="277"/>
      <c r="Q70" s="277"/>
      <c r="R70" s="277"/>
      <c r="S70" s="277"/>
      <c r="T70" s="349"/>
      <c r="U70" s="350"/>
      <c r="V70" s="266"/>
      <c r="W70" s="278"/>
      <c r="X70" s="353"/>
      <c r="Y70" s="278"/>
      <c r="Z70" s="354"/>
      <c r="AA70" s="353"/>
      <c r="AB70" s="277"/>
      <c r="AC70" s="278"/>
      <c r="AD70" s="353"/>
      <c r="AE70" s="277"/>
      <c r="AF70" s="278"/>
      <c r="AG70" s="276"/>
      <c r="AH70" s="277"/>
      <c r="AI70" s="278"/>
    </row>
    <row r="71">
      <c r="A71" s="343"/>
      <c r="B71" s="344"/>
      <c r="C71" s="345"/>
      <c r="D71" s="109"/>
      <c r="E71" s="347"/>
      <c r="F71" s="109"/>
      <c r="G71" s="346"/>
      <c r="H71" s="160"/>
      <c r="I71" s="266"/>
      <c r="J71" s="277"/>
      <c r="K71" s="277"/>
      <c r="L71" s="277"/>
      <c r="M71" s="277"/>
      <c r="N71" s="348"/>
      <c r="O71" s="353"/>
      <c r="P71" s="277"/>
      <c r="Q71" s="277"/>
      <c r="R71" s="277"/>
      <c r="S71" s="277"/>
      <c r="T71" s="349"/>
      <c r="U71" s="350"/>
      <c r="V71" s="266"/>
      <c r="W71" s="278"/>
      <c r="X71" s="353"/>
      <c r="Y71" s="278"/>
      <c r="Z71" s="354"/>
      <c r="AA71" s="353"/>
      <c r="AB71" s="277"/>
      <c r="AC71" s="278"/>
      <c r="AD71" s="353"/>
      <c r="AE71" s="277"/>
      <c r="AF71" s="278"/>
      <c r="AG71" s="276"/>
      <c r="AH71" s="277"/>
      <c r="AI71" s="278"/>
    </row>
    <row r="72">
      <c r="A72" s="343"/>
      <c r="B72" s="344"/>
      <c r="C72" s="345"/>
      <c r="D72" s="109"/>
      <c r="E72" s="347"/>
      <c r="F72" s="109"/>
      <c r="G72" s="346"/>
      <c r="H72" s="160"/>
      <c r="I72" s="266"/>
      <c r="J72" s="277"/>
      <c r="K72" s="277"/>
      <c r="L72" s="277"/>
      <c r="M72" s="277"/>
      <c r="N72" s="348"/>
      <c r="O72" s="353"/>
      <c r="P72" s="277"/>
      <c r="Q72" s="277"/>
      <c r="R72" s="277"/>
      <c r="S72" s="277"/>
      <c r="T72" s="349"/>
      <c r="U72" s="350"/>
      <c r="V72" s="266"/>
      <c r="W72" s="278"/>
      <c r="X72" s="353"/>
      <c r="Y72" s="278"/>
      <c r="Z72" s="354"/>
      <c r="AA72" s="353"/>
      <c r="AB72" s="277"/>
      <c r="AC72" s="278"/>
      <c r="AD72" s="353"/>
      <c r="AE72" s="277"/>
      <c r="AF72" s="278"/>
      <c r="AG72" s="276"/>
      <c r="AH72" s="277"/>
      <c r="AI72" s="278"/>
    </row>
    <row r="73">
      <c r="A73" s="343"/>
      <c r="B73" s="344"/>
      <c r="C73" s="345"/>
      <c r="D73" s="109"/>
      <c r="E73" s="347"/>
      <c r="F73" s="109"/>
      <c r="G73" s="346"/>
      <c r="H73" s="160"/>
      <c r="I73" s="266"/>
      <c r="J73" s="303"/>
      <c r="K73" s="303"/>
      <c r="L73" s="303"/>
      <c r="M73" s="277"/>
      <c r="N73" s="348"/>
      <c r="O73" s="266"/>
      <c r="P73" s="303"/>
      <c r="Q73" s="303"/>
      <c r="R73" s="303"/>
      <c r="S73" s="277"/>
      <c r="T73" s="349"/>
      <c r="U73" s="350"/>
      <c r="V73" s="266"/>
      <c r="W73" s="301"/>
      <c r="X73" s="266"/>
      <c r="Y73" s="301"/>
      <c r="Z73" s="351"/>
      <c r="AA73" s="266"/>
      <c r="AB73" s="303"/>
      <c r="AC73" s="301"/>
      <c r="AD73" s="266"/>
      <c r="AE73" s="303"/>
      <c r="AF73" s="301"/>
      <c r="AG73" s="305"/>
      <c r="AH73" s="303"/>
      <c r="AI73" s="301"/>
    </row>
    <row r="74">
      <c r="A74" s="343"/>
      <c r="B74" s="344"/>
      <c r="C74" s="345"/>
      <c r="D74" s="109"/>
      <c r="E74" s="347"/>
      <c r="F74" s="109"/>
      <c r="G74" s="346"/>
      <c r="H74" s="160"/>
      <c r="I74" s="266"/>
      <c r="J74" s="303"/>
      <c r="K74" s="303"/>
      <c r="L74" s="303"/>
      <c r="M74" s="303"/>
      <c r="N74" s="348"/>
      <c r="O74" s="266"/>
      <c r="P74" s="303"/>
      <c r="Q74" s="303"/>
      <c r="R74" s="303"/>
      <c r="S74" s="303"/>
      <c r="T74" s="349"/>
      <c r="U74" s="350"/>
      <c r="V74" s="266"/>
      <c r="W74" s="301"/>
      <c r="X74" s="266"/>
      <c r="Y74" s="301"/>
      <c r="Z74" s="351"/>
      <c r="AA74" s="266"/>
      <c r="AB74" s="303"/>
      <c r="AC74" s="301"/>
      <c r="AD74" s="266"/>
      <c r="AE74" s="303"/>
      <c r="AF74" s="301"/>
      <c r="AG74" s="305"/>
      <c r="AH74" s="303"/>
      <c r="AI74" s="301"/>
    </row>
    <row r="75">
      <c r="A75" s="343"/>
      <c r="B75" s="344"/>
      <c r="C75" s="345"/>
      <c r="D75" s="109"/>
      <c r="E75" s="347"/>
      <c r="F75" s="109"/>
      <c r="G75" s="346"/>
      <c r="H75" s="160"/>
      <c r="I75" s="266"/>
      <c r="J75" s="303"/>
      <c r="K75" s="303"/>
      <c r="L75" s="303"/>
      <c r="M75" s="277"/>
      <c r="N75" s="348"/>
      <c r="O75" s="266"/>
      <c r="P75" s="303"/>
      <c r="Q75" s="303"/>
      <c r="R75" s="303"/>
      <c r="S75" s="277"/>
      <c r="T75" s="349"/>
      <c r="U75" s="350"/>
      <c r="V75" s="266"/>
      <c r="W75" s="301"/>
      <c r="X75" s="266"/>
      <c r="Y75" s="301"/>
      <c r="Z75" s="351"/>
      <c r="AA75" s="266"/>
      <c r="AB75" s="303"/>
      <c r="AC75" s="301"/>
      <c r="AD75" s="266"/>
      <c r="AE75" s="303"/>
      <c r="AF75" s="301"/>
      <c r="AG75" s="305"/>
      <c r="AH75" s="303"/>
      <c r="AI75" s="301"/>
    </row>
    <row r="76">
      <c r="A76" s="355"/>
      <c r="B76" s="356"/>
      <c r="C76" s="357"/>
      <c r="D76" s="118"/>
      <c r="E76" s="358"/>
      <c r="F76" s="118"/>
      <c r="G76" s="359"/>
      <c r="H76" s="168"/>
      <c r="I76" s="280"/>
      <c r="J76" s="307"/>
      <c r="K76" s="307"/>
      <c r="L76" s="307"/>
      <c r="M76" s="311"/>
      <c r="N76" s="360"/>
      <c r="O76" s="280"/>
      <c r="P76" s="307"/>
      <c r="Q76" s="307"/>
      <c r="R76" s="307"/>
      <c r="S76" s="311"/>
      <c r="T76" s="361"/>
      <c r="U76" s="362"/>
      <c r="V76" s="280"/>
      <c r="W76" s="306"/>
      <c r="X76" s="280"/>
      <c r="Y76" s="306"/>
      <c r="Z76" s="363"/>
      <c r="AA76" s="280"/>
      <c r="AB76" s="307"/>
      <c r="AC76" s="306"/>
      <c r="AD76" s="280"/>
      <c r="AE76" s="307"/>
      <c r="AF76" s="306"/>
      <c r="AG76" s="309"/>
      <c r="AH76" s="307"/>
      <c r="AI76" s="306"/>
    </row>
    <row r="77">
      <c r="A77" s="364"/>
      <c r="B77" s="365"/>
      <c r="C77" s="366"/>
      <c r="E77" s="366"/>
      <c r="G77" s="366"/>
      <c r="I77" s="367"/>
      <c r="J77" s="367"/>
      <c r="K77" s="367"/>
      <c r="L77" s="367"/>
      <c r="M77" s="367"/>
      <c r="N77" s="367"/>
      <c r="O77" s="367"/>
      <c r="P77" s="367"/>
      <c r="Q77" s="367"/>
      <c r="R77" s="367"/>
      <c r="S77" s="367"/>
      <c r="T77" s="367"/>
      <c r="U77" s="366"/>
      <c r="V77" s="366"/>
      <c r="W77" s="366"/>
      <c r="X77" s="366"/>
      <c r="Y77" s="366"/>
      <c r="Z77" s="366"/>
      <c r="AA77" s="366"/>
      <c r="AB77" s="366"/>
      <c r="AC77" s="366"/>
      <c r="AD77" s="366"/>
      <c r="AE77" s="366"/>
      <c r="AF77" s="366"/>
      <c r="AG77" s="366"/>
      <c r="AH77" s="366"/>
      <c r="AI77" s="366"/>
    </row>
  </sheetData>
  <mergeCells count="128">
    <mergeCell ref="W1:AI1"/>
    <mergeCell ref="C2:G2"/>
    <mergeCell ref="J2:M2"/>
    <mergeCell ref="P2:R2"/>
    <mergeCell ref="X3:AB3"/>
    <mergeCell ref="X4:AB4"/>
    <mergeCell ref="X5:AB5"/>
    <mergeCell ref="X6:AB6"/>
    <mergeCell ref="X7:AB7"/>
    <mergeCell ref="X8:AB8"/>
    <mergeCell ref="X9:AB9"/>
    <mergeCell ref="X10:AB10"/>
    <mergeCell ref="X11:AB11"/>
    <mergeCell ref="X12:AB12"/>
    <mergeCell ref="X13:AB13"/>
    <mergeCell ref="X14:AB14"/>
    <mergeCell ref="X15:AB15"/>
    <mergeCell ref="X16:AB16"/>
    <mergeCell ref="X17:AB17"/>
    <mergeCell ref="X18:AB18"/>
    <mergeCell ref="X19:AB19"/>
    <mergeCell ref="X20:AB20"/>
    <mergeCell ref="X21:AB21"/>
    <mergeCell ref="X22:AB22"/>
    <mergeCell ref="X23:AB23"/>
    <mergeCell ref="X24:AB24"/>
    <mergeCell ref="X25:AB25"/>
    <mergeCell ref="X26:AB26"/>
    <mergeCell ref="X34:AB34"/>
    <mergeCell ref="C35:D35"/>
    <mergeCell ref="E35:F35"/>
    <mergeCell ref="H35:I35"/>
    <mergeCell ref="K35:M35"/>
    <mergeCell ref="O35:Q35"/>
    <mergeCell ref="S35:U35"/>
    <mergeCell ref="X35:AB35"/>
    <mergeCell ref="X27:AB27"/>
    <mergeCell ref="X28:AB28"/>
    <mergeCell ref="X29:AB29"/>
    <mergeCell ref="X30:AB30"/>
    <mergeCell ref="X31:AB31"/>
    <mergeCell ref="X32:AB32"/>
    <mergeCell ref="X33:AB33"/>
    <mergeCell ref="X36:AB36"/>
    <mergeCell ref="X37:AB37"/>
    <mergeCell ref="X38:AB38"/>
    <mergeCell ref="X39:AB39"/>
    <mergeCell ref="X40:AB40"/>
    <mergeCell ref="X41:AB41"/>
    <mergeCell ref="X42:AB42"/>
    <mergeCell ref="X43:AB43"/>
    <mergeCell ref="X44:AB44"/>
    <mergeCell ref="X45:AB45"/>
    <mergeCell ref="X46:AB46"/>
    <mergeCell ref="X47:AB47"/>
    <mergeCell ref="X48:AB48"/>
    <mergeCell ref="X49:AB49"/>
    <mergeCell ref="X50:AB50"/>
    <mergeCell ref="X51:AB51"/>
    <mergeCell ref="X52:AB52"/>
    <mergeCell ref="X53:AB53"/>
    <mergeCell ref="X54:AB54"/>
    <mergeCell ref="X55:AB55"/>
    <mergeCell ref="X56:AB56"/>
    <mergeCell ref="AA59:AC59"/>
    <mergeCell ref="AD59:AF59"/>
    <mergeCell ref="W57:AB57"/>
    <mergeCell ref="AA58:AI58"/>
    <mergeCell ref="J59:M59"/>
    <mergeCell ref="P59:S59"/>
    <mergeCell ref="V59:W59"/>
    <mergeCell ref="X59:Y59"/>
    <mergeCell ref="AG59:AI59"/>
    <mergeCell ref="C59:H59"/>
    <mergeCell ref="C60:D60"/>
    <mergeCell ref="E60:F60"/>
    <mergeCell ref="G60:H60"/>
    <mergeCell ref="C61:D61"/>
    <mergeCell ref="E61:F61"/>
    <mergeCell ref="G61:H61"/>
    <mergeCell ref="E64:F64"/>
    <mergeCell ref="G64:H64"/>
    <mergeCell ref="C62:D62"/>
    <mergeCell ref="E62:F62"/>
    <mergeCell ref="G62:H62"/>
    <mergeCell ref="C63:D63"/>
    <mergeCell ref="E63:F63"/>
    <mergeCell ref="G63:H63"/>
    <mergeCell ref="C64:D64"/>
    <mergeCell ref="E76:F76"/>
    <mergeCell ref="G76:H76"/>
    <mergeCell ref="C74:D74"/>
    <mergeCell ref="E74:F74"/>
    <mergeCell ref="G74:H74"/>
    <mergeCell ref="C75:D75"/>
    <mergeCell ref="E75:F75"/>
    <mergeCell ref="G75:H75"/>
    <mergeCell ref="C76:D76"/>
    <mergeCell ref="E67:F67"/>
    <mergeCell ref="G67:H67"/>
    <mergeCell ref="C65:D65"/>
    <mergeCell ref="E65:F65"/>
    <mergeCell ref="G65:H65"/>
    <mergeCell ref="C66:D66"/>
    <mergeCell ref="E66:F66"/>
    <mergeCell ref="G66:H66"/>
    <mergeCell ref="C67:D67"/>
    <mergeCell ref="E70:F70"/>
    <mergeCell ref="G70:H70"/>
    <mergeCell ref="C68:D68"/>
    <mergeCell ref="E68:F68"/>
    <mergeCell ref="G68:H68"/>
    <mergeCell ref="C69:D69"/>
    <mergeCell ref="E69:F69"/>
    <mergeCell ref="G69:H69"/>
    <mergeCell ref="C70:D70"/>
    <mergeCell ref="E73:F73"/>
    <mergeCell ref="G73:H73"/>
    <mergeCell ref="C71:D71"/>
    <mergeCell ref="E71:F71"/>
    <mergeCell ref="G71:H71"/>
    <mergeCell ref="C72:D72"/>
    <mergeCell ref="E72:F72"/>
    <mergeCell ref="G72:H72"/>
    <mergeCell ref="C73:D73"/>
    <mergeCell ref="C77:D77"/>
    <mergeCell ref="E77:F77"/>
    <mergeCell ref="G77:H77"/>
  </mergeCells>
  <dataValidations>
    <dataValidation type="list" allowBlank="1" showDropDown="1" sqref="C61:C76 E61:E76 G61:G76">
      <formula1>" ,X,x"</formula1>
    </dataValidation>
  </dataValidations>
  <printOptions gridLines="1" horizontalCentered="1"/>
  <pageMargins bottom="0.75" footer="0.0" header="0.0" left="0.7" right="0.7" top="0.75"/>
  <pageSetup fitToHeight="0" cellComments="atEnd" orientation="portrait" pageOrder="overThenDown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3.71"/>
    <col customWidth="1" min="2" max="2" width="21.57"/>
    <col customWidth="1" min="3" max="35" width="4.43"/>
  </cols>
  <sheetData>
    <row r="1">
      <c r="A1" s="226" t="str">
        <f>IFERROR(__xludf.DUMMYFUNCTION("importrange(""1Lodwug-yofbvap5WdNA2a0cEi1gl1IbbGZL-VSLPgbU"",""T8!A1:AI77"")"),"#REF!")</f>
        <v>#REF!</v>
      </c>
      <c r="B1" s="227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8"/>
      <c r="W1" s="229"/>
    </row>
    <row r="2">
      <c r="A2" s="23"/>
      <c r="B2" s="230"/>
      <c r="C2" s="131"/>
      <c r="H2" s="231"/>
      <c r="I2" s="231"/>
      <c r="J2" s="131"/>
      <c r="N2" s="231"/>
      <c r="O2" s="231"/>
      <c r="P2" s="131"/>
      <c r="S2" s="231"/>
      <c r="T2" s="231"/>
      <c r="U2" s="232"/>
      <c r="V2" s="233"/>
      <c r="AC2" s="234"/>
      <c r="AD2" s="234"/>
      <c r="AE2" s="234"/>
      <c r="AF2" s="235"/>
      <c r="AG2" s="236"/>
      <c r="AH2" s="234"/>
      <c r="AI2" s="234"/>
    </row>
    <row r="3">
      <c r="A3" s="31"/>
      <c r="B3" s="237"/>
      <c r="C3" s="238"/>
      <c r="D3" s="23"/>
      <c r="E3" s="23"/>
      <c r="F3" s="23"/>
      <c r="G3" s="23"/>
      <c r="H3" s="239"/>
      <c r="I3" s="240"/>
      <c r="J3" s="23"/>
      <c r="K3" s="23"/>
      <c r="L3" s="23"/>
      <c r="M3" s="50"/>
      <c r="N3" s="239"/>
      <c r="O3" s="241"/>
      <c r="P3" s="50"/>
      <c r="Q3" s="23"/>
      <c r="R3" s="23"/>
      <c r="S3" s="239"/>
      <c r="T3" s="242"/>
      <c r="U3" s="243"/>
      <c r="V3" s="50"/>
      <c r="W3" s="31"/>
      <c r="X3" s="244"/>
      <c r="Y3" s="32"/>
      <c r="Z3" s="32"/>
      <c r="AA3" s="32"/>
      <c r="AB3" s="33"/>
      <c r="AC3" s="245"/>
      <c r="AD3" s="246"/>
      <c r="AE3" s="247"/>
      <c r="AF3" s="248"/>
      <c r="AG3" s="248"/>
      <c r="AH3" s="247"/>
      <c r="AI3" s="249"/>
    </row>
    <row r="4">
      <c r="A4" s="250"/>
      <c r="B4" s="251"/>
      <c r="C4" s="252"/>
      <c r="D4" s="253"/>
      <c r="E4" s="253"/>
      <c r="F4" s="254"/>
      <c r="G4" s="255"/>
      <c r="H4" s="256"/>
      <c r="I4" s="257"/>
      <c r="J4" s="258"/>
      <c r="K4" s="253"/>
      <c r="L4" s="253"/>
      <c r="M4" s="253"/>
      <c r="N4" s="256"/>
      <c r="O4" s="259"/>
      <c r="P4" s="258"/>
      <c r="Q4" s="254"/>
      <c r="R4" s="254"/>
      <c r="S4" s="256"/>
      <c r="T4" s="259"/>
      <c r="U4" s="260"/>
      <c r="V4" s="50"/>
      <c r="W4" s="261"/>
      <c r="X4" s="262"/>
      <c r="Y4" s="98"/>
      <c r="Z4" s="98"/>
      <c r="AA4" s="98"/>
      <c r="AB4" s="158"/>
      <c r="AC4" s="263"/>
      <c r="AD4" s="264"/>
      <c r="AE4" s="264"/>
      <c r="AF4" s="264"/>
      <c r="AG4" s="264"/>
      <c r="AH4" s="264"/>
      <c r="AI4" s="265"/>
    </row>
    <row r="5">
      <c r="A5" s="266"/>
      <c r="B5" s="267"/>
      <c r="C5" s="268"/>
      <c r="D5" s="269"/>
      <c r="E5" s="269"/>
      <c r="F5" s="269"/>
      <c r="G5" s="270"/>
      <c r="H5" s="271"/>
      <c r="I5" s="272"/>
      <c r="J5" s="273"/>
      <c r="K5" s="269"/>
      <c r="L5" s="269"/>
      <c r="M5" s="269"/>
      <c r="N5" s="271"/>
      <c r="O5" s="274"/>
      <c r="P5" s="273"/>
      <c r="Q5" s="269"/>
      <c r="R5" s="269"/>
      <c r="S5" s="271"/>
      <c r="T5" s="274"/>
      <c r="U5" s="275"/>
      <c r="V5" s="50"/>
      <c r="W5" s="266"/>
      <c r="X5" s="267"/>
      <c r="Y5" s="2"/>
      <c r="Z5" s="2"/>
      <c r="AA5" s="2"/>
      <c r="AB5" s="160"/>
      <c r="AC5" s="276"/>
      <c r="AD5" s="277"/>
      <c r="AE5" s="277"/>
      <c r="AF5" s="277"/>
      <c r="AG5" s="277"/>
      <c r="AH5" s="277"/>
      <c r="AI5" s="278"/>
    </row>
    <row r="6">
      <c r="A6" s="266"/>
      <c r="B6" s="267"/>
      <c r="C6" s="268"/>
      <c r="D6" s="269"/>
      <c r="E6" s="269"/>
      <c r="F6" s="269"/>
      <c r="G6" s="270"/>
      <c r="H6" s="271"/>
      <c r="I6" s="272"/>
      <c r="J6" s="273"/>
      <c r="K6" s="269"/>
      <c r="L6" s="269"/>
      <c r="M6" s="269"/>
      <c r="N6" s="271"/>
      <c r="O6" s="274"/>
      <c r="P6" s="273"/>
      <c r="Q6" s="269"/>
      <c r="R6" s="269"/>
      <c r="S6" s="271"/>
      <c r="T6" s="274"/>
      <c r="U6" s="275"/>
      <c r="V6" s="50"/>
      <c r="W6" s="266"/>
      <c r="X6" s="267"/>
      <c r="Y6" s="2"/>
      <c r="Z6" s="2"/>
      <c r="AA6" s="2"/>
      <c r="AB6" s="160"/>
      <c r="AC6" s="276"/>
      <c r="AD6" s="277"/>
      <c r="AE6" s="277"/>
      <c r="AF6" s="277"/>
      <c r="AG6" s="277"/>
      <c r="AH6" s="277"/>
      <c r="AI6" s="278"/>
    </row>
    <row r="7">
      <c r="A7" s="266"/>
      <c r="B7" s="267"/>
      <c r="C7" s="268"/>
      <c r="D7" s="269"/>
      <c r="E7" s="269"/>
      <c r="F7" s="269"/>
      <c r="G7" s="270"/>
      <c r="H7" s="271"/>
      <c r="I7" s="272"/>
      <c r="J7" s="273"/>
      <c r="K7" s="269"/>
      <c r="L7" s="269"/>
      <c r="M7" s="269"/>
      <c r="N7" s="271"/>
      <c r="O7" s="274"/>
      <c r="P7" s="273"/>
      <c r="Q7" s="269"/>
      <c r="R7" s="269"/>
      <c r="S7" s="271"/>
      <c r="T7" s="274"/>
      <c r="U7" s="275"/>
      <c r="V7" s="50"/>
      <c r="W7" s="266"/>
      <c r="X7" s="267"/>
      <c r="Y7" s="2"/>
      <c r="Z7" s="2"/>
      <c r="AA7" s="2"/>
      <c r="AB7" s="160"/>
      <c r="AC7" s="276"/>
      <c r="AD7" s="277"/>
      <c r="AE7" s="277"/>
      <c r="AF7" s="277"/>
      <c r="AG7" s="277"/>
      <c r="AH7" s="277"/>
      <c r="AI7" s="278"/>
    </row>
    <row r="8">
      <c r="A8" s="266"/>
      <c r="B8" s="267"/>
      <c r="C8" s="268"/>
      <c r="D8" s="269"/>
      <c r="E8" s="269"/>
      <c r="F8" s="269"/>
      <c r="G8" s="270"/>
      <c r="H8" s="271"/>
      <c r="I8" s="272"/>
      <c r="J8" s="273"/>
      <c r="K8" s="269"/>
      <c r="L8" s="269"/>
      <c r="M8" s="269"/>
      <c r="N8" s="271"/>
      <c r="O8" s="274"/>
      <c r="P8" s="273"/>
      <c r="Q8" s="269"/>
      <c r="R8" s="269"/>
      <c r="S8" s="271"/>
      <c r="T8" s="274"/>
      <c r="U8" s="275"/>
      <c r="V8" s="50"/>
      <c r="W8" s="266"/>
      <c r="X8" s="267"/>
      <c r="Y8" s="2"/>
      <c r="Z8" s="2"/>
      <c r="AA8" s="2"/>
      <c r="AB8" s="160"/>
      <c r="AC8" s="276"/>
      <c r="AD8" s="277"/>
      <c r="AE8" s="277"/>
      <c r="AF8" s="277"/>
      <c r="AG8" s="277"/>
      <c r="AH8" s="277"/>
      <c r="AI8" s="278"/>
    </row>
    <row r="9">
      <c r="A9" s="266"/>
      <c r="B9" s="267"/>
      <c r="C9" s="268"/>
      <c r="D9" s="269"/>
      <c r="E9" s="269"/>
      <c r="F9" s="269"/>
      <c r="G9" s="270"/>
      <c r="H9" s="271"/>
      <c r="I9" s="272"/>
      <c r="J9" s="273"/>
      <c r="K9" s="269"/>
      <c r="L9" s="269"/>
      <c r="M9" s="269"/>
      <c r="N9" s="271"/>
      <c r="O9" s="274"/>
      <c r="P9" s="273"/>
      <c r="Q9" s="269"/>
      <c r="R9" s="269"/>
      <c r="S9" s="271"/>
      <c r="T9" s="274"/>
      <c r="U9" s="275"/>
      <c r="V9" s="50"/>
      <c r="W9" s="266"/>
      <c r="X9" s="267"/>
      <c r="Y9" s="2"/>
      <c r="Z9" s="2"/>
      <c r="AA9" s="2"/>
      <c r="AB9" s="160"/>
      <c r="AC9" s="276"/>
      <c r="AD9" s="277"/>
      <c r="AE9" s="277"/>
      <c r="AF9" s="277"/>
      <c r="AG9" s="277"/>
      <c r="AH9" s="277"/>
      <c r="AI9" s="278"/>
    </row>
    <row r="10">
      <c r="A10" s="266"/>
      <c r="B10" s="267"/>
      <c r="C10" s="268"/>
      <c r="D10" s="269"/>
      <c r="E10" s="269"/>
      <c r="F10" s="269"/>
      <c r="G10" s="270"/>
      <c r="H10" s="271"/>
      <c r="I10" s="272"/>
      <c r="J10" s="273"/>
      <c r="K10" s="269"/>
      <c r="L10" s="269"/>
      <c r="M10" s="269"/>
      <c r="N10" s="271"/>
      <c r="O10" s="274"/>
      <c r="P10" s="273"/>
      <c r="Q10" s="269"/>
      <c r="R10" s="269"/>
      <c r="S10" s="271"/>
      <c r="T10" s="274"/>
      <c r="U10" s="275"/>
      <c r="V10" s="50"/>
      <c r="W10" s="266"/>
      <c r="X10" s="267"/>
      <c r="Y10" s="2"/>
      <c r="Z10" s="2"/>
      <c r="AA10" s="2"/>
      <c r="AB10" s="160"/>
      <c r="AC10" s="276"/>
      <c r="AD10" s="277"/>
      <c r="AE10" s="277"/>
      <c r="AF10" s="277"/>
      <c r="AG10" s="277"/>
      <c r="AH10" s="277"/>
      <c r="AI10" s="278"/>
    </row>
    <row r="11">
      <c r="A11" s="266"/>
      <c r="B11" s="267"/>
      <c r="C11" s="268"/>
      <c r="D11" s="269"/>
      <c r="E11" s="269"/>
      <c r="F11" s="269"/>
      <c r="G11" s="270"/>
      <c r="H11" s="271"/>
      <c r="I11" s="272"/>
      <c r="J11" s="273"/>
      <c r="K11" s="269"/>
      <c r="L11" s="269"/>
      <c r="M11" s="269"/>
      <c r="N11" s="271"/>
      <c r="O11" s="274"/>
      <c r="P11" s="273"/>
      <c r="Q11" s="269"/>
      <c r="R11" s="269"/>
      <c r="S11" s="271"/>
      <c r="T11" s="274"/>
      <c r="U11" s="275"/>
      <c r="V11" s="50"/>
      <c r="W11" s="266"/>
      <c r="X11" s="267"/>
      <c r="Y11" s="2"/>
      <c r="Z11" s="2"/>
      <c r="AA11" s="2"/>
      <c r="AB11" s="160"/>
      <c r="AC11" s="276"/>
      <c r="AD11" s="277"/>
      <c r="AE11" s="277"/>
      <c r="AF11" s="277"/>
      <c r="AG11" s="277"/>
      <c r="AH11" s="277"/>
      <c r="AI11" s="278"/>
    </row>
    <row r="12">
      <c r="A12" s="266"/>
      <c r="B12" s="267"/>
      <c r="C12" s="268"/>
      <c r="D12" s="269"/>
      <c r="E12" s="269"/>
      <c r="F12" s="269"/>
      <c r="G12" s="270"/>
      <c r="H12" s="271"/>
      <c r="I12" s="272"/>
      <c r="J12" s="273"/>
      <c r="K12" s="269"/>
      <c r="L12" s="269"/>
      <c r="M12" s="269"/>
      <c r="N12" s="271"/>
      <c r="O12" s="274"/>
      <c r="P12" s="273"/>
      <c r="Q12" s="269"/>
      <c r="R12" s="269"/>
      <c r="S12" s="271"/>
      <c r="T12" s="274"/>
      <c r="U12" s="275"/>
      <c r="V12" s="50"/>
      <c r="W12" s="266"/>
      <c r="X12" s="267"/>
      <c r="Y12" s="2"/>
      <c r="Z12" s="2"/>
      <c r="AA12" s="2"/>
      <c r="AB12" s="160"/>
      <c r="AC12" s="276"/>
      <c r="AD12" s="277"/>
      <c r="AE12" s="277"/>
      <c r="AF12" s="277"/>
      <c r="AG12" s="277"/>
      <c r="AH12" s="277"/>
      <c r="AI12" s="278"/>
    </row>
    <row r="13">
      <c r="A13" s="279"/>
      <c r="B13" s="267"/>
      <c r="C13" s="268"/>
      <c r="D13" s="269"/>
      <c r="E13" s="269"/>
      <c r="F13" s="269"/>
      <c r="G13" s="270"/>
      <c r="H13" s="271"/>
      <c r="I13" s="272"/>
      <c r="J13" s="273"/>
      <c r="K13" s="269"/>
      <c r="L13" s="269"/>
      <c r="M13" s="269"/>
      <c r="N13" s="271"/>
      <c r="O13" s="274"/>
      <c r="P13" s="273"/>
      <c r="Q13" s="269"/>
      <c r="R13" s="269"/>
      <c r="S13" s="271"/>
      <c r="T13" s="274"/>
      <c r="U13" s="275"/>
      <c r="V13" s="50"/>
      <c r="W13" s="266"/>
      <c r="X13" s="267"/>
      <c r="Y13" s="2"/>
      <c r="Z13" s="2"/>
      <c r="AA13" s="2"/>
      <c r="AB13" s="160"/>
      <c r="AC13" s="276"/>
      <c r="AD13" s="277"/>
      <c r="AE13" s="277"/>
      <c r="AF13" s="277"/>
      <c r="AG13" s="277"/>
      <c r="AH13" s="277"/>
      <c r="AI13" s="278"/>
    </row>
    <row r="14">
      <c r="A14" s="266"/>
      <c r="B14" s="267"/>
      <c r="C14" s="268"/>
      <c r="D14" s="269"/>
      <c r="E14" s="269"/>
      <c r="F14" s="269"/>
      <c r="G14" s="270"/>
      <c r="H14" s="271"/>
      <c r="I14" s="272"/>
      <c r="J14" s="273"/>
      <c r="K14" s="269"/>
      <c r="L14" s="269"/>
      <c r="M14" s="269"/>
      <c r="N14" s="271"/>
      <c r="O14" s="274"/>
      <c r="P14" s="273"/>
      <c r="Q14" s="269"/>
      <c r="R14" s="269"/>
      <c r="S14" s="271"/>
      <c r="T14" s="274"/>
      <c r="U14" s="275"/>
      <c r="V14" s="50"/>
      <c r="W14" s="266"/>
      <c r="X14" s="267"/>
      <c r="Y14" s="2"/>
      <c r="Z14" s="2"/>
      <c r="AA14" s="2"/>
      <c r="AB14" s="160"/>
      <c r="AC14" s="276"/>
      <c r="AD14" s="277"/>
      <c r="AE14" s="277"/>
      <c r="AF14" s="277"/>
      <c r="AG14" s="277"/>
      <c r="AH14" s="277"/>
      <c r="AI14" s="278"/>
    </row>
    <row r="15">
      <c r="A15" s="266"/>
      <c r="B15" s="267"/>
      <c r="C15" s="268"/>
      <c r="D15" s="269"/>
      <c r="E15" s="269"/>
      <c r="F15" s="269"/>
      <c r="G15" s="270"/>
      <c r="H15" s="271"/>
      <c r="I15" s="272"/>
      <c r="J15" s="273"/>
      <c r="K15" s="269"/>
      <c r="L15" s="269"/>
      <c r="M15" s="269"/>
      <c r="N15" s="271"/>
      <c r="O15" s="274"/>
      <c r="P15" s="273"/>
      <c r="Q15" s="269"/>
      <c r="R15" s="269"/>
      <c r="S15" s="271"/>
      <c r="T15" s="274"/>
      <c r="U15" s="275"/>
      <c r="V15" s="50"/>
      <c r="W15" s="266"/>
      <c r="X15" s="267"/>
      <c r="Y15" s="2"/>
      <c r="Z15" s="2"/>
      <c r="AA15" s="2"/>
      <c r="AB15" s="160"/>
      <c r="AC15" s="276"/>
      <c r="AD15" s="277"/>
      <c r="AE15" s="277"/>
      <c r="AF15" s="277"/>
      <c r="AG15" s="277"/>
      <c r="AH15" s="277"/>
      <c r="AI15" s="278"/>
    </row>
    <row r="16">
      <c r="A16" s="266"/>
      <c r="B16" s="267"/>
      <c r="C16" s="268"/>
      <c r="D16" s="269"/>
      <c r="E16" s="269"/>
      <c r="F16" s="269"/>
      <c r="G16" s="270"/>
      <c r="H16" s="271"/>
      <c r="I16" s="272"/>
      <c r="J16" s="273"/>
      <c r="K16" s="269"/>
      <c r="L16" s="269"/>
      <c r="M16" s="269"/>
      <c r="N16" s="271"/>
      <c r="O16" s="274"/>
      <c r="P16" s="273"/>
      <c r="Q16" s="269"/>
      <c r="R16" s="269"/>
      <c r="S16" s="271"/>
      <c r="T16" s="274"/>
      <c r="U16" s="275"/>
      <c r="V16" s="50"/>
      <c r="W16" s="266"/>
      <c r="X16" s="267"/>
      <c r="Y16" s="2"/>
      <c r="Z16" s="2"/>
      <c r="AA16" s="2"/>
      <c r="AB16" s="160"/>
      <c r="AC16" s="276"/>
      <c r="AD16" s="277"/>
      <c r="AE16" s="277"/>
      <c r="AF16" s="277"/>
      <c r="AG16" s="277"/>
      <c r="AH16" s="277"/>
      <c r="AI16" s="278"/>
    </row>
    <row r="17">
      <c r="A17" s="266"/>
      <c r="B17" s="267"/>
      <c r="C17" s="268"/>
      <c r="D17" s="269"/>
      <c r="E17" s="269"/>
      <c r="F17" s="269"/>
      <c r="G17" s="270"/>
      <c r="H17" s="271"/>
      <c r="I17" s="272"/>
      <c r="J17" s="273"/>
      <c r="K17" s="269"/>
      <c r="L17" s="269"/>
      <c r="M17" s="269"/>
      <c r="N17" s="271"/>
      <c r="O17" s="274"/>
      <c r="P17" s="273"/>
      <c r="Q17" s="269"/>
      <c r="R17" s="269"/>
      <c r="S17" s="271"/>
      <c r="T17" s="274"/>
      <c r="U17" s="275"/>
      <c r="V17" s="50"/>
      <c r="W17" s="266"/>
      <c r="X17" s="267"/>
      <c r="Y17" s="2"/>
      <c r="Z17" s="2"/>
      <c r="AA17" s="2"/>
      <c r="AB17" s="160"/>
      <c r="AC17" s="276"/>
      <c r="AD17" s="277"/>
      <c r="AE17" s="277"/>
      <c r="AF17" s="277"/>
      <c r="AG17" s="277"/>
      <c r="AH17" s="277"/>
      <c r="AI17" s="278"/>
    </row>
    <row r="18">
      <c r="A18" s="266"/>
      <c r="B18" s="267"/>
      <c r="C18" s="268"/>
      <c r="D18" s="269"/>
      <c r="E18" s="269"/>
      <c r="F18" s="269"/>
      <c r="G18" s="270"/>
      <c r="H18" s="271"/>
      <c r="I18" s="272"/>
      <c r="J18" s="273"/>
      <c r="K18" s="269"/>
      <c r="L18" s="269"/>
      <c r="M18" s="269"/>
      <c r="N18" s="271"/>
      <c r="O18" s="274"/>
      <c r="P18" s="273"/>
      <c r="Q18" s="269"/>
      <c r="R18" s="269"/>
      <c r="S18" s="271"/>
      <c r="T18" s="274"/>
      <c r="U18" s="275"/>
      <c r="V18" s="50"/>
      <c r="W18" s="266"/>
      <c r="X18" s="267"/>
      <c r="Y18" s="2"/>
      <c r="Z18" s="2"/>
      <c r="AA18" s="2"/>
      <c r="AB18" s="160"/>
      <c r="AC18" s="276"/>
      <c r="AD18" s="277"/>
      <c r="AE18" s="277"/>
      <c r="AF18" s="277"/>
      <c r="AG18" s="277"/>
      <c r="AH18" s="277"/>
      <c r="AI18" s="278"/>
    </row>
    <row r="19">
      <c r="A19" s="266"/>
      <c r="B19" s="267"/>
      <c r="C19" s="268"/>
      <c r="D19" s="269"/>
      <c r="E19" s="269"/>
      <c r="F19" s="269"/>
      <c r="G19" s="270"/>
      <c r="H19" s="271"/>
      <c r="I19" s="272"/>
      <c r="J19" s="273"/>
      <c r="K19" s="269"/>
      <c r="L19" s="269"/>
      <c r="M19" s="269"/>
      <c r="N19" s="271"/>
      <c r="O19" s="274"/>
      <c r="P19" s="273"/>
      <c r="Q19" s="269"/>
      <c r="R19" s="269"/>
      <c r="S19" s="271"/>
      <c r="T19" s="274"/>
      <c r="U19" s="275"/>
      <c r="V19" s="50"/>
      <c r="W19" s="266"/>
      <c r="X19" s="267"/>
      <c r="Y19" s="2"/>
      <c r="Z19" s="2"/>
      <c r="AA19" s="2"/>
      <c r="AB19" s="160"/>
      <c r="AC19" s="276"/>
      <c r="AD19" s="277"/>
      <c r="AE19" s="277"/>
      <c r="AF19" s="277"/>
      <c r="AG19" s="277"/>
      <c r="AH19" s="277"/>
      <c r="AI19" s="278"/>
    </row>
    <row r="20">
      <c r="A20" s="266"/>
      <c r="B20" s="267"/>
      <c r="C20" s="268"/>
      <c r="D20" s="269"/>
      <c r="E20" s="269"/>
      <c r="F20" s="269"/>
      <c r="G20" s="270"/>
      <c r="H20" s="271"/>
      <c r="I20" s="272"/>
      <c r="J20" s="273"/>
      <c r="K20" s="269"/>
      <c r="L20" s="269"/>
      <c r="M20" s="269"/>
      <c r="N20" s="271"/>
      <c r="O20" s="274"/>
      <c r="P20" s="273"/>
      <c r="Q20" s="269"/>
      <c r="R20" s="269"/>
      <c r="S20" s="271"/>
      <c r="T20" s="274"/>
      <c r="U20" s="275"/>
      <c r="V20" s="50"/>
      <c r="W20" s="266"/>
      <c r="X20" s="267"/>
      <c r="Y20" s="2"/>
      <c r="Z20" s="2"/>
      <c r="AA20" s="2"/>
      <c r="AB20" s="160"/>
      <c r="AC20" s="276"/>
      <c r="AD20" s="277"/>
      <c r="AE20" s="277"/>
      <c r="AF20" s="277"/>
      <c r="AG20" s="277"/>
      <c r="AH20" s="277"/>
      <c r="AI20" s="278"/>
    </row>
    <row r="21">
      <c r="A21" s="266"/>
      <c r="B21" s="267"/>
      <c r="C21" s="268"/>
      <c r="D21" s="269"/>
      <c r="E21" s="269"/>
      <c r="F21" s="269"/>
      <c r="G21" s="270"/>
      <c r="H21" s="271"/>
      <c r="I21" s="272"/>
      <c r="J21" s="273"/>
      <c r="K21" s="269"/>
      <c r="L21" s="269"/>
      <c r="M21" s="269"/>
      <c r="N21" s="271"/>
      <c r="O21" s="274"/>
      <c r="P21" s="273"/>
      <c r="Q21" s="269"/>
      <c r="R21" s="269"/>
      <c r="S21" s="271"/>
      <c r="T21" s="274"/>
      <c r="U21" s="275"/>
      <c r="V21" s="50"/>
      <c r="W21" s="266"/>
      <c r="X21" s="267"/>
      <c r="Y21" s="2"/>
      <c r="Z21" s="2"/>
      <c r="AA21" s="2"/>
      <c r="AB21" s="160"/>
      <c r="AC21" s="276"/>
      <c r="AD21" s="277"/>
      <c r="AE21" s="277"/>
      <c r="AF21" s="277"/>
      <c r="AG21" s="277"/>
      <c r="AH21" s="277"/>
      <c r="AI21" s="278"/>
    </row>
    <row r="22">
      <c r="A22" s="266"/>
      <c r="B22" s="267"/>
      <c r="C22" s="268"/>
      <c r="D22" s="269"/>
      <c r="E22" s="269"/>
      <c r="F22" s="269"/>
      <c r="G22" s="270"/>
      <c r="H22" s="271"/>
      <c r="I22" s="272"/>
      <c r="J22" s="273"/>
      <c r="K22" s="269"/>
      <c r="L22" s="269"/>
      <c r="M22" s="269"/>
      <c r="N22" s="271"/>
      <c r="O22" s="274"/>
      <c r="P22" s="273"/>
      <c r="Q22" s="269"/>
      <c r="R22" s="269"/>
      <c r="S22" s="271"/>
      <c r="T22" s="274"/>
      <c r="U22" s="275"/>
      <c r="V22" s="50"/>
      <c r="W22" s="266"/>
      <c r="X22" s="267"/>
      <c r="Y22" s="2"/>
      <c r="Z22" s="2"/>
      <c r="AA22" s="2"/>
      <c r="AB22" s="160"/>
      <c r="AC22" s="276"/>
      <c r="AD22" s="277"/>
      <c r="AE22" s="277"/>
      <c r="AF22" s="277"/>
      <c r="AG22" s="277"/>
      <c r="AH22" s="277"/>
      <c r="AI22" s="278"/>
    </row>
    <row r="23">
      <c r="A23" s="266"/>
      <c r="B23" s="267"/>
      <c r="C23" s="268"/>
      <c r="D23" s="269"/>
      <c r="E23" s="269"/>
      <c r="F23" s="269"/>
      <c r="G23" s="270"/>
      <c r="H23" s="271"/>
      <c r="I23" s="272"/>
      <c r="J23" s="273"/>
      <c r="K23" s="269"/>
      <c r="L23" s="269"/>
      <c r="M23" s="269"/>
      <c r="N23" s="271"/>
      <c r="O23" s="274"/>
      <c r="P23" s="273"/>
      <c r="Q23" s="269"/>
      <c r="R23" s="269"/>
      <c r="S23" s="271"/>
      <c r="T23" s="274"/>
      <c r="U23" s="275"/>
      <c r="V23" s="50"/>
      <c r="W23" s="266"/>
      <c r="X23" s="267"/>
      <c r="Y23" s="2"/>
      <c r="Z23" s="2"/>
      <c r="AA23" s="2"/>
      <c r="AB23" s="160"/>
      <c r="AC23" s="276"/>
      <c r="AD23" s="277"/>
      <c r="AE23" s="277"/>
      <c r="AF23" s="277"/>
      <c r="AG23" s="277"/>
      <c r="AH23" s="277"/>
      <c r="AI23" s="278"/>
    </row>
    <row r="24">
      <c r="A24" s="266"/>
      <c r="B24" s="267"/>
      <c r="C24" s="268"/>
      <c r="D24" s="269"/>
      <c r="E24" s="269"/>
      <c r="F24" s="269"/>
      <c r="G24" s="270"/>
      <c r="H24" s="271"/>
      <c r="I24" s="272"/>
      <c r="J24" s="273"/>
      <c r="K24" s="269"/>
      <c r="L24" s="269"/>
      <c r="M24" s="269"/>
      <c r="N24" s="271"/>
      <c r="O24" s="274"/>
      <c r="P24" s="273"/>
      <c r="Q24" s="269"/>
      <c r="R24" s="269"/>
      <c r="S24" s="271"/>
      <c r="T24" s="274"/>
      <c r="U24" s="275"/>
      <c r="V24" s="50"/>
      <c r="W24" s="266"/>
      <c r="X24" s="267"/>
      <c r="Y24" s="2"/>
      <c r="Z24" s="2"/>
      <c r="AA24" s="2"/>
      <c r="AB24" s="160"/>
      <c r="AC24" s="276"/>
      <c r="AD24" s="277"/>
      <c r="AE24" s="277"/>
      <c r="AF24" s="277"/>
      <c r="AG24" s="277"/>
      <c r="AH24" s="277"/>
      <c r="AI24" s="278"/>
    </row>
    <row r="25">
      <c r="A25" s="266"/>
      <c r="B25" s="267"/>
      <c r="C25" s="268"/>
      <c r="D25" s="269"/>
      <c r="E25" s="269"/>
      <c r="F25" s="269"/>
      <c r="G25" s="270"/>
      <c r="H25" s="271"/>
      <c r="I25" s="272"/>
      <c r="J25" s="273"/>
      <c r="K25" s="269"/>
      <c r="L25" s="269"/>
      <c r="M25" s="269"/>
      <c r="N25" s="271"/>
      <c r="O25" s="274"/>
      <c r="P25" s="273"/>
      <c r="Q25" s="269"/>
      <c r="R25" s="269"/>
      <c r="S25" s="271"/>
      <c r="T25" s="274"/>
      <c r="U25" s="275"/>
      <c r="V25" s="50"/>
      <c r="W25" s="266"/>
      <c r="X25" s="267"/>
      <c r="Y25" s="2"/>
      <c r="Z25" s="2"/>
      <c r="AA25" s="2"/>
      <c r="AB25" s="160"/>
      <c r="AC25" s="276"/>
      <c r="AD25" s="277"/>
      <c r="AE25" s="277"/>
      <c r="AF25" s="277"/>
      <c r="AG25" s="277"/>
      <c r="AH25" s="277"/>
      <c r="AI25" s="278"/>
    </row>
    <row r="26">
      <c r="A26" s="266"/>
      <c r="B26" s="267"/>
      <c r="C26" s="268"/>
      <c r="D26" s="269"/>
      <c r="E26" s="269"/>
      <c r="F26" s="269"/>
      <c r="G26" s="270"/>
      <c r="H26" s="271"/>
      <c r="I26" s="272"/>
      <c r="J26" s="273"/>
      <c r="K26" s="269"/>
      <c r="L26" s="269"/>
      <c r="M26" s="269"/>
      <c r="N26" s="271"/>
      <c r="O26" s="274"/>
      <c r="P26" s="273"/>
      <c r="Q26" s="269"/>
      <c r="R26" s="269"/>
      <c r="S26" s="271"/>
      <c r="T26" s="274"/>
      <c r="U26" s="275"/>
      <c r="V26" s="50"/>
      <c r="W26" s="266"/>
      <c r="X26" s="267"/>
      <c r="Y26" s="2"/>
      <c r="Z26" s="2"/>
      <c r="AA26" s="2"/>
      <c r="AB26" s="160"/>
      <c r="AC26" s="276"/>
      <c r="AD26" s="277"/>
      <c r="AE26" s="277"/>
      <c r="AF26" s="277"/>
      <c r="AG26" s="277"/>
      <c r="AH26" s="277"/>
      <c r="AI26" s="278"/>
    </row>
    <row r="27">
      <c r="A27" s="266"/>
      <c r="B27" s="267"/>
      <c r="C27" s="268"/>
      <c r="D27" s="269"/>
      <c r="E27" s="269"/>
      <c r="F27" s="269"/>
      <c r="G27" s="270"/>
      <c r="H27" s="271"/>
      <c r="I27" s="272"/>
      <c r="J27" s="273"/>
      <c r="K27" s="269"/>
      <c r="L27" s="269"/>
      <c r="M27" s="269"/>
      <c r="N27" s="271"/>
      <c r="O27" s="274"/>
      <c r="P27" s="273"/>
      <c r="Q27" s="269"/>
      <c r="R27" s="269"/>
      <c r="S27" s="271"/>
      <c r="T27" s="274"/>
      <c r="U27" s="275"/>
      <c r="V27" s="50"/>
      <c r="W27" s="266"/>
      <c r="X27" s="267"/>
      <c r="Y27" s="2"/>
      <c r="Z27" s="2"/>
      <c r="AA27" s="2"/>
      <c r="AB27" s="160"/>
      <c r="AC27" s="276"/>
      <c r="AD27" s="277"/>
      <c r="AE27" s="277"/>
      <c r="AF27" s="277"/>
      <c r="AG27" s="277"/>
      <c r="AH27" s="277"/>
      <c r="AI27" s="278"/>
    </row>
    <row r="28">
      <c r="A28" s="266"/>
      <c r="B28" s="267"/>
      <c r="C28" s="268"/>
      <c r="D28" s="269"/>
      <c r="E28" s="269"/>
      <c r="F28" s="269"/>
      <c r="G28" s="270"/>
      <c r="H28" s="271"/>
      <c r="I28" s="272"/>
      <c r="J28" s="273"/>
      <c r="K28" s="269"/>
      <c r="L28" s="269"/>
      <c r="M28" s="269"/>
      <c r="N28" s="271"/>
      <c r="O28" s="274"/>
      <c r="P28" s="273"/>
      <c r="Q28" s="269"/>
      <c r="R28" s="269"/>
      <c r="S28" s="271"/>
      <c r="T28" s="274"/>
      <c r="U28" s="275"/>
      <c r="V28" s="50"/>
      <c r="W28" s="266"/>
      <c r="X28" s="267"/>
      <c r="Y28" s="2"/>
      <c r="Z28" s="2"/>
      <c r="AA28" s="2"/>
      <c r="AB28" s="160"/>
      <c r="AC28" s="276"/>
      <c r="AD28" s="277"/>
      <c r="AE28" s="277"/>
      <c r="AF28" s="277"/>
      <c r="AG28" s="277"/>
      <c r="AH28" s="277"/>
      <c r="AI28" s="278"/>
    </row>
    <row r="29">
      <c r="A29" s="266"/>
      <c r="B29" s="267"/>
      <c r="C29" s="268"/>
      <c r="D29" s="269"/>
      <c r="E29" s="269"/>
      <c r="F29" s="269"/>
      <c r="G29" s="270"/>
      <c r="H29" s="271"/>
      <c r="I29" s="272"/>
      <c r="J29" s="273"/>
      <c r="K29" s="269"/>
      <c r="L29" s="269"/>
      <c r="M29" s="269"/>
      <c r="N29" s="271"/>
      <c r="O29" s="274"/>
      <c r="P29" s="273"/>
      <c r="Q29" s="269"/>
      <c r="R29" s="269"/>
      <c r="S29" s="271"/>
      <c r="T29" s="274"/>
      <c r="U29" s="275"/>
      <c r="V29" s="50"/>
      <c r="W29" s="266"/>
      <c r="X29" s="267"/>
      <c r="Y29" s="2"/>
      <c r="Z29" s="2"/>
      <c r="AA29" s="2"/>
      <c r="AB29" s="160"/>
      <c r="AC29" s="276"/>
      <c r="AD29" s="277"/>
      <c r="AE29" s="277"/>
      <c r="AF29" s="277"/>
      <c r="AG29" s="277"/>
      <c r="AH29" s="277"/>
      <c r="AI29" s="278"/>
    </row>
    <row r="30">
      <c r="A30" s="266"/>
      <c r="B30" s="267"/>
      <c r="C30" s="268"/>
      <c r="D30" s="269"/>
      <c r="E30" s="269"/>
      <c r="F30" s="269"/>
      <c r="G30" s="270"/>
      <c r="H30" s="271"/>
      <c r="I30" s="272"/>
      <c r="J30" s="273"/>
      <c r="K30" s="269"/>
      <c r="L30" s="269"/>
      <c r="M30" s="269"/>
      <c r="N30" s="271"/>
      <c r="O30" s="274"/>
      <c r="P30" s="273"/>
      <c r="Q30" s="269"/>
      <c r="R30" s="269"/>
      <c r="S30" s="271"/>
      <c r="T30" s="274"/>
      <c r="U30" s="275"/>
      <c r="V30" s="50"/>
      <c r="W30" s="266"/>
      <c r="X30" s="267"/>
      <c r="Y30" s="2"/>
      <c r="Z30" s="2"/>
      <c r="AA30" s="2"/>
      <c r="AB30" s="160"/>
      <c r="AC30" s="276"/>
      <c r="AD30" s="277"/>
      <c r="AE30" s="277"/>
      <c r="AF30" s="277"/>
      <c r="AG30" s="277"/>
      <c r="AH30" s="277"/>
      <c r="AI30" s="278"/>
    </row>
    <row r="31">
      <c r="A31" s="266"/>
      <c r="B31" s="267"/>
      <c r="C31" s="268"/>
      <c r="D31" s="269"/>
      <c r="E31" s="269"/>
      <c r="F31" s="269"/>
      <c r="G31" s="270"/>
      <c r="H31" s="271"/>
      <c r="I31" s="272"/>
      <c r="J31" s="273"/>
      <c r="K31" s="269"/>
      <c r="L31" s="269"/>
      <c r="M31" s="269"/>
      <c r="N31" s="271"/>
      <c r="O31" s="274"/>
      <c r="P31" s="273"/>
      <c r="Q31" s="269"/>
      <c r="R31" s="269"/>
      <c r="S31" s="271"/>
      <c r="T31" s="274"/>
      <c r="U31" s="275"/>
      <c r="V31" s="50"/>
      <c r="W31" s="266"/>
      <c r="X31" s="267"/>
      <c r="Y31" s="2"/>
      <c r="Z31" s="2"/>
      <c r="AA31" s="2"/>
      <c r="AB31" s="160"/>
      <c r="AC31" s="276"/>
      <c r="AD31" s="277"/>
      <c r="AE31" s="277"/>
      <c r="AF31" s="277"/>
      <c r="AG31" s="277"/>
      <c r="AH31" s="277"/>
      <c r="AI31" s="278"/>
    </row>
    <row r="32">
      <c r="A32" s="266"/>
      <c r="B32" s="267"/>
      <c r="C32" s="268"/>
      <c r="D32" s="269"/>
      <c r="E32" s="269"/>
      <c r="F32" s="269"/>
      <c r="G32" s="270"/>
      <c r="H32" s="271"/>
      <c r="I32" s="272"/>
      <c r="J32" s="273"/>
      <c r="K32" s="269"/>
      <c r="L32" s="269"/>
      <c r="M32" s="269"/>
      <c r="N32" s="271"/>
      <c r="O32" s="274"/>
      <c r="P32" s="273"/>
      <c r="Q32" s="269"/>
      <c r="R32" s="269"/>
      <c r="S32" s="271"/>
      <c r="T32" s="274"/>
      <c r="U32" s="275"/>
      <c r="V32" s="50"/>
      <c r="W32" s="266"/>
      <c r="X32" s="267"/>
      <c r="Y32" s="2"/>
      <c r="Z32" s="2"/>
      <c r="AA32" s="2"/>
      <c r="AB32" s="160"/>
      <c r="AC32" s="276"/>
      <c r="AD32" s="277"/>
      <c r="AE32" s="277"/>
      <c r="AF32" s="277"/>
      <c r="AG32" s="277"/>
      <c r="AH32" s="277"/>
      <c r="AI32" s="278"/>
    </row>
    <row r="33">
      <c r="A33" s="280"/>
      <c r="B33" s="281"/>
      <c r="C33" s="282"/>
      <c r="D33" s="283"/>
      <c r="E33" s="283"/>
      <c r="F33" s="283"/>
      <c r="G33" s="284"/>
      <c r="H33" s="285"/>
      <c r="I33" s="286"/>
      <c r="J33" s="287"/>
      <c r="K33" s="283"/>
      <c r="L33" s="283"/>
      <c r="M33" s="283"/>
      <c r="N33" s="285"/>
      <c r="O33" s="288"/>
      <c r="P33" s="287"/>
      <c r="Q33" s="283"/>
      <c r="R33" s="283"/>
      <c r="S33" s="285"/>
      <c r="T33" s="288"/>
      <c r="U33" s="289"/>
      <c r="V33" s="50"/>
      <c r="W33" s="266"/>
      <c r="X33" s="267"/>
      <c r="Y33" s="2"/>
      <c r="Z33" s="2"/>
      <c r="AA33" s="2"/>
      <c r="AB33" s="160"/>
      <c r="AC33" s="276"/>
      <c r="AD33" s="277"/>
      <c r="AE33" s="277"/>
      <c r="AF33" s="277"/>
      <c r="AG33" s="277"/>
      <c r="AH33" s="277"/>
      <c r="AI33" s="278"/>
    </row>
    <row r="34">
      <c r="A34" s="290"/>
      <c r="B34" s="290"/>
      <c r="C34" s="291"/>
      <c r="D34" s="291"/>
      <c r="E34" s="291"/>
      <c r="F34" s="291"/>
      <c r="G34" s="291"/>
      <c r="H34" s="292"/>
      <c r="I34" s="293"/>
      <c r="J34" s="291"/>
      <c r="K34" s="291"/>
      <c r="L34" s="291"/>
      <c r="M34" s="291"/>
      <c r="N34" s="292"/>
      <c r="O34" s="292"/>
      <c r="P34" s="291"/>
      <c r="Q34" s="291"/>
      <c r="R34" s="291"/>
      <c r="S34" s="292"/>
      <c r="T34" s="292"/>
      <c r="U34" s="291"/>
      <c r="V34" s="50"/>
      <c r="W34" s="266"/>
      <c r="X34" s="267"/>
      <c r="Y34" s="2"/>
      <c r="Z34" s="2"/>
      <c r="AA34" s="2"/>
      <c r="AB34" s="160"/>
      <c r="AC34" s="276"/>
      <c r="AD34" s="277"/>
      <c r="AE34" s="277"/>
      <c r="AF34" s="277"/>
      <c r="AG34" s="277"/>
      <c r="AH34" s="277"/>
      <c r="AI34" s="278"/>
    </row>
    <row r="35">
      <c r="A35" s="28"/>
      <c r="B35" s="233"/>
      <c r="C35" s="294"/>
      <c r="E35" s="294"/>
      <c r="G35" s="23"/>
      <c r="H35" s="294"/>
      <c r="J35" s="23"/>
      <c r="K35" s="31"/>
      <c r="L35" s="32"/>
      <c r="M35" s="33"/>
      <c r="N35" s="23"/>
      <c r="O35" s="31"/>
      <c r="P35" s="32"/>
      <c r="Q35" s="33"/>
      <c r="R35" s="23"/>
      <c r="S35" s="31"/>
      <c r="T35" s="32"/>
      <c r="U35" s="33"/>
      <c r="V35" s="50"/>
      <c r="W35" s="266"/>
      <c r="X35" s="267"/>
      <c r="Y35" s="2"/>
      <c r="Z35" s="2"/>
      <c r="AA35" s="2"/>
      <c r="AB35" s="160"/>
      <c r="AC35" s="276"/>
      <c r="AD35" s="277"/>
      <c r="AE35" s="277"/>
      <c r="AF35" s="277"/>
      <c r="AG35" s="277"/>
      <c r="AH35" s="277"/>
      <c r="AI35" s="278"/>
    </row>
    <row r="36">
      <c r="A36" s="294"/>
      <c r="B36" s="294"/>
      <c r="C36" s="38"/>
      <c r="D36" s="295"/>
      <c r="E36" s="296"/>
      <c r="F36" s="295"/>
      <c r="G36" s="297"/>
      <c r="H36" s="296"/>
      <c r="I36" s="44"/>
      <c r="J36" s="298"/>
      <c r="K36" s="38"/>
      <c r="L36" s="44"/>
      <c r="M36" s="44"/>
      <c r="N36" s="298"/>
      <c r="O36" s="296"/>
      <c r="P36" s="44"/>
      <c r="Q36" s="44"/>
      <c r="R36" s="298"/>
      <c r="S36" s="44"/>
      <c r="T36" s="44"/>
      <c r="U36" s="47"/>
      <c r="V36" s="50"/>
      <c r="W36" s="266"/>
      <c r="X36" s="267"/>
      <c r="Y36" s="2"/>
      <c r="Z36" s="2"/>
      <c r="AA36" s="2"/>
      <c r="AB36" s="160"/>
      <c r="AC36" s="276"/>
      <c r="AD36" s="277"/>
      <c r="AE36" s="277"/>
      <c r="AF36" s="277"/>
      <c r="AG36" s="277"/>
      <c r="AH36" s="277"/>
      <c r="AI36" s="278"/>
    </row>
    <row r="37">
      <c r="A37" s="250"/>
      <c r="B37" s="299"/>
      <c r="C37" s="252"/>
      <c r="D37" s="254"/>
      <c r="E37" s="254"/>
      <c r="F37" s="254"/>
      <c r="G37" s="257"/>
      <c r="H37" s="252"/>
      <c r="I37" s="254"/>
      <c r="J37" s="259"/>
      <c r="K37" s="252"/>
      <c r="L37" s="254"/>
      <c r="M37" s="254"/>
      <c r="N37" s="259"/>
      <c r="O37" s="252"/>
      <c r="P37" s="254"/>
      <c r="Q37" s="254"/>
      <c r="R37" s="259"/>
      <c r="S37" s="258"/>
      <c r="T37" s="254"/>
      <c r="U37" s="300"/>
      <c r="V37" s="50"/>
      <c r="W37" s="266"/>
      <c r="X37" s="267"/>
      <c r="Y37" s="2"/>
      <c r="Z37" s="2"/>
      <c r="AA37" s="2"/>
      <c r="AB37" s="160"/>
      <c r="AC37" s="276"/>
      <c r="AD37" s="277"/>
      <c r="AE37" s="277"/>
      <c r="AF37" s="277"/>
      <c r="AG37" s="277"/>
      <c r="AH37" s="277"/>
      <c r="AI37" s="278"/>
    </row>
    <row r="38">
      <c r="A38" s="266"/>
      <c r="B38" s="301"/>
      <c r="C38" s="268"/>
      <c r="D38" s="269"/>
      <c r="E38" s="269"/>
      <c r="F38" s="269"/>
      <c r="G38" s="272"/>
      <c r="H38" s="268"/>
      <c r="I38" s="269"/>
      <c r="J38" s="274"/>
      <c r="K38" s="268"/>
      <c r="L38" s="269"/>
      <c r="M38" s="269"/>
      <c r="N38" s="274"/>
      <c r="O38" s="268"/>
      <c r="P38" s="269"/>
      <c r="Q38" s="269"/>
      <c r="R38" s="274"/>
      <c r="S38" s="273"/>
      <c r="T38" s="269"/>
      <c r="U38" s="302"/>
      <c r="V38" s="50"/>
      <c r="W38" s="266"/>
      <c r="X38" s="267"/>
      <c r="Y38" s="2"/>
      <c r="Z38" s="2"/>
      <c r="AA38" s="2"/>
      <c r="AB38" s="160"/>
      <c r="AC38" s="276"/>
      <c r="AD38" s="277"/>
      <c r="AE38" s="277"/>
      <c r="AF38" s="277"/>
      <c r="AG38" s="277"/>
      <c r="AH38" s="277"/>
      <c r="AI38" s="278"/>
    </row>
    <row r="39">
      <c r="A39" s="266"/>
      <c r="B39" s="301"/>
      <c r="C39" s="268"/>
      <c r="D39" s="269"/>
      <c r="E39" s="269"/>
      <c r="F39" s="269"/>
      <c r="G39" s="272"/>
      <c r="H39" s="268"/>
      <c r="I39" s="269"/>
      <c r="J39" s="274"/>
      <c r="K39" s="268"/>
      <c r="L39" s="269"/>
      <c r="M39" s="269"/>
      <c r="N39" s="274"/>
      <c r="O39" s="268"/>
      <c r="P39" s="269"/>
      <c r="Q39" s="269"/>
      <c r="R39" s="274"/>
      <c r="S39" s="273"/>
      <c r="T39" s="269"/>
      <c r="U39" s="302"/>
      <c r="V39" s="50"/>
      <c r="W39" s="266"/>
      <c r="X39" s="267"/>
      <c r="Y39" s="2"/>
      <c r="Z39" s="2"/>
      <c r="AA39" s="2"/>
      <c r="AB39" s="160"/>
      <c r="AC39" s="276"/>
      <c r="AD39" s="277"/>
      <c r="AE39" s="277"/>
      <c r="AF39" s="277"/>
      <c r="AG39" s="277"/>
      <c r="AH39" s="277"/>
      <c r="AI39" s="278"/>
    </row>
    <row r="40">
      <c r="A40" s="266"/>
      <c r="B40" s="301"/>
      <c r="C40" s="268"/>
      <c r="D40" s="269"/>
      <c r="E40" s="269"/>
      <c r="F40" s="269"/>
      <c r="G40" s="272"/>
      <c r="H40" s="268"/>
      <c r="I40" s="269"/>
      <c r="J40" s="274"/>
      <c r="K40" s="268"/>
      <c r="L40" s="269"/>
      <c r="M40" s="269"/>
      <c r="N40" s="274"/>
      <c r="O40" s="268"/>
      <c r="P40" s="269"/>
      <c r="Q40" s="269"/>
      <c r="R40" s="274"/>
      <c r="S40" s="273"/>
      <c r="T40" s="269"/>
      <c r="U40" s="302"/>
      <c r="V40" s="50"/>
      <c r="W40" s="266"/>
      <c r="X40" s="267"/>
      <c r="Y40" s="2"/>
      <c r="Z40" s="2"/>
      <c r="AA40" s="2"/>
      <c r="AB40" s="160"/>
      <c r="AC40" s="276"/>
      <c r="AD40" s="277"/>
      <c r="AE40" s="277"/>
      <c r="AF40" s="277"/>
      <c r="AG40" s="277"/>
      <c r="AH40" s="277"/>
      <c r="AI40" s="278"/>
    </row>
    <row r="41">
      <c r="A41" s="266"/>
      <c r="B41" s="301"/>
      <c r="C41" s="268"/>
      <c r="D41" s="269"/>
      <c r="E41" s="269"/>
      <c r="F41" s="269"/>
      <c r="G41" s="272"/>
      <c r="H41" s="268"/>
      <c r="I41" s="269"/>
      <c r="J41" s="274"/>
      <c r="K41" s="268"/>
      <c r="L41" s="269"/>
      <c r="M41" s="269"/>
      <c r="N41" s="274"/>
      <c r="O41" s="268"/>
      <c r="P41" s="269"/>
      <c r="Q41" s="269"/>
      <c r="R41" s="274"/>
      <c r="S41" s="273"/>
      <c r="T41" s="269"/>
      <c r="U41" s="302"/>
      <c r="V41" s="50"/>
      <c r="W41" s="266"/>
      <c r="X41" s="267"/>
      <c r="Y41" s="2"/>
      <c r="Z41" s="2"/>
      <c r="AA41" s="2"/>
      <c r="AB41" s="160"/>
      <c r="AC41" s="276"/>
      <c r="AD41" s="277"/>
      <c r="AE41" s="277"/>
      <c r="AF41" s="277"/>
      <c r="AG41" s="277"/>
      <c r="AH41" s="277"/>
      <c r="AI41" s="278"/>
    </row>
    <row r="42">
      <c r="A42" s="266"/>
      <c r="B42" s="301"/>
      <c r="C42" s="268"/>
      <c r="D42" s="269"/>
      <c r="E42" s="269"/>
      <c r="F42" s="269"/>
      <c r="G42" s="272"/>
      <c r="H42" s="268"/>
      <c r="I42" s="269"/>
      <c r="J42" s="274"/>
      <c r="K42" s="268"/>
      <c r="L42" s="269"/>
      <c r="M42" s="269"/>
      <c r="N42" s="274"/>
      <c r="O42" s="268"/>
      <c r="P42" s="269"/>
      <c r="Q42" s="269"/>
      <c r="R42" s="274"/>
      <c r="S42" s="273"/>
      <c r="T42" s="269"/>
      <c r="U42" s="302"/>
      <c r="V42" s="50"/>
      <c r="W42" s="266"/>
      <c r="X42" s="267"/>
      <c r="Y42" s="2"/>
      <c r="Z42" s="2"/>
      <c r="AA42" s="2"/>
      <c r="AB42" s="160"/>
      <c r="AC42" s="276"/>
      <c r="AD42" s="277"/>
      <c r="AE42" s="277"/>
      <c r="AF42" s="277"/>
      <c r="AG42" s="277"/>
      <c r="AH42" s="277"/>
      <c r="AI42" s="278"/>
    </row>
    <row r="43">
      <c r="A43" s="266"/>
      <c r="B43" s="301"/>
      <c r="C43" s="268"/>
      <c r="D43" s="269"/>
      <c r="E43" s="269"/>
      <c r="F43" s="269"/>
      <c r="G43" s="272"/>
      <c r="H43" s="268"/>
      <c r="I43" s="269"/>
      <c r="J43" s="274"/>
      <c r="K43" s="268"/>
      <c r="L43" s="269"/>
      <c r="M43" s="269"/>
      <c r="N43" s="274"/>
      <c r="O43" s="268"/>
      <c r="P43" s="269"/>
      <c r="Q43" s="269"/>
      <c r="R43" s="274"/>
      <c r="S43" s="273"/>
      <c r="T43" s="269"/>
      <c r="U43" s="302"/>
      <c r="V43" s="50"/>
      <c r="W43" s="266"/>
      <c r="X43" s="267"/>
      <c r="Y43" s="2"/>
      <c r="Z43" s="2"/>
      <c r="AA43" s="2"/>
      <c r="AB43" s="160"/>
      <c r="AC43" s="276"/>
      <c r="AD43" s="277"/>
      <c r="AE43" s="277"/>
      <c r="AF43" s="277"/>
      <c r="AG43" s="277"/>
      <c r="AH43" s="277"/>
      <c r="AI43" s="278"/>
    </row>
    <row r="44">
      <c r="A44" s="266"/>
      <c r="B44" s="301"/>
      <c r="C44" s="268"/>
      <c r="D44" s="269"/>
      <c r="E44" s="269"/>
      <c r="F44" s="269"/>
      <c r="G44" s="272"/>
      <c r="H44" s="268"/>
      <c r="I44" s="269"/>
      <c r="J44" s="274"/>
      <c r="K44" s="268"/>
      <c r="L44" s="269"/>
      <c r="M44" s="269"/>
      <c r="N44" s="274"/>
      <c r="O44" s="266"/>
      <c r="P44" s="303"/>
      <c r="Q44" s="303"/>
      <c r="R44" s="304"/>
      <c r="S44" s="305"/>
      <c r="T44" s="303"/>
      <c r="U44" s="301"/>
      <c r="V44" s="50"/>
      <c r="W44" s="266"/>
      <c r="X44" s="267"/>
      <c r="Y44" s="2"/>
      <c r="Z44" s="2"/>
      <c r="AA44" s="2"/>
      <c r="AB44" s="160"/>
      <c r="AC44" s="276"/>
      <c r="AD44" s="277"/>
      <c r="AE44" s="277"/>
      <c r="AF44" s="277"/>
      <c r="AG44" s="277"/>
      <c r="AH44" s="277"/>
      <c r="AI44" s="278"/>
    </row>
    <row r="45">
      <c r="A45" s="266"/>
      <c r="B45" s="301"/>
      <c r="C45" s="268"/>
      <c r="D45" s="269"/>
      <c r="E45" s="269"/>
      <c r="F45" s="269"/>
      <c r="G45" s="272"/>
      <c r="H45" s="268"/>
      <c r="I45" s="269"/>
      <c r="J45" s="274"/>
      <c r="K45" s="268"/>
      <c r="L45" s="269"/>
      <c r="M45" s="269"/>
      <c r="N45" s="274"/>
      <c r="O45" s="266"/>
      <c r="P45" s="303"/>
      <c r="Q45" s="303"/>
      <c r="R45" s="304"/>
      <c r="S45" s="305"/>
      <c r="T45" s="303"/>
      <c r="U45" s="301"/>
      <c r="V45" s="50"/>
      <c r="W45" s="266"/>
      <c r="X45" s="267"/>
      <c r="Y45" s="2"/>
      <c r="Z45" s="2"/>
      <c r="AA45" s="2"/>
      <c r="AB45" s="160"/>
      <c r="AC45" s="276"/>
      <c r="AD45" s="277"/>
      <c r="AE45" s="277"/>
      <c r="AF45" s="277"/>
      <c r="AG45" s="277"/>
      <c r="AH45" s="277"/>
      <c r="AI45" s="278"/>
    </row>
    <row r="46">
      <c r="A46" s="266"/>
      <c r="B46" s="301"/>
      <c r="C46" s="268"/>
      <c r="D46" s="269"/>
      <c r="E46" s="269"/>
      <c r="F46" s="269"/>
      <c r="G46" s="272"/>
      <c r="H46" s="268"/>
      <c r="I46" s="269"/>
      <c r="J46" s="274"/>
      <c r="K46" s="268"/>
      <c r="L46" s="269"/>
      <c r="M46" s="269"/>
      <c r="N46" s="274"/>
      <c r="O46" s="266"/>
      <c r="P46" s="303"/>
      <c r="Q46" s="303"/>
      <c r="R46" s="304"/>
      <c r="S46" s="305"/>
      <c r="T46" s="303"/>
      <c r="U46" s="301"/>
      <c r="V46" s="50"/>
      <c r="W46" s="266"/>
      <c r="X46" s="267"/>
      <c r="Y46" s="2"/>
      <c r="Z46" s="2"/>
      <c r="AA46" s="2"/>
      <c r="AB46" s="160"/>
      <c r="AC46" s="276"/>
      <c r="AD46" s="277"/>
      <c r="AE46" s="277"/>
      <c r="AF46" s="277"/>
      <c r="AG46" s="277"/>
      <c r="AH46" s="277"/>
      <c r="AI46" s="278"/>
    </row>
    <row r="47">
      <c r="A47" s="266"/>
      <c r="B47" s="301"/>
      <c r="C47" s="268"/>
      <c r="D47" s="269"/>
      <c r="E47" s="269"/>
      <c r="F47" s="269"/>
      <c r="G47" s="272"/>
      <c r="H47" s="268"/>
      <c r="I47" s="269"/>
      <c r="J47" s="274"/>
      <c r="K47" s="268"/>
      <c r="L47" s="269"/>
      <c r="M47" s="269"/>
      <c r="N47" s="274"/>
      <c r="O47" s="266"/>
      <c r="P47" s="303"/>
      <c r="Q47" s="303"/>
      <c r="R47" s="304"/>
      <c r="S47" s="305"/>
      <c r="T47" s="303"/>
      <c r="U47" s="301"/>
      <c r="V47" s="50"/>
      <c r="W47" s="266"/>
      <c r="X47" s="267"/>
      <c r="Y47" s="2"/>
      <c r="Z47" s="2"/>
      <c r="AA47" s="2"/>
      <c r="AB47" s="160"/>
      <c r="AC47" s="276"/>
      <c r="AD47" s="277"/>
      <c r="AE47" s="277"/>
      <c r="AF47" s="277"/>
      <c r="AG47" s="277"/>
      <c r="AH47" s="277"/>
      <c r="AI47" s="278"/>
    </row>
    <row r="48">
      <c r="A48" s="266"/>
      <c r="B48" s="301"/>
      <c r="C48" s="268"/>
      <c r="D48" s="269"/>
      <c r="E48" s="269"/>
      <c r="F48" s="269"/>
      <c r="G48" s="272"/>
      <c r="H48" s="268"/>
      <c r="I48" s="269"/>
      <c r="J48" s="274"/>
      <c r="K48" s="268"/>
      <c r="L48" s="269"/>
      <c r="M48" s="269"/>
      <c r="N48" s="274"/>
      <c r="O48" s="266"/>
      <c r="P48" s="303"/>
      <c r="Q48" s="303"/>
      <c r="R48" s="304"/>
      <c r="S48" s="305"/>
      <c r="T48" s="303"/>
      <c r="U48" s="301"/>
      <c r="V48" s="50"/>
      <c r="W48" s="266"/>
      <c r="X48" s="267"/>
      <c r="Y48" s="2"/>
      <c r="Z48" s="2"/>
      <c r="AA48" s="2"/>
      <c r="AB48" s="160"/>
      <c r="AC48" s="276"/>
      <c r="AD48" s="277"/>
      <c r="AE48" s="277"/>
      <c r="AF48" s="277"/>
      <c r="AG48" s="277"/>
      <c r="AH48" s="277"/>
      <c r="AI48" s="278"/>
    </row>
    <row r="49">
      <c r="A49" s="266"/>
      <c r="B49" s="301"/>
      <c r="C49" s="268"/>
      <c r="D49" s="269"/>
      <c r="E49" s="269"/>
      <c r="F49" s="269"/>
      <c r="G49" s="272"/>
      <c r="H49" s="268"/>
      <c r="I49" s="269"/>
      <c r="J49" s="274"/>
      <c r="K49" s="268"/>
      <c r="L49" s="269"/>
      <c r="M49" s="269"/>
      <c r="N49" s="274"/>
      <c r="O49" s="266"/>
      <c r="P49" s="303"/>
      <c r="Q49" s="303"/>
      <c r="R49" s="304"/>
      <c r="S49" s="305"/>
      <c r="T49" s="303"/>
      <c r="U49" s="301"/>
      <c r="V49" s="50"/>
      <c r="W49" s="266"/>
      <c r="X49" s="267"/>
      <c r="Y49" s="2"/>
      <c r="Z49" s="2"/>
      <c r="AA49" s="2"/>
      <c r="AB49" s="160"/>
      <c r="AC49" s="276"/>
      <c r="AD49" s="277"/>
      <c r="AE49" s="277"/>
      <c r="AF49" s="277"/>
      <c r="AG49" s="277"/>
      <c r="AH49" s="277"/>
      <c r="AI49" s="278"/>
    </row>
    <row r="50">
      <c r="A50" s="266"/>
      <c r="B50" s="301"/>
      <c r="C50" s="268"/>
      <c r="D50" s="269"/>
      <c r="E50" s="269"/>
      <c r="F50" s="269"/>
      <c r="G50" s="272"/>
      <c r="H50" s="268"/>
      <c r="I50" s="269"/>
      <c r="J50" s="274"/>
      <c r="K50" s="268"/>
      <c r="L50" s="269"/>
      <c r="M50" s="269"/>
      <c r="N50" s="274"/>
      <c r="O50" s="266"/>
      <c r="P50" s="303"/>
      <c r="Q50" s="303"/>
      <c r="R50" s="304"/>
      <c r="S50" s="305"/>
      <c r="T50" s="303"/>
      <c r="U50" s="301"/>
      <c r="V50" s="50"/>
      <c r="W50" s="266"/>
      <c r="X50" s="267"/>
      <c r="Y50" s="2"/>
      <c r="Z50" s="2"/>
      <c r="AA50" s="2"/>
      <c r="AB50" s="160"/>
      <c r="AC50" s="276"/>
      <c r="AD50" s="277"/>
      <c r="AE50" s="277"/>
      <c r="AF50" s="277"/>
      <c r="AG50" s="277"/>
      <c r="AH50" s="277"/>
      <c r="AI50" s="278"/>
    </row>
    <row r="51">
      <c r="A51" s="266"/>
      <c r="B51" s="301"/>
      <c r="C51" s="268"/>
      <c r="D51" s="269"/>
      <c r="E51" s="269"/>
      <c r="F51" s="269"/>
      <c r="G51" s="272"/>
      <c r="H51" s="268"/>
      <c r="I51" s="269"/>
      <c r="J51" s="274"/>
      <c r="K51" s="268"/>
      <c r="L51" s="269"/>
      <c r="M51" s="269"/>
      <c r="N51" s="274"/>
      <c r="O51" s="266"/>
      <c r="P51" s="303"/>
      <c r="Q51" s="303"/>
      <c r="R51" s="304"/>
      <c r="S51" s="305"/>
      <c r="T51" s="303"/>
      <c r="U51" s="301"/>
      <c r="V51" s="50"/>
      <c r="W51" s="266"/>
      <c r="X51" s="267"/>
      <c r="Y51" s="2"/>
      <c r="Z51" s="2"/>
      <c r="AA51" s="2"/>
      <c r="AB51" s="160"/>
      <c r="AC51" s="276"/>
      <c r="AD51" s="277"/>
      <c r="AE51" s="277"/>
      <c r="AF51" s="277"/>
      <c r="AG51" s="277"/>
      <c r="AH51" s="277"/>
      <c r="AI51" s="278"/>
    </row>
    <row r="52">
      <c r="A52" s="266"/>
      <c r="B52" s="301"/>
      <c r="C52" s="268"/>
      <c r="D52" s="269"/>
      <c r="E52" s="269"/>
      <c r="F52" s="269"/>
      <c r="G52" s="272"/>
      <c r="H52" s="268"/>
      <c r="I52" s="269"/>
      <c r="J52" s="274"/>
      <c r="K52" s="268"/>
      <c r="L52" s="269"/>
      <c r="M52" s="269"/>
      <c r="N52" s="274"/>
      <c r="O52" s="266"/>
      <c r="P52" s="303"/>
      <c r="Q52" s="303"/>
      <c r="R52" s="304"/>
      <c r="S52" s="305"/>
      <c r="T52" s="303"/>
      <c r="U52" s="301"/>
      <c r="V52" s="50"/>
      <c r="W52" s="266"/>
      <c r="X52" s="267"/>
      <c r="Y52" s="2"/>
      <c r="Z52" s="2"/>
      <c r="AA52" s="2"/>
      <c r="AB52" s="160"/>
      <c r="AC52" s="276"/>
      <c r="AD52" s="277"/>
      <c r="AE52" s="277"/>
      <c r="AF52" s="277"/>
      <c r="AG52" s="277"/>
      <c r="AH52" s="277"/>
      <c r="AI52" s="278"/>
    </row>
    <row r="53">
      <c r="A53" s="266"/>
      <c r="B53" s="301"/>
      <c r="C53" s="268"/>
      <c r="D53" s="269"/>
      <c r="E53" s="269"/>
      <c r="F53" s="269"/>
      <c r="G53" s="272"/>
      <c r="H53" s="268"/>
      <c r="I53" s="269"/>
      <c r="J53" s="274"/>
      <c r="K53" s="268"/>
      <c r="L53" s="269"/>
      <c r="M53" s="269"/>
      <c r="N53" s="274"/>
      <c r="O53" s="266"/>
      <c r="P53" s="303"/>
      <c r="Q53" s="303"/>
      <c r="R53" s="304"/>
      <c r="S53" s="305"/>
      <c r="T53" s="303"/>
      <c r="U53" s="301"/>
      <c r="V53" s="50"/>
      <c r="W53" s="266"/>
      <c r="X53" s="267"/>
      <c r="Y53" s="2"/>
      <c r="Z53" s="2"/>
      <c r="AA53" s="2"/>
      <c r="AB53" s="160"/>
      <c r="AC53" s="276"/>
      <c r="AD53" s="277"/>
      <c r="AE53" s="277"/>
      <c r="AF53" s="277"/>
      <c r="AG53" s="277"/>
      <c r="AH53" s="277"/>
      <c r="AI53" s="278"/>
    </row>
    <row r="54">
      <c r="A54" s="266"/>
      <c r="B54" s="301"/>
      <c r="C54" s="268"/>
      <c r="D54" s="269"/>
      <c r="E54" s="269"/>
      <c r="F54" s="269"/>
      <c r="G54" s="272"/>
      <c r="H54" s="268"/>
      <c r="I54" s="269"/>
      <c r="J54" s="274"/>
      <c r="K54" s="268"/>
      <c r="L54" s="269"/>
      <c r="M54" s="269"/>
      <c r="N54" s="274"/>
      <c r="O54" s="266"/>
      <c r="P54" s="303"/>
      <c r="Q54" s="303"/>
      <c r="R54" s="304"/>
      <c r="S54" s="305"/>
      <c r="T54" s="303"/>
      <c r="U54" s="301"/>
      <c r="V54" s="50"/>
      <c r="W54" s="266"/>
      <c r="X54" s="267"/>
      <c r="Y54" s="2"/>
      <c r="Z54" s="2"/>
      <c r="AA54" s="2"/>
      <c r="AB54" s="160"/>
      <c r="AC54" s="276"/>
      <c r="AD54" s="277"/>
      <c r="AE54" s="277"/>
      <c r="AF54" s="277"/>
      <c r="AG54" s="277"/>
      <c r="AH54" s="277"/>
      <c r="AI54" s="278"/>
    </row>
    <row r="55">
      <c r="A55" s="266"/>
      <c r="B55" s="301"/>
      <c r="C55" s="268"/>
      <c r="D55" s="269"/>
      <c r="E55" s="269"/>
      <c r="F55" s="269"/>
      <c r="G55" s="272"/>
      <c r="H55" s="268"/>
      <c r="I55" s="269"/>
      <c r="J55" s="274"/>
      <c r="K55" s="268"/>
      <c r="L55" s="269"/>
      <c r="M55" s="269"/>
      <c r="N55" s="274"/>
      <c r="O55" s="266"/>
      <c r="P55" s="303"/>
      <c r="Q55" s="303"/>
      <c r="R55" s="304"/>
      <c r="S55" s="305"/>
      <c r="T55" s="303"/>
      <c r="U55" s="301"/>
      <c r="V55" s="50"/>
      <c r="W55" s="266"/>
      <c r="X55" s="267"/>
      <c r="Y55" s="2"/>
      <c r="Z55" s="2"/>
      <c r="AA55" s="2"/>
      <c r="AB55" s="160"/>
      <c r="AC55" s="276"/>
      <c r="AD55" s="277"/>
      <c r="AE55" s="277"/>
      <c r="AF55" s="277"/>
      <c r="AG55" s="277"/>
      <c r="AH55" s="277"/>
      <c r="AI55" s="278"/>
    </row>
    <row r="56">
      <c r="A56" s="280"/>
      <c r="B56" s="306"/>
      <c r="C56" s="282"/>
      <c r="D56" s="283"/>
      <c r="E56" s="283"/>
      <c r="F56" s="283"/>
      <c r="G56" s="286"/>
      <c r="H56" s="282"/>
      <c r="I56" s="283"/>
      <c r="J56" s="288"/>
      <c r="K56" s="282"/>
      <c r="L56" s="283"/>
      <c r="M56" s="283"/>
      <c r="N56" s="288"/>
      <c r="O56" s="280"/>
      <c r="P56" s="307"/>
      <c r="Q56" s="307"/>
      <c r="R56" s="308"/>
      <c r="S56" s="309"/>
      <c r="T56" s="307"/>
      <c r="U56" s="306"/>
      <c r="V56" s="50"/>
      <c r="W56" s="280"/>
      <c r="X56" s="281"/>
      <c r="Y56" s="117"/>
      <c r="Z56" s="117"/>
      <c r="AA56" s="117"/>
      <c r="AB56" s="168"/>
      <c r="AC56" s="310"/>
      <c r="AD56" s="311"/>
      <c r="AE56" s="311"/>
      <c r="AF56" s="311"/>
      <c r="AG56" s="311"/>
      <c r="AH56" s="311"/>
      <c r="AI56" s="312"/>
    </row>
    <row r="57">
      <c r="A57" s="23"/>
      <c r="B57" s="290"/>
      <c r="C57" s="291"/>
      <c r="D57" s="291"/>
      <c r="E57" s="291"/>
      <c r="F57" s="291"/>
      <c r="G57" s="293"/>
      <c r="H57" s="291"/>
      <c r="I57" s="291"/>
      <c r="J57" s="292"/>
      <c r="K57" s="313"/>
      <c r="L57" s="313"/>
      <c r="M57" s="313"/>
      <c r="N57" s="292"/>
      <c r="O57" s="291"/>
      <c r="P57" s="291"/>
      <c r="Q57" s="291"/>
      <c r="R57" s="292"/>
      <c r="S57" s="291"/>
      <c r="T57" s="291"/>
      <c r="U57" s="291"/>
      <c r="V57" s="23"/>
      <c r="W57" s="314"/>
      <c r="AC57" s="315"/>
      <c r="AD57" s="315"/>
      <c r="AE57" s="315"/>
      <c r="AF57" s="315"/>
      <c r="AG57" s="315"/>
      <c r="AH57" s="316"/>
      <c r="AI57" s="316"/>
    </row>
    <row r="58">
      <c r="A58" s="23"/>
      <c r="B58" s="23"/>
      <c r="C58" s="317"/>
      <c r="D58" s="317"/>
      <c r="E58" s="317"/>
      <c r="F58" s="317"/>
      <c r="G58" s="317"/>
      <c r="H58" s="317"/>
      <c r="I58" s="23"/>
      <c r="J58" s="27"/>
      <c r="K58" s="27"/>
      <c r="L58" s="27"/>
      <c r="M58" s="27"/>
      <c r="N58" s="28"/>
      <c r="O58" s="23"/>
      <c r="P58" s="27"/>
      <c r="Q58" s="27"/>
      <c r="R58" s="27"/>
      <c r="S58" s="27"/>
      <c r="T58" s="23"/>
      <c r="U58" s="23"/>
      <c r="V58" s="318"/>
      <c r="W58" s="318"/>
      <c r="X58" s="27"/>
      <c r="Y58" s="27"/>
      <c r="Z58" s="30"/>
      <c r="AA58" s="31"/>
      <c r="AB58" s="32"/>
      <c r="AC58" s="32"/>
      <c r="AD58" s="32"/>
      <c r="AE58" s="32"/>
      <c r="AF58" s="32"/>
      <c r="AG58" s="32"/>
      <c r="AH58" s="32"/>
      <c r="AI58" s="33"/>
    </row>
    <row r="59">
      <c r="A59" s="23"/>
      <c r="B59" s="23"/>
      <c r="C59" s="319"/>
      <c r="D59" s="32"/>
      <c r="E59" s="32"/>
      <c r="F59" s="32"/>
      <c r="G59" s="32"/>
      <c r="H59" s="33"/>
      <c r="I59" s="23"/>
      <c r="J59" s="31"/>
      <c r="K59" s="32"/>
      <c r="L59" s="32"/>
      <c r="M59" s="33"/>
      <c r="N59" s="28"/>
      <c r="O59" s="23"/>
      <c r="P59" s="31"/>
      <c r="Q59" s="32"/>
      <c r="R59" s="32"/>
      <c r="S59" s="33"/>
      <c r="T59" s="23"/>
      <c r="U59" s="23"/>
      <c r="V59" s="320"/>
      <c r="W59" s="32"/>
      <c r="X59" s="84"/>
      <c r="Y59" s="33"/>
      <c r="Z59" s="30"/>
      <c r="AA59" s="38"/>
      <c r="AB59" s="25"/>
      <c r="AC59" s="26"/>
      <c r="AD59" s="38"/>
      <c r="AE59" s="25"/>
      <c r="AF59" s="26"/>
      <c r="AG59" s="38"/>
      <c r="AH59" s="25"/>
      <c r="AI59" s="26"/>
    </row>
    <row r="60">
      <c r="A60" s="31"/>
      <c r="B60" s="321"/>
      <c r="C60" s="322"/>
      <c r="D60" s="32"/>
      <c r="E60" s="323"/>
      <c r="F60" s="32"/>
      <c r="G60" s="323"/>
      <c r="H60" s="33"/>
      <c r="I60" s="324"/>
      <c r="J60" s="247"/>
      <c r="K60" s="247"/>
      <c r="L60" s="247"/>
      <c r="M60" s="247"/>
      <c r="N60" s="325"/>
      <c r="O60" s="324"/>
      <c r="P60" s="247"/>
      <c r="Q60" s="247"/>
      <c r="R60" s="247"/>
      <c r="S60" s="247"/>
      <c r="T60" s="326"/>
      <c r="U60" s="327"/>
      <c r="V60" s="38"/>
      <c r="W60" s="47"/>
      <c r="X60" s="38"/>
      <c r="Y60" s="47"/>
      <c r="Z60" s="328"/>
      <c r="AA60" s="329"/>
      <c r="AB60" s="330"/>
      <c r="AC60" s="331"/>
      <c r="AD60" s="329"/>
      <c r="AE60" s="330"/>
      <c r="AF60" s="331"/>
      <c r="AG60" s="329"/>
      <c r="AH60" s="330"/>
      <c r="AI60" s="331"/>
    </row>
    <row r="61">
      <c r="A61" s="332"/>
      <c r="B61" s="333"/>
      <c r="C61" s="334"/>
      <c r="D61" s="335"/>
      <c r="E61" s="336"/>
      <c r="F61" s="335"/>
      <c r="G61" s="336"/>
      <c r="H61" s="156"/>
      <c r="I61" s="250"/>
      <c r="J61" s="253"/>
      <c r="K61" s="253"/>
      <c r="L61" s="253"/>
      <c r="M61" s="337"/>
      <c r="N61" s="338"/>
      <c r="O61" s="250"/>
      <c r="P61" s="253"/>
      <c r="Q61" s="253"/>
      <c r="R61" s="253"/>
      <c r="S61" s="337"/>
      <c r="T61" s="339"/>
      <c r="U61" s="340"/>
      <c r="V61" s="250"/>
      <c r="W61" s="299"/>
      <c r="X61" s="250"/>
      <c r="Y61" s="299"/>
      <c r="Z61" s="341"/>
      <c r="AA61" s="250"/>
      <c r="AB61" s="253"/>
      <c r="AC61" s="299"/>
      <c r="AD61" s="250"/>
      <c r="AE61" s="253"/>
      <c r="AF61" s="299"/>
      <c r="AG61" s="342"/>
      <c r="AH61" s="253"/>
      <c r="AI61" s="299"/>
    </row>
    <row r="62">
      <c r="A62" s="343"/>
      <c r="B62" s="344"/>
      <c r="C62" s="345"/>
      <c r="D62" s="109"/>
      <c r="E62" s="346"/>
      <c r="F62" s="109"/>
      <c r="G62" s="347"/>
      <c r="H62" s="160"/>
      <c r="I62" s="266"/>
      <c r="J62" s="303"/>
      <c r="K62" s="303"/>
      <c r="L62" s="303"/>
      <c r="M62" s="277"/>
      <c r="N62" s="348"/>
      <c r="O62" s="266"/>
      <c r="P62" s="303"/>
      <c r="Q62" s="303"/>
      <c r="R62" s="303"/>
      <c r="S62" s="277"/>
      <c r="T62" s="349"/>
      <c r="U62" s="350"/>
      <c r="V62" s="266"/>
      <c r="W62" s="301"/>
      <c r="X62" s="266"/>
      <c r="Y62" s="301"/>
      <c r="Z62" s="351"/>
      <c r="AA62" s="266"/>
      <c r="AB62" s="303"/>
      <c r="AC62" s="301"/>
      <c r="AD62" s="266"/>
      <c r="AE62" s="303"/>
      <c r="AF62" s="301"/>
      <c r="AG62" s="305"/>
      <c r="AH62" s="303"/>
      <c r="AI62" s="301"/>
    </row>
    <row r="63">
      <c r="A63" s="343"/>
      <c r="B63" s="344"/>
      <c r="C63" s="345"/>
      <c r="D63" s="109"/>
      <c r="E63" s="347"/>
      <c r="F63" s="109"/>
      <c r="G63" s="346"/>
      <c r="H63" s="160"/>
      <c r="I63" s="266"/>
      <c r="J63" s="303"/>
      <c r="K63" s="303"/>
      <c r="L63" s="303"/>
      <c r="M63" s="277"/>
      <c r="N63" s="348"/>
      <c r="O63" s="266"/>
      <c r="P63" s="303"/>
      <c r="Q63" s="303"/>
      <c r="R63" s="303"/>
      <c r="S63" s="277"/>
      <c r="T63" s="349"/>
      <c r="U63" s="350"/>
      <c r="V63" s="266"/>
      <c r="W63" s="301"/>
      <c r="X63" s="266"/>
      <c r="Y63" s="301"/>
      <c r="Z63" s="351"/>
      <c r="AA63" s="266"/>
      <c r="AB63" s="303"/>
      <c r="AC63" s="301"/>
      <c r="AD63" s="266"/>
      <c r="AE63" s="303"/>
      <c r="AF63" s="301"/>
      <c r="AG63" s="305"/>
      <c r="AH63" s="303"/>
      <c r="AI63" s="301"/>
    </row>
    <row r="64">
      <c r="A64" s="343"/>
      <c r="B64" s="344"/>
      <c r="C64" s="345"/>
      <c r="D64" s="109"/>
      <c r="E64" s="346"/>
      <c r="F64" s="109"/>
      <c r="G64" s="347"/>
      <c r="H64" s="160"/>
      <c r="I64" s="266"/>
      <c r="J64" s="303"/>
      <c r="K64" s="303"/>
      <c r="L64" s="303"/>
      <c r="M64" s="277"/>
      <c r="N64" s="348"/>
      <c r="O64" s="266"/>
      <c r="P64" s="303"/>
      <c r="Q64" s="303"/>
      <c r="R64" s="303"/>
      <c r="S64" s="277"/>
      <c r="T64" s="349"/>
      <c r="U64" s="350"/>
      <c r="V64" s="266"/>
      <c r="W64" s="301"/>
      <c r="X64" s="266"/>
      <c r="Y64" s="301"/>
      <c r="Z64" s="351"/>
      <c r="AA64" s="266"/>
      <c r="AB64" s="303"/>
      <c r="AC64" s="301"/>
      <c r="AD64" s="266"/>
      <c r="AE64" s="303"/>
      <c r="AF64" s="301"/>
      <c r="AG64" s="305"/>
      <c r="AH64" s="303"/>
      <c r="AI64" s="301"/>
    </row>
    <row r="65">
      <c r="A65" s="343"/>
      <c r="B65" s="344"/>
      <c r="C65" s="352"/>
      <c r="D65" s="109"/>
      <c r="E65" s="347"/>
      <c r="F65" s="109"/>
      <c r="G65" s="347"/>
      <c r="H65" s="160"/>
      <c r="I65" s="266"/>
      <c r="J65" s="303"/>
      <c r="K65" s="303"/>
      <c r="L65" s="303"/>
      <c r="M65" s="277"/>
      <c r="N65" s="348"/>
      <c r="O65" s="266"/>
      <c r="P65" s="303"/>
      <c r="Q65" s="303"/>
      <c r="R65" s="303"/>
      <c r="S65" s="277"/>
      <c r="T65" s="349"/>
      <c r="U65" s="350"/>
      <c r="V65" s="266"/>
      <c r="W65" s="301"/>
      <c r="X65" s="266"/>
      <c r="Y65" s="301"/>
      <c r="Z65" s="351"/>
      <c r="AA65" s="266"/>
      <c r="AB65" s="303"/>
      <c r="AC65" s="301"/>
      <c r="AD65" s="266"/>
      <c r="AE65" s="303"/>
      <c r="AF65" s="301"/>
      <c r="AG65" s="305"/>
      <c r="AH65" s="303"/>
      <c r="AI65" s="301"/>
    </row>
    <row r="66">
      <c r="A66" s="343"/>
      <c r="B66" s="344"/>
      <c r="C66" s="345"/>
      <c r="D66" s="109"/>
      <c r="E66" s="346"/>
      <c r="F66" s="109"/>
      <c r="G66" s="347"/>
      <c r="H66" s="160"/>
      <c r="I66" s="266"/>
      <c r="J66" s="277"/>
      <c r="K66" s="277"/>
      <c r="L66" s="277"/>
      <c r="M66" s="277"/>
      <c r="N66" s="348"/>
      <c r="O66" s="266"/>
      <c r="P66" s="303"/>
      <c r="Q66" s="303"/>
      <c r="R66" s="303"/>
      <c r="S66" s="277"/>
      <c r="T66" s="349"/>
      <c r="U66" s="350"/>
      <c r="V66" s="266"/>
      <c r="W66" s="278"/>
      <c r="X66" s="353"/>
      <c r="Y66" s="278"/>
      <c r="Z66" s="354"/>
      <c r="AA66" s="353"/>
      <c r="AB66" s="277"/>
      <c r="AC66" s="278"/>
      <c r="AD66" s="353"/>
      <c r="AE66" s="277"/>
      <c r="AF66" s="278"/>
      <c r="AG66" s="276"/>
      <c r="AH66" s="277"/>
      <c r="AI66" s="278"/>
    </row>
    <row r="67">
      <c r="A67" s="343"/>
      <c r="B67" s="344"/>
      <c r="C67" s="345"/>
      <c r="D67" s="109"/>
      <c r="E67" s="347"/>
      <c r="F67" s="109"/>
      <c r="G67" s="346"/>
      <c r="H67" s="160"/>
      <c r="I67" s="266"/>
      <c r="J67" s="277"/>
      <c r="K67" s="277"/>
      <c r="L67" s="277"/>
      <c r="M67" s="277"/>
      <c r="N67" s="348"/>
      <c r="O67" s="353"/>
      <c r="P67" s="277"/>
      <c r="Q67" s="277"/>
      <c r="R67" s="277"/>
      <c r="S67" s="277"/>
      <c r="T67" s="349"/>
      <c r="U67" s="350"/>
      <c r="V67" s="266"/>
      <c r="W67" s="278"/>
      <c r="X67" s="353"/>
      <c r="Y67" s="278"/>
      <c r="Z67" s="354"/>
      <c r="AA67" s="353"/>
      <c r="AB67" s="277"/>
      <c r="AC67" s="278"/>
      <c r="AD67" s="353"/>
      <c r="AE67" s="277"/>
      <c r="AF67" s="278"/>
      <c r="AG67" s="276"/>
      <c r="AH67" s="277"/>
      <c r="AI67" s="278"/>
    </row>
    <row r="68">
      <c r="A68" s="343"/>
      <c r="B68" s="344"/>
      <c r="C68" s="345"/>
      <c r="D68" s="109"/>
      <c r="E68" s="346"/>
      <c r="F68" s="109"/>
      <c r="G68" s="347"/>
      <c r="H68" s="160"/>
      <c r="I68" s="266"/>
      <c r="J68" s="277"/>
      <c r="K68" s="277"/>
      <c r="L68" s="277"/>
      <c r="M68" s="277"/>
      <c r="N68" s="348"/>
      <c r="O68" s="353"/>
      <c r="P68" s="277"/>
      <c r="Q68" s="277"/>
      <c r="R68" s="277"/>
      <c r="S68" s="277"/>
      <c r="T68" s="349"/>
      <c r="U68" s="350"/>
      <c r="V68" s="266"/>
      <c r="W68" s="278"/>
      <c r="X68" s="353"/>
      <c r="Y68" s="278"/>
      <c r="Z68" s="354"/>
      <c r="AA68" s="353"/>
      <c r="AB68" s="277"/>
      <c r="AC68" s="278"/>
      <c r="AD68" s="353"/>
      <c r="AE68" s="277"/>
      <c r="AF68" s="278"/>
      <c r="AG68" s="276"/>
      <c r="AH68" s="277"/>
      <c r="AI68" s="278"/>
    </row>
    <row r="69">
      <c r="A69" s="343"/>
      <c r="B69" s="344"/>
      <c r="C69" s="352"/>
      <c r="D69" s="109"/>
      <c r="E69" s="347"/>
      <c r="F69" s="109"/>
      <c r="G69" s="347"/>
      <c r="H69" s="160"/>
      <c r="I69" s="266"/>
      <c r="J69" s="277"/>
      <c r="K69" s="277"/>
      <c r="L69" s="277"/>
      <c r="M69" s="277"/>
      <c r="N69" s="348"/>
      <c r="O69" s="353"/>
      <c r="P69" s="277"/>
      <c r="Q69" s="277"/>
      <c r="R69" s="277"/>
      <c r="S69" s="277"/>
      <c r="T69" s="349"/>
      <c r="U69" s="350"/>
      <c r="V69" s="266"/>
      <c r="W69" s="278"/>
      <c r="X69" s="353"/>
      <c r="Y69" s="278"/>
      <c r="Z69" s="354"/>
      <c r="AA69" s="353"/>
      <c r="AB69" s="277"/>
      <c r="AC69" s="278"/>
      <c r="AD69" s="353"/>
      <c r="AE69" s="277"/>
      <c r="AF69" s="278"/>
      <c r="AG69" s="276"/>
      <c r="AH69" s="277"/>
      <c r="AI69" s="278"/>
    </row>
    <row r="70">
      <c r="A70" s="343"/>
      <c r="B70" s="344"/>
      <c r="C70" s="345"/>
      <c r="D70" s="109"/>
      <c r="E70" s="347"/>
      <c r="F70" s="109"/>
      <c r="G70" s="346"/>
      <c r="H70" s="160"/>
      <c r="I70" s="266"/>
      <c r="J70" s="277"/>
      <c r="K70" s="277"/>
      <c r="L70" s="277"/>
      <c r="M70" s="277"/>
      <c r="N70" s="348"/>
      <c r="O70" s="353"/>
      <c r="P70" s="277"/>
      <c r="Q70" s="277"/>
      <c r="R70" s="277"/>
      <c r="S70" s="277"/>
      <c r="T70" s="349"/>
      <c r="U70" s="350"/>
      <c r="V70" s="266"/>
      <c r="W70" s="278"/>
      <c r="X70" s="353"/>
      <c r="Y70" s="278"/>
      <c r="Z70" s="354"/>
      <c r="AA70" s="353"/>
      <c r="AB70" s="277"/>
      <c r="AC70" s="278"/>
      <c r="AD70" s="353"/>
      <c r="AE70" s="277"/>
      <c r="AF70" s="278"/>
      <c r="AG70" s="276"/>
      <c r="AH70" s="277"/>
      <c r="AI70" s="278"/>
    </row>
    <row r="71">
      <c r="A71" s="343"/>
      <c r="B71" s="344"/>
      <c r="C71" s="345"/>
      <c r="D71" s="109"/>
      <c r="E71" s="347"/>
      <c r="F71" s="109"/>
      <c r="G71" s="346"/>
      <c r="H71" s="160"/>
      <c r="I71" s="266"/>
      <c r="J71" s="277"/>
      <c r="K71" s="277"/>
      <c r="L71" s="277"/>
      <c r="M71" s="277"/>
      <c r="N71" s="348"/>
      <c r="O71" s="353"/>
      <c r="P71" s="277"/>
      <c r="Q71" s="277"/>
      <c r="R71" s="277"/>
      <c r="S71" s="277"/>
      <c r="T71" s="349"/>
      <c r="U71" s="350"/>
      <c r="V71" s="266"/>
      <c r="W71" s="278"/>
      <c r="X71" s="353"/>
      <c r="Y71" s="278"/>
      <c r="Z71" s="354"/>
      <c r="AA71" s="353"/>
      <c r="AB71" s="277"/>
      <c r="AC71" s="278"/>
      <c r="AD71" s="353"/>
      <c r="AE71" s="277"/>
      <c r="AF71" s="278"/>
      <c r="AG71" s="276"/>
      <c r="AH71" s="277"/>
      <c r="AI71" s="278"/>
    </row>
    <row r="72">
      <c r="A72" s="343"/>
      <c r="B72" s="344"/>
      <c r="C72" s="345"/>
      <c r="D72" s="109"/>
      <c r="E72" s="347"/>
      <c r="F72" s="109"/>
      <c r="G72" s="346"/>
      <c r="H72" s="160"/>
      <c r="I72" s="266"/>
      <c r="J72" s="277"/>
      <c r="K72" s="277"/>
      <c r="L72" s="277"/>
      <c r="M72" s="277"/>
      <c r="N72" s="348"/>
      <c r="O72" s="353"/>
      <c r="P72" s="277"/>
      <c r="Q72" s="277"/>
      <c r="R72" s="277"/>
      <c r="S72" s="277"/>
      <c r="T72" s="349"/>
      <c r="U72" s="350"/>
      <c r="V72" s="266"/>
      <c r="W72" s="278"/>
      <c r="X72" s="353"/>
      <c r="Y72" s="278"/>
      <c r="Z72" s="354"/>
      <c r="AA72" s="353"/>
      <c r="AB72" s="277"/>
      <c r="AC72" s="278"/>
      <c r="AD72" s="353"/>
      <c r="AE72" s="277"/>
      <c r="AF72" s="278"/>
      <c r="AG72" s="276"/>
      <c r="AH72" s="277"/>
      <c r="AI72" s="278"/>
    </row>
    <row r="73">
      <c r="A73" s="343"/>
      <c r="B73" s="344"/>
      <c r="C73" s="345"/>
      <c r="D73" s="109"/>
      <c r="E73" s="347"/>
      <c r="F73" s="109"/>
      <c r="G73" s="346"/>
      <c r="H73" s="160"/>
      <c r="I73" s="266"/>
      <c r="J73" s="303"/>
      <c r="K73" s="303"/>
      <c r="L73" s="303"/>
      <c r="M73" s="277"/>
      <c r="N73" s="348"/>
      <c r="O73" s="266"/>
      <c r="P73" s="303"/>
      <c r="Q73" s="303"/>
      <c r="R73" s="303"/>
      <c r="S73" s="277"/>
      <c r="T73" s="349"/>
      <c r="U73" s="350"/>
      <c r="V73" s="266"/>
      <c r="W73" s="301"/>
      <c r="X73" s="266"/>
      <c r="Y73" s="301"/>
      <c r="Z73" s="351"/>
      <c r="AA73" s="266"/>
      <c r="AB73" s="303"/>
      <c r="AC73" s="301"/>
      <c r="AD73" s="266"/>
      <c r="AE73" s="303"/>
      <c r="AF73" s="301"/>
      <c r="AG73" s="305"/>
      <c r="AH73" s="303"/>
      <c r="AI73" s="301"/>
    </row>
    <row r="74">
      <c r="A74" s="343"/>
      <c r="B74" s="344"/>
      <c r="C74" s="345"/>
      <c r="D74" s="109"/>
      <c r="E74" s="347"/>
      <c r="F74" s="109"/>
      <c r="G74" s="346"/>
      <c r="H74" s="160"/>
      <c r="I74" s="266"/>
      <c r="J74" s="303"/>
      <c r="K74" s="303"/>
      <c r="L74" s="303"/>
      <c r="M74" s="303"/>
      <c r="N74" s="348"/>
      <c r="O74" s="266"/>
      <c r="P74" s="303"/>
      <c r="Q74" s="303"/>
      <c r="R74" s="303"/>
      <c r="S74" s="303"/>
      <c r="T74" s="349"/>
      <c r="U74" s="350"/>
      <c r="V74" s="266"/>
      <c r="W74" s="301"/>
      <c r="X74" s="266"/>
      <c r="Y74" s="301"/>
      <c r="Z74" s="351"/>
      <c r="AA74" s="266"/>
      <c r="AB74" s="303"/>
      <c r="AC74" s="301"/>
      <c r="AD74" s="266"/>
      <c r="AE74" s="303"/>
      <c r="AF74" s="301"/>
      <c r="AG74" s="305"/>
      <c r="AH74" s="303"/>
      <c r="AI74" s="301"/>
    </row>
    <row r="75">
      <c r="A75" s="343"/>
      <c r="B75" s="344"/>
      <c r="C75" s="345"/>
      <c r="D75" s="109"/>
      <c r="E75" s="347"/>
      <c r="F75" s="109"/>
      <c r="G75" s="346"/>
      <c r="H75" s="160"/>
      <c r="I75" s="266"/>
      <c r="J75" s="303"/>
      <c r="K75" s="303"/>
      <c r="L75" s="303"/>
      <c r="M75" s="277"/>
      <c r="N75" s="348"/>
      <c r="O75" s="266"/>
      <c r="P75" s="303"/>
      <c r="Q75" s="303"/>
      <c r="R75" s="303"/>
      <c r="S75" s="277"/>
      <c r="T75" s="349"/>
      <c r="U75" s="350"/>
      <c r="V75" s="266"/>
      <c r="W75" s="301"/>
      <c r="X75" s="266"/>
      <c r="Y75" s="301"/>
      <c r="Z75" s="351"/>
      <c r="AA75" s="266"/>
      <c r="AB75" s="303"/>
      <c r="AC75" s="301"/>
      <c r="AD75" s="266"/>
      <c r="AE75" s="303"/>
      <c r="AF75" s="301"/>
      <c r="AG75" s="305"/>
      <c r="AH75" s="303"/>
      <c r="AI75" s="301"/>
    </row>
    <row r="76">
      <c r="A76" s="355"/>
      <c r="B76" s="356"/>
      <c r="C76" s="357"/>
      <c r="D76" s="118"/>
      <c r="E76" s="358"/>
      <c r="F76" s="118"/>
      <c r="G76" s="359"/>
      <c r="H76" s="168"/>
      <c r="I76" s="280"/>
      <c r="J76" s="307"/>
      <c r="K76" s="307"/>
      <c r="L76" s="307"/>
      <c r="M76" s="311"/>
      <c r="N76" s="360"/>
      <c r="O76" s="280"/>
      <c r="P76" s="307"/>
      <c r="Q76" s="307"/>
      <c r="R76" s="307"/>
      <c r="S76" s="311"/>
      <c r="T76" s="361"/>
      <c r="U76" s="362"/>
      <c r="V76" s="280"/>
      <c r="W76" s="306"/>
      <c r="X76" s="280"/>
      <c r="Y76" s="306"/>
      <c r="Z76" s="363"/>
      <c r="AA76" s="280"/>
      <c r="AB76" s="307"/>
      <c r="AC76" s="306"/>
      <c r="AD76" s="280"/>
      <c r="AE76" s="307"/>
      <c r="AF76" s="306"/>
      <c r="AG76" s="309"/>
      <c r="AH76" s="307"/>
      <c r="AI76" s="306"/>
    </row>
    <row r="77">
      <c r="A77" s="364"/>
      <c r="B77" s="365"/>
      <c r="C77" s="366"/>
      <c r="E77" s="366"/>
      <c r="G77" s="366"/>
      <c r="I77" s="367"/>
      <c r="J77" s="367"/>
      <c r="K77" s="367"/>
      <c r="L77" s="367"/>
      <c r="M77" s="367"/>
      <c r="N77" s="367"/>
      <c r="O77" s="367"/>
      <c r="P77" s="367"/>
      <c r="Q77" s="367"/>
      <c r="R77" s="367"/>
      <c r="S77" s="367"/>
      <c r="T77" s="367"/>
      <c r="U77" s="366"/>
      <c r="V77" s="366"/>
      <c r="W77" s="366"/>
      <c r="X77" s="366"/>
      <c r="Y77" s="366"/>
      <c r="Z77" s="366"/>
      <c r="AA77" s="366"/>
      <c r="AB77" s="366"/>
      <c r="AC77" s="366"/>
      <c r="AD77" s="366"/>
      <c r="AE77" s="366"/>
      <c r="AF77" s="366"/>
      <c r="AG77" s="366"/>
      <c r="AH77" s="366"/>
      <c r="AI77" s="366"/>
    </row>
  </sheetData>
  <mergeCells count="128">
    <mergeCell ref="W1:AI1"/>
    <mergeCell ref="C2:G2"/>
    <mergeCell ref="J2:M2"/>
    <mergeCell ref="P2:R2"/>
    <mergeCell ref="X3:AB3"/>
    <mergeCell ref="X4:AB4"/>
    <mergeCell ref="X5:AB5"/>
    <mergeCell ref="X6:AB6"/>
    <mergeCell ref="X7:AB7"/>
    <mergeCell ref="X8:AB8"/>
    <mergeCell ref="X9:AB9"/>
    <mergeCell ref="X10:AB10"/>
    <mergeCell ref="X11:AB11"/>
    <mergeCell ref="X12:AB12"/>
    <mergeCell ref="X13:AB13"/>
    <mergeCell ref="X14:AB14"/>
    <mergeCell ref="X15:AB15"/>
    <mergeCell ref="X16:AB16"/>
    <mergeCell ref="X17:AB17"/>
    <mergeCell ref="X18:AB18"/>
    <mergeCell ref="X19:AB19"/>
    <mergeCell ref="X20:AB20"/>
    <mergeCell ref="X21:AB21"/>
    <mergeCell ref="X22:AB22"/>
    <mergeCell ref="X23:AB23"/>
    <mergeCell ref="X24:AB24"/>
    <mergeCell ref="X25:AB25"/>
    <mergeCell ref="X26:AB26"/>
    <mergeCell ref="X34:AB34"/>
    <mergeCell ref="C35:D35"/>
    <mergeCell ref="E35:F35"/>
    <mergeCell ref="H35:I35"/>
    <mergeCell ref="K35:M35"/>
    <mergeCell ref="O35:Q35"/>
    <mergeCell ref="S35:U35"/>
    <mergeCell ref="X35:AB35"/>
    <mergeCell ref="X27:AB27"/>
    <mergeCell ref="X28:AB28"/>
    <mergeCell ref="X29:AB29"/>
    <mergeCell ref="X30:AB30"/>
    <mergeCell ref="X31:AB31"/>
    <mergeCell ref="X32:AB32"/>
    <mergeCell ref="X33:AB33"/>
    <mergeCell ref="X36:AB36"/>
    <mergeCell ref="X37:AB37"/>
    <mergeCell ref="X38:AB38"/>
    <mergeCell ref="X39:AB39"/>
    <mergeCell ref="X40:AB40"/>
    <mergeCell ref="X41:AB41"/>
    <mergeCell ref="X42:AB42"/>
    <mergeCell ref="X43:AB43"/>
    <mergeCell ref="X44:AB44"/>
    <mergeCell ref="X45:AB45"/>
    <mergeCell ref="X46:AB46"/>
    <mergeCell ref="X47:AB47"/>
    <mergeCell ref="X48:AB48"/>
    <mergeCell ref="X49:AB49"/>
    <mergeCell ref="X50:AB50"/>
    <mergeCell ref="X51:AB51"/>
    <mergeCell ref="X52:AB52"/>
    <mergeCell ref="X53:AB53"/>
    <mergeCell ref="X54:AB54"/>
    <mergeCell ref="X55:AB55"/>
    <mergeCell ref="X56:AB56"/>
    <mergeCell ref="AA59:AC59"/>
    <mergeCell ref="AD59:AF59"/>
    <mergeCell ref="W57:AB57"/>
    <mergeCell ref="AA58:AI58"/>
    <mergeCell ref="J59:M59"/>
    <mergeCell ref="P59:S59"/>
    <mergeCell ref="V59:W59"/>
    <mergeCell ref="X59:Y59"/>
    <mergeCell ref="AG59:AI59"/>
    <mergeCell ref="C59:H59"/>
    <mergeCell ref="C60:D60"/>
    <mergeCell ref="E60:F60"/>
    <mergeCell ref="G60:H60"/>
    <mergeCell ref="C61:D61"/>
    <mergeCell ref="E61:F61"/>
    <mergeCell ref="G61:H61"/>
    <mergeCell ref="E64:F64"/>
    <mergeCell ref="G64:H64"/>
    <mergeCell ref="C62:D62"/>
    <mergeCell ref="E62:F62"/>
    <mergeCell ref="G62:H62"/>
    <mergeCell ref="C63:D63"/>
    <mergeCell ref="E63:F63"/>
    <mergeCell ref="G63:H63"/>
    <mergeCell ref="C64:D64"/>
    <mergeCell ref="E76:F76"/>
    <mergeCell ref="G76:H76"/>
    <mergeCell ref="C74:D74"/>
    <mergeCell ref="E74:F74"/>
    <mergeCell ref="G74:H74"/>
    <mergeCell ref="C75:D75"/>
    <mergeCell ref="E75:F75"/>
    <mergeCell ref="G75:H75"/>
    <mergeCell ref="C76:D76"/>
    <mergeCell ref="E67:F67"/>
    <mergeCell ref="G67:H67"/>
    <mergeCell ref="C65:D65"/>
    <mergeCell ref="E65:F65"/>
    <mergeCell ref="G65:H65"/>
    <mergeCell ref="C66:D66"/>
    <mergeCell ref="E66:F66"/>
    <mergeCell ref="G66:H66"/>
    <mergeCell ref="C67:D67"/>
    <mergeCell ref="E70:F70"/>
    <mergeCell ref="G70:H70"/>
    <mergeCell ref="C68:D68"/>
    <mergeCell ref="E68:F68"/>
    <mergeCell ref="G68:H68"/>
    <mergeCell ref="C69:D69"/>
    <mergeCell ref="E69:F69"/>
    <mergeCell ref="G69:H69"/>
    <mergeCell ref="C70:D70"/>
    <mergeCell ref="E73:F73"/>
    <mergeCell ref="G73:H73"/>
    <mergeCell ref="C71:D71"/>
    <mergeCell ref="E71:F71"/>
    <mergeCell ref="G71:H71"/>
    <mergeCell ref="C72:D72"/>
    <mergeCell ref="E72:F72"/>
    <mergeCell ref="G72:H72"/>
    <mergeCell ref="C73:D73"/>
    <mergeCell ref="C77:D77"/>
    <mergeCell ref="E77:F77"/>
    <mergeCell ref="G77:H77"/>
  </mergeCells>
  <dataValidations>
    <dataValidation type="list" allowBlank="1" showDropDown="1" sqref="C61:C76 E61:E76 G61:G76">
      <formula1>" ,X,x"</formula1>
    </dataValidation>
  </dataValidations>
  <printOptions gridLines="1" horizontalCentered="1"/>
  <pageMargins bottom="0.75" footer="0.0" header="0.0" left="0.7" right="0.7" top="0.75"/>
  <pageSetup fitToHeight="0" cellComments="atEnd" orientation="portrait" pageOrder="overThenDown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3.71"/>
    <col customWidth="1" min="2" max="2" width="21.57"/>
    <col customWidth="1" min="3" max="35" width="4.43"/>
  </cols>
  <sheetData>
    <row r="1">
      <c r="A1" s="226" t="str">
        <f>IFERROR(__xludf.DUMMYFUNCTION("importrange(""1Lodwug-yofbvap5WdNA2a0cEi1gl1IbbGZL-VSLPgbU"",""T9!A1:AI77"")"),"#REF!")</f>
        <v>#REF!</v>
      </c>
      <c r="B1" s="227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8"/>
      <c r="W1" s="229"/>
    </row>
    <row r="2">
      <c r="A2" s="23"/>
      <c r="B2" s="230"/>
      <c r="C2" s="131"/>
      <c r="H2" s="231"/>
      <c r="I2" s="231"/>
      <c r="J2" s="131"/>
      <c r="N2" s="231"/>
      <c r="O2" s="231"/>
      <c r="P2" s="131"/>
      <c r="S2" s="231"/>
      <c r="T2" s="231"/>
      <c r="U2" s="232"/>
      <c r="V2" s="233"/>
      <c r="AC2" s="234"/>
      <c r="AD2" s="234"/>
      <c r="AE2" s="234"/>
      <c r="AF2" s="235"/>
      <c r="AG2" s="236"/>
      <c r="AH2" s="234"/>
      <c r="AI2" s="234"/>
    </row>
    <row r="3">
      <c r="A3" s="31"/>
      <c r="B3" s="237"/>
      <c r="C3" s="238"/>
      <c r="D3" s="23"/>
      <c r="E3" s="23"/>
      <c r="F3" s="23"/>
      <c r="G3" s="23"/>
      <c r="H3" s="239"/>
      <c r="I3" s="240"/>
      <c r="J3" s="23"/>
      <c r="K3" s="23"/>
      <c r="L3" s="23"/>
      <c r="M3" s="50"/>
      <c r="N3" s="239"/>
      <c r="O3" s="241"/>
      <c r="P3" s="50"/>
      <c r="Q3" s="23"/>
      <c r="R3" s="23"/>
      <c r="S3" s="239"/>
      <c r="T3" s="242"/>
      <c r="U3" s="243"/>
      <c r="V3" s="50"/>
      <c r="W3" s="31"/>
      <c r="X3" s="244"/>
      <c r="Y3" s="32"/>
      <c r="Z3" s="32"/>
      <c r="AA3" s="32"/>
      <c r="AB3" s="33"/>
      <c r="AC3" s="245"/>
      <c r="AD3" s="246"/>
      <c r="AE3" s="247"/>
      <c r="AF3" s="248"/>
      <c r="AG3" s="248"/>
      <c r="AH3" s="247"/>
      <c r="AI3" s="249"/>
    </row>
    <row r="4">
      <c r="A4" s="250"/>
      <c r="B4" s="251"/>
      <c r="C4" s="252"/>
      <c r="D4" s="253"/>
      <c r="E4" s="253"/>
      <c r="F4" s="254"/>
      <c r="G4" s="255"/>
      <c r="H4" s="256"/>
      <c r="I4" s="257"/>
      <c r="J4" s="258"/>
      <c r="K4" s="253"/>
      <c r="L4" s="253"/>
      <c r="M4" s="253"/>
      <c r="N4" s="256"/>
      <c r="O4" s="259"/>
      <c r="P4" s="258"/>
      <c r="Q4" s="254"/>
      <c r="R4" s="254"/>
      <c r="S4" s="256"/>
      <c r="T4" s="259"/>
      <c r="U4" s="260"/>
      <c r="V4" s="50"/>
      <c r="W4" s="261"/>
      <c r="X4" s="262"/>
      <c r="Y4" s="98"/>
      <c r="Z4" s="98"/>
      <c r="AA4" s="98"/>
      <c r="AB4" s="158"/>
      <c r="AC4" s="263"/>
      <c r="AD4" s="264"/>
      <c r="AE4" s="264"/>
      <c r="AF4" s="264"/>
      <c r="AG4" s="264"/>
      <c r="AH4" s="264"/>
      <c r="AI4" s="265"/>
    </row>
    <row r="5">
      <c r="A5" s="266"/>
      <c r="B5" s="267"/>
      <c r="C5" s="268"/>
      <c r="D5" s="269"/>
      <c r="E5" s="269"/>
      <c r="F5" s="269"/>
      <c r="G5" s="270"/>
      <c r="H5" s="271"/>
      <c r="I5" s="272"/>
      <c r="J5" s="273"/>
      <c r="K5" s="269"/>
      <c r="L5" s="269"/>
      <c r="M5" s="269"/>
      <c r="N5" s="271"/>
      <c r="O5" s="274"/>
      <c r="P5" s="273"/>
      <c r="Q5" s="269"/>
      <c r="R5" s="269"/>
      <c r="S5" s="271"/>
      <c r="T5" s="274"/>
      <c r="U5" s="275"/>
      <c r="V5" s="50"/>
      <c r="W5" s="266"/>
      <c r="X5" s="267"/>
      <c r="Y5" s="2"/>
      <c r="Z5" s="2"/>
      <c r="AA5" s="2"/>
      <c r="AB5" s="160"/>
      <c r="AC5" s="276"/>
      <c r="AD5" s="277"/>
      <c r="AE5" s="277"/>
      <c r="AF5" s="277"/>
      <c r="AG5" s="277"/>
      <c r="AH5" s="277"/>
      <c r="AI5" s="278"/>
    </row>
    <row r="6">
      <c r="A6" s="266"/>
      <c r="B6" s="267"/>
      <c r="C6" s="268"/>
      <c r="D6" s="269"/>
      <c r="E6" s="269"/>
      <c r="F6" s="269"/>
      <c r="G6" s="270"/>
      <c r="H6" s="271"/>
      <c r="I6" s="272"/>
      <c r="J6" s="273"/>
      <c r="K6" s="269"/>
      <c r="L6" s="269"/>
      <c r="M6" s="269"/>
      <c r="N6" s="271"/>
      <c r="O6" s="274"/>
      <c r="P6" s="273"/>
      <c r="Q6" s="269"/>
      <c r="R6" s="269"/>
      <c r="S6" s="271"/>
      <c r="T6" s="274"/>
      <c r="U6" s="275"/>
      <c r="V6" s="50"/>
      <c r="W6" s="266"/>
      <c r="X6" s="267"/>
      <c r="Y6" s="2"/>
      <c r="Z6" s="2"/>
      <c r="AA6" s="2"/>
      <c r="AB6" s="160"/>
      <c r="AC6" s="276"/>
      <c r="AD6" s="277"/>
      <c r="AE6" s="277"/>
      <c r="AF6" s="277"/>
      <c r="AG6" s="277"/>
      <c r="AH6" s="277"/>
      <c r="AI6" s="278"/>
    </row>
    <row r="7">
      <c r="A7" s="266"/>
      <c r="B7" s="267"/>
      <c r="C7" s="268"/>
      <c r="D7" s="269"/>
      <c r="E7" s="269"/>
      <c r="F7" s="269"/>
      <c r="G7" s="270"/>
      <c r="H7" s="271"/>
      <c r="I7" s="272"/>
      <c r="J7" s="273"/>
      <c r="K7" s="269"/>
      <c r="L7" s="269"/>
      <c r="M7" s="269"/>
      <c r="N7" s="271"/>
      <c r="O7" s="274"/>
      <c r="P7" s="273"/>
      <c r="Q7" s="269"/>
      <c r="R7" s="269"/>
      <c r="S7" s="271"/>
      <c r="T7" s="274"/>
      <c r="U7" s="275"/>
      <c r="V7" s="50"/>
      <c r="W7" s="266"/>
      <c r="X7" s="267"/>
      <c r="Y7" s="2"/>
      <c r="Z7" s="2"/>
      <c r="AA7" s="2"/>
      <c r="AB7" s="160"/>
      <c r="AC7" s="276"/>
      <c r="AD7" s="277"/>
      <c r="AE7" s="277"/>
      <c r="AF7" s="277"/>
      <c r="AG7" s="277"/>
      <c r="AH7" s="277"/>
      <c r="AI7" s="278"/>
    </row>
    <row r="8">
      <c r="A8" s="266"/>
      <c r="B8" s="267"/>
      <c r="C8" s="268"/>
      <c r="D8" s="269"/>
      <c r="E8" s="269"/>
      <c r="F8" s="269"/>
      <c r="G8" s="270"/>
      <c r="H8" s="271"/>
      <c r="I8" s="272"/>
      <c r="J8" s="273"/>
      <c r="K8" s="269"/>
      <c r="L8" s="269"/>
      <c r="M8" s="269"/>
      <c r="N8" s="271"/>
      <c r="O8" s="274"/>
      <c r="P8" s="273"/>
      <c r="Q8" s="269"/>
      <c r="R8" s="269"/>
      <c r="S8" s="271"/>
      <c r="T8" s="274"/>
      <c r="U8" s="275"/>
      <c r="V8" s="50"/>
      <c r="W8" s="266"/>
      <c r="X8" s="267"/>
      <c r="Y8" s="2"/>
      <c r="Z8" s="2"/>
      <c r="AA8" s="2"/>
      <c r="AB8" s="160"/>
      <c r="AC8" s="276"/>
      <c r="AD8" s="277"/>
      <c r="AE8" s="277"/>
      <c r="AF8" s="277"/>
      <c r="AG8" s="277"/>
      <c r="AH8" s="277"/>
      <c r="AI8" s="278"/>
    </row>
    <row r="9">
      <c r="A9" s="266"/>
      <c r="B9" s="267"/>
      <c r="C9" s="268"/>
      <c r="D9" s="269"/>
      <c r="E9" s="269"/>
      <c r="F9" s="269"/>
      <c r="G9" s="270"/>
      <c r="H9" s="271"/>
      <c r="I9" s="272"/>
      <c r="J9" s="273"/>
      <c r="K9" s="269"/>
      <c r="L9" s="269"/>
      <c r="M9" s="269"/>
      <c r="N9" s="271"/>
      <c r="O9" s="274"/>
      <c r="P9" s="273"/>
      <c r="Q9" s="269"/>
      <c r="R9" s="269"/>
      <c r="S9" s="271"/>
      <c r="T9" s="274"/>
      <c r="U9" s="275"/>
      <c r="V9" s="50"/>
      <c r="W9" s="266"/>
      <c r="X9" s="267"/>
      <c r="Y9" s="2"/>
      <c r="Z9" s="2"/>
      <c r="AA9" s="2"/>
      <c r="AB9" s="160"/>
      <c r="AC9" s="276"/>
      <c r="AD9" s="277"/>
      <c r="AE9" s="277"/>
      <c r="AF9" s="277"/>
      <c r="AG9" s="277"/>
      <c r="AH9" s="277"/>
      <c r="AI9" s="278"/>
    </row>
    <row r="10">
      <c r="A10" s="266"/>
      <c r="B10" s="267"/>
      <c r="C10" s="268"/>
      <c r="D10" s="269"/>
      <c r="E10" s="269"/>
      <c r="F10" s="269"/>
      <c r="G10" s="270"/>
      <c r="H10" s="271"/>
      <c r="I10" s="272"/>
      <c r="J10" s="273"/>
      <c r="K10" s="269"/>
      <c r="L10" s="269"/>
      <c r="M10" s="269"/>
      <c r="N10" s="271"/>
      <c r="O10" s="274"/>
      <c r="P10" s="273"/>
      <c r="Q10" s="269"/>
      <c r="R10" s="269"/>
      <c r="S10" s="271"/>
      <c r="T10" s="274"/>
      <c r="U10" s="275"/>
      <c r="V10" s="50"/>
      <c r="W10" s="266"/>
      <c r="X10" s="267"/>
      <c r="Y10" s="2"/>
      <c r="Z10" s="2"/>
      <c r="AA10" s="2"/>
      <c r="AB10" s="160"/>
      <c r="AC10" s="276"/>
      <c r="AD10" s="277"/>
      <c r="AE10" s="277"/>
      <c r="AF10" s="277"/>
      <c r="AG10" s="277"/>
      <c r="AH10" s="277"/>
      <c r="AI10" s="278"/>
    </row>
    <row r="11">
      <c r="A11" s="266"/>
      <c r="B11" s="267"/>
      <c r="C11" s="268"/>
      <c r="D11" s="269"/>
      <c r="E11" s="269"/>
      <c r="F11" s="269"/>
      <c r="G11" s="270"/>
      <c r="H11" s="271"/>
      <c r="I11" s="272"/>
      <c r="J11" s="273"/>
      <c r="K11" s="269"/>
      <c r="L11" s="269"/>
      <c r="M11" s="269"/>
      <c r="N11" s="271"/>
      <c r="O11" s="274"/>
      <c r="P11" s="273"/>
      <c r="Q11" s="269"/>
      <c r="R11" s="269"/>
      <c r="S11" s="271"/>
      <c r="T11" s="274"/>
      <c r="U11" s="275"/>
      <c r="V11" s="50"/>
      <c r="W11" s="266"/>
      <c r="X11" s="267"/>
      <c r="Y11" s="2"/>
      <c r="Z11" s="2"/>
      <c r="AA11" s="2"/>
      <c r="AB11" s="160"/>
      <c r="AC11" s="276"/>
      <c r="AD11" s="277"/>
      <c r="AE11" s="277"/>
      <c r="AF11" s="277"/>
      <c r="AG11" s="277"/>
      <c r="AH11" s="277"/>
      <c r="AI11" s="278"/>
    </row>
    <row r="12">
      <c r="A12" s="266"/>
      <c r="B12" s="267"/>
      <c r="C12" s="268"/>
      <c r="D12" s="269"/>
      <c r="E12" s="269"/>
      <c r="F12" s="269"/>
      <c r="G12" s="270"/>
      <c r="H12" s="271"/>
      <c r="I12" s="272"/>
      <c r="J12" s="273"/>
      <c r="K12" s="269"/>
      <c r="L12" s="269"/>
      <c r="M12" s="269"/>
      <c r="N12" s="271"/>
      <c r="O12" s="274"/>
      <c r="P12" s="273"/>
      <c r="Q12" s="269"/>
      <c r="R12" s="269"/>
      <c r="S12" s="271"/>
      <c r="T12" s="274"/>
      <c r="U12" s="275"/>
      <c r="V12" s="50"/>
      <c r="W12" s="266"/>
      <c r="X12" s="267"/>
      <c r="Y12" s="2"/>
      <c r="Z12" s="2"/>
      <c r="AA12" s="2"/>
      <c r="AB12" s="160"/>
      <c r="AC12" s="276"/>
      <c r="AD12" s="277"/>
      <c r="AE12" s="277"/>
      <c r="AF12" s="277"/>
      <c r="AG12" s="277"/>
      <c r="AH12" s="277"/>
      <c r="AI12" s="278"/>
    </row>
    <row r="13">
      <c r="A13" s="279"/>
      <c r="B13" s="267"/>
      <c r="C13" s="268"/>
      <c r="D13" s="269"/>
      <c r="E13" s="269"/>
      <c r="F13" s="269"/>
      <c r="G13" s="270"/>
      <c r="H13" s="271"/>
      <c r="I13" s="272"/>
      <c r="J13" s="273"/>
      <c r="K13" s="269"/>
      <c r="L13" s="269"/>
      <c r="M13" s="269"/>
      <c r="N13" s="271"/>
      <c r="O13" s="274"/>
      <c r="P13" s="273"/>
      <c r="Q13" s="269"/>
      <c r="R13" s="269"/>
      <c r="S13" s="271"/>
      <c r="T13" s="274"/>
      <c r="U13" s="275"/>
      <c r="V13" s="50"/>
      <c r="W13" s="266"/>
      <c r="X13" s="267"/>
      <c r="Y13" s="2"/>
      <c r="Z13" s="2"/>
      <c r="AA13" s="2"/>
      <c r="AB13" s="160"/>
      <c r="AC13" s="276"/>
      <c r="AD13" s="277"/>
      <c r="AE13" s="277"/>
      <c r="AF13" s="277"/>
      <c r="AG13" s="277"/>
      <c r="AH13" s="277"/>
      <c r="AI13" s="278"/>
    </row>
    <row r="14">
      <c r="A14" s="266"/>
      <c r="B14" s="267"/>
      <c r="C14" s="268"/>
      <c r="D14" s="269"/>
      <c r="E14" s="269"/>
      <c r="F14" s="269"/>
      <c r="G14" s="270"/>
      <c r="H14" s="271"/>
      <c r="I14" s="272"/>
      <c r="J14" s="273"/>
      <c r="K14" s="269"/>
      <c r="L14" s="269"/>
      <c r="M14" s="269"/>
      <c r="N14" s="271"/>
      <c r="O14" s="274"/>
      <c r="P14" s="273"/>
      <c r="Q14" s="269"/>
      <c r="R14" s="269"/>
      <c r="S14" s="271"/>
      <c r="T14" s="274"/>
      <c r="U14" s="275"/>
      <c r="V14" s="50"/>
      <c r="W14" s="266"/>
      <c r="X14" s="267"/>
      <c r="Y14" s="2"/>
      <c r="Z14" s="2"/>
      <c r="AA14" s="2"/>
      <c r="AB14" s="160"/>
      <c r="AC14" s="276"/>
      <c r="AD14" s="277"/>
      <c r="AE14" s="277"/>
      <c r="AF14" s="277"/>
      <c r="AG14" s="277"/>
      <c r="AH14" s="277"/>
      <c r="AI14" s="278"/>
    </row>
    <row r="15">
      <c r="A15" s="266"/>
      <c r="B15" s="267"/>
      <c r="C15" s="268"/>
      <c r="D15" s="269"/>
      <c r="E15" s="269"/>
      <c r="F15" s="269"/>
      <c r="G15" s="270"/>
      <c r="H15" s="271"/>
      <c r="I15" s="272"/>
      <c r="J15" s="273"/>
      <c r="K15" s="269"/>
      <c r="L15" s="269"/>
      <c r="M15" s="269"/>
      <c r="N15" s="271"/>
      <c r="O15" s="274"/>
      <c r="P15" s="273"/>
      <c r="Q15" s="269"/>
      <c r="R15" s="269"/>
      <c r="S15" s="271"/>
      <c r="T15" s="274"/>
      <c r="U15" s="275"/>
      <c r="V15" s="50"/>
      <c r="W15" s="266"/>
      <c r="X15" s="267"/>
      <c r="Y15" s="2"/>
      <c r="Z15" s="2"/>
      <c r="AA15" s="2"/>
      <c r="AB15" s="160"/>
      <c r="AC15" s="276"/>
      <c r="AD15" s="277"/>
      <c r="AE15" s="277"/>
      <c r="AF15" s="277"/>
      <c r="AG15" s="277"/>
      <c r="AH15" s="277"/>
      <c r="AI15" s="278"/>
    </row>
    <row r="16">
      <c r="A16" s="266"/>
      <c r="B16" s="267"/>
      <c r="C16" s="268"/>
      <c r="D16" s="269"/>
      <c r="E16" s="269"/>
      <c r="F16" s="269"/>
      <c r="G16" s="270"/>
      <c r="H16" s="271"/>
      <c r="I16" s="272"/>
      <c r="J16" s="273"/>
      <c r="K16" s="269"/>
      <c r="L16" s="269"/>
      <c r="M16" s="269"/>
      <c r="N16" s="271"/>
      <c r="O16" s="274"/>
      <c r="P16" s="273"/>
      <c r="Q16" s="269"/>
      <c r="R16" s="269"/>
      <c r="S16" s="271"/>
      <c r="T16" s="274"/>
      <c r="U16" s="275"/>
      <c r="V16" s="50"/>
      <c r="W16" s="266"/>
      <c r="X16" s="267"/>
      <c r="Y16" s="2"/>
      <c r="Z16" s="2"/>
      <c r="AA16" s="2"/>
      <c r="AB16" s="160"/>
      <c r="AC16" s="276"/>
      <c r="AD16" s="277"/>
      <c r="AE16" s="277"/>
      <c r="AF16" s="277"/>
      <c r="AG16" s="277"/>
      <c r="AH16" s="277"/>
      <c r="AI16" s="278"/>
    </row>
    <row r="17">
      <c r="A17" s="266"/>
      <c r="B17" s="267"/>
      <c r="C17" s="268"/>
      <c r="D17" s="269"/>
      <c r="E17" s="269"/>
      <c r="F17" s="269"/>
      <c r="G17" s="270"/>
      <c r="H17" s="271"/>
      <c r="I17" s="272"/>
      <c r="J17" s="273"/>
      <c r="K17" s="269"/>
      <c r="L17" s="269"/>
      <c r="M17" s="269"/>
      <c r="N17" s="271"/>
      <c r="O17" s="274"/>
      <c r="P17" s="273"/>
      <c r="Q17" s="269"/>
      <c r="R17" s="269"/>
      <c r="S17" s="271"/>
      <c r="T17" s="274"/>
      <c r="U17" s="275"/>
      <c r="V17" s="50"/>
      <c r="W17" s="266"/>
      <c r="X17" s="267"/>
      <c r="Y17" s="2"/>
      <c r="Z17" s="2"/>
      <c r="AA17" s="2"/>
      <c r="AB17" s="160"/>
      <c r="AC17" s="276"/>
      <c r="AD17" s="277"/>
      <c r="AE17" s="277"/>
      <c r="AF17" s="277"/>
      <c r="AG17" s="277"/>
      <c r="AH17" s="277"/>
      <c r="AI17" s="278"/>
    </row>
    <row r="18">
      <c r="A18" s="266"/>
      <c r="B18" s="267"/>
      <c r="C18" s="268"/>
      <c r="D18" s="269"/>
      <c r="E18" s="269"/>
      <c r="F18" s="269"/>
      <c r="G18" s="270"/>
      <c r="H18" s="271"/>
      <c r="I18" s="272"/>
      <c r="J18" s="273"/>
      <c r="K18" s="269"/>
      <c r="L18" s="269"/>
      <c r="M18" s="269"/>
      <c r="N18" s="271"/>
      <c r="O18" s="274"/>
      <c r="P18" s="273"/>
      <c r="Q18" s="269"/>
      <c r="R18" s="269"/>
      <c r="S18" s="271"/>
      <c r="T18" s="274"/>
      <c r="U18" s="275"/>
      <c r="V18" s="50"/>
      <c r="W18" s="266"/>
      <c r="X18" s="267"/>
      <c r="Y18" s="2"/>
      <c r="Z18" s="2"/>
      <c r="AA18" s="2"/>
      <c r="AB18" s="160"/>
      <c r="AC18" s="276"/>
      <c r="AD18" s="277"/>
      <c r="AE18" s="277"/>
      <c r="AF18" s="277"/>
      <c r="AG18" s="277"/>
      <c r="AH18" s="277"/>
      <c r="AI18" s="278"/>
    </row>
    <row r="19">
      <c r="A19" s="266"/>
      <c r="B19" s="267"/>
      <c r="C19" s="268"/>
      <c r="D19" s="269"/>
      <c r="E19" s="269"/>
      <c r="F19" s="269"/>
      <c r="G19" s="270"/>
      <c r="H19" s="271"/>
      <c r="I19" s="272"/>
      <c r="J19" s="273"/>
      <c r="K19" s="269"/>
      <c r="L19" s="269"/>
      <c r="M19" s="269"/>
      <c r="N19" s="271"/>
      <c r="O19" s="274"/>
      <c r="P19" s="273"/>
      <c r="Q19" s="269"/>
      <c r="R19" s="269"/>
      <c r="S19" s="271"/>
      <c r="T19" s="274"/>
      <c r="U19" s="275"/>
      <c r="V19" s="50"/>
      <c r="W19" s="266"/>
      <c r="X19" s="267"/>
      <c r="Y19" s="2"/>
      <c r="Z19" s="2"/>
      <c r="AA19" s="2"/>
      <c r="AB19" s="160"/>
      <c r="AC19" s="276"/>
      <c r="AD19" s="277"/>
      <c r="AE19" s="277"/>
      <c r="AF19" s="277"/>
      <c r="AG19" s="277"/>
      <c r="AH19" s="277"/>
      <c r="AI19" s="278"/>
    </row>
    <row r="20">
      <c r="A20" s="266"/>
      <c r="B20" s="267"/>
      <c r="C20" s="268"/>
      <c r="D20" s="269"/>
      <c r="E20" s="269"/>
      <c r="F20" s="269"/>
      <c r="G20" s="270"/>
      <c r="H20" s="271"/>
      <c r="I20" s="272"/>
      <c r="J20" s="273"/>
      <c r="K20" s="269"/>
      <c r="L20" s="269"/>
      <c r="M20" s="269"/>
      <c r="N20" s="271"/>
      <c r="O20" s="274"/>
      <c r="P20" s="273"/>
      <c r="Q20" s="269"/>
      <c r="R20" s="269"/>
      <c r="S20" s="271"/>
      <c r="T20" s="274"/>
      <c r="U20" s="275"/>
      <c r="V20" s="50"/>
      <c r="W20" s="266"/>
      <c r="X20" s="267"/>
      <c r="Y20" s="2"/>
      <c r="Z20" s="2"/>
      <c r="AA20" s="2"/>
      <c r="AB20" s="160"/>
      <c r="AC20" s="276"/>
      <c r="AD20" s="277"/>
      <c r="AE20" s="277"/>
      <c r="AF20" s="277"/>
      <c r="AG20" s="277"/>
      <c r="AH20" s="277"/>
      <c r="AI20" s="278"/>
    </row>
    <row r="21">
      <c r="A21" s="266"/>
      <c r="B21" s="267"/>
      <c r="C21" s="268"/>
      <c r="D21" s="269"/>
      <c r="E21" s="269"/>
      <c r="F21" s="269"/>
      <c r="G21" s="270"/>
      <c r="H21" s="271"/>
      <c r="I21" s="272"/>
      <c r="J21" s="273"/>
      <c r="K21" s="269"/>
      <c r="L21" s="269"/>
      <c r="M21" s="269"/>
      <c r="N21" s="271"/>
      <c r="O21" s="274"/>
      <c r="P21" s="273"/>
      <c r="Q21" s="269"/>
      <c r="R21" s="269"/>
      <c r="S21" s="271"/>
      <c r="T21" s="274"/>
      <c r="U21" s="275"/>
      <c r="V21" s="50"/>
      <c r="W21" s="266"/>
      <c r="X21" s="267"/>
      <c r="Y21" s="2"/>
      <c r="Z21" s="2"/>
      <c r="AA21" s="2"/>
      <c r="AB21" s="160"/>
      <c r="AC21" s="276"/>
      <c r="AD21" s="277"/>
      <c r="AE21" s="277"/>
      <c r="AF21" s="277"/>
      <c r="AG21" s="277"/>
      <c r="AH21" s="277"/>
      <c r="AI21" s="278"/>
    </row>
    <row r="22">
      <c r="A22" s="266"/>
      <c r="B22" s="267"/>
      <c r="C22" s="268"/>
      <c r="D22" s="269"/>
      <c r="E22" s="269"/>
      <c r="F22" s="269"/>
      <c r="G22" s="270"/>
      <c r="H22" s="271"/>
      <c r="I22" s="272"/>
      <c r="J22" s="273"/>
      <c r="K22" s="269"/>
      <c r="L22" s="269"/>
      <c r="M22" s="269"/>
      <c r="N22" s="271"/>
      <c r="O22" s="274"/>
      <c r="P22" s="273"/>
      <c r="Q22" s="269"/>
      <c r="R22" s="269"/>
      <c r="S22" s="271"/>
      <c r="T22" s="274"/>
      <c r="U22" s="275"/>
      <c r="V22" s="50"/>
      <c r="W22" s="266"/>
      <c r="X22" s="267"/>
      <c r="Y22" s="2"/>
      <c r="Z22" s="2"/>
      <c r="AA22" s="2"/>
      <c r="AB22" s="160"/>
      <c r="AC22" s="276"/>
      <c r="AD22" s="277"/>
      <c r="AE22" s="277"/>
      <c r="AF22" s="277"/>
      <c r="AG22" s="277"/>
      <c r="AH22" s="277"/>
      <c r="AI22" s="278"/>
    </row>
    <row r="23">
      <c r="A23" s="266"/>
      <c r="B23" s="267"/>
      <c r="C23" s="268"/>
      <c r="D23" s="269"/>
      <c r="E23" s="269"/>
      <c r="F23" s="269"/>
      <c r="G23" s="270"/>
      <c r="H23" s="271"/>
      <c r="I23" s="272"/>
      <c r="J23" s="273"/>
      <c r="K23" s="269"/>
      <c r="L23" s="269"/>
      <c r="M23" s="269"/>
      <c r="N23" s="271"/>
      <c r="O23" s="274"/>
      <c r="P23" s="273"/>
      <c r="Q23" s="269"/>
      <c r="R23" s="269"/>
      <c r="S23" s="271"/>
      <c r="T23" s="274"/>
      <c r="U23" s="275"/>
      <c r="V23" s="50"/>
      <c r="W23" s="266"/>
      <c r="X23" s="267"/>
      <c r="Y23" s="2"/>
      <c r="Z23" s="2"/>
      <c r="AA23" s="2"/>
      <c r="AB23" s="160"/>
      <c r="AC23" s="276"/>
      <c r="AD23" s="277"/>
      <c r="AE23" s="277"/>
      <c r="AF23" s="277"/>
      <c r="AG23" s="277"/>
      <c r="AH23" s="277"/>
      <c r="AI23" s="278"/>
    </row>
    <row r="24">
      <c r="A24" s="266"/>
      <c r="B24" s="267"/>
      <c r="C24" s="268"/>
      <c r="D24" s="269"/>
      <c r="E24" s="269"/>
      <c r="F24" s="269"/>
      <c r="G24" s="270"/>
      <c r="H24" s="271"/>
      <c r="I24" s="272"/>
      <c r="J24" s="273"/>
      <c r="K24" s="269"/>
      <c r="L24" s="269"/>
      <c r="M24" s="269"/>
      <c r="N24" s="271"/>
      <c r="O24" s="274"/>
      <c r="P24" s="273"/>
      <c r="Q24" s="269"/>
      <c r="R24" s="269"/>
      <c r="S24" s="271"/>
      <c r="T24" s="274"/>
      <c r="U24" s="275"/>
      <c r="V24" s="50"/>
      <c r="W24" s="266"/>
      <c r="X24" s="267"/>
      <c r="Y24" s="2"/>
      <c r="Z24" s="2"/>
      <c r="AA24" s="2"/>
      <c r="AB24" s="160"/>
      <c r="AC24" s="276"/>
      <c r="AD24" s="277"/>
      <c r="AE24" s="277"/>
      <c r="AF24" s="277"/>
      <c r="AG24" s="277"/>
      <c r="AH24" s="277"/>
      <c r="AI24" s="278"/>
    </row>
    <row r="25">
      <c r="A25" s="266"/>
      <c r="B25" s="267"/>
      <c r="C25" s="268"/>
      <c r="D25" s="269"/>
      <c r="E25" s="269"/>
      <c r="F25" s="269"/>
      <c r="G25" s="270"/>
      <c r="H25" s="271"/>
      <c r="I25" s="272"/>
      <c r="J25" s="273"/>
      <c r="K25" s="269"/>
      <c r="L25" s="269"/>
      <c r="M25" s="269"/>
      <c r="N25" s="271"/>
      <c r="O25" s="274"/>
      <c r="P25" s="273"/>
      <c r="Q25" s="269"/>
      <c r="R25" s="269"/>
      <c r="S25" s="271"/>
      <c r="T25" s="274"/>
      <c r="U25" s="275"/>
      <c r="V25" s="50"/>
      <c r="W25" s="266"/>
      <c r="X25" s="267"/>
      <c r="Y25" s="2"/>
      <c r="Z25" s="2"/>
      <c r="AA25" s="2"/>
      <c r="AB25" s="160"/>
      <c r="AC25" s="276"/>
      <c r="AD25" s="277"/>
      <c r="AE25" s="277"/>
      <c r="AF25" s="277"/>
      <c r="AG25" s="277"/>
      <c r="AH25" s="277"/>
      <c r="AI25" s="278"/>
    </row>
    <row r="26">
      <c r="A26" s="266"/>
      <c r="B26" s="267"/>
      <c r="C26" s="268"/>
      <c r="D26" s="269"/>
      <c r="E26" s="269"/>
      <c r="F26" s="269"/>
      <c r="G26" s="270"/>
      <c r="H26" s="271"/>
      <c r="I26" s="272"/>
      <c r="J26" s="273"/>
      <c r="K26" s="269"/>
      <c r="L26" s="269"/>
      <c r="M26" s="269"/>
      <c r="N26" s="271"/>
      <c r="O26" s="274"/>
      <c r="P26" s="273"/>
      <c r="Q26" s="269"/>
      <c r="R26" s="269"/>
      <c r="S26" s="271"/>
      <c r="T26" s="274"/>
      <c r="U26" s="275"/>
      <c r="V26" s="50"/>
      <c r="W26" s="266"/>
      <c r="X26" s="267"/>
      <c r="Y26" s="2"/>
      <c r="Z26" s="2"/>
      <c r="AA26" s="2"/>
      <c r="AB26" s="160"/>
      <c r="AC26" s="276"/>
      <c r="AD26" s="277"/>
      <c r="AE26" s="277"/>
      <c r="AF26" s="277"/>
      <c r="AG26" s="277"/>
      <c r="AH26" s="277"/>
      <c r="AI26" s="278"/>
    </row>
    <row r="27">
      <c r="A27" s="266"/>
      <c r="B27" s="267"/>
      <c r="C27" s="268"/>
      <c r="D27" s="269"/>
      <c r="E27" s="269"/>
      <c r="F27" s="269"/>
      <c r="G27" s="270"/>
      <c r="H27" s="271"/>
      <c r="I27" s="272"/>
      <c r="J27" s="273"/>
      <c r="K27" s="269"/>
      <c r="L27" s="269"/>
      <c r="M27" s="269"/>
      <c r="N27" s="271"/>
      <c r="O27" s="274"/>
      <c r="P27" s="273"/>
      <c r="Q27" s="269"/>
      <c r="R27" s="269"/>
      <c r="S27" s="271"/>
      <c r="T27" s="274"/>
      <c r="U27" s="275"/>
      <c r="V27" s="50"/>
      <c r="W27" s="266"/>
      <c r="X27" s="267"/>
      <c r="Y27" s="2"/>
      <c r="Z27" s="2"/>
      <c r="AA27" s="2"/>
      <c r="AB27" s="160"/>
      <c r="AC27" s="276"/>
      <c r="AD27" s="277"/>
      <c r="AE27" s="277"/>
      <c r="AF27" s="277"/>
      <c r="AG27" s="277"/>
      <c r="AH27" s="277"/>
      <c r="AI27" s="278"/>
    </row>
    <row r="28">
      <c r="A28" s="266"/>
      <c r="B28" s="267"/>
      <c r="C28" s="268"/>
      <c r="D28" s="269"/>
      <c r="E28" s="269"/>
      <c r="F28" s="269"/>
      <c r="G28" s="270"/>
      <c r="H28" s="271"/>
      <c r="I28" s="272"/>
      <c r="J28" s="273"/>
      <c r="K28" s="269"/>
      <c r="L28" s="269"/>
      <c r="M28" s="269"/>
      <c r="N28" s="271"/>
      <c r="O28" s="274"/>
      <c r="P28" s="273"/>
      <c r="Q28" s="269"/>
      <c r="R28" s="269"/>
      <c r="S28" s="271"/>
      <c r="T28" s="274"/>
      <c r="U28" s="275"/>
      <c r="V28" s="50"/>
      <c r="W28" s="266"/>
      <c r="X28" s="267"/>
      <c r="Y28" s="2"/>
      <c r="Z28" s="2"/>
      <c r="AA28" s="2"/>
      <c r="AB28" s="160"/>
      <c r="AC28" s="276"/>
      <c r="AD28" s="277"/>
      <c r="AE28" s="277"/>
      <c r="AF28" s="277"/>
      <c r="AG28" s="277"/>
      <c r="AH28" s="277"/>
      <c r="AI28" s="278"/>
    </row>
    <row r="29">
      <c r="A29" s="266"/>
      <c r="B29" s="267"/>
      <c r="C29" s="268"/>
      <c r="D29" s="269"/>
      <c r="E29" s="269"/>
      <c r="F29" s="269"/>
      <c r="G29" s="270"/>
      <c r="H29" s="271"/>
      <c r="I29" s="272"/>
      <c r="J29" s="273"/>
      <c r="K29" s="269"/>
      <c r="L29" s="269"/>
      <c r="M29" s="269"/>
      <c r="N29" s="271"/>
      <c r="O29" s="274"/>
      <c r="P29" s="273"/>
      <c r="Q29" s="269"/>
      <c r="R29" s="269"/>
      <c r="S29" s="271"/>
      <c r="T29" s="274"/>
      <c r="U29" s="275"/>
      <c r="V29" s="50"/>
      <c r="W29" s="266"/>
      <c r="X29" s="267"/>
      <c r="Y29" s="2"/>
      <c r="Z29" s="2"/>
      <c r="AA29" s="2"/>
      <c r="AB29" s="160"/>
      <c r="AC29" s="276"/>
      <c r="AD29" s="277"/>
      <c r="AE29" s="277"/>
      <c r="AF29" s="277"/>
      <c r="AG29" s="277"/>
      <c r="AH29" s="277"/>
      <c r="AI29" s="278"/>
    </row>
    <row r="30">
      <c r="A30" s="266"/>
      <c r="B30" s="267"/>
      <c r="C30" s="268"/>
      <c r="D30" s="269"/>
      <c r="E30" s="269"/>
      <c r="F30" s="269"/>
      <c r="G30" s="270"/>
      <c r="H30" s="271"/>
      <c r="I30" s="272"/>
      <c r="J30" s="273"/>
      <c r="K30" s="269"/>
      <c r="L30" s="269"/>
      <c r="M30" s="269"/>
      <c r="N30" s="271"/>
      <c r="O30" s="274"/>
      <c r="P30" s="273"/>
      <c r="Q30" s="269"/>
      <c r="R30" s="269"/>
      <c r="S30" s="271"/>
      <c r="T30" s="274"/>
      <c r="U30" s="275"/>
      <c r="V30" s="50"/>
      <c r="W30" s="266"/>
      <c r="X30" s="267"/>
      <c r="Y30" s="2"/>
      <c r="Z30" s="2"/>
      <c r="AA30" s="2"/>
      <c r="AB30" s="160"/>
      <c r="AC30" s="276"/>
      <c r="AD30" s="277"/>
      <c r="AE30" s="277"/>
      <c r="AF30" s="277"/>
      <c r="AG30" s="277"/>
      <c r="AH30" s="277"/>
      <c r="AI30" s="278"/>
    </row>
    <row r="31">
      <c r="A31" s="266"/>
      <c r="B31" s="267"/>
      <c r="C31" s="268"/>
      <c r="D31" s="269"/>
      <c r="E31" s="269"/>
      <c r="F31" s="269"/>
      <c r="G31" s="270"/>
      <c r="H31" s="271"/>
      <c r="I31" s="272"/>
      <c r="J31" s="273"/>
      <c r="K31" s="269"/>
      <c r="L31" s="269"/>
      <c r="M31" s="269"/>
      <c r="N31" s="271"/>
      <c r="O31" s="274"/>
      <c r="P31" s="273"/>
      <c r="Q31" s="269"/>
      <c r="R31" s="269"/>
      <c r="S31" s="271"/>
      <c r="T31" s="274"/>
      <c r="U31" s="275"/>
      <c r="V31" s="50"/>
      <c r="W31" s="266"/>
      <c r="X31" s="267"/>
      <c r="Y31" s="2"/>
      <c r="Z31" s="2"/>
      <c r="AA31" s="2"/>
      <c r="AB31" s="160"/>
      <c r="AC31" s="276"/>
      <c r="AD31" s="277"/>
      <c r="AE31" s="277"/>
      <c r="AF31" s="277"/>
      <c r="AG31" s="277"/>
      <c r="AH31" s="277"/>
      <c r="AI31" s="278"/>
    </row>
    <row r="32">
      <c r="A32" s="266"/>
      <c r="B32" s="267"/>
      <c r="C32" s="268"/>
      <c r="D32" s="269"/>
      <c r="E32" s="269"/>
      <c r="F32" s="269"/>
      <c r="G32" s="270"/>
      <c r="H32" s="271"/>
      <c r="I32" s="272"/>
      <c r="J32" s="273"/>
      <c r="K32" s="269"/>
      <c r="L32" s="269"/>
      <c r="M32" s="269"/>
      <c r="N32" s="271"/>
      <c r="O32" s="274"/>
      <c r="P32" s="273"/>
      <c r="Q32" s="269"/>
      <c r="R32" s="269"/>
      <c r="S32" s="271"/>
      <c r="T32" s="274"/>
      <c r="U32" s="275"/>
      <c r="V32" s="50"/>
      <c r="W32" s="266"/>
      <c r="X32" s="267"/>
      <c r="Y32" s="2"/>
      <c r="Z32" s="2"/>
      <c r="AA32" s="2"/>
      <c r="AB32" s="160"/>
      <c r="AC32" s="276"/>
      <c r="AD32" s="277"/>
      <c r="AE32" s="277"/>
      <c r="AF32" s="277"/>
      <c r="AG32" s="277"/>
      <c r="AH32" s="277"/>
      <c r="AI32" s="278"/>
    </row>
    <row r="33">
      <c r="A33" s="280"/>
      <c r="B33" s="281"/>
      <c r="C33" s="282"/>
      <c r="D33" s="283"/>
      <c r="E33" s="283"/>
      <c r="F33" s="283"/>
      <c r="G33" s="284"/>
      <c r="H33" s="285"/>
      <c r="I33" s="286"/>
      <c r="J33" s="287"/>
      <c r="K33" s="283"/>
      <c r="L33" s="283"/>
      <c r="M33" s="283"/>
      <c r="N33" s="285"/>
      <c r="O33" s="288"/>
      <c r="P33" s="287"/>
      <c r="Q33" s="283"/>
      <c r="R33" s="283"/>
      <c r="S33" s="285"/>
      <c r="T33" s="288"/>
      <c r="U33" s="289"/>
      <c r="V33" s="50"/>
      <c r="W33" s="266"/>
      <c r="X33" s="267"/>
      <c r="Y33" s="2"/>
      <c r="Z33" s="2"/>
      <c r="AA33" s="2"/>
      <c r="AB33" s="160"/>
      <c r="AC33" s="276"/>
      <c r="AD33" s="277"/>
      <c r="AE33" s="277"/>
      <c r="AF33" s="277"/>
      <c r="AG33" s="277"/>
      <c r="AH33" s="277"/>
      <c r="AI33" s="278"/>
    </row>
    <row r="34">
      <c r="A34" s="290"/>
      <c r="B34" s="290"/>
      <c r="C34" s="291"/>
      <c r="D34" s="291"/>
      <c r="E34" s="291"/>
      <c r="F34" s="291"/>
      <c r="G34" s="291"/>
      <c r="H34" s="292"/>
      <c r="I34" s="293"/>
      <c r="J34" s="291"/>
      <c r="K34" s="291"/>
      <c r="L34" s="291"/>
      <c r="M34" s="291"/>
      <c r="N34" s="292"/>
      <c r="O34" s="292"/>
      <c r="P34" s="291"/>
      <c r="Q34" s="291"/>
      <c r="R34" s="291"/>
      <c r="S34" s="292"/>
      <c r="T34" s="292"/>
      <c r="U34" s="291"/>
      <c r="V34" s="50"/>
      <c r="W34" s="266"/>
      <c r="X34" s="267"/>
      <c r="Y34" s="2"/>
      <c r="Z34" s="2"/>
      <c r="AA34" s="2"/>
      <c r="AB34" s="160"/>
      <c r="AC34" s="276"/>
      <c r="AD34" s="277"/>
      <c r="AE34" s="277"/>
      <c r="AF34" s="277"/>
      <c r="AG34" s="277"/>
      <c r="AH34" s="277"/>
      <c r="AI34" s="278"/>
    </row>
    <row r="35">
      <c r="A35" s="28"/>
      <c r="B35" s="233"/>
      <c r="C35" s="294"/>
      <c r="E35" s="294"/>
      <c r="G35" s="23"/>
      <c r="H35" s="294"/>
      <c r="J35" s="23"/>
      <c r="K35" s="31"/>
      <c r="L35" s="32"/>
      <c r="M35" s="33"/>
      <c r="N35" s="23"/>
      <c r="O35" s="31"/>
      <c r="P35" s="32"/>
      <c r="Q35" s="33"/>
      <c r="R35" s="23"/>
      <c r="S35" s="31"/>
      <c r="T35" s="32"/>
      <c r="U35" s="33"/>
      <c r="V35" s="50"/>
      <c r="W35" s="266"/>
      <c r="X35" s="267"/>
      <c r="Y35" s="2"/>
      <c r="Z35" s="2"/>
      <c r="AA35" s="2"/>
      <c r="AB35" s="160"/>
      <c r="AC35" s="276"/>
      <c r="AD35" s="277"/>
      <c r="AE35" s="277"/>
      <c r="AF35" s="277"/>
      <c r="AG35" s="277"/>
      <c r="AH35" s="277"/>
      <c r="AI35" s="278"/>
    </row>
    <row r="36">
      <c r="A36" s="294"/>
      <c r="B36" s="294"/>
      <c r="C36" s="38"/>
      <c r="D36" s="295"/>
      <c r="E36" s="296"/>
      <c r="F36" s="295"/>
      <c r="G36" s="297"/>
      <c r="H36" s="296"/>
      <c r="I36" s="44"/>
      <c r="J36" s="298"/>
      <c r="K36" s="38"/>
      <c r="L36" s="44"/>
      <c r="M36" s="44"/>
      <c r="N36" s="298"/>
      <c r="O36" s="296"/>
      <c r="P36" s="44"/>
      <c r="Q36" s="44"/>
      <c r="R36" s="298"/>
      <c r="S36" s="44"/>
      <c r="T36" s="44"/>
      <c r="U36" s="47"/>
      <c r="V36" s="50"/>
      <c r="W36" s="266"/>
      <c r="X36" s="267"/>
      <c r="Y36" s="2"/>
      <c r="Z36" s="2"/>
      <c r="AA36" s="2"/>
      <c r="AB36" s="160"/>
      <c r="AC36" s="276"/>
      <c r="AD36" s="277"/>
      <c r="AE36" s="277"/>
      <c r="AF36" s="277"/>
      <c r="AG36" s="277"/>
      <c r="AH36" s="277"/>
      <c r="AI36" s="278"/>
    </row>
    <row r="37">
      <c r="A37" s="250"/>
      <c r="B37" s="299"/>
      <c r="C37" s="252"/>
      <c r="D37" s="254"/>
      <c r="E37" s="254"/>
      <c r="F37" s="254"/>
      <c r="G37" s="257"/>
      <c r="H37" s="252"/>
      <c r="I37" s="254"/>
      <c r="J37" s="259"/>
      <c r="K37" s="252"/>
      <c r="L37" s="254"/>
      <c r="M37" s="254"/>
      <c r="N37" s="259"/>
      <c r="O37" s="252"/>
      <c r="P37" s="254"/>
      <c r="Q37" s="254"/>
      <c r="R37" s="259"/>
      <c r="S37" s="258"/>
      <c r="T37" s="254"/>
      <c r="U37" s="300"/>
      <c r="V37" s="50"/>
      <c r="W37" s="266"/>
      <c r="X37" s="267"/>
      <c r="Y37" s="2"/>
      <c r="Z37" s="2"/>
      <c r="AA37" s="2"/>
      <c r="AB37" s="160"/>
      <c r="AC37" s="276"/>
      <c r="AD37" s="277"/>
      <c r="AE37" s="277"/>
      <c r="AF37" s="277"/>
      <c r="AG37" s="277"/>
      <c r="AH37" s="277"/>
      <c r="AI37" s="278"/>
    </row>
    <row r="38">
      <c r="A38" s="266"/>
      <c r="B38" s="301"/>
      <c r="C38" s="268"/>
      <c r="D38" s="269"/>
      <c r="E38" s="269"/>
      <c r="F38" s="269"/>
      <c r="G38" s="272"/>
      <c r="H38" s="268"/>
      <c r="I38" s="269"/>
      <c r="J38" s="274"/>
      <c r="K38" s="268"/>
      <c r="L38" s="269"/>
      <c r="M38" s="269"/>
      <c r="N38" s="274"/>
      <c r="O38" s="268"/>
      <c r="P38" s="269"/>
      <c r="Q38" s="269"/>
      <c r="R38" s="274"/>
      <c r="S38" s="273"/>
      <c r="T38" s="269"/>
      <c r="U38" s="302"/>
      <c r="V38" s="50"/>
      <c r="W38" s="266"/>
      <c r="X38" s="267"/>
      <c r="Y38" s="2"/>
      <c r="Z38" s="2"/>
      <c r="AA38" s="2"/>
      <c r="AB38" s="160"/>
      <c r="AC38" s="276"/>
      <c r="AD38" s="277"/>
      <c r="AE38" s="277"/>
      <c r="AF38" s="277"/>
      <c r="AG38" s="277"/>
      <c r="AH38" s="277"/>
      <c r="AI38" s="278"/>
    </row>
    <row r="39">
      <c r="A39" s="266"/>
      <c r="B39" s="301"/>
      <c r="C39" s="268"/>
      <c r="D39" s="269"/>
      <c r="E39" s="269"/>
      <c r="F39" s="269"/>
      <c r="G39" s="272"/>
      <c r="H39" s="268"/>
      <c r="I39" s="269"/>
      <c r="J39" s="274"/>
      <c r="K39" s="268"/>
      <c r="L39" s="269"/>
      <c r="M39" s="269"/>
      <c r="N39" s="274"/>
      <c r="O39" s="268"/>
      <c r="P39" s="269"/>
      <c r="Q39" s="269"/>
      <c r="R39" s="274"/>
      <c r="S39" s="273"/>
      <c r="T39" s="269"/>
      <c r="U39" s="302"/>
      <c r="V39" s="50"/>
      <c r="W39" s="266"/>
      <c r="X39" s="267"/>
      <c r="Y39" s="2"/>
      <c r="Z39" s="2"/>
      <c r="AA39" s="2"/>
      <c r="AB39" s="160"/>
      <c r="AC39" s="276"/>
      <c r="AD39" s="277"/>
      <c r="AE39" s="277"/>
      <c r="AF39" s="277"/>
      <c r="AG39" s="277"/>
      <c r="AH39" s="277"/>
      <c r="AI39" s="278"/>
    </row>
    <row r="40">
      <c r="A40" s="266"/>
      <c r="B40" s="301"/>
      <c r="C40" s="268"/>
      <c r="D40" s="269"/>
      <c r="E40" s="269"/>
      <c r="F40" s="269"/>
      <c r="G40" s="272"/>
      <c r="H40" s="268"/>
      <c r="I40" s="269"/>
      <c r="J40" s="274"/>
      <c r="K40" s="268"/>
      <c r="L40" s="269"/>
      <c r="M40" s="269"/>
      <c r="N40" s="274"/>
      <c r="O40" s="268"/>
      <c r="P40" s="269"/>
      <c r="Q40" s="269"/>
      <c r="R40" s="274"/>
      <c r="S40" s="273"/>
      <c r="T40" s="269"/>
      <c r="U40" s="302"/>
      <c r="V40" s="50"/>
      <c r="W40" s="266"/>
      <c r="X40" s="267"/>
      <c r="Y40" s="2"/>
      <c r="Z40" s="2"/>
      <c r="AA40" s="2"/>
      <c r="AB40" s="160"/>
      <c r="AC40" s="276"/>
      <c r="AD40" s="277"/>
      <c r="AE40" s="277"/>
      <c r="AF40" s="277"/>
      <c r="AG40" s="277"/>
      <c r="AH40" s="277"/>
      <c r="AI40" s="278"/>
    </row>
    <row r="41">
      <c r="A41" s="266"/>
      <c r="B41" s="301"/>
      <c r="C41" s="268"/>
      <c r="D41" s="269"/>
      <c r="E41" s="269"/>
      <c r="F41" s="269"/>
      <c r="G41" s="272"/>
      <c r="H41" s="268"/>
      <c r="I41" s="269"/>
      <c r="J41" s="274"/>
      <c r="K41" s="268"/>
      <c r="L41" s="269"/>
      <c r="M41" s="269"/>
      <c r="N41" s="274"/>
      <c r="O41" s="268"/>
      <c r="P41" s="269"/>
      <c r="Q41" s="269"/>
      <c r="R41" s="274"/>
      <c r="S41" s="273"/>
      <c r="T41" s="269"/>
      <c r="U41" s="302"/>
      <c r="V41" s="50"/>
      <c r="W41" s="266"/>
      <c r="X41" s="267"/>
      <c r="Y41" s="2"/>
      <c r="Z41" s="2"/>
      <c r="AA41" s="2"/>
      <c r="AB41" s="160"/>
      <c r="AC41" s="276"/>
      <c r="AD41" s="277"/>
      <c r="AE41" s="277"/>
      <c r="AF41" s="277"/>
      <c r="AG41" s="277"/>
      <c r="AH41" s="277"/>
      <c r="AI41" s="278"/>
    </row>
    <row r="42">
      <c r="A42" s="266"/>
      <c r="B42" s="301"/>
      <c r="C42" s="268"/>
      <c r="D42" s="269"/>
      <c r="E42" s="269"/>
      <c r="F42" s="269"/>
      <c r="G42" s="272"/>
      <c r="H42" s="268"/>
      <c r="I42" s="269"/>
      <c r="J42" s="274"/>
      <c r="K42" s="268"/>
      <c r="L42" s="269"/>
      <c r="M42" s="269"/>
      <c r="N42" s="274"/>
      <c r="O42" s="268"/>
      <c r="P42" s="269"/>
      <c r="Q42" s="269"/>
      <c r="R42" s="274"/>
      <c r="S42" s="273"/>
      <c r="T42" s="269"/>
      <c r="U42" s="302"/>
      <c r="V42" s="50"/>
      <c r="W42" s="266"/>
      <c r="X42" s="267"/>
      <c r="Y42" s="2"/>
      <c r="Z42" s="2"/>
      <c r="AA42" s="2"/>
      <c r="AB42" s="160"/>
      <c r="AC42" s="276"/>
      <c r="AD42" s="277"/>
      <c r="AE42" s="277"/>
      <c r="AF42" s="277"/>
      <c r="AG42" s="277"/>
      <c r="AH42" s="277"/>
      <c r="AI42" s="278"/>
    </row>
    <row r="43">
      <c r="A43" s="266"/>
      <c r="B43" s="301"/>
      <c r="C43" s="268"/>
      <c r="D43" s="269"/>
      <c r="E43" s="269"/>
      <c r="F43" s="269"/>
      <c r="G43" s="272"/>
      <c r="H43" s="268"/>
      <c r="I43" s="269"/>
      <c r="J43" s="274"/>
      <c r="K43" s="268"/>
      <c r="L43" s="269"/>
      <c r="M43" s="269"/>
      <c r="N43" s="274"/>
      <c r="O43" s="268"/>
      <c r="P43" s="269"/>
      <c r="Q43" s="269"/>
      <c r="R43" s="274"/>
      <c r="S43" s="273"/>
      <c r="T43" s="269"/>
      <c r="U43" s="302"/>
      <c r="V43" s="50"/>
      <c r="W43" s="266"/>
      <c r="X43" s="267"/>
      <c r="Y43" s="2"/>
      <c r="Z43" s="2"/>
      <c r="AA43" s="2"/>
      <c r="AB43" s="160"/>
      <c r="AC43" s="276"/>
      <c r="AD43" s="277"/>
      <c r="AE43" s="277"/>
      <c r="AF43" s="277"/>
      <c r="AG43" s="277"/>
      <c r="AH43" s="277"/>
      <c r="AI43" s="278"/>
    </row>
    <row r="44">
      <c r="A44" s="266"/>
      <c r="B44" s="301"/>
      <c r="C44" s="268"/>
      <c r="D44" s="269"/>
      <c r="E44" s="269"/>
      <c r="F44" s="269"/>
      <c r="G44" s="272"/>
      <c r="H44" s="268"/>
      <c r="I44" s="269"/>
      <c r="J44" s="274"/>
      <c r="K44" s="268"/>
      <c r="L44" s="269"/>
      <c r="M44" s="269"/>
      <c r="N44" s="274"/>
      <c r="O44" s="266"/>
      <c r="P44" s="303"/>
      <c r="Q44" s="303"/>
      <c r="R44" s="304"/>
      <c r="S44" s="305"/>
      <c r="T44" s="303"/>
      <c r="U44" s="301"/>
      <c r="V44" s="50"/>
      <c r="W44" s="266"/>
      <c r="X44" s="267"/>
      <c r="Y44" s="2"/>
      <c r="Z44" s="2"/>
      <c r="AA44" s="2"/>
      <c r="AB44" s="160"/>
      <c r="AC44" s="276"/>
      <c r="AD44" s="277"/>
      <c r="AE44" s="277"/>
      <c r="AF44" s="277"/>
      <c r="AG44" s="277"/>
      <c r="AH44" s="277"/>
      <c r="AI44" s="278"/>
    </row>
    <row r="45">
      <c r="A45" s="266"/>
      <c r="B45" s="301"/>
      <c r="C45" s="268"/>
      <c r="D45" s="269"/>
      <c r="E45" s="269"/>
      <c r="F45" s="269"/>
      <c r="G45" s="272"/>
      <c r="H45" s="268"/>
      <c r="I45" s="269"/>
      <c r="J45" s="274"/>
      <c r="K45" s="268"/>
      <c r="L45" s="269"/>
      <c r="M45" s="269"/>
      <c r="N45" s="274"/>
      <c r="O45" s="266"/>
      <c r="P45" s="303"/>
      <c r="Q45" s="303"/>
      <c r="R45" s="304"/>
      <c r="S45" s="305"/>
      <c r="T45" s="303"/>
      <c r="U45" s="301"/>
      <c r="V45" s="50"/>
      <c r="W45" s="266"/>
      <c r="X45" s="267"/>
      <c r="Y45" s="2"/>
      <c r="Z45" s="2"/>
      <c r="AA45" s="2"/>
      <c r="AB45" s="160"/>
      <c r="AC45" s="276"/>
      <c r="AD45" s="277"/>
      <c r="AE45" s="277"/>
      <c r="AF45" s="277"/>
      <c r="AG45" s="277"/>
      <c r="AH45" s="277"/>
      <c r="AI45" s="278"/>
    </row>
    <row r="46">
      <c r="A46" s="266"/>
      <c r="B46" s="301"/>
      <c r="C46" s="268"/>
      <c r="D46" s="269"/>
      <c r="E46" s="269"/>
      <c r="F46" s="269"/>
      <c r="G46" s="272"/>
      <c r="H46" s="268"/>
      <c r="I46" s="269"/>
      <c r="J46" s="274"/>
      <c r="K46" s="268"/>
      <c r="L46" s="269"/>
      <c r="M46" s="269"/>
      <c r="N46" s="274"/>
      <c r="O46" s="266"/>
      <c r="P46" s="303"/>
      <c r="Q46" s="303"/>
      <c r="R46" s="304"/>
      <c r="S46" s="305"/>
      <c r="T46" s="303"/>
      <c r="U46" s="301"/>
      <c r="V46" s="50"/>
      <c r="W46" s="266"/>
      <c r="X46" s="267"/>
      <c r="Y46" s="2"/>
      <c r="Z46" s="2"/>
      <c r="AA46" s="2"/>
      <c r="AB46" s="160"/>
      <c r="AC46" s="276"/>
      <c r="AD46" s="277"/>
      <c r="AE46" s="277"/>
      <c r="AF46" s="277"/>
      <c r="AG46" s="277"/>
      <c r="AH46" s="277"/>
      <c r="AI46" s="278"/>
    </row>
    <row r="47">
      <c r="A47" s="266"/>
      <c r="B47" s="301"/>
      <c r="C47" s="268"/>
      <c r="D47" s="269"/>
      <c r="E47" s="269"/>
      <c r="F47" s="269"/>
      <c r="G47" s="272"/>
      <c r="H47" s="268"/>
      <c r="I47" s="269"/>
      <c r="J47" s="274"/>
      <c r="K47" s="268"/>
      <c r="L47" s="269"/>
      <c r="M47" s="269"/>
      <c r="N47" s="274"/>
      <c r="O47" s="266"/>
      <c r="P47" s="303"/>
      <c r="Q47" s="303"/>
      <c r="R47" s="304"/>
      <c r="S47" s="305"/>
      <c r="T47" s="303"/>
      <c r="U47" s="301"/>
      <c r="V47" s="50"/>
      <c r="W47" s="266"/>
      <c r="X47" s="267"/>
      <c r="Y47" s="2"/>
      <c r="Z47" s="2"/>
      <c r="AA47" s="2"/>
      <c r="AB47" s="160"/>
      <c r="AC47" s="276"/>
      <c r="AD47" s="277"/>
      <c r="AE47" s="277"/>
      <c r="AF47" s="277"/>
      <c r="AG47" s="277"/>
      <c r="AH47" s="277"/>
      <c r="AI47" s="278"/>
    </row>
    <row r="48">
      <c r="A48" s="266"/>
      <c r="B48" s="301"/>
      <c r="C48" s="268"/>
      <c r="D48" s="269"/>
      <c r="E48" s="269"/>
      <c r="F48" s="269"/>
      <c r="G48" s="272"/>
      <c r="H48" s="268"/>
      <c r="I48" s="269"/>
      <c r="J48" s="274"/>
      <c r="K48" s="268"/>
      <c r="L48" s="269"/>
      <c r="M48" s="269"/>
      <c r="N48" s="274"/>
      <c r="O48" s="266"/>
      <c r="P48" s="303"/>
      <c r="Q48" s="303"/>
      <c r="R48" s="304"/>
      <c r="S48" s="305"/>
      <c r="T48" s="303"/>
      <c r="U48" s="301"/>
      <c r="V48" s="50"/>
      <c r="W48" s="266"/>
      <c r="X48" s="267"/>
      <c r="Y48" s="2"/>
      <c r="Z48" s="2"/>
      <c r="AA48" s="2"/>
      <c r="AB48" s="160"/>
      <c r="AC48" s="276"/>
      <c r="AD48" s="277"/>
      <c r="AE48" s="277"/>
      <c r="AF48" s="277"/>
      <c r="AG48" s="277"/>
      <c r="AH48" s="277"/>
      <c r="AI48" s="278"/>
    </row>
    <row r="49">
      <c r="A49" s="266"/>
      <c r="B49" s="301"/>
      <c r="C49" s="268"/>
      <c r="D49" s="269"/>
      <c r="E49" s="269"/>
      <c r="F49" s="269"/>
      <c r="G49" s="272"/>
      <c r="H49" s="268"/>
      <c r="I49" s="269"/>
      <c r="J49" s="274"/>
      <c r="K49" s="268"/>
      <c r="L49" s="269"/>
      <c r="M49" s="269"/>
      <c r="N49" s="274"/>
      <c r="O49" s="266"/>
      <c r="P49" s="303"/>
      <c r="Q49" s="303"/>
      <c r="R49" s="304"/>
      <c r="S49" s="305"/>
      <c r="T49" s="303"/>
      <c r="U49" s="301"/>
      <c r="V49" s="50"/>
      <c r="W49" s="266"/>
      <c r="X49" s="267"/>
      <c r="Y49" s="2"/>
      <c r="Z49" s="2"/>
      <c r="AA49" s="2"/>
      <c r="AB49" s="160"/>
      <c r="AC49" s="276"/>
      <c r="AD49" s="277"/>
      <c r="AE49" s="277"/>
      <c r="AF49" s="277"/>
      <c r="AG49" s="277"/>
      <c r="AH49" s="277"/>
      <c r="AI49" s="278"/>
    </row>
    <row r="50">
      <c r="A50" s="266"/>
      <c r="B50" s="301"/>
      <c r="C50" s="268"/>
      <c r="D50" s="269"/>
      <c r="E50" s="269"/>
      <c r="F50" s="269"/>
      <c r="G50" s="272"/>
      <c r="H50" s="268"/>
      <c r="I50" s="269"/>
      <c r="J50" s="274"/>
      <c r="K50" s="268"/>
      <c r="L50" s="269"/>
      <c r="M50" s="269"/>
      <c r="N50" s="274"/>
      <c r="O50" s="266"/>
      <c r="P50" s="303"/>
      <c r="Q50" s="303"/>
      <c r="R50" s="304"/>
      <c r="S50" s="305"/>
      <c r="T50" s="303"/>
      <c r="U50" s="301"/>
      <c r="V50" s="50"/>
      <c r="W50" s="266"/>
      <c r="X50" s="267"/>
      <c r="Y50" s="2"/>
      <c r="Z50" s="2"/>
      <c r="AA50" s="2"/>
      <c r="AB50" s="160"/>
      <c r="AC50" s="276"/>
      <c r="AD50" s="277"/>
      <c r="AE50" s="277"/>
      <c r="AF50" s="277"/>
      <c r="AG50" s="277"/>
      <c r="AH50" s="277"/>
      <c r="AI50" s="278"/>
    </row>
    <row r="51">
      <c r="A51" s="266"/>
      <c r="B51" s="301"/>
      <c r="C51" s="268"/>
      <c r="D51" s="269"/>
      <c r="E51" s="269"/>
      <c r="F51" s="269"/>
      <c r="G51" s="272"/>
      <c r="H51" s="268"/>
      <c r="I51" s="269"/>
      <c r="J51" s="274"/>
      <c r="K51" s="268"/>
      <c r="L51" s="269"/>
      <c r="M51" s="269"/>
      <c r="N51" s="274"/>
      <c r="O51" s="266"/>
      <c r="P51" s="303"/>
      <c r="Q51" s="303"/>
      <c r="R51" s="304"/>
      <c r="S51" s="305"/>
      <c r="T51" s="303"/>
      <c r="U51" s="301"/>
      <c r="V51" s="50"/>
      <c r="W51" s="266"/>
      <c r="X51" s="267"/>
      <c r="Y51" s="2"/>
      <c r="Z51" s="2"/>
      <c r="AA51" s="2"/>
      <c r="AB51" s="160"/>
      <c r="AC51" s="276"/>
      <c r="AD51" s="277"/>
      <c r="AE51" s="277"/>
      <c r="AF51" s="277"/>
      <c r="AG51" s="277"/>
      <c r="AH51" s="277"/>
      <c r="AI51" s="278"/>
    </row>
    <row r="52">
      <c r="A52" s="266"/>
      <c r="B52" s="301"/>
      <c r="C52" s="268"/>
      <c r="D52" s="269"/>
      <c r="E52" s="269"/>
      <c r="F52" s="269"/>
      <c r="G52" s="272"/>
      <c r="H52" s="268"/>
      <c r="I52" s="269"/>
      <c r="J52" s="274"/>
      <c r="K52" s="268"/>
      <c r="L52" s="269"/>
      <c r="M52" s="269"/>
      <c r="N52" s="274"/>
      <c r="O52" s="266"/>
      <c r="P52" s="303"/>
      <c r="Q52" s="303"/>
      <c r="R52" s="304"/>
      <c r="S52" s="305"/>
      <c r="T52" s="303"/>
      <c r="U52" s="301"/>
      <c r="V52" s="50"/>
      <c r="W52" s="266"/>
      <c r="X52" s="267"/>
      <c r="Y52" s="2"/>
      <c r="Z52" s="2"/>
      <c r="AA52" s="2"/>
      <c r="AB52" s="160"/>
      <c r="AC52" s="276"/>
      <c r="AD52" s="277"/>
      <c r="AE52" s="277"/>
      <c r="AF52" s="277"/>
      <c r="AG52" s="277"/>
      <c r="AH52" s="277"/>
      <c r="AI52" s="278"/>
    </row>
    <row r="53">
      <c r="A53" s="266"/>
      <c r="B53" s="301"/>
      <c r="C53" s="268"/>
      <c r="D53" s="269"/>
      <c r="E53" s="269"/>
      <c r="F53" s="269"/>
      <c r="G53" s="272"/>
      <c r="H53" s="268"/>
      <c r="I53" s="269"/>
      <c r="J53" s="274"/>
      <c r="K53" s="268"/>
      <c r="L53" s="269"/>
      <c r="M53" s="269"/>
      <c r="N53" s="274"/>
      <c r="O53" s="266"/>
      <c r="P53" s="303"/>
      <c r="Q53" s="303"/>
      <c r="R53" s="304"/>
      <c r="S53" s="305"/>
      <c r="T53" s="303"/>
      <c r="U53" s="301"/>
      <c r="V53" s="50"/>
      <c r="W53" s="266"/>
      <c r="X53" s="267"/>
      <c r="Y53" s="2"/>
      <c r="Z53" s="2"/>
      <c r="AA53" s="2"/>
      <c r="AB53" s="160"/>
      <c r="AC53" s="276"/>
      <c r="AD53" s="277"/>
      <c r="AE53" s="277"/>
      <c r="AF53" s="277"/>
      <c r="AG53" s="277"/>
      <c r="AH53" s="277"/>
      <c r="AI53" s="278"/>
    </row>
    <row r="54">
      <c r="A54" s="266"/>
      <c r="B54" s="301"/>
      <c r="C54" s="268"/>
      <c r="D54" s="269"/>
      <c r="E54" s="269"/>
      <c r="F54" s="269"/>
      <c r="G54" s="272"/>
      <c r="H54" s="268"/>
      <c r="I54" s="269"/>
      <c r="J54" s="274"/>
      <c r="K54" s="268"/>
      <c r="L54" s="269"/>
      <c r="M54" s="269"/>
      <c r="N54" s="274"/>
      <c r="O54" s="266"/>
      <c r="P54" s="303"/>
      <c r="Q54" s="303"/>
      <c r="R54" s="304"/>
      <c r="S54" s="305"/>
      <c r="T54" s="303"/>
      <c r="U54" s="301"/>
      <c r="V54" s="50"/>
      <c r="W54" s="266"/>
      <c r="X54" s="267"/>
      <c r="Y54" s="2"/>
      <c r="Z54" s="2"/>
      <c r="AA54" s="2"/>
      <c r="AB54" s="160"/>
      <c r="AC54" s="276"/>
      <c r="AD54" s="277"/>
      <c r="AE54" s="277"/>
      <c r="AF54" s="277"/>
      <c r="AG54" s="277"/>
      <c r="AH54" s="277"/>
      <c r="AI54" s="278"/>
    </row>
    <row r="55">
      <c r="A55" s="266"/>
      <c r="B55" s="301"/>
      <c r="C55" s="268"/>
      <c r="D55" s="269"/>
      <c r="E55" s="269"/>
      <c r="F55" s="269"/>
      <c r="G55" s="272"/>
      <c r="H55" s="268"/>
      <c r="I55" s="269"/>
      <c r="J55" s="274"/>
      <c r="K55" s="268"/>
      <c r="L55" s="269"/>
      <c r="M55" s="269"/>
      <c r="N55" s="274"/>
      <c r="O55" s="266"/>
      <c r="P55" s="303"/>
      <c r="Q55" s="303"/>
      <c r="R55" s="304"/>
      <c r="S55" s="305"/>
      <c r="T55" s="303"/>
      <c r="U55" s="301"/>
      <c r="V55" s="50"/>
      <c r="W55" s="266"/>
      <c r="X55" s="267"/>
      <c r="Y55" s="2"/>
      <c r="Z55" s="2"/>
      <c r="AA55" s="2"/>
      <c r="AB55" s="160"/>
      <c r="AC55" s="276"/>
      <c r="AD55" s="277"/>
      <c r="AE55" s="277"/>
      <c r="AF55" s="277"/>
      <c r="AG55" s="277"/>
      <c r="AH55" s="277"/>
      <c r="AI55" s="278"/>
    </row>
    <row r="56">
      <c r="A56" s="280"/>
      <c r="B56" s="306"/>
      <c r="C56" s="282"/>
      <c r="D56" s="283"/>
      <c r="E56" s="283"/>
      <c r="F56" s="283"/>
      <c r="G56" s="286"/>
      <c r="H56" s="282"/>
      <c r="I56" s="283"/>
      <c r="J56" s="288"/>
      <c r="K56" s="282"/>
      <c r="L56" s="283"/>
      <c r="M56" s="283"/>
      <c r="N56" s="288"/>
      <c r="O56" s="280"/>
      <c r="P56" s="307"/>
      <c r="Q56" s="307"/>
      <c r="R56" s="308"/>
      <c r="S56" s="309"/>
      <c r="T56" s="307"/>
      <c r="U56" s="306"/>
      <c r="V56" s="50"/>
      <c r="W56" s="280"/>
      <c r="X56" s="281"/>
      <c r="Y56" s="117"/>
      <c r="Z56" s="117"/>
      <c r="AA56" s="117"/>
      <c r="AB56" s="168"/>
      <c r="AC56" s="310"/>
      <c r="AD56" s="311"/>
      <c r="AE56" s="311"/>
      <c r="AF56" s="311"/>
      <c r="AG56" s="311"/>
      <c r="AH56" s="311"/>
      <c r="AI56" s="312"/>
    </row>
    <row r="57">
      <c r="A57" s="23"/>
      <c r="B57" s="290"/>
      <c r="C57" s="291"/>
      <c r="D57" s="291"/>
      <c r="E57" s="291"/>
      <c r="F57" s="291"/>
      <c r="G57" s="293"/>
      <c r="H57" s="291"/>
      <c r="I57" s="291"/>
      <c r="J57" s="292"/>
      <c r="K57" s="313"/>
      <c r="L57" s="313"/>
      <c r="M57" s="313"/>
      <c r="N57" s="292"/>
      <c r="O57" s="291"/>
      <c r="P57" s="291"/>
      <c r="Q57" s="291"/>
      <c r="R57" s="292"/>
      <c r="S57" s="291"/>
      <c r="T57" s="291"/>
      <c r="U57" s="291"/>
      <c r="V57" s="23"/>
      <c r="W57" s="314"/>
      <c r="AC57" s="315"/>
      <c r="AD57" s="315"/>
      <c r="AE57" s="315"/>
      <c r="AF57" s="315"/>
      <c r="AG57" s="315"/>
      <c r="AH57" s="316"/>
      <c r="AI57" s="316"/>
    </row>
    <row r="58">
      <c r="A58" s="23"/>
      <c r="B58" s="23"/>
      <c r="C58" s="317"/>
      <c r="D58" s="317"/>
      <c r="E58" s="317"/>
      <c r="F58" s="317"/>
      <c r="G58" s="317"/>
      <c r="H58" s="317"/>
      <c r="I58" s="23"/>
      <c r="J58" s="27"/>
      <c r="K58" s="27"/>
      <c r="L58" s="27"/>
      <c r="M58" s="27"/>
      <c r="N58" s="28"/>
      <c r="O58" s="23"/>
      <c r="P58" s="27"/>
      <c r="Q58" s="27"/>
      <c r="R58" s="27"/>
      <c r="S58" s="27"/>
      <c r="T58" s="23"/>
      <c r="U58" s="23"/>
      <c r="V58" s="318"/>
      <c r="W58" s="318"/>
      <c r="X58" s="27"/>
      <c r="Y58" s="27"/>
      <c r="Z58" s="30"/>
      <c r="AA58" s="31"/>
      <c r="AB58" s="32"/>
      <c r="AC58" s="32"/>
      <c r="AD58" s="32"/>
      <c r="AE58" s="32"/>
      <c r="AF58" s="32"/>
      <c r="AG58" s="32"/>
      <c r="AH58" s="32"/>
      <c r="AI58" s="33"/>
    </row>
    <row r="59">
      <c r="A59" s="23"/>
      <c r="B59" s="23"/>
      <c r="C59" s="319"/>
      <c r="D59" s="32"/>
      <c r="E59" s="32"/>
      <c r="F59" s="32"/>
      <c r="G59" s="32"/>
      <c r="H59" s="33"/>
      <c r="I59" s="23"/>
      <c r="J59" s="31"/>
      <c r="K59" s="32"/>
      <c r="L59" s="32"/>
      <c r="M59" s="33"/>
      <c r="N59" s="28"/>
      <c r="O59" s="23"/>
      <c r="P59" s="31"/>
      <c r="Q59" s="32"/>
      <c r="R59" s="32"/>
      <c r="S59" s="33"/>
      <c r="T59" s="23"/>
      <c r="U59" s="23"/>
      <c r="V59" s="320"/>
      <c r="W59" s="32"/>
      <c r="X59" s="84"/>
      <c r="Y59" s="33"/>
      <c r="Z59" s="30"/>
      <c r="AA59" s="38"/>
      <c r="AB59" s="25"/>
      <c r="AC59" s="26"/>
      <c r="AD59" s="38"/>
      <c r="AE59" s="25"/>
      <c r="AF59" s="26"/>
      <c r="AG59" s="38"/>
      <c r="AH59" s="25"/>
      <c r="AI59" s="26"/>
    </row>
    <row r="60">
      <c r="A60" s="31"/>
      <c r="B60" s="321"/>
      <c r="C60" s="322"/>
      <c r="D60" s="32"/>
      <c r="E60" s="323"/>
      <c r="F60" s="32"/>
      <c r="G60" s="323"/>
      <c r="H60" s="33"/>
      <c r="I60" s="324"/>
      <c r="J60" s="247"/>
      <c r="K60" s="247"/>
      <c r="L60" s="247"/>
      <c r="M60" s="247"/>
      <c r="N60" s="325"/>
      <c r="O60" s="324"/>
      <c r="P60" s="247"/>
      <c r="Q60" s="247"/>
      <c r="R60" s="247"/>
      <c r="S60" s="247"/>
      <c r="T60" s="326"/>
      <c r="U60" s="327"/>
      <c r="V60" s="38"/>
      <c r="W60" s="47"/>
      <c r="X60" s="38"/>
      <c r="Y60" s="47"/>
      <c r="Z60" s="328"/>
      <c r="AA60" s="329"/>
      <c r="AB60" s="330"/>
      <c r="AC60" s="331"/>
      <c r="AD60" s="329"/>
      <c r="AE60" s="330"/>
      <c r="AF60" s="331"/>
      <c r="AG60" s="329"/>
      <c r="AH60" s="330"/>
      <c r="AI60" s="331"/>
    </row>
    <row r="61">
      <c r="A61" s="332"/>
      <c r="B61" s="333"/>
      <c r="C61" s="334"/>
      <c r="D61" s="335"/>
      <c r="E61" s="336"/>
      <c r="F61" s="335"/>
      <c r="G61" s="336"/>
      <c r="H61" s="156"/>
      <c r="I61" s="250"/>
      <c r="J61" s="253"/>
      <c r="K61" s="253"/>
      <c r="L61" s="253"/>
      <c r="M61" s="337"/>
      <c r="N61" s="338"/>
      <c r="O61" s="250"/>
      <c r="P61" s="253"/>
      <c r="Q61" s="253"/>
      <c r="R61" s="253"/>
      <c r="S61" s="337"/>
      <c r="T61" s="339"/>
      <c r="U61" s="340"/>
      <c r="V61" s="250"/>
      <c r="W61" s="299"/>
      <c r="X61" s="250"/>
      <c r="Y61" s="299"/>
      <c r="Z61" s="341"/>
      <c r="AA61" s="250"/>
      <c r="AB61" s="253"/>
      <c r="AC61" s="299"/>
      <c r="AD61" s="250"/>
      <c r="AE61" s="253"/>
      <c r="AF61" s="299"/>
      <c r="AG61" s="342"/>
      <c r="AH61" s="253"/>
      <c r="AI61" s="299"/>
    </row>
    <row r="62">
      <c r="A62" s="343"/>
      <c r="B62" s="344"/>
      <c r="C62" s="345"/>
      <c r="D62" s="109"/>
      <c r="E62" s="346"/>
      <c r="F62" s="109"/>
      <c r="G62" s="347"/>
      <c r="H62" s="160"/>
      <c r="I62" s="266"/>
      <c r="J62" s="303"/>
      <c r="K62" s="303"/>
      <c r="L62" s="303"/>
      <c r="M62" s="277"/>
      <c r="N62" s="348"/>
      <c r="O62" s="266"/>
      <c r="P62" s="303"/>
      <c r="Q62" s="303"/>
      <c r="R62" s="303"/>
      <c r="S62" s="277"/>
      <c r="T62" s="349"/>
      <c r="U62" s="350"/>
      <c r="V62" s="266"/>
      <c r="W62" s="301"/>
      <c r="X62" s="266"/>
      <c r="Y62" s="301"/>
      <c r="Z62" s="351"/>
      <c r="AA62" s="266"/>
      <c r="AB62" s="303"/>
      <c r="AC62" s="301"/>
      <c r="AD62" s="266"/>
      <c r="AE62" s="303"/>
      <c r="AF62" s="301"/>
      <c r="AG62" s="305"/>
      <c r="AH62" s="303"/>
      <c r="AI62" s="301"/>
    </row>
    <row r="63">
      <c r="A63" s="343"/>
      <c r="B63" s="344"/>
      <c r="C63" s="345"/>
      <c r="D63" s="109"/>
      <c r="E63" s="347"/>
      <c r="F63" s="109"/>
      <c r="G63" s="346"/>
      <c r="H63" s="160"/>
      <c r="I63" s="266"/>
      <c r="J63" s="303"/>
      <c r="K63" s="303"/>
      <c r="L63" s="303"/>
      <c r="M63" s="277"/>
      <c r="N63" s="348"/>
      <c r="O63" s="266"/>
      <c r="P63" s="303"/>
      <c r="Q63" s="303"/>
      <c r="R63" s="303"/>
      <c r="S63" s="277"/>
      <c r="T63" s="349"/>
      <c r="U63" s="350"/>
      <c r="V63" s="266"/>
      <c r="W63" s="301"/>
      <c r="X63" s="266"/>
      <c r="Y63" s="301"/>
      <c r="Z63" s="351"/>
      <c r="AA63" s="266"/>
      <c r="AB63" s="303"/>
      <c r="AC63" s="301"/>
      <c r="AD63" s="266"/>
      <c r="AE63" s="303"/>
      <c r="AF63" s="301"/>
      <c r="AG63" s="305"/>
      <c r="AH63" s="303"/>
      <c r="AI63" s="301"/>
    </row>
    <row r="64">
      <c r="A64" s="343"/>
      <c r="B64" s="344"/>
      <c r="C64" s="345"/>
      <c r="D64" s="109"/>
      <c r="E64" s="346"/>
      <c r="F64" s="109"/>
      <c r="G64" s="347"/>
      <c r="H64" s="160"/>
      <c r="I64" s="266"/>
      <c r="J64" s="303"/>
      <c r="K64" s="303"/>
      <c r="L64" s="303"/>
      <c r="M64" s="277"/>
      <c r="N64" s="348"/>
      <c r="O64" s="266"/>
      <c r="P64" s="303"/>
      <c r="Q64" s="303"/>
      <c r="R64" s="303"/>
      <c r="S64" s="277"/>
      <c r="T64" s="349"/>
      <c r="U64" s="350"/>
      <c r="V64" s="266"/>
      <c r="W64" s="301"/>
      <c r="X64" s="266"/>
      <c r="Y64" s="301"/>
      <c r="Z64" s="351"/>
      <c r="AA64" s="266"/>
      <c r="AB64" s="303"/>
      <c r="AC64" s="301"/>
      <c r="AD64" s="266"/>
      <c r="AE64" s="303"/>
      <c r="AF64" s="301"/>
      <c r="AG64" s="305"/>
      <c r="AH64" s="303"/>
      <c r="AI64" s="301"/>
    </row>
    <row r="65">
      <c r="A65" s="343"/>
      <c r="B65" s="344"/>
      <c r="C65" s="352"/>
      <c r="D65" s="109"/>
      <c r="E65" s="347"/>
      <c r="F65" s="109"/>
      <c r="G65" s="347"/>
      <c r="H65" s="160"/>
      <c r="I65" s="266"/>
      <c r="J65" s="303"/>
      <c r="K65" s="303"/>
      <c r="L65" s="303"/>
      <c r="M65" s="277"/>
      <c r="N65" s="348"/>
      <c r="O65" s="266"/>
      <c r="P65" s="303"/>
      <c r="Q65" s="303"/>
      <c r="R65" s="303"/>
      <c r="S65" s="277"/>
      <c r="T65" s="349"/>
      <c r="U65" s="350"/>
      <c r="V65" s="266"/>
      <c r="W65" s="301"/>
      <c r="X65" s="266"/>
      <c r="Y65" s="301"/>
      <c r="Z65" s="351"/>
      <c r="AA65" s="266"/>
      <c r="AB65" s="303"/>
      <c r="AC65" s="301"/>
      <c r="AD65" s="266"/>
      <c r="AE65" s="303"/>
      <c r="AF65" s="301"/>
      <c r="AG65" s="305"/>
      <c r="AH65" s="303"/>
      <c r="AI65" s="301"/>
    </row>
    <row r="66">
      <c r="A66" s="343"/>
      <c r="B66" s="344"/>
      <c r="C66" s="345"/>
      <c r="D66" s="109"/>
      <c r="E66" s="346"/>
      <c r="F66" s="109"/>
      <c r="G66" s="347"/>
      <c r="H66" s="160"/>
      <c r="I66" s="266"/>
      <c r="J66" s="277"/>
      <c r="K66" s="277"/>
      <c r="L66" s="277"/>
      <c r="M66" s="277"/>
      <c r="N66" s="348"/>
      <c r="O66" s="266"/>
      <c r="P66" s="303"/>
      <c r="Q66" s="303"/>
      <c r="R66" s="303"/>
      <c r="S66" s="277"/>
      <c r="T66" s="349"/>
      <c r="U66" s="350"/>
      <c r="V66" s="266"/>
      <c r="W66" s="278"/>
      <c r="X66" s="353"/>
      <c r="Y66" s="278"/>
      <c r="Z66" s="354"/>
      <c r="AA66" s="353"/>
      <c r="AB66" s="277"/>
      <c r="AC66" s="278"/>
      <c r="AD66" s="353"/>
      <c r="AE66" s="277"/>
      <c r="AF66" s="278"/>
      <c r="AG66" s="276"/>
      <c r="AH66" s="277"/>
      <c r="AI66" s="278"/>
    </row>
    <row r="67">
      <c r="A67" s="343"/>
      <c r="B67" s="344"/>
      <c r="C67" s="345"/>
      <c r="D67" s="109"/>
      <c r="E67" s="347"/>
      <c r="F67" s="109"/>
      <c r="G67" s="346"/>
      <c r="H67" s="160"/>
      <c r="I67" s="266"/>
      <c r="J67" s="277"/>
      <c r="K67" s="277"/>
      <c r="L67" s="277"/>
      <c r="M67" s="277"/>
      <c r="N67" s="348"/>
      <c r="O67" s="353"/>
      <c r="P67" s="277"/>
      <c r="Q67" s="277"/>
      <c r="R67" s="277"/>
      <c r="S67" s="277"/>
      <c r="T67" s="349"/>
      <c r="U67" s="350"/>
      <c r="V67" s="266"/>
      <c r="W67" s="278"/>
      <c r="X67" s="353"/>
      <c r="Y67" s="278"/>
      <c r="Z67" s="354"/>
      <c r="AA67" s="353"/>
      <c r="AB67" s="277"/>
      <c r="AC67" s="278"/>
      <c r="AD67" s="353"/>
      <c r="AE67" s="277"/>
      <c r="AF67" s="278"/>
      <c r="AG67" s="276"/>
      <c r="AH67" s="277"/>
      <c r="AI67" s="278"/>
    </row>
    <row r="68">
      <c r="A68" s="343"/>
      <c r="B68" s="344"/>
      <c r="C68" s="345"/>
      <c r="D68" s="109"/>
      <c r="E68" s="346"/>
      <c r="F68" s="109"/>
      <c r="G68" s="347"/>
      <c r="H68" s="160"/>
      <c r="I68" s="266"/>
      <c r="J68" s="277"/>
      <c r="K68" s="277"/>
      <c r="L68" s="277"/>
      <c r="M68" s="277"/>
      <c r="N68" s="348"/>
      <c r="O68" s="353"/>
      <c r="P68" s="277"/>
      <c r="Q68" s="277"/>
      <c r="R68" s="277"/>
      <c r="S68" s="277"/>
      <c r="T68" s="349"/>
      <c r="U68" s="350"/>
      <c r="V68" s="266"/>
      <c r="W68" s="278"/>
      <c r="X68" s="353"/>
      <c r="Y68" s="278"/>
      <c r="Z68" s="354"/>
      <c r="AA68" s="353"/>
      <c r="AB68" s="277"/>
      <c r="AC68" s="278"/>
      <c r="AD68" s="353"/>
      <c r="AE68" s="277"/>
      <c r="AF68" s="278"/>
      <c r="AG68" s="276"/>
      <c r="AH68" s="277"/>
      <c r="AI68" s="278"/>
    </row>
    <row r="69">
      <c r="A69" s="343"/>
      <c r="B69" s="344"/>
      <c r="C69" s="352"/>
      <c r="D69" s="109"/>
      <c r="E69" s="347"/>
      <c r="F69" s="109"/>
      <c r="G69" s="347"/>
      <c r="H69" s="160"/>
      <c r="I69" s="266"/>
      <c r="J69" s="277"/>
      <c r="K69" s="277"/>
      <c r="L69" s="277"/>
      <c r="M69" s="277"/>
      <c r="N69" s="348"/>
      <c r="O69" s="353"/>
      <c r="P69" s="277"/>
      <c r="Q69" s="277"/>
      <c r="R69" s="277"/>
      <c r="S69" s="277"/>
      <c r="T69" s="349"/>
      <c r="U69" s="350"/>
      <c r="V69" s="266"/>
      <c r="W69" s="278"/>
      <c r="X69" s="353"/>
      <c r="Y69" s="278"/>
      <c r="Z69" s="354"/>
      <c r="AA69" s="353"/>
      <c r="AB69" s="277"/>
      <c r="AC69" s="278"/>
      <c r="AD69" s="353"/>
      <c r="AE69" s="277"/>
      <c r="AF69" s="278"/>
      <c r="AG69" s="276"/>
      <c r="AH69" s="277"/>
      <c r="AI69" s="278"/>
    </row>
    <row r="70">
      <c r="A70" s="343"/>
      <c r="B70" s="344"/>
      <c r="C70" s="345"/>
      <c r="D70" s="109"/>
      <c r="E70" s="347"/>
      <c r="F70" s="109"/>
      <c r="G70" s="346"/>
      <c r="H70" s="160"/>
      <c r="I70" s="266"/>
      <c r="J70" s="277"/>
      <c r="K70" s="277"/>
      <c r="L70" s="277"/>
      <c r="M70" s="277"/>
      <c r="N70" s="348"/>
      <c r="O70" s="353"/>
      <c r="P70" s="277"/>
      <c r="Q70" s="277"/>
      <c r="R70" s="277"/>
      <c r="S70" s="277"/>
      <c r="T70" s="349"/>
      <c r="U70" s="350"/>
      <c r="V70" s="266"/>
      <c r="W70" s="278"/>
      <c r="X70" s="353"/>
      <c r="Y70" s="278"/>
      <c r="Z70" s="354"/>
      <c r="AA70" s="353"/>
      <c r="AB70" s="277"/>
      <c r="AC70" s="278"/>
      <c r="AD70" s="353"/>
      <c r="AE70" s="277"/>
      <c r="AF70" s="278"/>
      <c r="AG70" s="276"/>
      <c r="AH70" s="277"/>
      <c r="AI70" s="278"/>
    </row>
    <row r="71">
      <c r="A71" s="343"/>
      <c r="B71" s="344"/>
      <c r="C71" s="345"/>
      <c r="D71" s="109"/>
      <c r="E71" s="347"/>
      <c r="F71" s="109"/>
      <c r="G71" s="346"/>
      <c r="H71" s="160"/>
      <c r="I71" s="266"/>
      <c r="J71" s="277"/>
      <c r="K71" s="277"/>
      <c r="L71" s="277"/>
      <c r="M71" s="277"/>
      <c r="N71" s="348"/>
      <c r="O71" s="353"/>
      <c r="P71" s="277"/>
      <c r="Q71" s="277"/>
      <c r="R71" s="277"/>
      <c r="S71" s="277"/>
      <c r="T71" s="349"/>
      <c r="U71" s="350"/>
      <c r="V71" s="266"/>
      <c r="W71" s="278"/>
      <c r="X71" s="353"/>
      <c r="Y71" s="278"/>
      <c r="Z71" s="354"/>
      <c r="AA71" s="353"/>
      <c r="AB71" s="277"/>
      <c r="AC71" s="278"/>
      <c r="AD71" s="353"/>
      <c r="AE71" s="277"/>
      <c r="AF71" s="278"/>
      <c r="AG71" s="276"/>
      <c r="AH71" s="277"/>
      <c r="AI71" s="278"/>
    </row>
    <row r="72">
      <c r="A72" s="343"/>
      <c r="B72" s="344"/>
      <c r="C72" s="345"/>
      <c r="D72" s="109"/>
      <c r="E72" s="347"/>
      <c r="F72" s="109"/>
      <c r="G72" s="346"/>
      <c r="H72" s="160"/>
      <c r="I72" s="266"/>
      <c r="J72" s="277"/>
      <c r="K72" s="277"/>
      <c r="L72" s="277"/>
      <c r="M72" s="277"/>
      <c r="N72" s="348"/>
      <c r="O72" s="353"/>
      <c r="P72" s="277"/>
      <c r="Q72" s="277"/>
      <c r="R72" s="277"/>
      <c r="S72" s="277"/>
      <c r="T72" s="349"/>
      <c r="U72" s="350"/>
      <c r="V72" s="266"/>
      <c r="W72" s="278"/>
      <c r="X72" s="353"/>
      <c r="Y72" s="278"/>
      <c r="Z72" s="354"/>
      <c r="AA72" s="353"/>
      <c r="AB72" s="277"/>
      <c r="AC72" s="278"/>
      <c r="AD72" s="353"/>
      <c r="AE72" s="277"/>
      <c r="AF72" s="278"/>
      <c r="AG72" s="276"/>
      <c r="AH72" s="277"/>
      <c r="AI72" s="278"/>
    </row>
    <row r="73">
      <c r="A73" s="343"/>
      <c r="B73" s="344"/>
      <c r="C73" s="345"/>
      <c r="D73" s="109"/>
      <c r="E73" s="347"/>
      <c r="F73" s="109"/>
      <c r="G73" s="346"/>
      <c r="H73" s="160"/>
      <c r="I73" s="266"/>
      <c r="J73" s="303"/>
      <c r="K73" s="303"/>
      <c r="L73" s="303"/>
      <c r="M73" s="277"/>
      <c r="N73" s="348"/>
      <c r="O73" s="266"/>
      <c r="P73" s="303"/>
      <c r="Q73" s="303"/>
      <c r="R73" s="303"/>
      <c r="S73" s="277"/>
      <c r="T73" s="349"/>
      <c r="U73" s="350"/>
      <c r="V73" s="266"/>
      <c r="W73" s="301"/>
      <c r="X73" s="266"/>
      <c r="Y73" s="301"/>
      <c r="Z73" s="351"/>
      <c r="AA73" s="266"/>
      <c r="AB73" s="303"/>
      <c r="AC73" s="301"/>
      <c r="AD73" s="266"/>
      <c r="AE73" s="303"/>
      <c r="AF73" s="301"/>
      <c r="AG73" s="305"/>
      <c r="AH73" s="303"/>
      <c r="AI73" s="301"/>
    </row>
    <row r="74">
      <c r="A74" s="343"/>
      <c r="B74" s="344"/>
      <c r="C74" s="345"/>
      <c r="D74" s="109"/>
      <c r="E74" s="347"/>
      <c r="F74" s="109"/>
      <c r="G74" s="346"/>
      <c r="H74" s="160"/>
      <c r="I74" s="266"/>
      <c r="J74" s="303"/>
      <c r="K74" s="303"/>
      <c r="L74" s="303"/>
      <c r="M74" s="303"/>
      <c r="N74" s="348"/>
      <c r="O74" s="266"/>
      <c r="P74" s="303"/>
      <c r="Q74" s="303"/>
      <c r="R74" s="303"/>
      <c r="S74" s="303"/>
      <c r="T74" s="349"/>
      <c r="U74" s="350"/>
      <c r="V74" s="266"/>
      <c r="W74" s="301"/>
      <c r="X74" s="266"/>
      <c r="Y74" s="301"/>
      <c r="Z74" s="351"/>
      <c r="AA74" s="266"/>
      <c r="AB74" s="303"/>
      <c r="AC74" s="301"/>
      <c r="AD74" s="266"/>
      <c r="AE74" s="303"/>
      <c r="AF74" s="301"/>
      <c r="AG74" s="305"/>
      <c r="AH74" s="303"/>
      <c r="AI74" s="301"/>
    </row>
    <row r="75">
      <c r="A75" s="343"/>
      <c r="B75" s="344"/>
      <c r="C75" s="345"/>
      <c r="D75" s="109"/>
      <c r="E75" s="347"/>
      <c r="F75" s="109"/>
      <c r="G75" s="346"/>
      <c r="H75" s="160"/>
      <c r="I75" s="266"/>
      <c r="J75" s="303"/>
      <c r="K75" s="303"/>
      <c r="L75" s="303"/>
      <c r="M75" s="277"/>
      <c r="N75" s="348"/>
      <c r="O75" s="266"/>
      <c r="P75" s="303"/>
      <c r="Q75" s="303"/>
      <c r="R75" s="303"/>
      <c r="S75" s="277"/>
      <c r="T75" s="349"/>
      <c r="U75" s="350"/>
      <c r="V75" s="266"/>
      <c r="W75" s="301"/>
      <c r="X75" s="266"/>
      <c r="Y75" s="301"/>
      <c r="Z75" s="351"/>
      <c r="AA75" s="266"/>
      <c r="AB75" s="303"/>
      <c r="AC75" s="301"/>
      <c r="AD75" s="266"/>
      <c r="AE75" s="303"/>
      <c r="AF75" s="301"/>
      <c r="AG75" s="305"/>
      <c r="AH75" s="303"/>
      <c r="AI75" s="301"/>
    </row>
    <row r="76">
      <c r="A76" s="355"/>
      <c r="B76" s="356"/>
      <c r="C76" s="357"/>
      <c r="D76" s="118"/>
      <c r="E76" s="358"/>
      <c r="F76" s="118"/>
      <c r="G76" s="359"/>
      <c r="H76" s="168"/>
      <c r="I76" s="280"/>
      <c r="J76" s="307"/>
      <c r="K76" s="307"/>
      <c r="L76" s="307"/>
      <c r="M76" s="311"/>
      <c r="N76" s="360"/>
      <c r="O76" s="280"/>
      <c r="P76" s="307"/>
      <c r="Q76" s="307"/>
      <c r="R76" s="307"/>
      <c r="S76" s="311"/>
      <c r="T76" s="361"/>
      <c r="U76" s="362"/>
      <c r="V76" s="280"/>
      <c r="W76" s="306"/>
      <c r="X76" s="280"/>
      <c r="Y76" s="306"/>
      <c r="Z76" s="363"/>
      <c r="AA76" s="280"/>
      <c r="AB76" s="307"/>
      <c r="AC76" s="306"/>
      <c r="AD76" s="280"/>
      <c r="AE76" s="307"/>
      <c r="AF76" s="306"/>
      <c r="AG76" s="309"/>
      <c r="AH76" s="307"/>
      <c r="AI76" s="306"/>
    </row>
    <row r="77">
      <c r="A77" s="364"/>
      <c r="B77" s="365"/>
      <c r="C77" s="366"/>
      <c r="E77" s="366"/>
      <c r="G77" s="366"/>
      <c r="I77" s="367"/>
      <c r="J77" s="367"/>
      <c r="K77" s="367"/>
      <c r="L77" s="367"/>
      <c r="M77" s="367"/>
      <c r="N77" s="367"/>
      <c r="O77" s="367"/>
      <c r="P77" s="367"/>
      <c r="Q77" s="367"/>
      <c r="R77" s="367"/>
      <c r="S77" s="367"/>
      <c r="T77" s="367"/>
      <c r="U77" s="366"/>
      <c r="V77" s="366"/>
      <c r="W77" s="366"/>
      <c r="X77" s="366"/>
      <c r="Y77" s="366"/>
      <c r="Z77" s="366"/>
      <c r="AA77" s="366"/>
      <c r="AB77" s="366"/>
      <c r="AC77" s="366"/>
      <c r="AD77" s="366"/>
      <c r="AE77" s="366"/>
      <c r="AF77" s="366"/>
      <c r="AG77" s="366"/>
      <c r="AH77" s="366"/>
      <c r="AI77" s="366"/>
    </row>
  </sheetData>
  <mergeCells count="128">
    <mergeCell ref="W1:AI1"/>
    <mergeCell ref="C2:G2"/>
    <mergeCell ref="J2:M2"/>
    <mergeCell ref="P2:R2"/>
    <mergeCell ref="X3:AB3"/>
    <mergeCell ref="X4:AB4"/>
    <mergeCell ref="X5:AB5"/>
    <mergeCell ref="X6:AB6"/>
    <mergeCell ref="X7:AB7"/>
    <mergeCell ref="X8:AB8"/>
    <mergeCell ref="X9:AB9"/>
    <mergeCell ref="X10:AB10"/>
    <mergeCell ref="X11:AB11"/>
    <mergeCell ref="X12:AB12"/>
    <mergeCell ref="X13:AB13"/>
    <mergeCell ref="X14:AB14"/>
    <mergeCell ref="X15:AB15"/>
    <mergeCell ref="X16:AB16"/>
    <mergeCell ref="X17:AB17"/>
    <mergeCell ref="X18:AB18"/>
    <mergeCell ref="X19:AB19"/>
    <mergeCell ref="X20:AB20"/>
    <mergeCell ref="X21:AB21"/>
    <mergeCell ref="X22:AB22"/>
    <mergeCell ref="X23:AB23"/>
    <mergeCell ref="X24:AB24"/>
    <mergeCell ref="X25:AB25"/>
    <mergeCell ref="X26:AB26"/>
    <mergeCell ref="X34:AB34"/>
    <mergeCell ref="C35:D35"/>
    <mergeCell ref="E35:F35"/>
    <mergeCell ref="H35:I35"/>
    <mergeCell ref="K35:M35"/>
    <mergeCell ref="O35:Q35"/>
    <mergeCell ref="S35:U35"/>
    <mergeCell ref="X35:AB35"/>
    <mergeCell ref="X27:AB27"/>
    <mergeCell ref="X28:AB28"/>
    <mergeCell ref="X29:AB29"/>
    <mergeCell ref="X30:AB30"/>
    <mergeCell ref="X31:AB31"/>
    <mergeCell ref="X32:AB32"/>
    <mergeCell ref="X33:AB33"/>
    <mergeCell ref="X36:AB36"/>
    <mergeCell ref="X37:AB37"/>
    <mergeCell ref="X38:AB38"/>
    <mergeCell ref="X39:AB39"/>
    <mergeCell ref="X40:AB40"/>
    <mergeCell ref="X41:AB41"/>
    <mergeCell ref="X42:AB42"/>
    <mergeCell ref="X43:AB43"/>
    <mergeCell ref="X44:AB44"/>
    <mergeCell ref="X45:AB45"/>
    <mergeCell ref="X46:AB46"/>
    <mergeCell ref="X47:AB47"/>
    <mergeCell ref="X48:AB48"/>
    <mergeCell ref="X49:AB49"/>
    <mergeCell ref="X50:AB50"/>
    <mergeCell ref="X51:AB51"/>
    <mergeCell ref="X52:AB52"/>
    <mergeCell ref="X53:AB53"/>
    <mergeCell ref="X54:AB54"/>
    <mergeCell ref="X55:AB55"/>
    <mergeCell ref="X56:AB56"/>
    <mergeCell ref="AA59:AC59"/>
    <mergeCell ref="AD59:AF59"/>
    <mergeCell ref="W57:AB57"/>
    <mergeCell ref="AA58:AI58"/>
    <mergeCell ref="J59:M59"/>
    <mergeCell ref="P59:S59"/>
    <mergeCell ref="V59:W59"/>
    <mergeCell ref="X59:Y59"/>
    <mergeCell ref="AG59:AI59"/>
    <mergeCell ref="C59:H59"/>
    <mergeCell ref="C60:D60"/>
    <mergeCell ref="E60:F60"/>
    <mergeCell ref="G60:H60"/>
    <mergeCell ref="C61:D61"/>
    <mergeCell ref="E61:F61"/>
    <mergeCell ref="G61:H61"/>
    <mergeCell ref="E64:F64"/>
    <mergeCell ref="G64:H64"/>
    <mergeCell ref="C62:D62"/>
    <mergeCell ref="E62:F62"/>
    <mergeCell ref="G62:H62"/>
    <mergeCell ref="C63:D63"/>
    <mergeCell ref="E63:F63"/>
    <mergeCell ref="G63:H63"/>
    <mergeCell ref="C64:D64"/>
    <mergeCell ref="E76:F76"/>
    <mergeCell ref="G76:H76"/>
    <mergeCell ref="C74:D74"/>
    <mergeCell ref="E74:F74"/>
    <mergeCell ref="G74:H74"/>
    <mergeCell ref="C75:D75"/>
    <mergeCell ref="E75:F75"/>
    <mergeCell ref="G75:H75"/>
    <mergeCell ref="C76:D76"/>
    <mergeCell ref="E67:F67"/>
    <mergeCell ref="G67:H67"/>
    <mergeCell ref="C65:D65"/>
    <mergeCell ref="E65:F65"/>
    <mergeCell ref="G65:H65"/>
    <mergeCell ref="C66:D66"/>
    <mergeCell ref="E66:F66"/>
    <mergeCell ref="G66:H66"/>
    <mergeCell ref="C67:D67"/>
    <mergeCell ref="E70:F70"/>
    <mergeCell ref="G70:H70"/>
    <mergeCell ref="C68:D68"/>
    <mergeCell ref="E68:F68"/>
    <mergeCell ref="G68:H68"/>
    <mergeCell ref="C69:D69"/>
    <mergeCell ref="E69:F69"/>
    <mergeCell ref="G69:H69"/>
    <mergeCell ref="C70:D70"/>
    <mergeCell ref="E73:F73"/>
    <mergeCell ref="G73:H73"/>
    <mergeCell ref="C71:D71"/>
    <mergeCell ref="E71:F71"/>
    <mergeCell ref="G71:H71"/>
    <mergeCell ref="C72:D72"/>
    <mergeCell ref="E72:F72"/>
    <mergeCell ref="G72:H72"/>
    <mergeCell ref="C73:D73"/>
    <mergeCell ref="C77:D77"/>
    <mergeCell ref="E77:F77"/>
    <mergeCell ref="G77:H77"/>
  </mergeCells>
  <dataValidations>
    <dataValidation type="list" allowBlank="1" showDropDown="1" sqref="C61:C76 E61:E76 G61:G76">
      <formula1>" ,X,x"</formula1>
    </dataValidation>
  </dataValidations>
  <printOptions gridLines="1" horizontalCentered="1"/>
  <pageMargins bottom="0.75" footer="0.0" header="0.0" left="0.7" right="0.7" top="0.75"/>
  <pageSetup fitToHeight="0" cellComments="atEnd" orientation="portrait" pageOrder="overThenDown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3.71"/>
    <col customWidth="1" min="2" max="2" width="21.57"/>
    <col customWidth="1" min="3" max="35" width="4.43"/>
  </cols>
  <sheetData>
    <row r="1">
      <c r="A1" s="226" t="str">
        <f>IFERROR(__xludf.DUMMYFUNCTION("importrange(""1Lodwug-yofbvap5WdNA2a0cEi1gl1IbbGZL-VSLPgbU"",""T10!A1:AI77"")"),"#REF!")</f>
        <v>#REF!</v>
      </c>
      <c r="B1" s="227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8"/>
      <c r="W1" s="229"/>
    </row>
    <row r="2">
      <c r="A2" s="23"/>
      <c r="B2" s="230"/>
      <c r="C2" s="131"/>
      <c r="H2" s="231"/>
      <c r="I2" s="231"/>
      <c r="J2" s="131"/>
      <c r="N2" s="231"/>
      <c r="O2" s="231"/>
      <c r="P2" s="131"/>
      <c r="S2" s="231"/>
      <c r="T2" s="231"/>
      <c r="U2" s="232"/>
      <c r="V2" s="233"/>
      <c r="AC2" s="234"/>
      <c r="AD2" s="234"/>
      <c r="AE2" s="234"/>
      <c r="AF2" s="235"/>
      <c r="AG2" s="236"/>
      <c r="AH2" s="234"/>
      <c r="AI2" s="234"/>
    </row>
    <row r="3">
      <c r="A3" s="31"/>
      <c r="B3" s="237"/>
      <c r="C3" s="238"/>
      <c r="D3" s="23"/>
      <c r="E3" s="23"/>
      <c r="F3" s="23"/>
      <c r="G3" s="23"/>
      <c r="H3" s="239"/>
      <c r="I3" s="240"/>
      <c r="J3" s="23"/>
      <c r="K3" s="23"/>
      <c r="L3" s="23"/>
      <c r="M3" s="50"/>
      <c r="N3" s="239"/>
      <c r="O3" s="241"/>
      <c r="P3" s="50"/>
      <c r="Q3" s="23"/>
      <c r="R3" s="23"/>
      <c r="S3" s="239"/>
      <c r="T3" s="242"/>
      <c r="U3" s="243"/>
      <c r="V3" s="50"/>
      <c r="W3" s="31"/>
      <c r="X3" s="244"/>
      <c r="Y3" s="32"/>
      <c r="Z3" s="32"/>
      <c r="AA3" s="32"/>
      <c r="AB3" s="33"/>
      <c r="AC3" s="245"/>
      <c r="AD3" s="246"/>
      <c r="AE3" s="247"/>
      <c r="AF3" s="248"/>
      <c r="AG3" s="248"/>
      <c r="AH3" s="247"/>
      <c r="AI3" s="249"/>
    </row>
    <row r="4">
      <c r="A4" s="250"/>
      <c r="B4" s="251"/>
      <c r="C4" s="252"/>
      <c r="D4" s="253"/>
      <c r="E4" s="253"/>
      <c r="F4" s="254"/>
      <c r="G4" s="255"/>
      <c r="H4" s="256"/>
      <c r="I4" s="257"/>
      <c r="J4" s="258"/>
      <c r="K4" s="253"/>
      <c r="L4" s="253"/>
      <c r="M4" s="253"/>
      <c r="N4" s="256"/>
      <c r="O4" s="259"/>
      <c r="P4" s="258"/>
      <c r="Q4" s="254"/>
      <c r="R4" s="254"/>
      <c r="S4" s="256"/>
      <c r="T4" s="259"/>
      <c r="U4" s="260"/>
      <c r="V4" s="50"/>
      <c r="W4" s="261"/>
      <c r="X4" s="262"/>
      <c r="Y4" s="98"/>
      <c r="Z4" s="98"/>
      <c r="AA4" s="98"/>
      <c r="AB4" s="158"/>
      <c r="AC4" s="263"/>
      <c r="AD4" s="264"/>
      <c r="AE4" s="264"/>
      <c r="AF4" s="264"/>
      <c r="AG4" s="264"/>
      <c r="AH4" s="264"/>
      <c r="AI4" s="265"/>
    </row>
    <row r="5">
      <c r="A5" s="266"/>
      <c r="B5" s="267"/>
      <c r="C5" s="268"/>
      <c r="D5" s="269"/>
      <c r="E5" s="269"/>
      <c r="F5" s="269"/>
      <c r="G5" s="270"/>
      <c r="H5" s="271"/>
      <c r="I5" s="272"/>
      <c r="J5" s="273"/>
      <c r="K5" s="269"/>
      <c r="L5" s="269"/>
      <c r="M5" s="269"/>
      <c r="N5" s="271"/>
      <c r="O5" s="274"/>
      <c r="P5" s="273"/>
      <c r="Q5" s="269"/>
      <c r="R5" s="269"/>
      <c r="S5" s="271"/>
      <c r="T5" s="274"/>
      <c r="U5" s="275"/>
      <c r="V5" s="50"/>
      <c r="W5" s="266"/>
      <c r="X5" s="267"/>
      <c r="Y5" s="2"/>
      <c r="Z5" s="2"/>
      <c r="AA5" s="2"/>
      <c r="AB5" s="160"/>
      <c r="AC5" s="276"/>
      <c r="AD5" s="277"/>
      <c r="AE5" s="277"/>
      <c r="AF5" s="277"/>
      <c r="AG5" s="277"/>
      <c r="AH5" s="277"/>
      <c r="AI5" s="278"/>
    </row>
    <row r="6">
      <c r="A6" s="266"/>
      <c r="B6" s="267"/>
      <c r="C6" s="268"/>
      <c r="D6" s="269"/>
      <c r="E6" s="269"/>
      <c r="F6" s="269"/>
      <c r="G6" s="270"/>
      <c r="H6" s="271"/>
      <c r="I6" s="272"/>
      <c r="J6" s="273"/>
      <c r="K6" s="269"/>
      <c r="L6" s="269"/>
      <c r="M6" s="269"/>
      <c r="N6" s="271"/>
      <c r="O6" s="274"/>
      <c r="P6" s="273"/>
      <c r="Q6" s="269"/>
      <c r="R6" s="269"/>
      <c r="S6" s="271"/>
      <c r="T6" s="274"/>
      <c r="U6" s="275"/>
      <c r="V6" s="50"/>
      <c r="W6" s="266"/>
      <c r="X6" s="267"/>
      <c r="Y6" s="2"/>
      <c r="Z6" s="2"/>
      <c r="AA6" s="2"/>
      <c r="AB6" s="160"/>
      <c r="AC6" s="276"/>
      <c r="AD6" s="277"/>
      <c r="AE6" s="277"/>
      <c r="AF6" s="277"/>
      <c r="AG6" s="277"/>
      <c r="AH6" s="277"/>
      <c r="AI6" s="278"/>
    </row>
    <row r="7">
      <c r="A7" s="266"/>
      <c r="B7" s="267"/>
      <c r="C7" s="268"/>
      <c r="D7" s="269"/>
      <c r="E7" s="269"/>
      <c r="F7" s="269"/>
      <c r="G7" s="270"/>
      <c r="H7" s="271"/>
      <c r="I7" s="272"/>
      <c r="J7" s="273"/>
      <c r="K7" s="269"/>
      <c r="L7" s="269"/>
      <c r="M7" s="269"/>
      <c r="N7" s="271"/>
      <c r="O7" s="274"/>
      <c r="P7" s="273"/>
      <c r="Q7" s="269"/>
      <c r="R7" s="269"/>
      <c r="S7" s="271"/>
      <c r="T7" s="274"/>
      <c r="U7" s="275"/>
      <c r="V7" s="50"/>
      <c r="W7" s="266"/>
      <c r="X7" s="267"/>
      <c r="Y7" s="2"/>
      <c r="Z7" s="2"/>
      <c r="AA7" s="2"/>
      <c r="AB7" s="160"/>
      <c r="AC7" s="276"/>
      <c r="AD7" s="277"/>
      <c r="AE7" s="277"/>
      <c r="AF7" s="277"/>
      <c r="AG7" s="277"/>
      <c r="AH7" s="277"/>
      <c r="AI7" s="278"/>
    </row>
    <row r="8">
      <c r="A8" s="266"/>
      <c r="B8" s="267"/>
      <c r="C8" s="268"/>
      <c r="D8" s="269"/>
      <c r="E8" s="269"/>
      <c r="F8" s="269"/>
      <c r="G8" s="270"/>
      <c r="H8" s="271"/>
      <c r="I8" s="272"/>
      <c r="J8" s="273"/>
      <c r="K8" s="269"/>
      <c r="L8" s="269"/>
      <c r="M8" s="269"/>
      <c r="N8" s="271"/>
      <c r="O8" s="274"/>
      <c r="P8" s="273"/>
      <c r="Q8" s="269"/>
      <c r="R8" s="269"/>
      <c r="S8" s="271"/>
      <c r="T8" s="274"/>
      <c r="U8" s="275"/>
      <c r="V8" s="50"/>
      <c r="W8" s="266"/>
      <c r="X8" s="267"/>
      <c r="Y8" s="2"/>
      <c r="Z8" s="2"/>
      <c r="AA8" s="2"/>
      <c r="AB8" s="160"/>
      <c r="AC8" s="276"/>
      <c r="AD8" s="277"/>
      <c r="AE8" s="277"/>
      <c r="AF8" s="277"/>
      <c r="AG8" s="277"/>
      <c r="AH8" s="277"/>
      <c r="AI8" s="278"/>
    </row>
    <row r="9">
      <c r="A9" s="266"/>
      <c r="B9" s="267"/>
      <c r="C9" s="268"/>
      <c r="D9" s="269"/>
      <c r="E9" s="269"/>
      <c r="F9" s="269"/>
      <c r="G9" s="270"/>
      <c r="H9" s="271"/>
      <c r="I9" s="272"/>
      <c r="J9" s="273"/>
      <c r="K9" s="269"/>
      <c r="L9" s="269"/>
      <c r="M9" s="269"/>
      <c r="N9" s="271"/>
      <c r="O9" s="274"/>
      <c r="P9" s="273"/>
      <c r="Q9" s="269"/>
      <c r="R9" s="269"/>
      <c r="S9" s="271"/>
      <c r="T9" s="274"/>
      <c r="U9" s="275"/>
      <c r="V9" s="50"/>
      <c r="W9" s="266"/>
      <c r="X9" s="267"/>
      <c r="Y9" s="2"/>
      <c r="Z9" s="2"/>
      <c r="AA9" s="2"/>
      <c r="AB9" s="160"/>
      <c r="AC9" s="276"/>
      <c r="AD9" s="277"/>
      <c r="AE9" s="277"/>
      <c r="AF9" s="277"/>
      <c r="AG9" s="277"/>
      <c r="AH9" s="277"/>
      <c r="AI9" s="278"/>
    </row>
    <row r="10">
      <c r="A10" s="266"/>
      <c r="B10" s="267"/>
      <c r="C10" s="268"/>
      <c r="D10" s="269"/>
      <c r="E10" s="269"/>
      <c r="F10" s="269"/>
      <c r="G10" s="270"/>
      <c r="H10" s="271"/>
      <c r="I10" s="272"/>
      <c r="J10" s="273"/>
      <c r="K10" s="269"/>
      <c r="L10" s="269"/>
      <c r="M10" s="269"/>
      <c r="N10" s="271"/>
      <c r="O10" s="274"/>
      <c r="P10" s="273"/>
      <c r="Q10" s="269"/>
      <c r="R10" s="269"/>
      <c r="S10" s="271"/>
      <c r="T10" s="274"/>
      <c r="U10" s="275"/>
      <c r="V10" s="50"/>
      <c r="W10" s="266"/>
      <c r="X10" s="267"/>
      <c r="Y10" s="2"/>
      <c r="Z10" s="2"/>
      <c r="AA10" s="2"/>
      <c r="AB10" s="160"/>
      <c r="AC10" s="276"/>
      <c r="AD10" s="277"/>
      <c r="AE10" s="277"/>
      <c r="AF10" s="277"/>
      <c r="AG10" s="277"/>
      <c r="AH10" s="277"/>
      <c r="AI10" s="278"/>
    </row>
    <row r="11">
      <c r="A11" s="266"/>
      <c r="B11" s="267"/>
      <c r="C11" s="268"/>
      <c r="D11" s="269"/>
      <c r="E11" s="269"/>
      <c r="F11" s="269"/>
      <c r="G11" s="270"/>
      <c r="H11" s="271"/>
      <c r="I11" s="272"/>
      <c r="J11" s="273"/>
      <c r="K11" s="269"/>
      <c r="L11" s="269"/>
      <c r="M11" s="269"/>
      <c r="N11" s="271"/>
      <c r="O11" s="274"/>
      <c r="P11" s="273"/>
      <c r="Q11" s="269"/>
      <c r="R11" s="269"/>
      <c r="S11" s="271"/>
      <c r="T11" s="274"/>
      <c r="U11" s="275"/>
      <c r="V11" s="50"/>
      <c r="W11" s="266"/>
      <c r="X11" s="267"/>
      <c r="Y11" s="2"/>
      <c r="Z11" s="2"/>
      <c r="AA11" s="2"/>
      <c r="AB11" s="160"/>
      <c r="AC11" s="276"/>
      <c r="AD11" s="277"/>
      <c r="AE11" s="277"/>
      <c r="AF11" s="277"/>
      <c r="AG11" s="277"/>
      <c r="AH11" s="277"/>
      <c r="AI11" s="278"/>
    </row>
    <row r="12">
      <c r="A12" s="266"/>
      <c r="B12" s="267"/>
      <c r="C12" s="268"/>
      <c r="D12" s="269"/>
      <c r="E12" s="269"/>
      <c r="F12" s="269"/>
      <c r="G12" s="270"/>
      <c r="H12" s="271"/>
      <c r="I12" s="272"/>
      <c r="J12" s="273"/>
      <c r="K12" s="269"/>
      <c r="L12" s="269"/>
      <c r="M12" s="269"/>
      <c r="N12" s="271"/>
      <c r="O12" s="274"/>
      <c r="P12" s="273"/>
      <c r="Q12" s="269"/>
      <c r="R12" s="269"/>
      <c r="S12" s="271"/>
      <c r="T12" s="274"/>
      <c r="U12" s="275"/>
      <c r="V12" s="50"/>
      <c r="W12" s="266"/>
      <c r="X12" s="267"/>
      <c r="Y12" s="2"/>
      <c r="Z12" s="2"/>
      <c r="AA12" s="2"/>
      <c r="AB12" s="160"/>
      <c r="AC12" s="276"/>
      <c r="AD12" s="277"/>
      <c r="AE12" s="277"/>
      <c r="AF12" s="277"/>
      <c r="AG12" s="277"/>
      <c r="AH12" s="277"/>
      <c r="AI12" s="278"/>
    </row>
    <row r="13">
      <c r="A13" s="279"/>
      <c r="B13" s="267"/>
      <c r="C13" s="268"/>
      <c r="D13" s="269"/>
      <c r="E13" s="269"/>
      <c r="F13" s="269"/>
      <c r="G13" s="270"/>
      <c r="H13" s="271"/>
      <c r="I13" s="272"/>
      <c r="J13" s="273"/>
      <c r="K13" s="269"/>
      <c r="L13" s="269"/>
      <c r="M13" s="269"/>
      <c r="N13" s="271"/>
      <c r="O13" s="274"/>
      <c r="P13" s="273"/>
      <c r="Q13" s="269"/>
      <c r="R13" s="269"/>
      <c r="S13" s="271"/>
      <c r="T13" s="274"/>
      <c r="U13" s="275"/>
      <c r="V13" s="50"/>
      <c r="W13" s="266"/>
      <c r="X13" s="267"/>
      <c r="Y13" s="2"/>
      <c r="Z13" s="2"/>
      <c r="AA13" s="2"/>
      <c r="AB13" s="160"/>
      <c r="AC13" s="276"/>
      <c r="AD13" s="277"/>
      <c r="AE13" s="277"/>
      <c r="AF13" s="277"/>
      <c r="AG13" s="277"/>
      <c r="AH13" s="277"/>
      <c r="AI13" s="278"/>
    </row>
    <row r="14">
      <c r="A14" s="266"/>
      <c r="B14" s="267"/>
      <c r="C14" s="268"/>
      <c r="D14" s="269"/>
      <c r="E14" s="269"/>
      <c r="F14" s="269"/>
      <c r="G14" s="270"/>
      <c r="H14" s="271"/>
      <c r="I14" s="272"/>
      <c r="J14" s="273"/>
      <c r="K14" s="269"/>
      <c r="L14" s="269"/>
      <c r="M14" s="269"/>
      <c r="N14" s="271"/>
      <c r="O14" s="274"/>
      <c r="P14" s="273"/>
      <c r="Q14" s="269"/>
      <c r="R14" s="269"/>
      <c r="S14" s="271"/>
      <c r="T14" s="274"/>
      <c r="U14" s="275"/>
      <c r="V14" s="50"/>
      <c r="W14" s="266"/>
      <c r="X14" s="267"/>
      <c r="Y14" s="2"/>
      <c r="Z14" s="2"/>
      <c r="AA14" s="2"/>
      <c r="AB14" s="160"/>
      <c r="AC14" s="276"/>
      <c r="AD14" s="277"/>
      <c r="AE14" s="277"/>
      <c r="AF14" s="277"/>
      <c r="AG14" s="277"/>
      <c r="AH14" s="277"/>
      <c r="AI14" s="278"/>
    </row>
    <row r="15">
      <c r="A15" s="266"/>
      <c r="B15" s="267"/>
      <c r="C15" s="268"/>
      <c r="D15" s="269"/>
      <c r="E15" s="269"/>
      <c r="F15" s="269"/>
      <c r="G15" s="270"/>
      <c r="H15" s="271"/>
      <c r="I15" s="272"/>
      <c r="J15" s="273"/>
      <c r="K15" s="269"/>
      <c r="L15" s="269"/>
      <c r="M15" s="269"/>
      <c r="N15" s="271"/>
      <c r="O15" s="274"/>
      <c r="P15" s="273"/>
      <c r="Q15" s="269"/>
      <c r="R15" s="269"/>
      <c r="S15" s="271"/>
      <c r="T15" s="274"/>
      <c r="U15" s="275"/>
      <c r="V15" s="50"/>
      <c r="W15" s="266"/>
      <c r="X15" s="267"/>
      <c r="Y15" s="2"/>
      <c r="Z15" s="2"/>
      <c r="AA15" s="2"/>
      <c r="AB15" s="160"/>
      <c r="AC15" s="276"/>
      <c r="AD15" s="277"/>
      <c r="AE15" s="277"/>
      <c r="AF15" s="277"/>
      <c r="AG15" s="277"/>
      <c r="AH15" s="277"/>
      <c r="AI15" s="278"/>
    </row>
    <row r="16">
      <c r="A16" s="266"/>
      <c r="B16" s="267"/>
      <c r="C16" s="268"/>
      <c r="D16" s="269"/>
      <c r="E16" s="269"/>
      <c r="F16" s="269"/>
      <c r="G16" s="270"/>
      <c r="H16" s="271"/>
      <c r="I16" s="272"/>
      <c r="J16" s="273"/>
      <c r="K16" s="269"/>
      <c r="L16" s="269"/>
      <c r="M16" s="269"/>
      <c r="N16" s="271"/>
      <c r="O16" s="274"/>
      <c r="P16" s="273"/>
      <c r="Q16" s="269"/>
      <c r="R16" s="269"/>
      <c r="S16" s="271"/>
      <c r="T16" s="274"/>
      <c r="U16" s="275"/>
      <c r="V16" s="50"/>
      <c r="W16" s="266"/>
      <c r="X16" s="267"/>
      <c r="Y16" s="2"/>
      <c r="Z16" s="2"/>
      <c r="AA16" s="2"/>
      <c r="AB16" s="160"/>
      <c r="AC16" s="276"/>
      <c r="AD16" s="277"/>
      <c r="AE16" s="277"/>
      <c r="AF16" s="277"/>
      <c r="AG16" s="277"/>
      <c r="AH16" s="277"/>
      <c r="AI16" s="278"/>
    </row>
    <row r="17">
      <c r="A17" s="266"/>
      <c r="B17" s="267"/>
      <c r="C17" s="268"/>
      <c r="D17" s="269"/>
      <c r="E17" s="269"/>
      <c r="F17" s="269"/>
      <c r="G17" s="270"/>
      <c r="H17" s="271"/>
      <c r="I17" s="272"/>
      <c r="J17" s="273"/>
      <c r="K17" s="269"/>
      <c r="L17" s="269"/>
      <c r="M17" s="269"/>
      <c r="N17" s="271"/>
      <c r="O17" s="274"/>
      <c r="P17" s="273"/>
      <c r="Q17" s="269"/>
      <c r="R17" s="269"/>
      <c r="S17" s="271"/>
      <c r="T17" s="274"/>
      <c r="U17" s="275"/>
      <c r="V17" s="50"/>
      <c r="W17" s="266"/>
      <c r="X17" s="267"/>
      <c r="Y17" s="2"/>
      <c r="Z17" s="2"/>
      <c r="AA17" s="2"/>
      <c r="AB17" s="160"/>
      <c r="AC17" s="276"/>
      <c r="AD17" s="277"/>
      <c r="AE17" s="277"/>
      <c r="AF17" s="277"/>
      <c r="AG17" s="277"/>
      <c r="AH17" s="277"/>
      <c r="AI17" s="278"/>
    </row>
    <row r="18">
      <c r="A18" s="266"/>
      <c r="B18" s="267"/>
      <c r="C18" s="268"/>
      <c r="D18" s="269"/>
      <c r="E18" s="269"/>
      <c r="F18" s="269"/>
      <c r="G18" s="270"/>
      <c r="H18" s="271"/>
      <c r="I18" s="272"/>
      <c r="J18" s="273"/>
      <c r="K18" s="269"/>
      <c r="L18" s="269"/>
      <c r="M18" s="269"/>
      <c r="N18" s="271"/>
      <c r="O18" s="274"/>
      <c r="P18" s="273"/>
      <c r="Q18" s="269"/>
      <c r="R18" s="269"/>
      <c r="S18" s="271"/>
      <c r="T18" s="274"/>
      <c r="U18" s="275"/>
      <c r="V18" s="50"/>
      <c r="W18" s="266"/>
      <c r="X18" s="267"/>
      <c r="Y18" s="2"/>
      <c r="Z18" s="2"/>
      <c r="AA18" s="2"/>
      <c r="AB18" s="160"/>
      <c r="AC18" s="276"/>
      <c r="AD18" s="277"/>
      <c r="AE18" s="277"/>
      <c r="AF18" s="277"/>
      <c r="AG18" s="277"/>
      <c r="AH18" s="277"/>
      <c r="AI18" s="278"/>
    </row>
    <row r="19">
      <c r="A19" s="266"/>
      <c r="B19" s="267"/>
      <c r="C19" s="268"/>
      <c r="D19" s="269"/>
      <c r="E19" s="269"/>
      <c r="F19" s="269"/>
      <c r="G19" s="270"/>
      <c r="H19" s="271"/>
      <c r="I19" s="272"/>
      <c r="J19" s="273"/>
      <c r="K19" s="269"/>
      <c r="L19" s="269"/>
      <c r="M19" s="269"/>
      <c r="N19" s="271"/>
      <c r="O19" s="274"/>
      <c r="P19" s="273"/>
      <c r="Q19" s="269"/>
      <c r="R19" s="269"/>
      <c r="S19" s="271"/>
      <c r="T19" s="274"/>
      <c r="U19" s="275"/>
      <c r="V19" s="50"/>
      <c r="W19" s="266"/>
      <c r="X19" s="267"/>
      <c r="Y19" s="2"/>
      <c r="Z19" s="2"/>
      <c r="AA19" s="2"/>
      <c r="AB19" s="160"/>
      <c r="AC19" s="276"/>
      <c r="AD19" s="277"/>
      <c r="AE19" s="277"/>
      <c r="AF19" s="277"/>
      <c r="AG19" s="277"/>
      <c r="AH19" s="277"/>
      <c r="AI19" s="278"/>
    </row>
    <row r="20">
      <c r="A20" s="266"/>
      <c r="B20" s="267"/>
      <c r="C20" s="268"/>
      <c r="D20" s="269"/>
      <c r="E20" s="269"/>
      <c r="F20" s="269"/>
      <c r="G20" s="270"/>
      <c r="H20" s="271"/>
      <c r="I20" s="272"/>
      <c r="J20" s="273"/>
      <c r="K20" s="269"/>
      <c r="L20" s="269"/>
      <c r="M20" s="269"/>
      <c r="N20" s="271"/>
      <c r="O20" s="274"/>
      <c r="P20" s="273"/>
      <c r="Q20" s="269"/>
      <c r="R20" s="269"/>
      <c r="S20" s="271"/>
      <c r="T20" s="274"/>
      <c r="U20" s="275"/>
      <c r="V20" s="50"/>
      <c r="W20" s="266"/>
      <c r="X20" s="267"/>
      <c r="Y20" s="2"/>
      <c r="Z20" s="2"/>
      <c r="AA20" s="2"/>
      <c r="AB20" s="160"/>
      <c r="AC20" s="276"/>
      <c r="AD20" s="277"/>
      <c r="AE20" s="277"/>
      <c r="AF20" s="277"/>
      <c r="AG20" s="277"/>
      <c r="AH20" s="277"/>
      <c r="AI20" s="278"/>
    </row>
    <row r="21">
      <c r="A21" s="266"/>
      <c r="B21" s="267"/>
      <c r="C21" s="268"/>
      <c r="D21" s="269"/>
      <c r="E21" s="269"/>
      <c r="F21" s="269"/>
      <c r="G21" s="270"/>
      <c r="H21" s="271"/>
      <c r="I21" s="272"/>
      <c r="J21" s="273"/>
      <c r="K21" s="269"/>
      <c r="L21" s="269"/>
      <c r="M21" s="269"/>
      <c r="N21" s="271"/>
      <c r="O21" s="274"/>
      <c r="P21" s="273"/>
      <c r="Q21" s="269"/>
      <c r="R21" s="269"/>
      <c r="S21" s="271"/>
      <c r="T21" s="274"/>
      <c r="U21" s="275"/>
      <c r="V21" s="50"/>
      <c r="W21" s="266"/>
      <c r="X21" s="267"/>
      <c r="Y21" s="2"/>
      <c r="Z21" s="2"/>
      <c r="AA21" s="2"/>
      <c r="AB21" s="160"/>
      <c r="AC21" s="276"/>
      <c r="AD21" s="277"/>
      <c r="AE21" s="277"/>
      <c r="AF21" s="277"/>
      <c r="AG21" s="277"/>
      <c r="AH21" s="277"/>
      <c r="AI21" s="278"/>
    </row>
    <row r="22">
      <c r="A22" s="266"/>
      <c r="B22" s="267"/>
      <c r="C22" s="268"/>
      <c r="D22" s="269"/>
      <c r="E22" s="269"/>
      <c r="F22" s="269"/>
      <c r="G22" s="270"/>
      <c r="H22" s="271"/>
      <c r="I22" s="272"/>
      <c r="J22" s="273"/>
      <c r="K22" s="269"/>
      <c r="L22" s="269"/>
      <c r="M22" s="269"/>
      <c r="N22" s="271"/>
      <c r="O22" s="274"/>
      <c r="P22" s="273"/>
      <c r="Q22" s="269"/>
      <c r="R22" s="269"/>
      <c r="S22" s="271"/>
      <c r="T22" s="274"/>
      <c r="U22" s="275"/>
      <c r="V22" s="50"/>
      <c r="W22" s="266"/>
      <c r="X22" s="267"/>
      <c r="Y22" s="2"/>
      <c r="Z22" s="2"/>
      <c r="AA22" s="2"/>
      <c r="AB22" s="160"/>
      <c r="AC22" s="276"/>
      <c r="AD22" s="277"/>
      <c r="AE22" s="277"/>
      <c r="AF22" s="277"/>
      <c r="AG22" s="277"/>
      <c r="AH22" s="277"/>
      <c r="AI22" s="278"/>
    </row>
    <row r="23">
      <c r="A23" s="266"/>
      <c r="B23" s="267"/>
      <c r="C23" s="268"/>
      <c r="D23" s="269"/>
      <c r="E23" s="269"/>
      <c r="F23" s="269"/>
      <c r="G23" s="270"/>
      <c r="H23" s="271"/>
      <c r="I23" s="272"/>
      <c r="J23" s="273"/>
      <c r="K23" s="269"/>
      <c r="L23" s="269"/>
      <c r="M23" s="269"/>
      <c r="N23" s="271"/>
      <c r="O23" s="274"/>
      <c r="P23" s="273"/>
      <c r="Q23" s="269"/>
      <c r="R23" s="269"/>
      <c r="S23" s="271"/>
      <c r="T23" s="274"/>
      <c r="U23" s="275"/>
      <c r="V23" s="50"/>
      <c r="W23" s="266"/>
      <c r="X23" s="267"/>
      <c r="Y23" s="2"/>
      <c r="Z23" s="2"/>
      <c r="AA23" s="2"/>
      <c r="AB23" s="160"/>
      <c r="AC23" s="276"/>
      <c r="AD23" s="277"/>
      <c r="AE23" s="277"/>
      <c r="AF23" s="277"/>
      <c r="AG23" s="277"/>
      <c r="AH23" s="277"/>
      <c r="AI23" s="278"/>
    </row>
    <row r="24">
      <c r="A24" s="266"/>
      <c r="B24" s="267"/>
      <c r="C24" s="268"/>
      <c r="D24" s="269"/>
      <c r="E24" s="269"/>
      <c r="F24" s="269"/>
      <c r="G24" s="270"/>
      <c r="H24" s="271"/>
      <c r="I24" s="272"/>
      <c r="J24" s="273"/>
      <c r="K24" s="269"/>
      <c r="L24" s="269"/>
      <c r="M24" s="269"/>
      <c r="N24" s="271"/>
      <c r="O24" s="274"/>
      <c r="P24" s="273"/>
      <c r="Q24" s="269"/>
      <c r="R24" s="269"/>
      <c r="S24" s="271"/>
      <c r="T24" s="274"/>
      <c r="U24" s="275"/>
      <c r="V24" s="50"/>
      <c r="W24" s="266"/>
      <c r="X24" s="267"/>
      <c r="Y24" s="2"/>
      <c r="Z24" s="2"/>
      <c r="AA24" s="2"/>
      <c r="AB24" s="160"/>
      <c r="AC24" s="276"/>
      <c r="AD24" s="277"/>
      <c r="AE24" s="277"/>
      <c r="AF24" s="277"/>
      <c r="AG24" s="277"/>
      <c r="AH24" s="277"/>
      <c r="AI24" s="278"/>
    </row>
    <row r="25">
      <c r="A25" s="266"/>
      <c r="B25" s="267"/>
      <c r="C25" s="268"/>
      <c r="D25" s="269"/>
      <c r="E25" s="269"/>
      <c r="F25" s="269"/>
      <c r="G25" s="270"/>
      <c r="H25" s="271"/>
      <c r="I25" s="272"/>
      <c r="J25" s="273"/>
      <c r="K25" s="269"/>
      <c r="L25" s="269"/>
      <c r="M25" s="269"/>
      <c r="N25" s="271"/>
      <c r="O25" s="274"/>
      <c r="P25" s="273"/>
      <c r="Q25" s="269"/>
      <c r="R25" s="269"/>
      <c r="S25" s="271"/>
      <c r="T25" s="274"/>
      <c r="U25" s="275"/>
      <c r="V25" s="50"/>
      <c r="W25" s="266"/>
      <c r="X25" s="267"/>
      <c r="Y25" s="2"/>
      <c r="Z25" s="2"/>
      <c r="AA25" s="2"/>
      <c r="AB25" s="160"/>
      <c r="AC25" s="276"/>
      <c r="AD25" s="277"/>
      <c r="AE25" s="277"/>
      <c r="AF25" s="277"/>
      <c r="AG25" s="277"/>
      <c r="AH25" s="277"/>
      <c r="AI25" s="278"/>
    </row>
    <row r="26">
      <c r="A26" s="266"/>
      <c r="B26" s="267"/>
      <c r="C26" s="268"/>
      <c r="D26" s="269"/>
      <c r="E26" s="269"/>
      <c r="F26" s="269"/>
      <c r="G26" s="270"/>
      <c r="H26" s="271"/>
      <c r="I26" s="272"/>
      <c r="J26" s="273"/>
      <c r="K26" s="269"/>
      <c r="L26" s="269"/>
      <c r="M26" s="269"/>
      <c r="N26" s="271"/>
      <c r="O26" s="274"/>
      <c r="P26" s="273"/>
      <c r="Q26" s="269"/>
      <c r="R26" s="269"/>
      <c r="S26" s="271"/>
      <c r="T26" s="274"/>
      <c r="U26" s="275"/>
      <c r="V26" s="50"/>
      <c r="W26" s="266"/>
      <c r="X26" s="267"/>
      <c r="Y26" s="2"/>
      <c r="Z26" s="2"/>
      <c r="AA26" s="2"/>
      <c r="AB26" s="160"/>
      <c r="AC26" s="276"/>
      <c r="AD26" s="277"/>
      <c r="AE26" s="277"/>
      <c r="AF26" s="277"/>
      <c r="AG26" s="277"/>
      <c r="AH26" s="277"/>
      <c r="AI26" s="278"/>
    </row>
    <row r="27">
      <c r="A27" s="266"/>
      <c r="B27" s="267"/>
      <c r="C27" s="268"/>
      <c r="D27" s="269"/>
      <c r="E27" s="269"/>
      <c r="F27" s="269"/>
      <c r="G27" s="270"/>
      <c r="H27" s="271"/>
      <c r="I27" s="272"/>
      <c r="J27" s="273"/>
      <c r="K27" s="269"/>
      <c r="L27" s="269"/>
      <c r="M27" s="269"/>
      <c r="N27" s="271"/>
      <c r="O27" s="274"/>
      <c r="P27" s="273"/>
      <c r="Q27" s="269"/>
      <c r="R27" s="269"/>
      <c r="S27" s="271"/>
      <c r="T27" s="274"/>
      <c r="U27" s="275"/>
      <c r="V27" s="50"/>
      <c r="W27" s="266"/>
      <c r="X27" s="267"/>
      <c r="Y27" s="2"/>
      <c r="Z27" s="2"/>
      <c r="AA27" s="2"/>
      <c r="AB27" s="160"/>
      <c r="AC27" s="276"/>
      <c r="AD27" s="277"/>
      <c r="AE27" s="277"/>
      <c r="AF27" s="277"/>
      <c r="AG27" s="277"/>
      <c r="AH27" s="277"/>
      <c r="AI27" s="278"/>
    </row>
    <row r="28">
      <c r="A28" s="266"/>
      <c r="B28" s="267"/>
      <c r="C28" s="268"/>
      <c r="D28" s="269"/>
      <c r="E28" s="269"/>
      <c r="F28" s="269"/>
      <c r="G28" s="270"/>
      <c r="H28" s="271"/>
      <c r="I28" s="272"/>
      <c r="J28" s="273"/>
      <c r="K28" s="269"/>
      <c r="L28" s="269"/>
      <c r="M28" s="269"/>
      <c r="N28" s="271"/>
      <c r="O28" s="274"/>
      <c r="P28" s="273"/>
      <c r="Q28" s="269"/>
      <c r="R28" s="269"/>
      <c r="S28" s="271"/>
      <c r="T28" s="274"/>
      <c r="U28" s="275"/>
      <c r="V28" s="50"/>
      <c r="W28" s="266"/>
      <c r="X28" s="267"/>
      <c r="Y28" s="2"/>
      <c r="Z28" s="2"/>
      <c r="AA28" s="2"/>
      <c r="AB28" s="160"/>
      <c r="AC28" s="276"/>
      <c r="AD28" s="277"/>
      <c r="AE28" s="277"/>
      <c r="AF28" s="277"/>
      <c r="AG28" s="277"/>
      <c r="AH28" s="277"/>
      <c r="AI28" s="278"/>
    </row>
    <row r="29">
      <c r="A29" s="266"/>
      <c r="B29" s="267"/>
      <c r="C29" s="268"/>
      <c r="D29" s="269"/>
      <c r="E29" s="269"/>
      <c r="F29" s="269"/>
      <c r="G29" s="270"/>
      <c r="H29" s="271"/>
      <c r="I29" s="272"/>
      <c r="J29" s="273"/>
      <c r="K29" s="269"/>
      <c r="L29" s="269"/>
      <c r="M29" s="269"/>
      <c r="N29" s="271"/>
      <c r="O29" s="274"/>
      <c r="P29" s="273"/>
      <c r="Q29" s="269"/>
      <c r="R29" s="269"/>
      <c r="S29" s="271"/>
      <c r="T29" s="274"/>
      <c r="U29" s="275"/>
      <c r="V29" s="50"/>
      <c r="W29" s="266"/>
      <c r="X29" s="267"/>
      <c r="Y29" s="2"/>
      <c r="Z29" s="2"/>
      <c r="AA29" s="2"/>
      <c r="AB29" s="160"/>
      <c r="AC29" s="276"/>
      <c r="AD29" s="277"/>
      <c r="AE29" s="277"/>
      <c r="AF29" s="277"/>
      <c r="AG29" s="277"/>
      <c r="AH29" s="277"/>
      <c r="AI29" s="278"/>
    </row>
    <row r="30">
      <c r="A30" s="266"/>
      <c r="B30" s="267"/>
      <c r="C30" s="268"/>
      <c r="D30" s="269"/>
      <c r="E30" s="269"/>
      <c r="F30" s="269"/>
      <c r="G30" s="270"/>
      <c r="H30" s="271"/>
      <c r="I30" s="272"/>
      <c r="J30" s="273"/>
      <c r="K30" s="269"/>
      <c r="L30" s="269"/>
      <c r="M30" s="269"/>
      <c r="N30" s="271"/>
      <c r="O30" s="274"/>
      <c r="P30" s="273"/>
      <c r="Q30" s="269"/>
      <c r="R30" s="269"/>
      <c r="S30" s="271"/>
      <c r="T30" s="274"/>
      <c r="U30" s="275"/>
      <c r="V30" s="50"/>
      <c r="W30" s="266"/>
      <c r="X30" s="267"/>
      <c r="Y30" s="2"/>
      <c r="Z30" s="2"/>
      <c r="AA30" s="2"/>
      <c r="AB30" s="160"/>
      <c r="AC30" s="276"/>
      <c r="AD30" s="277"/>
      <c r="AE30" s="277"/>
      <c r="AF30" s="277"/>
      <c r="AG30" s="277"/>
      <c r="AH30" s="277"/>
      <c r="AI30" s="278"/>
    </row>
    <row r="31">
      <c r="A31" s="266"/>
      <c r="B31" s="267"/>
      <c r="C31" s="268"/>
      <c r="D31" s="269"/>
      <c r="E31" s="269"/>
      <c r="F31" s="269"/>
      <c r="G31" s="270"/>
      <c r="H31" s="271"/>
      <c r="I31" s="272"/>
      <c r="J31" s="273"/>
      <c r="K31" s="269"/>
      <c r="L31" s="269"/>
      <c r="M31" s="269"/>
      <c r="N31" s="271"/>
      <c r="O31" s="274"/>
      <c r="P31" s="273"/>
      <c r="Q31" s="269"/>
      <c r="R31" s="269"/>
      <c r="S31" s="271"/>
      <c r="T31" s="274"/>
      <c r="U31" s="275"/>
      <c r="V31" s="50"/>
      <c r="W31" s="266"/>
      <c r="X31" s="267"/>
      <c r="Y31" s="2"/>
      <c r="Z31" s="2"/>
      <c r="AA31" s="2"/>
      <c r="AB31" s="160"/>
      <c r="AC31" s="276"/>
      <c r="AD31" s="277"/>
      <c r="AE31" s="277"/>
      <c r="AF31" s="277"/>
      <c r="AG31" s="277"/>
      <c r="AH31" s="277"/>
      <c r="AI31" s="278"/>
    </row>
    <row r="32">
      <c r="A32" s="266"/>
      <c r="B32" s="267"/>
      <c r="C32" s="268"/>
      <c r="D32" s="269"/>
      <c r="E32" s="269"/>
      <c r="F32" s="269"/>
      <c r="G32" s="270"/>
      <c r="H32" s="271"/>
      <c r="I32" s="272"/>
      <c r="J32" s="273"/>
      <c r="K32" s="269"/>
      <c r="L32" s="269"/>
      <c r="M32" s="269"/>
      <c r="N32" s="271"/>
      <c r="O32" s="274"/>
      <c r="P32" s="273"/>
      <c r="Q32" s="269"/>
      <c r="R32" s="269"/>
      <c r="S32" s="271"/>
      <c r="T32" s="274"/>
      <c r="U32" s="275"/>
      <c r="V32" s="50"/>
      <c r="W32" s="266"/>
      <c r="X32" s="267"/>
      <c r="Y32" s="2"/>
      <c r="Z32" s="2"/>
      <c r="AA32" s="2"/>
      <c r="AB32" s="160"/>
      <c r="AC32" s="276"/>
      <c r="AD32" s="277"/>
      <c r="AE32" s="277"/>
      <c r="AF32" s="277"/>
      <c r="AG32" s="277"/>
      <c r="AH32" s="277"/>
      <c r="AI32" s="278"/>
    </row>
    <row r="33">
      <c r="A33" s="280"/>
      <c r="B33" s="281"/>
      <c r="C33" s="282"/>
      <c r="D33" s="283"/>
      <c r="E33" s="283"/>
      <c r="F33" s="283"/>
      <c r="G33" s="284"/>
      <c r="H33" s="285"/>
      <c r="I33" s="286"/>
      <c r="J33" s="287"/>
      <c r="K33" s="283"/>
      <c r="L33" s="283"/>
      <c r="M33" s="283"/>
      <c r="N33" s="285"/>
      <c r="O33" s="288"/>
      <c r="P33" s="287"/>
      <c r="Q33" s="283"/>
      <c r="R33" s="283"/>
      <c r="S33" s="285"/>
      <c r="T33" s="288"/>
      <c r="U33" s="289"/>
      <c r="V33" s="50"/>
      <c r="W33" s="266"/>
      <c r="X33" s="267"/>
      <c r="Y33" s="2"/>
      <c r="Z33" s="2"/>
      <c r="AA33" s="2"/>
      <c r="AB33" s="160"/>
      <c r="AC33" s="276"/>
      <c r="AD33" s="277"/>
      <c r="AE33" s="277"/>
      <c r="AF33" s="277"/>
      <c r="AG33" s="277"/>
      <c r="AH33" s="277"/>
      <c r="AI33" s="278"/>
    </row>
    <row r="34">
      <c r="A34" s="290"/>
      <c r="B34" s="290"/>
      <c r="C34" s="291"/>
      <c r="D34" s="291"/>
      <c r="E34" s="291"/>
      <c r="F34" s="291"/>
      <c r="G34" s="291"/>
      <c r="H34" s="292"/>
      <c r="I34" s="293"/>
      <c r="J34" s="291"/>
      <c r="K34" s="291"/>
      <c r="L34" s="291"/>
      <c r="M34" s="291"/>
      <c r="N34" s="292"/>
      <c r="O34" s="292"/>
      <c r="P34" s="291"/>
      <c r="Q34" s="291"/>
      <c r="R34" s="291"/>
      <c r="S34" s="292"/>
      <c r="T34" s="292"/>
      <c r="U34" s="291"/>
      <c r="V34" s="50"/>
      <c r="W34" s="266"/>
      <c r="X34" s="267"/>
      <c r="Y34" s="2"/>
      <c r="Z34" s="2"/>
      <c r="AA34" s="2"/>
      <c r="AB34" s="160"/>
      <c r="AC34" s="276"/>
      <c r="AD34" s="277"/>
      <c r="AE34" s="277"/>
      <c r="AF34" s="277"/>
      <c r="AG34" s="277"/>
      <c r="AH34" s="277"/>
      <c r="AI34" s="278"/>
    </row>
    <row r="35">
      <c r="A35" s="28"/>
      <c r="B35" s="233"/>
      <c r="C35" s="294"/>
      <c r="E35" s="294"/>
      <c r="G35" s="23"/>
      <c r="H35" s="294"/>
      <c r="J35" s="23"/>
      <c r="K35" s="31"/>
      <c r="L35" s="32"/>
      <c r="M35" s="33"/>
      <c r="N35" s="23"/>
      <c r="O35" s="31"/>
      <c r="P35" s="32"/>
      <c r="Q35" s="33"/>
      <c r="R35" s="23"/>
      <c r="S35" s="31"/>
      <c r="T35" s="32"/>
      <c r="U35" s="33"/>
      <c r="V35" s="50"/>
      <c r="W35" s="266"/>
      <c r="X35" s="267"/>
      <c r="Y35" s="2"/>
      <c r="Z35" s="2"/>
      <c r="AA35" s="2"/>
      <c r="AB35" s="160"/>
      <c r="AC35" s="276"/>
      <c r="AD35" s="277"/>
      <c r="AE35" s="277"/>
      <c r="AF35" s="277"/>
      <c r="AG35" s="277"/>
      <c r="AH35" s="277"/>
      <c r="AI35" s="278"/>
    </row>
    <row r="36">
      <c r="A36" s="294"/>
      <c r="B36" s="294"/>
      <c r="C36" s="38"/>
      <c r="D36" s="295"/>
      <c r="E36" s="296"/>
      <c r="F36" s="295"/>
      <c r="G36" s="297"/>
      <c r="H36" s="296"/>
      <c r="I36" s="44"/>
      <c r="J36" s="298"/>
      <c r="K36" s="38"/>
      <c r="L36" s="44"/>
      <c r="M36" s="44"/>
      <c r="N36" s="298"/>
      <c r="O36" s="296"/>
      <c r="P36" s="44"/>
      <c r="Q36" s="44"/>
      <c r="R36" s="298"/>
      <c r="S36" s="44"/>
      <c r="T36" s="44"/>
      <c r="U36" s="47"/>
      <c r="V36" s="50"/>
      <c r="W36" s="266"/>
      <c r="X36" s="267"/>
      <c r="Y36" s="2"/>
      <c r="Z36" s="2"/>
      <c r="AA36" s="2"/>
      <c r="AB36" s="160"/>
      <c r="AC36" s="276"/>
      <c r="AD36" s="277"/>
      <c r="AE36" s="277"/>
      <c r="AF36" s="277"/>
      <c r="AG36" s="277"/>
      <c r="AH36" s="277"/>
      <c r="AI36" s="278"/>
    </row>
    <row r="37">
      <c r="A37" s="250"/>
      <c r="B37" s="299"/>
      <c r="C37" s="252"/>
      <c r="D37" s="254"/>
      <c r="E37" s="254"/>
      <c r="F37" s="254"/>
      <c r="G37" s="257"/>
      <c r="H37" s="252"/>
      <c r="I37" s="254"/>
      <c r="J37" s="259"/>
      <c r="K37" s="252"/>
      <c r="L37" s="254"/>
      <c r="M37" s="254"/>
      <c r="N37" s="259"/>
      <c r="O37" s="252"/>
      <c r="P37" s="254"/>
      <c r="Q37" s="254"/>
      <c r="R37" s="259"/>
      <c r="S37" s="258"/>
      <c r="T37" s="254"/>
      <c r="U37" s="300"/>
      <c r="V37" s="50"/>
      <c r="W37" s="266"/>
      <c r="X37" s="267"/>
      <c r="Y37" s="2"/>
      <c r="Z37" s="2"/>
      <c r="AA37" s="2"/>
      <c r="AB37" s="160"/>
      <c r="AC37" s="276"/>
      <c r="AD37" s="277"/>
      <c r="AE37" s="277"/>
      <c r="AF37" s="277"/>
      <c r="AG37" s="277"/>
      <c r="AH37" s="277"/>
      <c r="AI37" s="278"/>
    </row>
    <row r="38">
      <c r="A38" s="266"/>
      <c r="B38" s="301"/>
      <c r="C38" s="268"/>
      <c r="D38" s="269"/>
      <c r="E38" s="269"/>
      <c r="F38" s="269"/>
      <c r="G38" s="272"/>
      <c r="H38" s="268"/>
      <c r="I38" s="269"/>
      <c r="J38" s="274"/>
      <c r="K38" s="268"/>
      <c r="L38" s="269"/>
      <c r="M38" s="269"/>
      <c r="N38" s="274"/>
      <c r="O38" s="268"/>
      <c r="P38" s="269"/>
      <c r="Q38" s="269"/>
      <c r="R38" s="274"/>
      <c r="S38" s="273"/>
      <c r="T38" s="269"/>
      <c r="U38" s="302"/>
      <c r="V38" s="50"/>
      <c r="W38" s="266"/>
      <c r="X38" s="267"/>
      <c r="Y38" s="2"/>
      <c r="Z38" s="2"/>
      <c r="AA38" s="2"/>
      <c r="AB38" s="160"/>
      <c r="AC38" s="276"/>
      <c r="AD38" s="277"/>
      <c r="AE38" s="277"/>
      <c r="AF38" s="277"/>
      <c r="AG38" s="277"/>
      <c r="AH38" s="277"/>
      <c r="AI38" s="278"/>
    </row>
    <row r="39">
      <c r="A39" s="266"/>
      <c r="B39" s="301"/>
      <c r="C39" s="268"/>
      <c r="D39" s="269"/>
      <c r="E39" s="269"/>
      <c r="F39" s="269"/>
      <c r="G39" s="272"/>
      <c r="H39" s="268"/>
      <c r="I39" s="269"/>
      <c r="J39" s="274"/>
      <c r="K39" s="268"/>
      <c r="L39" s="269"/>
      <c r="M39" s="269"/>
      <c r="N39" s="274"/>
      <c r="O39" s="268"/>
      <c r="P39" s="269"/>
      <c r="Q39" s="269"/>
      <c r="R39" s="274"/>
      <c r="S39" s="273"/>
      <c r="T39" s="269"/>
      <c r="U39" s="302"/>
      <c r="V39" s="50"/>
      <c r="W39" s="266"/>
      <c r="X39" s="267"/>
      <c r="Y39" s="2"/>
      <c r="Z39" s="2"/>
      <c r="AA39" s="2"/>
      <c r="AB39" s="160"/>
      <c r="AC39" s="276"/>
      <c r="AD39" s="277"/>
      <c r="AE39" s="277"/>
      <c r="AF39" s="277"/>
      <c r="AG39" s="277"/>
      <c r="AH39" s="277"/>
      <c r="AI39" s="278"/>
    </row>
    <row r="40">
      <c r="A40" s="266"/>
      <c r="B40" s="301"/>
      <c r="C40" s="268"/>
      <c r="D40" s="269"/>
      <c r="E40" s="269"/>
      <c r="F40" s="269"/>
      <c r="G40" s="272"/>
      <c r="H40" s="268"/>
      <c r="I40" s="269"/>
      <c r="J40" s="274"/>
      <c r="K40" s="268"/>
      <c r="L40" s="269"/>
      <c r="M40" s="269"/>
      <c r="N40" s="274"/>
      <c r="O40" s="268"/>
      <c r="P40" s="269"/>
      <c r="Q40" s="269"/>
      <c r="R40" s="274"/>
      <c r="S40" s="273"/>
      <c r="T40" s="269"/>
      <c r="U40" s="302"/>
      <c r="V40" s="50"/>
      <c r="W40" s="266"/>
      <c r="X40" s="267"/>
      <c r="Y40" s="2"/>
      <c r="Z40" s="2"/>
      <c r="AA40" s="2"/>
      <c r="AB40" s="160"/>
      <c r="AC40" s="276"/>
      <c r="AD40" s="277"/>
      <c r="AE40" s="277"/>
      <c r="AF40" s="277"/>
      <c r="AG40" s="277"/>
      <c r="AH40" s="277"/>
      <c r="AI40" s="278"/>
    </row>
    <row r="41">
      <c r="A41" s="266"/>
      <c r="B41" s="301"/>
      <c r="C41" s="268"/>
      <c r="D41" s="269"/>
      <c r="E41" s="269"/>
      <c r="F41" s="269"/>
      <c r="G41" s="272"/>
      <c r="H41" s="268"/>
      <c r="I41" s="269"/>
      <c r="J41" s="274"/>
      <c r="K41" s="268"/>
      <c r="L41" s="269"/>
      <c r="M41" s="269"/>
      <c r="N41" s="274"/>
      <c r="O41" s="268"/>
      <c r="P41" s="269"/>
      <c r="Q41" s="269"/>
      <c r="R41" s="274"/>
      <c r="S41" s="273"/>
      <c r="T41" s="269"/>
      <c r="U41" s="302"/>
      <c r="V41" s="50"/>
      <c r="W41" s="266"/>
      <c r="X41" s="267"/>
      <c r="Y41" s="2"/>
      <c r="Z41" s="2"/>
      <c r="AA41" s="2"/>
      <c r="AB41" s="160"/>
      <c r="AC41" s="276"/>
      <c r="AD41" s="277"/>
      <c r="AE41" s="277"/>
      <c r="AF41" s="277"/>
      <c r="AG41" s="277"/>
      <c r="AH41" s="277"/>
      <c r="AI41" s="278"/>
    </row>
    <row r="42">
      <c r="A42" s="266"/>
      <c r="B42" s="301"/>
      <c r="C42" s="268"/>
      <c r="D42" s="269"/>
      <c r="E42" s="269"/>
      <c r="F42" s="269"/>
      <c r="G42" s="272"/>
      <c r="H42" s="268"/>
      <c r="I42" s="269"/>
      <c r="J42" s="274"/>
      <c r="K42" s="268"/>
      <c r="L42" s="269"/>
      <c r="M42" s="269"/>
      <c r="N42" s="274"/>
      <c r="O42" s="268"/>
      <c r="P42" s="269"/>
      <c r="Q42" s="269"/>
      <c r="R42" s="274"/>
      <c r="S42" s="273"/>
      <c r="T42" s="269"/>
      <c r="U42" s="302"/>
      <c r="V42" s="50"/>
      <c r="W42" s="266"/>
      <c r="X42" s="267"/>
      <c r="Y42" s="2"/>
      <c r="Z42" s="2"/>
      <c r="AA42" s="2"/>
      <c r="AB42" s="160"/>
      <c r="AC42" s="276"/>
      <c r="AD42" s="277"/>
      <c r="AE42" s="277"/>
      <c r="AF42" s="277"/>
      <c r="AG42" s="277"/>
      <c r="AH42" s="277"/>
      <c r="AI42" s="278"/>
    </row>
    <row r="43">
      <c r="A43" s="266"/>
      <c r="B43" s="301"/>
      <c r="C43" s="268"/>
      <c r="D43" s="269"/>
      <c r="E43" s="269"/>
      <c r="F43" s="269"/>
      <c r="G43" s="272"/>
      <c r="H43" s="268"/>
      <c r="I43" s="269"/>
      <c r="J43" s="274"/>
      <c r="K43" s="268"/>
      <c r="L43" s="269"/>
      <c r="M43" s="269"/>
      <c r="N43" s="274"/>
      <c r="O43" s="268"/>
      <c r="P43" s="269"/>
      <c r="Q43" s="269"/>
      <c r="R43" s="274"/>
      <c r="S43" s="273"/>
      <c r="T43" s="269"/>
      <c r="U43" s="302"/>
      <c r="V43" s="50"/>
      <c r="W43" s="266"/>
      <c r="X43" s="267"/>
      <c r="Y43" s="2"/>
      <c r="Z43" s="2"/>
      <c r="AA43" s="2"/>
      <c r="AB43" s="160"/>
      <c r="AC43" s="276"/>
      <c r="AD43" s="277"/>
      <c r="AE43" s="277"/>
      <c r="AF43" s="277"/>
      <c r="AG43" s="277"/>
      <c r="AH43" s="277"/>
      <c r="AI43" s="278"/>
    </row>
    <row r="44">
      <c r="A44" s="266"/>
      <c r="B44" s="301"/>
      <c r="C44" s="268"/>
      <c r="D44" s="269"/>
      <c r="E44" s="269"/>
      <c r="F44" s="269"/>
      <c r="G44" s="272"/>
      <c r="H44" s="268"/>
      <c r="I44" s="269"/>
      <c r="J44" s="274"/>
      <c r="K44" s="268"/>
      <c r="L44" s="269"/>
      <c r="M44" s="269"/>
      <c r="N44" s="274"/>
      <c r="O44" s="266"/>
      <c r="P44" s="303"/>
      <c r="Q44" s="303"/>
      <c r="R44" s="304"/>
      <c r="S44" s="305"/>
      <c r="T44" s="303"/>
      <c r="U44" s="301"/>
      <c r="V44" s="50"/>
      <c r="W44" s="266"/>
      <c r="X44" s="267"/>
      <c r="Y44" s="2"/>
      <c r="Z44" s="2"/>
      <c r="AA44" s="2"/>
      <c r="AB44" s="160"/>
      <c r="AC44" s="276"/>
      <c r="AD44" s="277"/>
      <c r="AE44" s="277"/>
      <c r="AF44" s="277"/>
      <c r="AG44" s="277"/>
      <c r="AH44" s="277"/>
      <c r="AI44" s="278"/>
    </row>
    <row r="45">
      <c r="A45" s="266"/>
      <c r="B45" s="301"/>
      <c r="C45" s="268"/>
      <c r="D45" s="269"/>
      <c r="E45" s="269"/>
      <c r="F45" s="269"/>
      <c r="G45" s="272"/>
      <c r="H45" s="268"/>
      <c r="I45" s="269"/>
      <c r="J45" s="274"/>
      <c r="K45" s="268"/>
      <c r="L45" s="269"/>
      <c r="M45" s="269"/>
      <c r="N45" s="274"/>
      <c r="O45" s="266"/>
      <c r="P45" s="303"/>
      <c r="Q45" s="303"/>
      <c r="R45" s="304"/>
      <c r="S45" s="305"/>
      <c r="T45" s="303"/>
      <c r="U45" s="301"/>
      <c r="V45" s="50"/>
      <c r="W45" s="266"/>
      <c r="X45" s="267"/>
      <c r="Y45" s="2"/>
      <c r="Z45" s="2"/>
      <c r="AA45" s="2"/>
      <c r="AB45" s="160"/>
      <c r="AC45" s="276"/>
      <c r="AD45" s="277"/>
      <c r="AE45" s="277"/>
      <c r="AF45" s="277"/>
      <c r="AG45" s="277"/>
      <c r="AH45" s="277"/>
      <c r="AI45" s="278"/>
    </row>
    <row r="46">
      <c r="A46" s="266"/>
      <c r="B46" s="301"/>
      <c r="C46" s="268"/>
      <c r="D46" s="269"/>
      <c r="E46" s="269"/>
      <c r="F46" s="269"/>
      <c r="G46" s="272"/>
      <c r="H46" s="268"/>
      <c r="I46" s="269"/>
      <c r="J46" s="274"/>
      <c r="K46" s="268"/>
      <c r="L46" s="269"/>
      <c r="M46" s="269"/>
      <c r="N46" s="274"/>
      <c r="O46" s="266"/>
      <c r="P46" s="303"/>
      <c r="Q46" s="303"/>
      <c r="R46" s="304"/>
      <c r="S46" s="305"/>
      <c r="T46" s="303"/>
      <c r="U46" s="301"/>
      <c r="V46" s="50"/>
      <c r="W46" s="266"/>
      <c r="X46" s="267"/>
      <c r="Y46" s="2"/>
      <c r="Z46" s="2"/>
      <c r="AA46" s="2"/>
      <c r="AB46" s="160"/>
      <c r="AC46" s="276"/>
      <c r="AD46" s="277"/>
      <c r="AE46" s="277"/>
      <c r="AF46" s="277"/>
      <c r="AG46" s="277"/>
      <c r="AH46" s="277"/>
      <c r="AI46" s="278"/>
    </row>
    <row r="47">
      <c r="A47" s="266"/>
      <c r="B47" s="301"/>
      <c r="C47" s="268"/>
      <c r="D47" s="269"/>
      <c r="E47" s="269"/>
      <c r="F47" s="269"/>
      <c r="G47" s="272"/>
      <c r="H47" s="268"/>
      <c r="I47" s="269"/>
      <c r="J47" s="274"/>
      <c r="K47" s="268"/>
      <c r="L47" s="269"/>
      <c r="M47" s="269"/>
      <c r="N47" s="274"/>
      <c r="O47" s="266"/>
      <c r="P47" s="303"/>
      <c r="Q47" s="303"/>
      <c r="R47" s="304"/>
      <c r="S47" s="305"/>
      <c r="T47" s="303"/>
      <c r="U47" s="301"/>
      <c r="V47" s="50"/>
      <c r="W47" s="266"/>
      <c r="X47" s="267"/>
      <c r="Y47" s="2"/>
      <c r="Z47" s="2"/>
      <c r="AA47" s="2"/>
      <c r="AB47" s="160"/>
      <c r="AC47" s="276"/>
      <c r="AD47" s="277"/>
      <c r="AE47" s="277"/>
      <c r="AF47" s="277"/>
      <c r="AG47" s="277"/>
      <c r="AH47" s="277"/>
      <c r="AI47" s="278"/>
    </row>
    <row r="48">
      <c r="A48" s="266"/>
      <c r="B48" s="301"/>
      <c r="C48" s="268"/>
      <c r="D48" s="269"/>
      <c r="E48" s="269"/>
      <c r="F48" s="269"/>
      <c r="G48" s="272"/>
      <c r="H48" s="268"/>
      <c r="I48" s="269"/>
      <c r="J48" s="274"/>
      <c r="K48" s="268"/>
      <c r="L48" s="269"/>
      <c r="M48" s="269"/>
      <c r="N48" s="274"/>
      <c r="O48" s="266"/>
      <c r="P48" s="303"/>
      <c r="Q48" s="303"/>
      <c r="R48" s="304"/>
      <c r="S48" s="305"/>
      <c r="T48" s="303"/>
      <c r="U48" s="301"/>
      <c r="V48" s="50"/>
      <c r="W48" s="266"/>
      <c r="X48" s="267"/>
      <c r="Y48" s="2"/>
      <c r="Z48" s="2"/>
      <c r="AA48" s="2"/>
      <c r="AB48" s="160"/>
      <c r="AC48" s="276"/>
      <c r="AD48" s="277"/>
      <c r="AE48" s="277"/>
      <c r="AF48" s="277"/>
      <c r="AG48" s="277"/>
      <c r="AH48" s="277"/>
      <c r="AI48" s="278"/>
    </row>
    <row r="49">
      <c r="A49" s="266"/>
      <c r="B49" s="301"/>
      <c r="C49" s="268"/>
      <c r="D49" s="269"/>
      <c r="E49" s="269"/>
      <c r="F49" s="269"/>
      <c r="G49" s="272"/>
      <c r="H49" s="268"/>
      <c r="I49" s="269"/>
      <c r="J49" s="274"/>
      <c r="K49" s="268"/>
      <c r="L49" s="269"/>
      <c r="M49" s="269"/>
      <c r="N49" s="274"/>
      <c r="O49" s="266"/>
      <c r="P49" s="303"/>
      <c r="Q49" s="303"/>
      <c r="R49" s="304"/>
      <c r="S49" s="305"/>
      <c r="T49" s="303"/>
      <c r="U49" s="301"/>
      <c r="V49" s="50"/>
      <c r="W49" s="266"/>
      <c r="X49" s="267"/>
      <c r="Y49" s="2"/>
      <c r="Z49" s="2"/>
      <c r="AA49" s="2"/>
      <c r="AB49" s="160"/>
      <c r="AC49" s="276"/>
      <c r="AD49" s="277"/>
      <c r="AE49" s="277"/>
      <c r="AF49" s="277"/>
      <c r="AG49" s="277"/>
      <c r="AH49" s="277"/>
      <c r="AI49" s="278"/>
    </row>
    <row r="50">
      <c r="A50" s="266"/>
      <c r="B50" s="301"/>
      <c r="C50" s="268"/>
      <c r="D50" s="269"/>
      <c r="E50" s="269"/>
      <c r="F50" s="269"/>
      <c r="G50" s="272"/>
      <c r="H50" s="268"/>
      <c r="I50" s="269"/>
      <c r="J50" s="274"/>
      <c r="K50" s="268"/>
      <c r="L50" s="269"/>
      <c r="M50" s="269"/>
      <c r="N50" s="274"/>
      <c r="O50" s="266"/>
      <c r="P50" s="303"/>
      <c r="Q50" s="303"/>
      <c r="R50" s="304"/>
      <c r="S50" s="305"/>
      <c r="T50" s="303"/>
      <c r="U50" s="301"/>
      <c r="V50" s="50"/>
      <c r="W50" s="266"/>
      <c r="X50" s="267"/>
      <c r="Y50" s="2"/>
      <c r="Z50" s="2"/>
      <c r="AA50" s="2"/>
      <c r="AB50" s="160"/>
      <c r="AC50" s="276"/>
      <c r="AD50" s="277"/>
      <c r="AE50" s="277"/>
      <c r="AF50" s="277"/>
      <c r="AG50" s="277"/>
      <c r="AH50" s="277"/>
      <c r="AI50" s="278"/>
    </row>
    <row r="51">
      <c r="A51" s="266"/>
      <c r="B51" s="301"/>
      <c r="C51" s="268"/>
      <c r="D51" s="269"/>
      <c r="E51" s="269"/>
      <c r="F51" s="269"/>
      <c r="G51" s="272"/>
      <c r="H51" s="268"/>
      <c r="I51" s="269"/>
      <c r="J51" s="274"/>
      <c r="K51" s="268"/>
      <c r="L51" s="269"/>
      <c r="M51" s="269"/>
      <c r="N51" s="274"/>
      <c r="O51" s="266"/>
      <c r="P51" s="303"/>
      <c r="Q51" s="303"/>
      <c r="R51" s="304"/>
      <c r="S51" s="305"/>
      <c r="T51" s="303"/>
      <c r="U51" s="301"/>
      <c r="V51" s="50"/>
      <c r="W51" s="266"/>
      <c r="X51" s="267"/>
      <c r="Y51" s="2"/>
      <c r="Z51" s="2"/>
      <c r="AA51" s="2"/>
      <c r="AB51" s="160"/>
      <c r="AC51" s="276"/>
      <c r="AD51" s="277"/>
      <c r="AE51" s="277"/>
      <c r="AF51" s="277"/>
      <c r="AG51" s="277"/>
      <c r="AH51" s="277"/>
      <c r="AI51" s="278"/>
    </row>
    <row r="52">
      <c r="A52" s="266"/>
      <c r="B52" s="301"/>
      <c r="C52" s="268"/>
      <c r="D52" s="269"/>
      <c r="E52" s="269"/>
      <c r="F52" s="269"/>
      <c r="G52" s="272"/>
      <c r="H52" s="268"/>
      <c r="I52" s="269"/>
      <c r="J52" s="274"/>
      <c r="K52" s="268"/>
      <c r="L52" s="269"/>
      <c r="M52" s="269"/>
      <c r="N52" s="274"/>
      <c r="O52" s="266"/>
      <c r="P52" s="303"/>
      <c r="Q52" s="303"/>
      <c r="R52" s="304"/>
      <c r="S52" s="305"/>
      <c r="T52" s="303"/>
      <c r="U52" s="301"/>
      <c r="V52" s="50"/>
      <c r="W52" s="266"/>
      <c r="X52" s="267"/>
      <c r="Y52" s="2"/>
      <c r="Z52" s="2"/>
      <c r="AA52" s="2"/>
      <c r="AB52" s="160"/>
      <c r="AC52" s="276"/>
      <c r="AD52" s="277"/>
      <c r="AE52" s="277"/>
      <c r="AF52" s="277"/>
      <c r="AG52" s="277"/>
      <c r="AH52" s="277"/>
      <c r="AI52" s="278"/>
    </row>
    <row r="53">
      <c r="A53" s="266"/>
      <c r="B53" s="301"/>
      <c r="C53" s="268"/>
      <c r="D53" s="269"/>
      <c r="E53" s="269"/>
      <c r="F53" s="269"/>
      <c r="G53" s="272"/>
      <c r="H53" s="268"/>
      <c r="I53" s="269"/>
      <c r="J53" s="274"/>
      <c r="K53" s="268"/>
      <c r="L53" s="269"/>
      <c r="M53" s="269"/>
      <c r="N53" s="274"/>
      <c r="O53" s="266"/>
      <c r="P53" s="303"/>
      <c r="Q53" s="303"/>
      <c r="R53" s="304"/>
      <c r="S53" s="305"/>
      <c r="T53" s="303"/>
      <c r="U53" s="301"/>
      <c r="V53" s="50"/>
      <c r="W53" s="266"/>
      <c r="X53" s="267"/>
      <c r="Y53" s="2"/>
      <c r="Z53" s="2"/>
      <c r="AA53" s="2"/>
      <c r="AB53" s="160"/>
      <c r="AC53" s="276"/>
      <c r="AD53" s="277"/>
      <c r="AE53" s="277"/>
      <c r="AF53" s="277"/>
      <c r="AG53" s="277"/>
      <c r="AH53" s="277"/>
      <c r="AI53" s="278"/>
    </row>
    <row r="54">
      <c r="A54" s="266"/>
      <c r="B54" s="301"/>
      <c r="C54" s="268"/>
      <c r="D54" s="269"/>
      <c r="E54" s="269"/>
      <c r="F54" s="269"/>
      <c r="G54" s="272"/>
      <c r="H54" s="268"/>
      <c r="I54" s="269"/>
      <c r="J54" s="274"/>
      <c r="K54" s="268"/>
      <c r="L54" s="269"/>
      <c r="M54" s="269"/>
      <c r="N54" s="274"/>
      <c r="O54" s="266"/>
      <c r="P54" s="303"/>
      <c r="Q54" s="303"/>
      <c r="R54" s="304"/>
      <c r="S54" s="305"/>
      <c r="T54" s="303"/>
      <c r="U54" s="301"/>
      <c r="V54" s="50"/>
      <c r="W54" s="266"/>
      <c r="X54" s="267"/>
      <c r="Y54" s="2"/>
      <c r="Z54" s="2"/>
      <c r="AA54" s="2"/>
      <c r="AB54" s="160"/>
      <c r="AC54" s="276"/>
      <c r="AD54" s="277"/>
      <c r="AE54" s="277"/>
      <c r="AF54" s="277"/>
      <c r="AG54" s="277"/>
      <c r="AH54" s="277"/>
      <c r="AI54" s="278"/>
    </row>
    <row r="55">
      <c r="A55" s="266"/>
      <c r="B55" s="301"/>
      <c r="C55" s="268"/>
      <c r="D55" s="269"/>
      <c r="E55" s="269"/>
      <c r="F55" s="269"/>
      <c r="G55" s="272"/>
      <c r="H55" s="268"/>
      <c r="I55" s="269"/>
      <c r="J55" s="274"/>
      <c r="K55" s="268"/>
      <c r="L55" s="269"/>
      <c r="M55" s="269"/>
      <c r="N55" s="274"/>
      <c r="O55" s="266"/>
      <c r="P55" s="303"/>
      <c r="Q55" s="303"/>
      <c r="R55" s="304"/>
      <c r="S55" s="305"/>
      <c r="T55" s="303"/>
      <c r="U55" s="301"/>
      <c r="V55" s="50"/>
      <c r="W55" s="266"/>
      <c r="X55" s="267"/>
      <c r="Y55" s="2"/>
      <c r="Z55" s="2"/>
      <c r="AA55" s="2"/>
      <c r="AB55" s="160"/>
      <c r="AC55" s="276"/>
      <c r="AD55" s="277"/>
      <c r="AE55" s="277"/>
      <c r="AF55" s="277"/>
      <c r="AG55" s="277"/>
      <c r="AH55" s="277"/>
      <c r="AI55" s="278"/>
    </row>
    <row r="56">
      <c r="A56" s="280"/>
      <c r="B56" s="306"/>
      <c r="C56" s="282"/>
      <c r="D56" s="283"/>
      <c r="E56" s="283"/>
      <c r="F56" s="283"/>
      <c r="G56" s="286"/>
      <c r="H56" s="282"/>
      <c r="I56" s="283"/>
      <c r="J56" s="288"/>
      <c r="K56" s="282"/>
      <c r="L56" s="283"/>
      <c r="M56" s="283"/>
      <c r="N56" s="288"/>
      <c r="O56" s="280"/>
      <c r="P56" s="307"/>
      <c r="Q56" s="307"/>
      <c r="R56" s="308"/>
      <c r="S56" s="309"/>
      <c r="T56" s="307"/>
      <c r="U56" s="306"/>
      <c r="V56" s="50"/>
      <c r="W56" s="280"/>
      <c r="X56" s="281"/>
      <c r="Y56" s="117"/>
      <c r="Z56" s="117"/>
      <c r="AA56" s="117"/>
      <c r="AB56" s="168"/>
      <c r="AC56" s="310"/>
      <c r="AD56" s="311"/>
      <c r="AE56" s="311"/>
      <c r="AF56" s="311"/>
      <c r="AG56" s="311"/>
      <c r="AH56" s="311"/>
      <c r="AI56" s="312"/>
    </row>
    <row r="57">
      <c r="A57" s="23"/>
      <c r="B57" s="290"/>
      <c r="C57" s="291"/>
      <c r="D57" s="291"/>
      <c r="E57" s="291"/>
      <c r="F57" s="291"/>
      <c r="G57" s="293"/>
      <c r="H57" s="291"/>
      <c r="I57" s="291"/>
      <c r="J57" s="292"/>
      <c r="K57" s="313"/>
      <c r="L57" s="313"/>
      <c r="M57" s="313"/>
      <c r="N57" s="292"/>
      <c r="O57" s="291"/>
      <c r="P57" s="291"/>
      <c r="Q57" s="291"/>
      <c r="R57" s="292"/>
      <c r="S57" s="291"/>
      <c r="T57" s="291"/>
      <c r="U57" s="291"/>
      <c r="V57" s="23"/>
      <c r="W57" s="314"/>
      <c r="AC57" s="315"/>
      <c r="AD57" s="315"/>
      <c r="AE57" s="315"/>
      <c r="AF57" s="315"/>
      <c r="AG57" s="315"/>
      <c r="AH57" s="316"/>
      <c r="AI57" s="316"/>
    </row>
    <row r="58">
      <c r="A58" s="23"/>
      <c r="B58" s="23"/>
      <c r="C58" s="317"/>
      <c r="D58" s="317"/>
      <c r="E58" s="317"/>
      <c r="F58" s="317"/>
      <c r="G58" s="317"/>
      <c r="H58" s="317"/>
      <c r="I58" s="23"/>
      <c r="J58" s="27"/>
      <c r="K58" s="27"/>
      <c r="L58" s="27"/>
      <c r="M58" s="27"/>
      <c r="N58" s="28"/>
      <c r="O58" s="23"/>
      <c r="P58" s="27"/>
      <c r="Q58" s="27"/>
      <c r="R58" s="27"/>
      <c r="S58" s="27"/>
      <c r="T58" s="23"/>
      <c r="U58" s="23"/>
      <c r="V58" s="318"/>
      <c r="W58" s="318"/>
      <c r="X58" s="27"/>
      <c r="Y58" s="27"/>
      <c r="Z58" s="30"/>
      <c r="AA58" s="31"/>
      <c r="AB58" s="32"/>
      <c r="AC58" s="32"/>
      <c r="AD58" s="32"/>
      <c r="AE58" s="32"/>
      <c r="AF58" s="32"/>
      <c r="AG58" s="32"/>
      <c r="AH58" s="32"/>
      <c r="AI58" s="33"/>
    </row>
    <row r="59">
      <c r="A59" s="23"/>
      <c r="B59" s="23"/>
      <c r="C59" s="319"/>
      <c r="D59" s="32"/>
      <c r="E59" s="32"/>
      <c r="F59" s="32"/>
      <c r="G59" s="32"/>
      <c r="H59" s="33"/>
      <c r="I59" s="23"/>
      <c r="J59" s="31"/>
      <c r="K59" s="32"/>
      <c r="L59" s="32"/>
      <c r="M59" s="33"/>
      <c r="N59" s="28"/>
      <c r="O59" s="23"/>
      <c r="P59" s="31"/>
      <c r="Q59" s="32"/>
      <c r="R59" s="32"/>
      <c r="S59" s="33"/>
      <c r="T59" s="23"/>
      <c r="U59" s="23"/>
      <c r="V59" s="320"/>
      <c r="W59" s="32"/>
      <c r="X59" s="84"/>
      <c r="Y59" s="33"/>
      <c r="Z59" s="30"/>
      <c r="AA59" s="38"/>
      <c r="AB59" s="25"/>
      <c r="AC59" s="26"/>
      <c r="AD59" s="38"/>
      <c r="AE59" s="25"/>
      <c r="AF59" s="26"/>
      <c r="AG59" s="38"/>
      <c r="AH59" s="25"/>
      <c r="AI59" s="26"/>
    </row>
    <row r="60">
      <c r="A60" s="31"/>
      <c r="B60" s="321"/>
      <c r="C60" s="322"/>
      <c r="D60" s="32"/>
      <c r="E60" s="323"/>
      <c r="F60" s="32"/>
      <c r="G60" s="323"/>
      <c r="H60" s="33"/>
      <c r="I60" s="324"/>
      <c r="J60" s="247"/>
      <c r="K60" s="247"/>
      <c r="L60" s="247"/>
      <c r="M60" s="247"/>
      <c r="N60" s="325"/>
      <c r="O60" s="324"/>
      <c r="P60" s="247"/>
      <c r="Q60" s="247"/>
      <c r="R60" s="247"/>
      <c r="S60" s="247"/>
      <c r="T60" s="326"/>
      <c r="U60" s="327"/>
      <c r="V60" s="38"/>
      <c r="W60" s="47"/>
      <c r="X60" s="38"/>
      <c r="Y60" s="47"/>
      <c r="Z60" s="328"/>
      <c r="AA60" s="329"/>
      <c r="AB60" s="330"/>
      <c r="AC60" s="331"/>
      <c r="AD60" s="329"/>
      <c r="AE60" s="330"/>
      <c r="AF60" s="331"/>
      <c r="AG60" s="329"/>
      <c r="AH60" s="330"/>
      <c r="AI60" s="331"/>
    </row>
    <row r="61">
      <c r="A61" s="332"/>
      <c r="B61" s="333"/>
      <c r="C61" s="334"/>
      <c r="D61" s="335"/>
      <c r="E61" s="336"/>
      <c r="F61" s="335"/>
      <c r="G61" s="336"/>
      <c r="H61" s="156"/>
      <c r="I61" s="250"/>
      <c r="J61" s="253"/>
      <c r="K61" s="253"/>
      <c r="L61" s="253"/>
      <c r="M61" s="337"/>
      <c r="N61" s="338"/>
      <c r="O61" s="250"/>
      <c r="P61" s="253"/>
      <c r="Q61" s="253"/>
      <c r="R61" s="253"/>
      <c r="S61" s="337"/>
      <c r="T61" s="339"/>
      <c r="U61" s="340"/>
      <c r="V61" s="250"/>
      <c r="W61" s="299"/>
      <c r="X61" s="250"/>
      <c r="Y61" s="299"/>
      <c r="Z61" s="341"/>
      <c r="AA61" s="250"/>
      <c r="AB61" s="253"/>
      <c r="AC61" s="299"/>
      <c r="AD61" s="250"/>
      <c r="AE61" s="253"/>
      <c r="AF61" s="299"/>
      <c r="AG61" s="342"/>
      <c r="AH61" s="253"/>
      <c r="AI61" s="299"/>
    </row>
    <row r="62">
      <c r="A62" s="343"/>
      <c r="B62" s="344"/>
      <c r="C62" s="345"/>
      <c r="D62" s="109"/>
      <c r="E62" s="346"/>
      <c r="F62" s="109"/>
      <c r="G62" s="347"/>
      <c r="H62" s="160"/>
      <c r="I62" s="266"/>
      <c r="J62" s="303"/>
      <c r="K62" s="303"/>
      <c r="L62" s="303"/>
      <c r="M62" s="277"/>
      <c r="N62" s="348"/>
      <c r="O62" s="266"/>
      <c r="P62" s="303"/>
      <c r="Q62" s="303"/>
      <c r="R62" s="303"/>
      <c r="S62" s="277"/>
      <c r="T62" s="349"/>
      <c r="U62" s="350"/>
      <c r="V62" s="266"/>
      <c r="W62" s="301"/>
      <c r="X62" s="266"/>
      <c r="Y62" s="301"/>
      <c r="Z62" s="351"/>
      <c r="AA62" s="266"/>
      <c r="AB62" s="303"/>
      <c r="AC62" s="301"/>
      <c r="AD62" s="266"/>
      <c r="AE62" s="303"/>
      <c r="AF62" s="301"/>
      <c r="AG62" s="305"/>
      <c r="AH62" s="303"/>
      <c r="AI62" s="301"/>
    </row>
    <row r="63">
      <c r="A63" s="343"/>
      <c r="B63" s="344"/>
      <c r="C63" s="345"/>
      <c r="D63" s="109"/>
      <c r="E63" s="347"/>
      <c r="F63" s="109"/>
      <c r="G63" s="346"/>
      <c r="H63" s="160"/>
      <c r="I63" s="266"/>
      <c r="J63" s="303"/>
      <c r="K63" s="303"/>
      <c r="L63" s="303"/>
      <c r="M63" s="277"/>
      <c r="N63" s="348"/>
      <c r="O63" s="266"/>
      <c r="P63" s="303"/>
      <c r="Q63" s="303"/>
      <c r="R63" s="303"/>
      <c r="S63" s="277"/>
      <c r="T63" s="349"/>
      <c r="U63" s="350"/>
      <c r="V63" s="266"/>
      <c r="W63" s="301"/>
      <c r="X63" s="266"/>
      <c r="Y63" s="301"/>
      <c r="Z63" s="351"/>
      <c r="AA63" s="266"/>
      <c r="AB63" s="303"/>
      <c r="AC63" s="301"/>
      <c r="AD63" s="266"/>
      <c r="AE63" s="303"/>
      <c r="AF63" s="301"/>
      <c r="AG63" s="305"/>
      <c r="AH63" s="303"/>
      <c r="AI63" s="301"/>
    </row>
    <row r="64">
      <c r="A64" s="343"/>
      <c r="B64" s="344"/>
      <c r="C64" s="345"/>
      <c r="D64" s="109"/>
      <c r="E64" s="346"/>
      <c r="F64" s="109"/>
      <c r="G64" s="347"/>
      <c r="H64" s="160"/>
      <c r="I64" s="266"/>
      <c r="J64" s="303"/>
      <c r="K64" s="303"/>
      <c r="L64" s="303"/>
      <c r="M64" s="277"/>
      <c r="N64" s="348"/>
      <c r="O64" s="266"/>
      <c r="P64" s="303"/>
      <c r="Q64" s="303"/>
      <c r="R64" s="303"/>
      <c r="S64" s="277"/>
      <c r="T64" s="349"/>
      <c r="U64" s="350"/>
      <c r="V64" s="266"/>
      <c r="W64" s="301"/>
      <c r="X64" s="266"/>
      <c r="Y64" s="301"/>
      <c r="Z64" s="351"/>
      <c r="AA64" s="266"/>
      <c r="AB64" s="303"/>
      <c r="AC64" s="301"/>
      <c r="AD64" s="266"/>
      <c r="AE64" s="303"/>
      <c r="AF64" s="301"/>
      <c r="AG64" s="305"/>
      <c r="AH64" s="303"/>
      <c r="AI64" s="301"/>
    </row>
    <row r="65">
      <c r="A65" s="343"/>
      <c r="B65" s="344"/>
      <c r="C65" s="352"/>
      <c r="D65" s="109"/>
      <c r="E65" s="347"/>
      <c r="F65" s="109"/>
      <c r="G65" s="347"/>
      <c r="H65" s="160"/>
      <c r="I65" s="266"/>
      <c r="J65" s="303"/>
      <c r="K65" s="303"/>
      <c r="L65" s="303"/>
      <c r="M65" s="277"/>
      <c r="N65" s="348"/>
      <c r="O65" s="266"/>
      <c r="P65" s="303"/>
      <c r="Q65" s="303"/>
      <c r="R65" s="303"/>
      <c r="S65" s="277"/>
      <c r="T65" s="349"/>
      <c r="U65" s="350"/>
      <c r="V65" s="266"/>
      <c r="W65" s="301"/>
      <c r="X65" s="266"/>
      <c r="Y65" s="301"/>
      <c r="Z65" s="351"/>
      <c r="AA65" s="266"/>
      <c r="AB65" s="303"/>
      <c r="AC65" s="301"/>
      <c r="AD65" s="266"/>
      <c r="AE65" s="303"/>
      <c r="AF65" s="301"/>
      <c r="AG65" s="305"/>
      <c r="AH65" s="303"/>
      <c r="AI65" s="301"/>
    </row>
    <row r="66">
      <c r="A66" s="343"/>
      <c r="B66" s="344"/>
      <c r="C66" s="345"/>
      <c r="D66" s="109"/>
      <c r="E66" s="346"/>
      <c r="F66" s="109"/>
      <c r="G66" s="347"/>
      <c r="H66" s="160"/>
      <c r="I66" s="266"/>
      <c r="J66" s="277"/>
      <c r="K66" s="277"/>
      <c r="L66" s="277"/>
      <c r="M66" s="277"/>
      <c r="N66" s="348"/>
      <c r="O66" s="266"/>
      <c r="P66" s="303"/>
      <c r="Q66" s="303"/>
      <c r="R66" s="303"/>
      <c r="S66" s="277"/>
      <c r="T66" s="349"/>
      <c r="U66" s="350"/>
      <c r="V66" s="266"/>
      <c r="W66" s="278"/>
      <c r="X66" s="353"/>
      <c r="Y66" s="278"/>
      <c r="Z66" s="354"/>
      <c r="AA66" s="353"/>
      <c r="AB66" s="277"/>
      <c r="AC66" s="278"/>
      <c r="AD66" s="353"/>
      <c r="AE66" s="277"/>
      <c r="AF66" s="278"/>
      <c r="AG66" s="276"/>
      <c r="AH66" s="277"/>
      <c r="AI66" s="278"/>
    </row>
    <row r="67">
      <c r="A67" s="343"/>
      <c r="B67" s="344"/>
      <c r="C67" s="345"/>
      <c r="D67" s="109"/>
      <c r="E67" s="347"/>
      <c r="F67" s="109"/>
      <c r="G67" s="346"/>
      <c r="H67" s="160"/>
      <c r="I67" s="266"/>
      <c r="J67" s="277"/>
      <c r="K67" s="277"/>
      <c r="L67" s="277"/>
      <c r="M67" s="277"/>
      <c r="N67" s="348"/>
      <c r="O67" s="353"/>
      <c r="P67" s="277"/>
      <c r="Q67" s="277"/>
      <c r="R67" s="277"/>
      <c r="S67" s="277"/>
      <c r="T67" s="349"/>
      <c r="U67" s="350"/>
      <c r="V67" s="266"/>
      <c r="W67" s="278"/>
      <c r="X67" s="353"/>
      <c r="Y67" s="278"/>
      <c r="Z67" s="354"/>
      <c r="AA67" s="353"/>
      <c r="AB67" s="277"/>
      <c r="AC67" s="278"/>
      <c r="AD67" s="353"/>
      <c r="AE67" s="277"/>
      <c r="AF67" s="278"/>
      <c r="AG67" s="276"/>
      <c r="AH67" s="277"/>
      <c r="AI67" s="278"/>
    </row>
    <row r="68">
      <c r="A68" s="343"/>
      <c r="B68" s="344"/>
      <c r="C68" s="345"/>
      <c r="D68" s="109"/>
      <c r="E68" s="346"/>
      <c r="F68" s="109"/>
      <c r="G68" s="347"/>
      <c r="H68" s="160"/>
      <c r="I68" s="266"/>
      <c r="J68" s="277"/>
      <c r="K68" s="277"/>
      <c r="L68" s="277"/>
      <c r="M68" s="277"/>
      <c r="N68" s="348"/>
      <c r="O68" s="353"/>
      <c r="P68" s="277"/>
      <c r="Q68" s="277"/>
      <c r="R68" s="277"/>
      <c r="S68" s="277"/>
      <c r="T68" s="349"/>
      <c r="U68" s="350"/>
      <c r="V68" s="266"/>
      <c r="W68" s="278"/>
      <c r="X68" s="353"/>
      <c r="Y68" s="278"/>
      <c r="Z68" s="354"/>
      <c r="AA68" s="353"/>
      <c r="AB68" s="277"/>
      <c r="AC68" s="278"/>
      <c r="AD68" s="353"/>
      <c r="AE68" s="277"/>
      <c r="AF68" s="278"/>
      <c r="AG68" s="276"/>
      <c r="AH68" s="277"/>
      <c r="AI68" s="278"/>
    </row>
    <row r="69">
      <c r="A69" s="343"/>
      <c r="B69" s="344"/>
      <c r="C69" s="352"/>
      <c r="D69" s="109"/>
      <c r="E69" s="347"/>
      <c r="F69" s="109"/>
      <c r="G69" s="347"/>
      <c r="H69" s="160"/>
      <c r="I69" s="266"/>
      <c r="J69" s="277"/>
      <c r="K69" s="277"/>
      <c r="L69" s="277"/>
      <c r="M69" s="277"/>
      <c r="N69" s="348"/>
      <c r="O69" s="353"/>
      <c r="P69" s="277"/>
      <c r="Q69" s="277"/>
      <c r="R69" s="277"/>
      <c r="S69" s="277"/>
      <c r="T69" s="349"/>
      <c r="U69" s="350"/>
      <c r="V69" s="266"/>
      <c r="W69" s="278"/>
      <c r="X69" s="353"/>
      <c r="Y69" s="278"/>
      <c r="Z69" s="354"/>
      <c r="AA69" s="353"/>
      <c r="AB69" s="277"/>
      <c r="AC69" s="278"/>
      <c r="AD69" s="353"/>
      <c r="AE69" s="277"/>
      <c r="AF69" s="278"/>
      <c r="AG69" s="276"/>
      <c r="AH69" s="277"/>
      <c r="AI69" s="278"/>
    </row>
    <row r="70">
      <c r="A70" s="343"/>
      <c r="B70" s="344"/>
      <c r="C70" s="345"/>
      <c r="D70" s="109"/>
      <c r="E70" s="347"/>
      <c r="F70" s="109"/>
      <c r="G70" s="346"/>
      <c r="H70" s="160"/>
      <c r="I70" s="266"/>
      <c r="J70" s="277"/>
      <c r="K70" s="277"/>
      <c r="L70" s="277"/>
      <c r="M70" s="277"/>
      <c r="N70" s="348"/>
      <c r="O70" s="353"/>
      <c r="P70" s="277"/>
      <c r="Q70" s="277"/>
      <c r="R70" s="277"/>
      <c r="S70" s="277"/>
      <c r="T70" s="349"/>
      <c r="U70" s="350"/>
      <c r="V70" s="266"/>
      <c r="W70" s="278"/>
      <c r="X70" s="353"/>
      <c r="Y70" s="278"/>
      <c r="Z70" s="354"/>
      <c r="AA70" s="353"/>
      <c r="AB70" s="277"/>
      <c r="AC70" s="278"/>
      <c r="AD70" s="353"/>
      <c r="AE70" s="277"/>
      <c r="AF70" s="278"/>
      <c r="AG70" s="276"/>
      <c r="AH70" s="277"/>
      <c r="AI70" s="278"/>
    </row>
    <row r="71">
      <c r="A71" s="343"/>
      <c r="B71" s="344"/>
      <c r="C71" s="345"/>
      <c r="D71" s="109"/>
      <c r="E71" s="347"/>
      <c r="F71" s="109"/>
      <c r="G71" s="346"/>
      <c r="H71" s="160"/>
      <c r="I71" s="266"/>
      <c r="J71" s="277"/>
      <c r="K71" s="277"/>
      <c r="L71" s="277"/>
      <c r="M71" s="277"/>
      <c r="N71" s="348"/>
      <c r="O71" s="353"/>
      <c r="P71" s="277"/>
      <c r="Q71" s="277"/>
      <c r="R71" s="277"/>
      <c r="S71" s="277"/>
      <c r="T71" s="349"/>
      <c r="U71" s="350"/>
      <c r="V71" s="266"/>
      <c r="W71" s="278"/>
      <c r="X71" s="353"/>
      <c r="Y71" s="278"/>
      <c r="Z71" s="354"/>
      <c r="AA71" s="353"/>
      <c r="AB71" s="277"/>
      <c r="AC71" s="278"/>
      <c r="AD71" s="353"/>
      <c r="AE71" s="277"/>
      <c r="AF71" s="278"/>
      <c r="AG71" s="276"/>
      <c r="AH71" s="277"/>
      <c r="AI71" s="278"/>
    </row>
    <row r="72">
      <c r="A72" s="343"/>
      <c r="B72" s="344"/>
      <c r="C72" s="345"/>
      <c r="D72" s="109"/>
      <c r="E72" s="347"/>
      <c r="F72" s="109"/>
      <c r="G72" s="346"/>
      <c r="H72" s="160"/>
      <c r="I72" s="266"/>
      <c r="J72" s="277"/>
      <c r="K72" s="277"/>
      <c r="L72" s="277"/>
      <c r="M72" s="277"/>
      <c r="N72" s="348"/>
      <c r="O72" s="353"/>
      <c r="P72" s="277"/>
      <c r="Q72" s="277"/>
      <c r="R72" s="277"/>
      <c r="S72" s="277"/>
      <c r="T72" s="349"/>
      <c r="U72" s="350"/>
      <c r="V72" s="266"/>
      <c r="W72" s="278"/>
      <c r="X72" s="353"/>
      <c r="Y72" s="278"/>
      <c r="Z72" s="354"/>
      <c r="AA72" s="353"/>
      <c r="AB72" s="277"/>
      <c r="AC72" s="278"/>
      <c r="AD72" s="353"/>
      <c r="AE72" s="277"/>
      <c r="AF72" s="278"/>
      <c r="AG72" s="276"/>
      <c r="AH72" s="277"/>
      <c r="AI72" s="278"/>
    </row>
    <row r="73">
      <c r="A73" s="343"/>
      <c r="B73" s="344"/>
      <c r="C73" s="345"/>
      <c r="D73" s="109"/>
      <c r="E73" s="347"/>
      <c r="F73" s="109"/>
      <c r="G73" s="346"/>
      <c r="H73" s="160"/>
      <c r="I73" s="266"/>
      <c r="J73" s="303"/>
      <c r="K73" s="303"/>
      <c r="L73" s="303"/>
      <c r="M73" s="277"/>
      <c r="N73" s="348"/>
      <c r="O73" s="266"/>
      <c r="P73" s="303"/>
      <c r="Q73" s="303"/>
      <c r="R73" s="303"/>
      <c r="S73" s="277"/>
      <c r="T73" s="349"/>
      <c r="U73" s="350"/>
      <c r="V73" s="266"/>
      <c r="W73" s="301"/>
      <c r="X73" s="266"/>
      <c r="Y73" s="301"/>
      <c r="Z73" s="351"/>
      <c r="AA73" s="266"/>
      <c r="AB73" s="303"/>
      <c r="AC73" s="301"/>
      <c r="AD73" s="266"/>
      <c r="AE73" s="303"/>
      <c r="AF73" s="301"/>
      <c r="AG73" s="305"/>
      <c r="AH73" s="303"/>
      <c r="AI73" s="301"/>
    </row>
    <row r="74">
      <c r="A74" s="343"/>
      <c r="B74" s="344"/>
      <c r="C74" s="345"/>
      <c r="D74" s="109"/>
      <c r="E74" s="347"/>
      <c r="F74" s="109"/>
      <c r="G74" s="346"/>
      <c r="H74" s="160"/>
      <c r="I74" s="266"/>
      <c r="J74" s="303"/>
      <c r="K74" s="303"/>
      <c r="L74" s="303"/>
      <c r="M74" s="303"/>
      <c r="N74" s="348"/>
      <c r="O74" s="266"/>
      <c r="P74" s="303"/>
      <c r="Q74" s="303"/>
      <c r="R74" s="303"/>
      <c r="S74" s="303"/>
      <c r="T74" s="349"/>
      <c r="U74" s="350"/>
      <c r="V74" s="266"/>
      <c r="W74" s="301"/>
      <c r="X74" s="266"/>
      <c r="Y74" s="301"/>
      <c r="Z74" s="351"/>
      <c r="AA74" s="266"/>
      <c r="AB74" s="303"/>
      <c r="AC74" s="301"/>
      <c r="AD74" s="266"/>
      <c r="AE74" s="303"/>
      <c r="AF74" s="301"/>
      <c r="AG74" s="305"/>
      <c r="AH74" s="303"/>
      <c r="AI74" s="301"/>
    </row>
    <row r="75">
      <c r="A75" s="343"/>
      <c r="B75" s="344"/>
      <c r="C75" s="345"/>
      <c r="D75" s="109"/>
      <c r="E75" s="347"/>
      <c r="F75" s="109"/>
      <c r="G75" s="346"/>
      <c r="H75" s="160"/>
      <c r="I75" s="266"/>
      <c r="J75" s="303"/>
      <c r="K75" s="303"/>
      <c r="L75" s="303"/>
      <c r="M75" s="277"/>
      <c r="N75" s="348"/>
      <c r="O75" s="266"/>
      <c r="P75" s="303"/>
      <c r="Q75" s="303"/>
      <c r="R75" s="303"/>
      <c r="S75" s="277"/>
      <c r="T75" s="349"/>
      <c r="U75" s="350"/>
      <c r="V75" s="266"/>
      <c r="W75" s="301"/>
      <c r="X75" s="266"/>
      <c r="Y75" s="301"/>
      <c r="Z75" s="351"/>
      <c r="AA75" s="266"/>
      <c r="AB75" s="303"/>
      <c r="AC75" s="301"/>
      <c r="AD75" s="266"/>
      <c r="AE75" s="303"/>
      <c r="AF75" s="301"/>
      <c r="AG75" s="305"/>
      <c r="AH75" s="303"/>
      <c r="AI75" s="301"/>
    </row>
    <row r="76">
      <c r="A76" s="355"/>
      <c r="B76" s="356"/>
      <c r="C76" s="357"/>
      <c r="D76" s="118"/>
      <c r="E76" s="358"/>
      <c r="F76" s="118"/>
      <c r="G76" s="359"/>
      <c r="H76" s="168"/>
      <c r="I76" s="280"/>
      <c r="J76" s="307"/>
      <c r="K76" s="307"/>
      <c r="L76" s="307"/>
      <c r="M76" s="311"/>
      <c r="N76" s="360"/>
      <c r="O76" s="280"/>
      <c r="P76" s="307"/>
      <c r="Q76" s="307"/>
      <c r="R76" s="307"/>
      <c r="S76" s="311"/>
      <c r="T76" s="361"/>
      <c r="U76" s="362"/>
      <c r="V76" s="280"/>
      <c r="W76" s="306"/>
      <c r="X76" s="280"/>
      <c r="Y76" s="306"/>
      <c r="Z76" s="363"/>
      <c r="AA76" s="280"/>
      <c r="AB76" s="307"/>
      <c r="AC76" s="306"/>
      <c r="AD76" s="280"/>
      <c r="AE76" s="307"/>
      <c r="AF76" s="306"/>
      <c r="AG76" s="309"/>
      <c r="AH76" s="307"/>
      <c r="AI76" s="306"/>
    </row>
    <row r="77">
      <c r="A77" s="364"/>
      <c r="B77" s="365"/>
      <c r="C77" s="366"/>
      <c r="E77" s="366"/>
      <c r="G77" s="366"/>
      <c r="I77" s="367"/>
      <c r="J77" s="367"/>
      <c r="K77" s="367"/>
      <c r="L77" s="367"/>
      <c r="M77" s="367"/>
      <c r="N77" s="367"/>
      <c r="O77" s="367"/>
      <c r="P77" s="367"/>
      <c r="Q77" s="367"/>
      <c r="R77" s="367"/>
      <c r="S77" s="367"/>
      <c r="T77" s="367"/>
      <c r="U77" s="366"/>
      <c r="V77" s="366"/>
      <c r="W77" s="366"/>
      <c r="X77" s="366"/>
      <c r="Y77" s="366"/>
      <c r="Z77" s="366"/>
      <c r="AA77" s="366"/>
      <c r="AB77" s="366"/>
      <c r="AC77" s="366"/>
      <c r="AD77" s="366"/>
      <c r="AE77" s="366"/>
      <c r="AF77" s="366"/>
      <c r="AG77" s="366"/>
      <c r="AH77" s="366"/>
      <c r="AI77" s="366"/>
    </row>
  </sheetData>
  <mergeCells count="128">
    <mergeCell ref="W1:AI1"/>
    <mergeCell ref="C2:G2"/>
    <mergeCell ref="J2:M2"/>
    <mergeCell ref="P2:R2"/>
    <mergeCell ref="X3:AB3"/>
    <mergeCell ref="X4:AB4"/>
    <mergeCell ref="X5:AB5"/>
    <mergeCell ref="X6:AB6"/>
    <mergeCell ref="X7:AB7"/>
    <mergeCell ref="X8:AB8"/>
    <mergeCell ref="X9:AB9"/>
    <mergeCell ref="X10:AB10"/>
    <mergeCell ref="X11:AB11"/>
    <mergeCell ref="X12:AB12"/>
    <mergeCell ref="X13:AB13"/>
    <mergeCell ref="X14:AB14"/>
    <mergeCell ref="X15:AB15"/>
    <mergeCell ref="X16:AB16"/>
    <mergeCell ref="X17:AB17"/>
    <mergeCell ref="X18:AB18"/>
    <mergeCell ref="X19:AB19"/>
    <mergeCell ref="X20:AB20"/>
    <mergeCell ref="X21:AB21"/>
    <mergeCell ref="X22:AB22"/>
    <mergeCell ref="X23:AB23"/>
    <mergeCell ref="X24:AB24"/>
    <mergeCell ref="X25:AB25"/>
    <mergeCell ref="X26:AB26"/>
    <mergeCell ref="X34:AB34"/>
    <mergeCell ref="C35:D35"/>
    <mergeCell ref="E35:F35"/>
    <mergeCell ref="H35:I35"/>
    <mergeCell ref="K35:M35"/>
    <mergeCell ref="O35:Q35"/>
    <mergeCell ref="S35:U35"/>
    <mergeCell ref="X35:AB35"/>
    <mergeCell ref="X27:AB27"/>
    <mergeCell ref="X28:AB28"/>
    <mergeCell ref="X29:AB29"/>
    <mergeCell ref="X30:AB30"/>
    <mergeCell ref="X31:AB31"/>
    <mergeCell ref="X32:AB32"/>
    <mergeCell ref="X33:AB33"/>
    <mergeCell ref="X36:AB36"/>
    <mergeCell ref="X37:AB37"/>
    <mergeCell ref="X38:AB38"/>
    <mergeCell ref="X39:AB39"/>
    <mergeCell ref="X40:AB40"/>
    <mergeCell ref="X41:AB41"/>
    <mergeCell ref="X42:AB42"/>
    <mergeCell ref="X43:AB43"/>
    <mergeCell ref="X44:AB44"/>
    <mergeCell ref="X45:AB45"/>
    <mergeCell ref="X46:AB46"/>
    <mergeCell ref="X47:AB47"/>
    <mergeCell ref="X48:AB48"/>
    <mergeCell ref="X49:AB49"/>
    <mergeCell ref="X50:AB50"/>
    <mergeCell ref="X51:AB51"/>
    <mergeCell ref="X52:AB52"/>
    <mergeCell ref="X53:AB53"/>
    <mergeCell ref="X54:AB54"/>
    <mergeCell ref="X55:AB55"/>
    <mergeCell ref="X56:AB56"/>
    <mergeCell ref="AA59:AC59"/>
    <mergeCell ref="AD59:AF59"/>
    <mergeCell ref="W57:AB57"/>
    <mergeCell ref="AA58:AI58"/>
    <mergeCell ref="J59:M59"/>
    <mergeCell ref="P59:S59"/>
    <mergeCell ref="V59:W59"/>
    <mergeCell ref="X59:Y59"/>
    <mergeCell ref="AG59:AI59"/>
    <mergeCell ref="C59:H59"/>
    <mergeCell ref="C60:D60"/>
    <mergeCell ref="E60:F60"/>
    <mergeCell ref="G60:H60"/>
    <mergeCell ref="C61:D61"/>
    <mergeCell ref="E61:F61"/>
    <mergeCell ref="G61:H61"/>
    <mergeCell ref="E64:F64"/>
    <mergeCell ref="G64:H64"/>
    <mergeCell ref="C62:D62"/>
    <mergeCell ref="E62:F62"/>
    <mergeCell ref="G62:H62"/>
    <mergeCell ref="C63:D63"/>
    <mergeCell ref="E63:F63"/>
    <mergeCell ref="G63:H63"/>
    <mergeCell ref="C64:D64"/>
    <mergeCell ref="E76:F76"/>
    <mergeCell ref="G76:H76"/>
    <mergeCell ref="C74:D74"/>
    <mergeCell ref="E74:F74"/>
    <mergeCell ref="G74:H74"/>
    <mergeCell ref="C75:D75"/>
    <mergeCell ref="E75:F75"/>
    <mergeCell ref="G75:H75"/>
    <mergeCell ref="C76:D76"/>
    <mergeCell ref="E67:F67"/>
    <mergeCell ref="G67:H67"/>
    <mergeCell ref="C65:D65"/>
    <mergeCell ref="E65:F65"/>
    <mergeCell ref="G65:H65"/>
    <mergeCell ref="C66:D66"/>
    <mergeCell ref="E66:F66"/>
    <mergeCell ref="G66:H66"/>
    <mergeCell ref="C67:D67"/>
    <mergeCell ref="E70:F70"/>
    <mergeCell ref="G70:H70"/>
    <mergeCell ref="C68:D68"/>
    <mergeCell ref="E68:F68"/>
    <mergeCell ref="G68:H68"/>
    <mergeCell ref="C69:D69"/>
    <mergeCell ref="E69:F69"/>
    <mergeCell ref="G69:H69"/>
    <mergeCell ref="C70:D70"/>
    <mergeCell ref="E73:F73"/>
    <mergeCell ref="G73:H73"/>
    <mergeCell ref="C71:D71"/>
    <mergeCell ref="E71:F71"/>
    <mergeCell ref="G71:H71"/>
    <mergeCell ref="C72:D72"/>
    <mergeCell ref="E72:F72"/>
    <mergeCell ref="G72:H72"/>
    <mergeCell ref="C73:D73"/>
    <mergeCell ref="C77:D77"/>
    <mergeCell ref="E77:F77"/>
    <mergeCell ref="G77:H77"/>
  </mergeCells>
  <dataValidations>
    <dataValidation type="list" allowBlank="1" showDropDown="1" sqref="C61:C76 E61:E76 G61:G76">
      <formula1>" ,X,x"</formula1>
    </dataValidation>
  </dataValidations>
  <printOptions gridLines="1" horizontalCentered="1"/>
  <pageMargins bottom="0.75" footer="0.0" header="0.0" left="0.7" right="0.7" top="0.75"/>
  <pageSetup fitToHeight="0" cellComments="atEnd" orientation="portrait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2"/>
      <c r="C1" s="2"/>
      <c r="D1" s="3"/>
      <c r="E1" s="4" t="s">
        <v>1</v>
      </c>
      <c r="F1" s="4" t="s">
        <v>2</v>
      </c>
      <c r="G1" s="12" t="s">
        <v>4</v>
      </c>
      <c r="H1" s="4" t="s">
        <v>5</v>
      </c>
      <c r="I1" s="4" t="s">
        <v>10</v>
      </c>
      <c r="J1" s="4" t="s">
        <v>7</v>
      </c>
      <c r="K1" s="4" t="s">
        <v>11</v>
      </c>
      <c r="L1" s="5" t="s">
        <v>9</v>
      </c>
      <c r="M1" s="4" t="s">
        <v>5</v>
      </c>
      <c r="N1" s="4" t="s">
        <v>7</v>
      </c>
    </row>
    <row r="2">
      <c r="A2" s="6" t="str">
        <f>'Calvert Senecas'!A31</f>
        <v>#REF!</v>
      </c>
      <c r="E2" s="6" t="str">
        <f t="shared" ref="E2:E22" si="2">LEFT('Calvert Senecas'!A$1,3)</f>
        <v>#REF!</v>
      </c>
      <c r="F2" s="6" t="str">
        <f t="shared" ref="F2:N2" si="1">'Calvert Senecas'!B31</f>
        <v>#REF!</v>
      </c>
      <c r="G2" s="6" t="str">
        <f t="shared" si="1"/>
        <v>#REF!</v>
      </c>
      <c r="H2" s="6" t="str">
        <f t="shared" si="1"/>
        <v>#REF!</v>
      </c>
      <c r="I2" s="6" t="str">
        <f t="shared" si="1"/>
        <v>#REF!</v>
      </c>
      <c r="J2" s="6" t="str">
        <f t="shared" si="1"/>
        <v>#REF!</v>
      </c>
      <c r="K2" s="6" t="str">
        <f t="shared" si="1"/>
        <v>#REF!</v>
      </c>
      <c r="L2" s="6" t="str">
        <f t="shared" si="1"/>
        <v>#REF!</v>
      </c>
      <c r="M2" s="6" t="str">
        <f t="shared" si="1"/>
        <v>#REF!</v>
      </c>
      <c r="N2" s="6" t="str">
        <f t="shared" si="1"/>
        <v>#REF!</v>
      </c>
    </row>
    <row r="3">
      <c r="A3" s="6" t="str">
        <f>'Calvert Senecas'!A30</f>
        <v>#REF!</v>
      </c>
      <c r="E3" s="6" t="str">
        <f t="shared" si="2"/>
        <v>#REF!</v>
      </c>
      <c r="F3" s="6" t="str">
        <f t="shared" ref="F3:N3" si="3">'Calvert Senecas'!B30</f>
        <v>#REF!</v>
      </c>
      <c r="G3" s="6" t="str">
        <f t="shared" si="3"/>
        <v>#REF!</v>
      </c>
      <c r="H3" s="6" t="str">
        <f t="shared" si="3"/>
        <v>#REF!</v>
      </c>
      <c r="I3" s="6" t="str">
        <f t="shared" si="3"/>
        <v>#REF!</v>
      </c>
      <c r="J3" s="6" t="str">
        <f t="shared" si="3"/>
        <v>#REF!</v>
      </c>
      <c r="K3" s="6" t="str">
        <f t="shared" si="3"/>
        <v>#REF!</v>
      </c>
      <c r="L3" s="6" t="str">
        <f t="shared" si="3"/>
        <v>#REF!</v>
      </c>
      <c r="M3" s="6" t="str">
        <f t="shared" si="3"/>
        <v>#REF!</v>
      </c>
      <c r="N3" s="6" t="str">
        <f t="shared" si="3"/>
        <v>#REF!</v>
      </c>
    </row>
    <row r="4">
      <c r="A4" s="6" t="str">
        <f>'Calvert Senecas'!A29</f>
        <v>#REF!</v>
      </c>
      <c r="E4" s="6" t="str">
        <f t="shared" si="2"/>
        <v>#REF!</v>
      </c>
      <c r="F4" s="6" t="str">
        <f t="shared" ref="F4:N4" si="4">'Calvert Senecas'!B29</f>
        <v>#REF!</v>
      </c>
      <c r="G4" s="6" t="str">
        <f t="shared" si="4"/>
        <v>#REF!</v>
      </c>
      <c r="H4" s="6" t="str">
        <f t="shared" si="4"/>
        <v>#REF!</v>
      </c>
      <c r="I4" s="6" t="str">
        <f t="shared" si="4"/>
        <v>#REF!</v>
      </c>
      <c r="J4" s="6" t="str">
        <f t="shared" si="4"/>
        <v>#REF!</v>
      </c>
      <c r="K4" s="6" t="str">
        <f t="shared" si="4"/>
        <v>#REF!</v>
      </c>
      <c r="L4" s="6" t="str">
        <f t="shared" si="4"/>
        <v>#REF!</v>
      </c>
      <c r="M4" s="6" t="str">
        <f t="shared" si="4"/>
        <v>#REF!</v>
      </c>
      <c r="N4" s="6" t="str">
        <f t="shared" si="4"/>
        <v>#REF!</v>
      </c>
    </row>
    <row r="5">
      <c r="A5" s="6" t="str">
        <f>'Calvert Senecas'!A28</f>
        <v>#REF!</v>
      </c>
      <c r="E5" s="6" t="str">
        <f t="shared" si="2"/>
        <v>#REF!</v>
      </c>
      <c r="F5" s="6" t="str">
        <f t="shared" ref="F5:N5" si="5">'Calvert Senecas'!B28</f>
        <v>#REF!</v>
      </c>
      <c r="G5" s="6" t="str">
        <f t="shared" si="5"/>
        <v>#REF!</v>
      </c>
      <c r="H5" s="6" t="str">
        <f t="shared" si="5"/>
        <v>#REF!</v>
      </c>
      <c r="I5" s="6" t="str">
        <f t="shared" si="5"/>
        <v>#REF!</v>
      </c>
      <c r="J5" s="6" t="str">
        <f t="shared" si="5"/>
        <v>#REF!</v>
      </c>
      <c r="K5" s="6" t="str">
        <f t="shared" si="5"/>
        <v>#REF!</v>
      </c>
      <c r="L5" s="6" t="str">
        <f t="shared" si="5"/>
        <v>#REF!</v>
      </c>
      <c r="M5" s="6" t="str">
        <f t="shared" si="5"/>
        <v>#REF!</v>
      </c>
      <c r="N5" s="6" t="str">
        <f t="shared" si="5"/>
        <v>#REF!</v>
      </c>
    </row>
    <row r="6">
      <c r="A6" s="6" t="str">
        <f>'Calvert Senecas'!A27</f>
        <v>#REF!</v>
      </c>
      <c r="E6" s="6" t="str">
        <f t="shared" si="2"/>
        <v>#REF!</v>
      </c>
      <c r="F6" s="6" t="str">
        <f t="shared" ref="F6:N6" si="6">'Calvert Senecas'!B27</f>
        <v>#REF!</v>
      </c>
      <c r="G6" s="6" t="str">
        <f t="shared" si="6"/>
        <v>#REF!</v>
      </c>
      <c r="H6" s="6" t="str">
        <f t="shared" si="6"/>
        <v>#REF!</v>
      </c>
      <c r="I6" s="6" t="str">
        <f t="shared" si="6"/>
        <v>#REF!</v>
      </c>
      <c r="J6" s="6" t="str">
        <f t="shared" si="6"/>
        <v>#REF!</v>
      </c>
      <c r="K6" s="6" t="str">
        <f t="shared" si="6"/>
        <v>#REF!</v>
      </c>
      <c r="L6" s="6" t="str">
        <f t="shared" si="6"/>
        <v>#REF!</v>
      </c>
      <c r="M6" s="6" t="str">
        <f t="shared" si="6"/>
        <v>#REF!</v>
      </c>
      <c r="N6" s="6" t="str">
        <f t="shared" si="6"/>
        <v>#REF!</v>
      </c>
    </row>
    <row r="7">
      <c r="A7" s="6" t="str">
        <f>'Calvert Senecas'!A26</f>
        <v>#REF!</v>
      </c>
      <c r="E7" s="6" t="str">
        <f t="shared" si="2"/>
        <v>#REF!</v>
      </c>
      <c r="F7" s="6" t="str">
        <f t="shared" ref="F7:N7" si="7">'Calvert Senecas'!B26</f>
        <v>#REF!</v>
      </c>
      <c r="G7" s="6" t="str">
        <f t="shared" si="7"/>
        <v>#REF!</v>
      </c>
      <c r="H7" s="6" t="str">
        <f t="shared" si="7"/>
        <v>#REF!</v>
      </c>
      <c r="I7" s="6" t="str">
        <f t="shared" si="7"/>
        <v>#REF!</v>
      </c>
      <c r="J7" s="6" t="str">
        <f t="shared" si="7"/>
        <v>#REF!</v>
      </c>
      <c r="K7" s="6" t="str">
        <f t="shared" si="7"/>
        <v>#REF!</v>
      </c>
      <c r="L7" s="6" t="str">
        <f t="shared" si="7"/>
        <v>#REF!</v>
      </c>
      <c r="M7" s="6" t="str">
        <f t="shared" si="7"/>
        <v>#REF!</v>
      </c>
      <c r="N7" s="6" t="str">
        <f t="shared" si="7"/>
        <v>#REF!</v>
      </c>
    </row>
    <row r="8">
      <c r="A8" s="6" t="str">
        <f>'Calvert Senecas'!A25</f>
        <v>#REF!</v>
      </c>
      <c r="E8" s="6" t="str">
        <f t="shared" si="2"/>
        <v>#REF!</v>
      </c>
      <c r="F8" s="6" t="str">
        <f t="shared" ref="F8:N8" si="8">'Calvert Senecas'!B25</f>
        <v>#REF!</v>
      </c>
      <c r="G8" s="6" t="str">
        <f t="shared" si="8"/>
        <v>#REF!</v>
      </c>
      <c r="H8" s="6" t="str">
        <f t="shared" si="8"/>
        <v>#REF!</v>
      </c>
      <c r="I8" s="6" t="str">
        <f t="shared" si="8"/>
        <v>#REF!</v>
      </c>
      <c r="J8" s="6" t="str">
        <f t="shared" si="8"/>
        <v>#REF!</v>
      </c>
      <c r="K8" s="6" t="str">
        <f t="shared" si="8"/>
        <v>#REF!</v>
      </c>
      <c r="L8" s="6" t="str">
        <f t="shared" si="8"/>
        <v>#REF!</v>
      </c>
      <c r="M8" s="6" t="str">
        <f t="shared" si="8"/>
        <v>#REF!</v>
      </c>
      <c r="N8" s="6" t="str">
        <f t="shared" si="8"/>
        <v>#REF!</v>
      </c>
    </row>
    <row r="9">
      <c r="A9" s="6" t="str">
        <f>'Calvert Senecas'!A24</f>
        <v>#REF!</v>
      </c>
      <c r="E9" s="6" t="str">
        <f t="shared" si="2"/>
        <v>#REF!</v>
      </c>
      <c r="F9" s="6" t="str">
        <f t="shared" ref="F9:N9" si="9">'Calvert Senecas'!B24</f>
        <v>#REF!</v>
      </c>
      <c r="G9" s="6" t="str">
        <f t="shared" si="9"/>
        <v>#REF!</v>
      </c>
      <c r="H9" s="6" t="str">
        <f t="shared" si="9"/>
        <v>#REF!</v>
      </c>
      <c r="I9" s="6" t="str">
        <f t="shared" si="9"/>
        <v>#REF!</v>
      </c>
      <c r="J9" s="6" t="str">
        <f t="shared" si="9"/>
        <v>#REF!</v>
      </c>
      <c r="K9" s="6" t="str">
        <f t="shared" si="9"/>
        <v>#REF!</v>
      </c>
      <c r="L9" s="6" t="str">
        <f t="shared" si="9"/>
        <v>#REF!</v>
      </c>
      <c r="M9" s="6" t="str">
        <f t="shared" si="9"/>
        <v>#REF!</v>
      </c>
      <c r="N9" s="6" t="str">
        <f t="shared" si="9"/>
        <v>#REF!</v>
      </c>
    </row>
    <row r="10">
      <c r="A10" s="6" t="str">
        <f>'Calvert Senecas'!A23</f>
        <v>#REF!</v>
      </c>
      <c r="E10" s="6" t="str">
        <f t="shared" si="2"/>
        <v>#REF!</v>
      </c>
      <c r="F10" s="6" t="str">
        <f t="shared" ref="F10:N10" si="10">'Calvert Senecas'!B23</f>
        <v>#REF!</v>
      </c>
      <c r="G10" s="6" t="str">
        <f t="shared" si="10"/>
        <v>#REF!</v>
      </c>
      <c r="H10" s="6" t="str">
        <f t="shared" si="10"/>
        <v>#REF!</v>
      </c>
      <c r="I10" s="6" t="str">
        <f t="shared" si="10"/>
        <v>#REF!</v>
      </c>
      <c r="J10" s="6" t="str">
        <f t="shared" si="10"/>
        <v>#REF!</v>
      </c>
      <c r="K10" s="6" t="str">
        <f t="shared" si="10"/>
        <v>#REF!</v>
      </c>
      <c r="L10" s="6" t="str">
        <f t="shared" si="10"/>
        <v>#REF!</v>
      </c>
      <c r="M10" s="6" t="str">
        <f t="shared" si="10"/>
        <v>#REF!</v>
      </c>
      <c r="N10" s="6" t="str">
        <f t="shared" si="10"/>
        <v>#REF!</v>
      </c>
    </row>
    <row r="11">
      <c r="A11" s="6" t="str">
        <f>'Calvert Senecas'!A22</f>
        <v>#REF!</v>
      </c>
      <c r="E11" s="6" t="str">
        <f t="shared" si="2"/>
        <v>#REF!</v>
      </c>
      <c r="F11" s="6" t="str">
        <f t="shared" ref="F11:N11" si="11">'Calvert Senecas'!B22</f>
        <v>#REF!</v>
      </c>
      <c r="G11" s="6" t="str">
        <f t="shared" si="11"/>
        <v>#REF!</v>
      </c>
      <c r="H11" s="6" t="str">
        <f t="shared" si="11"/>
        <v>#REF!</v>
      </c>
      <c r="I11" s="6" t="str">
        <f t="shared" si="11"/>
        <v>#REF!</v>
      </c>
      <c r="J11" s="6" t="str">
        <f t="shared" si="11"/>
        <v>#REF!</v>
      </c>
      <c r="K11" s="6" t="str">
        <f t="shared" si="11"/>
        <v>#REF!</v>
      </c>
      <c r="L11" s="6" t="str">
        <f t="shared" si="11"/>
        <v>#REF!</v>
      </c>
      <c r="M11" s="6" t="str">
        <f t="shared" si="11"/>
        <v>#REF!</v>
      </c>
      <c r="N11" s="6" t="str">
        <f t="shared" si="11"/>
        <v>#REF!</v>
      </c>
    </row>
    <row r="12">
      <c r="A12" s="6" t="str">
        <f>'Calvert Senecas'!A21</f>
        <v>#REF!</v>
      </c>
      <c r="E12" s="6" t="str">
        <f t="shared" si="2"/>
        <v>#REF!</v>
      </c>
      <c r="F12" s="6" t="str">
        <f t="shared" ref="F12:N12" si="12">'Calvert Senecas'!B21</f>
        <v>#REF!</v>
      </c>
      <c r="G12" s="6" t="str">
        <f t="shared" si="12"/>
        <v>#REF!</v>
      </c>
      <c r="H12" s="6" t="str">
        <f t="shared" si="12"/>
        <v>#REF!</v>
      </c>
      <c r="I12" s="6" t="str">
        <f t="shared" si="12"/>
        <v>#REF!</v>
      </c>
      <c r="J12" s="6" t="str">
        <f t="shared" si="12"/>
        <v>#REF!</v>
      </c>
      <c r="K12" s="6" t="str">
        <f t="shared" si="12"/>
        <v>#REF!</v>
      </c>
      <c r="L12" s="6" t="str">
        <f t="shared" si="12"/>
        <v>#REF!</v>
      </c>
      <c r="M12" s="6" t="str">
        <f t="shared" si="12"/>
        <v>#REF!</v>
      </c>
      <c r="N12" s="6" t="str">
        <f t="shared" si="12"/>
        <v>#REF!</v>
      </c>
    </row>
    <row r="13">
      <c r="A13" s="6" t="str">
        <f>'Calvert Senecas'!A20</f>
        <v>#REF!</v>
      </c>
      <c r="E13" s="6" t="str">
        <f t="shared" si="2"/>
        <v>#REF!</v>
      </c>
      <c r="F13" s="6" t="str">
        <f t="shared" ref="F13:N13" si="13">'Calvert Senecas'!B20</f>
        <v>#REF!</v>
      </c>
      <c r="G13" s="6" t="str">
        <f t="shared" si="13"/>
        <v>#REF!</v>
      </c>
      <c r="H13" s="6" t="str">
        <f t="shared" si="13"/>
        <v>#REF!</v>
      </c>
      <c r="I13" s="6" t="str">
        <f t="shared" si="13"/>
        <v>#REF!</v>
      </c>
      <c r="J13" s="6" t="str">
        <f t="shared" si="13"/>
        <v>#REF!</v>
      </c>
      <c r="K13" s="6" t="str">
        <f t="shared" si="13"/>
        <v>#REF!</v>
      </c>
      <c r="L13" s="6" t="str">
        <f t="shared" si="13"/>
        <v>#REF!</v>
      </c>
      <c r="M13" s="6" t="str">
        <f t="shared" si="13"/>
        <v>#REF!</v>
      </c>
      <c r="N13" s="6" t="str">
        <f t="shared" si="13"/>
        <v>#REF!</v>
      </c>
    </row>
    <row r="14">
      <c r="A14" s="6" t="str">
        <f>'Calvert Senecas'!A19</f>
        <v>#REF!</v>
      </c>
      <c r="E14" s="6" t="str">
        <f t="shared" si="2"/>
        <v>#REF!</v>
      </c>
      <c r="F14" s="6" t="str">
        <f t="shared" ref="F14:N14" si="14">'Calvert Senecas'!B19</f>
        <v>#REF!</v>
      </c>
      <c r="G14" s="6" t="str">
        <f t="shared" si="14"/>
        <v>#REF!</v>
      </c>
      <c r="H14" s="6" t="str">
        <f t="shared" si="14"/>
        <v>#REF!</v>
      </c>
      <c r="I14" s="6" t="str">
        <f t="shared" si="14"/>
        <v>#REF!</v>
      </c>
      <c r="J14" s="6" t="str">
        <f t="shared" si="14"/>
        <v>#REF!</v>
      </c>
      <c r="K14" s="6" t="str">
        <f t="shared" si="14"/>
        <v>#REF!</v>
      </c>
      <c r="L14" s="6" t="str">
        <f t="shared" si="14"/>
        <v>#REF!</v>
      </c>
      <c r="M14" s="6" t="str">
        <f t="shared" si="14"/>
        <v>#REF!</v>
      </c>
      <c r="N14" s="6" t="str">
        <f t="shared" si="14"/>
        <v>#REF!</v>
      </c>
    </row>
    <row r="15">
      <c r="A15" s="6" t="str">
        <f>'Calvert Senecas'!A18</f>
        <v>#REF!</v>
      </c>
      <c r="E15" s="6" t="str">
        <f t="shared" si="2"/>
        <v>#REF!</v>
      </c>
      <c r="F15" s="6" t="str">
        <f t="shared" ref="F15:N15" si="15">'Calvert Senecas'!B18</f>
        <v>#REF!</v>
      </c>
      <c r="G15" s="6" t="str">
        <f t="shared" si="15"/>
        <v>#REF!</v>
      </c>
      <c r="H15" s="6" t="str">
        <f t="shared" si="15"/>
        <v>#REF!</v>
      </c>
      <c r="I15" s="6" t="str">
        <f t="shared" si="15"/>
        <v>#REF!</v>
      </c>
      <c r="J15" s="6" t="str">
        <f t="shared" si="15"/>
        <v>#REF!</v>
      </c>
      <c r="K15" s="6" t="str">
        <f t="shared" si="15"/>
        <v>#REF!</v>
      </c>
      <c r="L15" s="6" t="str">
        <f t="shared" si="15"/>
        <v>#REF!</v>
      </c>
      <c r="M15" s="6" t="str">
        <f t="shared" si="15"/>
        <v>#REF!</v>
      </c>
      <c r="N15" s="6" t="str">
        <f t="shared" si="15"/>
        <v>#REF!</v>
      </c>
    </row>
    <row r="16">
      <c r="A16" s="6" t="str">
        <f>'Calvert Senecas'!A17</f>
        <v>#REF!</v>
      </c>
      <c r="E16" s="6" t="str">
        <f t="shared" si="2"/>
        <v>#REF!</v>
      </c>
      <c r="F16" s="6" t="str">
        <f t="shared" ref="F16:N16" si="16">'Calvert Senecas'!B17</f>
        <v>#REF!</v>
      </c>
      <c r="G16" s="6" t="str">
        <f t="shared" si="16"/>
        <v>#REF!</v>
      </c>
      <c r="H16" s="6" t="str">
        <f t="shared" si="16"/>
        <v>#REF!</v>
      </c>
      <c r="I16" s="6" t="str">
        <f t="shared" si="16"/>
        <v>#REF!</v>
      </c>
      <c r="J16" s="6" t="str">
        <f t="shared" si="16"/>
        <v>#REF!</v>
      </c>
      <c r="K16" s="6" t="str">
        <f t="shared" si="16"/>
        <v>#REF!</v>
      </c>
      <c r="L16" s="6" t="str">
        <f t="shared" si="16"/>
        <v>#REF!</v>
      </c>
      <c r="M16" s="6" t="str">
        <f t="shared" si="16"/>
        <v>#REF!</v>
      </c>
      <c r="N16" s="6" t="str">
        <f t="shared" si="16"/>
        <v>#REF!</v>
      </c>
    </row>
    <row r="17">
      <c r="A17" s="6" t="str">
        <f>'Calvert Senecas'!A16</f>
        <v>#REF!</v>
      </c>
      <c r="E17" s="6" t="str">
        <f t="shared" si="2"/>
        <v>#REF!</v>
      </c>
      <c r="F17" s="6" t="str">
        <f t="shared" ref="F17:N17" si="17">'Calvert Senecas'!B16</f>
        <v>#REF!</v>
      </c>
      <c r="G17" s="6" t="str">
        <f t="shared" si="17"/>
        <v>#REF!</v>
      </c>
      <c r="H17" s="6" t="str">
        <f t="shared" si="17"/>
        <v>#REF!</v>
      </c>
      <c r="I17" s="6" t="str">
        <f t="shared" si="17"/>
        <v>#REF!</v>
      </c>
      <c r="J17" s="6" t="str">
        <f t="shared" si="17"/>
        <v>#REF!</v>
      </c>
      <c r="K17" s="6" t="str">
        <f t="shared" si="17"/>
        <v>#REF!</v>
      </c>
      <c r="L17" s="6" t="str">
        <f t="shared" si="17"/>
        <v>#REF!</v>
      </c>
      <c r="M17" s="6" t="str">
        <f t="shared" si="17"/>
        <v>#REF!</v>
      </c>
      <c r="N17" s="6" t="str">
        <f t="shared" si="17"/>
        <v>#REF!</v>
      </c>
    </row>
    <row r="18">
      <c r="A18" s="6" t="str">
        <f>'Calvert Senecas'!A15</f>
        <v>#REF!</v>
      </c>
      <c r="E18" s="6" t="str">
        <f t="shared" si="2"/>
        <v>#REF!</v>
      </c>
      <c r="F18" s="6" t="str">
        <f t="shared" ref="F18:N18" si="18">'Calvert Senecas'!B15</f>
        <v>#REF!</v>
      </c>
      <c r="G18" s="6" t="str">
        <f t="shared" si="18"/>
        <v>#REF!</v>
      </c>
      <c r="H18" s="6" t="str">
        <f t="shared" si="18"/>
        <v>#REF!</v>
      </c>
      <c r="I18" s="6" t="str">
        <f t="shared" si="18"/>
        <v>#REF!</v>
      </c>
      <c r="J18" s="6" t="str">
        <f t="shared" si="18"/>
        <v>#REF!</v>
      </c>
      <c r="K18" s="6" t="str">
        <f t="shared" si="18"/>
        <v>#REF!</v>
      </c>
      <c r="L18" s="6" t="str">
        <f t="shared" si="18"/>
        <v>#REF!</v>
      </c>
      <c r="M18" s="6" t="str">
        <f t="shared" si="18"/>
        <v>#REF!</v>
      </c>
      <c r="N18" s="6" t="str">
        <f t="shared" si="18"/>
        <v>#REF!</v>
      </c>
    </row>
    <row r="19">
      <c r="A19" s="6" t="str">
        <f>'Calvert Senecas'!A14</f>
        <v>#REF!</v>
      </c>
      <c r="E19" s="6" t="str">
        <f t="shared" si="2"/>
        <v>#REF!</v>
      </c>
      <c r="F19" s="6" t="str">
        <f t="shared" ref="F19:N19" si="19">'Calvert Senecas'!B14</f>
        <v>#REF!</v>
      </c>
      <c r="G19" s="6" t="str">
        <f t="shared" si="19"/>
        <v>#REF!</v>
      </c>
      <c r="H19" s="6" t="str">
        <f t="shared" si="19"/>
        <v>#REF!</v>
      </c>
      <c r="I19" s="6" t="str">
        <f t="shared" si="19"/>
        <v>#REF!</v>
      </c>
      <c r="J19" s="6" t="str">
        <f t="shared" si="19"/>
        <v>#REF!</v>
      </c>
      <c r="K19" s="6" t="str">
        <f t="shared" si="19"/>
        <v>#REF!</v>
      </c>
      <c r="L19" s="6" t="str">
        <f t="shared" si="19"/>
        <v>#REF!</v>
      </c>
      <c r="M19" s="6" t="str">
        <f t="shared" si="19"/>
        <v>#REF!</v>
      </c>
      <c r="N19" s="6" t="str">
        <f t="shared" si="19"/>
        <v>#REF!</v>
      </c>
    </row>
    <row r="20">
      <c r="A20" s="6" t="str">
        <f>'Calvert Senecas'!A13</f>
        <v>#REF!</v>
      </c>
      <c r="E20" s="6" t="str">
        <f t="shared" si="2"/>
        <v>#REF!</v>
      </c>
      <c r="F20" s="6" t="str">
        <f t="shared" ref="F20:N20" si="20">'Calvert Senecas'!B13</f>
        <v>#REF!</v>
      </c>
      <c r="G20" s="6" t="str">
        <f t="shared" si="20"/>
        <v>#REF!</v>
      </c>
      <c r="H20" s="6" t="str">
        <f t="shared" si="20"/>
        <v>#REF!</v>
      </c>
      <c r="I20" s="6" t="str">
        <f t="shared" si="20"/>
        <v>#REF!</v>
      </c>
      <c r="J20" s="6" t="str">
        <f t="shared" si="20"/>
        <v>#REF!</v>
      </c>
      <c r="K20" s="6" t="str">
        <f t="shared" si="20"/>
        <v>#REF!</v>
      </c>
      <c r="L20" s="6" t="str">
        <f t="shared" si="20"/>
        <v>#REF!</v>
      </c>
      <c r="M20" s="6" t="str">
        <f t="shared" si="20"/>
        <v>#REF!</v>
      </c>
      <c r="N20" s="6" t="str">
        <f t="shared" si="20"/>
        <v>#REF!</v>
      </c>
    </row>
    <row r="21">
      <c r="A21" s="6" t="str">
        <f>'Calvert Senecas'!A12</f>
        <v>#REF!</v>
      </c>
      <c r="E21" s="6" t="str">
        <f t="shared" si="2"/>
        <v>#REF!</v>
      </c>
      <c r="F21" s="6" t="str">
        <f t="shared" ref="F21:N21" si="21">'Calvert Senecas'!B12</f>
        <v>#REF!</v>
      </c>
      <c r="G21" s="6" t="str">
        <f t="shared" si="21"/>
        <v>#REF!</v>
      </c>
      <c r="H21" s="6" t="str">
        <f t="shared" si="21"/>
        <v>#REF!</v>
      </c>
      <c r="I21" s="6" t="str">
        <f t="shared" si="21"/>
        <v>#REF!</v>
      </c>
      <c r="J21" s="6" t="str">
        <f t="shared" si="21"/>
        <v>#REF!</v>
      </c>
      <c r="K21" s="6" t="str">
        <f t="shared" si="21"/>
        <v>#REF!</v>
      </c>
      <c r="L21" s="6" t="str">
        <f t="shared" si="21"/>
        <v>#REF!</v>
      </c>
      <c r="M21" s="6" t="str">
        <f t="shared" si="21"/>
        <v>#REF!</v>
      </c>
      <c r="N21" s="6" t="str">
        <f t="shared" si="21"/>
        <v>#REF!</v>
      </c>
    </row>
    <row r="22">
      <c r="A22" s="6" t="str">
        <f>'Calvert Senecas'!A11</f>
        <v>#REF!</v>
      </c>
      <c r="E22" s="6" t="str">
        <f t="shared" si="2"/>
        <v>#REF!</v>
      </c>
      <c r="F22" s="6" t="str">
        <f t="shared" ref="F22:N22" si="22">'Calvert Senecas'!B11</f>
        <v>#REF!</v>
      </c>
      <c r="G22" s="6" t="str">
        <f t="shared" si="22"/>
        <v>#REF!</v>
      </c>
      <c r="H22" s="6" t="str">
        <f t="shared" si="22"/>
        <v>#REF!</v>
      </c>
      <c r="I22" s="6" t="str">
        <f t="shared" si="22"/>
        <v>#REF!</v>
      </c>
      <c r="J22" s="6" t="str">
        <f t="shared" si="22"/>
        <v>#REF!</v>
      </c>
      <c r="K22" s="6" t="str">
        <f t="shared" si="22"/>
        <v>#REF!</v>
      </c>
      <c r="L22" s="6" t="str">
        <f t="shared" si="22"/>
        <v>#REF!</v>
      </c>
      <c r="M22" s="6" t="str">
        <f t="shared" si="22"/>
        <v>#REF!</v>
      </c>
      <c r="N22" s="6" t="str">
        <f t="shared" si="22"/>
        <v>#REF!</v>
      </c>
    </row>
    <row r="23">
      <c r="A23" s="6" t="str">
        <f>'Woodmore Wildcats'!A31</f>
        <v>#REF!</v>
      </c>
      <c r="E23" s="6" t="str">
        <f t="shared" ref="E23:E43" si="24">LEFT('Woodmore Wildcats'!A$1,3)</f>
        <v>#REF!</v>
      </c>
      <c r="F23" s="6" t="str">
        <f t="shared" ref="F23:N23" si="23">'Woodmore Wildcats'!B31</f>
        <v>#REF!</v>
      </c>
      <c r="G23" s="6" t="str">
        <f t="shared" si="23"/>
        <v>#REF!</v>
      </c>
      <c r="H23" s="6" t="str">
        <f t="shared" si="23"/>
        <v>#REF!</v>
      </c>
      <c r="I23" s="6" t="str">
        <f t="shared" si="23"/>
        <v>#REF!</v>
      </c>
      <c r="J23" s="6" t="str">
        <f t="shared" si="23"/>
        <v>#REF!</v>
      </c>
      <c r="K23" s="6" t="str">
        <f t="shared" si="23"/>
        <v>#REF!</v>
      </c>
      <c r="L23" s="6" t="str">
        <f t="shared" si="23"/>
        <v>#REF!</v>
      </c>
      <c r="M23" s="6" t="str">
        <f t="shared" si="23"/>
        <v>#REF!</v>
      </c>
      <c r="N23" s="6" t="str">
        <f t="shared" si="23"/>
        <v>#REF!</v>
      </c>
    </row>
    <row r="24">
      <c r="A24" s="6" t="str">
        <f>'Woodmore Wildcats'!A30</f>
        <v>#REF!</v>
      </c>
      <c r="E24" s="6" t="str">
        <f t="shared" si="24"/>
        <v>#REF!</v>
      </c>
      <c r="F24" s="6" t="str">
        <f t="shared" ref="F24:N24" si="25">'Woodmore Wildcats'!B30</f>
        <v>#REF!</v>
      </c>
      <c r="G24" s="6" t="str">
        <f t="shared" si="25"/>
        <v>#REF!</v>
      </c>
      <c r="H24" s="6" t="str">
        <f t="shared" si="25"/>
        <v>#REF!</v>
      </c>
      <c r="I24" s="6" t="str">
        <f t="shared" si="25"/>
        <v>#REF!</v>
      </c>
      <c r="J24" s="6" t="str">
        <f t="shared" si="25"/>
        <v>#REF!</v>
      </c>
      <c r="K24" s="6" t="str">
        <f t="shared" si="25"/>
        <v>#REF!</v>
      </c>
      <c r="L24" s="6" t="str">
        <f t="shared" si="25"/>
        <v>#REF!</v>
      </c>
      <c r="M24" s="6" t="str">
        <f t="shared" si="25"/>
        <v>#REF!</v>
      </c>
      <c r="N24" s="6" t="str">
        <f t="shared" si="25"/>
        <v>#REF!</v>
      </c>
    </row>
    <row r="25">
      <c r="A25" s="6" t="str">
        <f>'Woodmore Wildcats'!A29</f>
        <v>#REF!</v>
      </c>
      <c r="E25" s="6" t="str">
        <f t="shared" si="24"/>
        <v>#REF!</v>
      </c>
      <c r="F25" s="6" t="str">
        <f t="shared" ref="F25:N25" si="26">'Woodmore Wildcats'!B29</f>
        <v>#REF!</v>
      </c>
      <c r="G25" s="6" t="str">
        <f t="shared" si="26"/>
        <v>#REF!</v>
      </c>
      <c r="H25" s="6" t="str">
        <f t="shared" si="26"/>
        <v>#REF!</v>
      </c>
      <c r="I25" s="6" t="str">
        <f t="shared" si="26"/>
        <v>#REF!</v>
      </c>
      <c r="J25" s="6" t="str">
        <f t="shared" si="26"/>
        <v>#REF!</v>
      </c>
      <c r="K25" s="6" t="str">
        <f t="shared" si="26"/>
        <v>#REF!</v>
      </c>
      <c r="L25" s="6" t="str">
        <f t="shared" si="26"/>
        <v>#REF!</v>
      </c>
      <c r="M25" s="6" t="str">
        <f t="shared" si="26"/>
        <v>#REF!</v>
      </c>
      <c r="N25" s="6" t="str">
        <f t="shared" si="26"/>
        <v>#REF!</v>
      </c>
    </row>
    <row r="26">
      <c r="A26" s="6" t="str">
        <f>'Woodmore Wildcats'!A28</f>
        <v>#REF!</v>
      </c>
      <c r="E26" s="6" t="str">
        <f t="shared" si="24"/>
        <v>#REF!</v>
      </c>
      <c r="F26" s="6" t="str">
        <f t="shared" ref="F26:N26" si="27">'Woodmore Wildcats'!B28</f>
        <v>#REF!</v>
      </c>
      <c r="G26" s="6" t="str">
        <f t="shared" si="27"/>
        <v>#REF!</v>
      </c>
      <c r="H26" s="6" t="str">
        <f t="shared" si="27"/>
        <v>#REF!</v>
      </c>
      <c r="I26" s="6" t="str">
        <f t="shared" si="27"/>
        <v>#REF!</v>
      </c>
      <c r="J26" s="6" t="str">
        <f t="shared" si="27"/>
        <v>#REF!</v>
      </c>
      <c r="K26" s="6" t="str">
        <f t="shared" si="27"/>
        <v>#REF!</v>
      </c>
      <c r="L26" s="6" t="str">
        <f t="shared" si="27"/>
        <v>#REF!</v>
      </c>
      <c r="M26" s="6" t="str">
        <f t="shared" si="27"/>
        <v>#REF!</v>
      </c>
      <c r="N26" s="6" t="str">
        <f t="shared" si="27"/>
        <v>#REF!</v>
      </c>
    </row>
    <row r="27">
      <c r="A27" s="6" t="str">
        <f>'Woodmore Wildcats'!A27</f>
        <v>#REF!</v>
      </c>
      <c r="E27" s="6" t="str">
        <f t="shared" si="24"/>
        <v>#REF!</v>
      </c>
      <c r="F27" s="6" t="str">
        <f t="shared" ref="F27:N27" si="28">'Woodmore Wildcats'!B27</f>
        <v>#REF!</v>
      </c>
      <c r="G27" s="6" t="str">
        <f t="shared" si="28"/>
        <v>#REF!</v>
      </c>
      <c r="H27" s="6" t="str">
        <f t="shared" si="28"/>
        <v>#REF!</v>
      </c>
      <c r="I27" s="6" t="str">
        <f t="shared" si="28"/>
        <v>#REF!</v>
      </c>
      <c r="J27" s="6" t="str">
        <f t="shared" si="28"/>
        <v>#REF!</v>
      </c>
      <c r="K27" s="6" t="str">
        <f t="shared" si="28"/>
        <v>#REF!</v>
      </c>
      <c r="L27" s="6" t="str">
        <f t="shared" si="28"/>
        <v>#REF!</v>
      </c>
      <c r="M27" s="6" t="str">
        <f t="shared" si="28"/>
        <v>#REF!</v>
      </c>
      <c r="N27" s="6" t="str">
        <f t="shared" si="28"/>
        <v>#REF!</v>
      </c>
    </row>
    <row r="28">
      <c r="A28" s="6" t="str">
        <f>'Woodmore Wildcats'!A26</f>
        <v>#REF!</v>
      </c>
      <c r="E28" s="6" t="str">
        <f t="shared" si="24"/>
        <v>#REF!</v>
      </c>
      <c r="F28" s="6" t="str">
        <f t="shared" ref="F28:N28" si="29">'Woodmore Wildcats'!B26</f>
        <v>#REF!</v>
      </c>
      <c r="G28" s="6" t="str">
        <f t="shared" si="29"/>
        <v>#REF!</v>
      </c>
      <c r="H28" s="6" t="str">
        <f t="shared" si="29"/>
        <v>#REF!</v>
      </c>
      <c r="I28" s="6" t="str">
        <f t="shared" si="29"/>
        <v>#REF!</v>
      </c>
      <c r="J28" s="6" t="str">
        <f t="shared" si="29"/>
        <v>#REF!</v>
      </c>
      <c r="K28" s="6" t="str">
        <f t="shared" si="29"/>
        <v>#REF!</v>
      </c>
      <c r="L28" s="6" t="str">
        <f t="shared" si="29"/>
        <v>#REF!</v>
      </c>
      <c r="M28" s="6" t="str">
        <f t="shared" si="29"/>
        <v>#REF!</v>
      </c>
      <c r="N28" s="6" t="str">
        <f t="shared" si="29"/>
        <v>#REF!</v>
      </c>
    </row>
    <row r="29">
      <c r="A29" s="6" t="str">
        <f>'Woodmore Wildcats'!A25</f>
        <v>#REF!</v>
      </c>
      <c r="E29" s="6" t="str">
        <f t="shared" si="24"/>
        <v>#REF!</v>
      </c>
      <c r="F29" s="6" t="str">
        <f t="shared" ref="F29:N29" si="30">'Woodmore Wildcats'!B25</f>
        <v>#REF!</v>
      </c>
      <c r="G29" s="6" t="str">
        <f t="shared" si="30"/>
        <v>#REF!</v>
      </c>
      <c r="H29" s="6" t="str">
        <f t="shared" si="30"/>
        <v>#REF!</v>
      </c>
      <c r="I29" s="6" t="str">
        <f t="shared" si="30"/>
        <v>#REF!</v>
      </c>
      <c r="J29" s="6" t="str">
        <f t="shared" si="30"/>
        <v>#REF!</v>
      </c>
      <c r="K29" s="6" t="str">
        <f t="shared" si="30"/>
        <v>#REF!</v>
      </c>
      <c r="L29" s="6" t="str">
        <f t="shared" si="30"/>
        <v>#REF!</v>
      </c>
      <c r="M29" s="6" t="str">
        <f t="shared" si="30"/>
        <v>#REF!</v>
      </c>
      <c r="N29" s="6" t="str">
        <f t="shared" si="30"/>
        <v>#REF!</v>
      </c>
    </row>
    <row r="30">
      <c r="A30" s="6" t="str">
        <f>'Woodmore Wildcats'!A24</f>
        <v>#REF!</v>
      </c>
      <c r="E30" s="6" t="str">
        <f t="shared" si="24"/>
        <v>#REF!</v>
      </c>
      <c r="F30" s="6" t="str">
        <f t="shared" ref="F30:N30" si="31">'Woodmore Wildcats'!B24</f>
        <v>#REF!</v>
      </c>
      <c r="G30" s="6" t="str">
        <f t="shared" si="31"/>
        <v>#REF!</v>
      </c>
      <c r="H30" s="6" t="str">
        <f t="shared" si="31"/>
        <v>#REF!</v>
      </c>
      <c r="I30" s="6" t="str">
        <f t="shared" si="31"/>
        <v>#REF!</v>
      </c>
      <c r="J30" s="6" t="str">
        <f t="shared" si="31"/>
        <v>#REF!</v>
      </c>
      <c r="K30" s="6" t="str">
        <f t="shared" si="31"/>
        <v>#REF!</v>
      </c>
      <c r="L30" s="6" t="str">
        <f t="shared" si="31"/>
        <v>#REF!</v>
      </c>
      <c r="M30" s="6" t="str">
        <f t="shared" si="31"/>
        <v>#REF!</v>
      </c>
      <c r="N30" s="6" t="str">
        <f t="shared" si="31"/>
        <v>#REF!</v>
      </c>
    </row>
    <row r="31">
      <c r="A31" s="6" t="str">
        <f>'Woodmore Wildcats'!A23</f>
        <v>#REF!</v>
      </c>
      <c r="E31" s="6" t="str">
        <f t="shared" si="24"/>
        <v>#REF!</v>
      </c>
      <c r="F31" s="6" t="str">
        <f t="shared" ref="F31:N31" si="32">'Woodmore Wildcats'!B23</f>
        <v>#REF!</v>
      </c>
      <c r="G31" s="6" t="str">
        <f t="shared" si="32"/>
        <v>#REF!</v>
      </c>
      <c r="H31" s="6" t="str">
        <f t="shared" si="32"/>
        <v>#REF!</v>
      </c>
      <c r="I31" s="6" t="str">
        <f t="shared" si="32"/>
        <v>#REF!</v>
      </c>
      <c r="J31" s="6" t="str">
        <f t="shared" si="32"/>
        <v>#REF!</v>
      </c>
      <c r="K31" s="6" t="str">
        <f t="shared" si="32"/>
        <v>#REF!</v>
      </c>
      <c r="L31" s="6" t="str">
        <f t="shared" si="32"/>
        <v>#REF!</v>
      </c>
      <c r="M31" s="6" t="str">
        <f t="shared" si="32"/>
        <v>#REF!</v>
      </c>
      <c r="N31" s="6" t="str">
        <f t="shared" si="32"/>
        <v>#REF!</v>
      </c>
    </row>
    <row r="32">
      <c r="A32" s="6" t="str">
        <f>'Woodmore Wildcats'!A22</f>
        <v>#REF!</v>
      </c>
      <c r="E32" s="6" t="str">
        <f t="shared" si="24"/>
        <v>#REF!</v>
      </c>
      <c r="F32" s="6" t="str">
        <f t="shared" ref="F32:N32" si="33">'Woodmore Wildcats'!B22</f>
        <v>#REF!</v>
      </c>
      <c r="G32" s="6" t="str">
        <f t="shared" si="33"/>
        <v>#REF!</v>
      </c>
      <c r="H32" s="6" t="str">
        <f t="shared" si="33"/>
        <v>#REF!</v>
      </c>
      <c r="I32" s="6" t="str">
        <f t="shared" si="33"/>
        <v>#REF!</v>
      </c>
      <c r="J32" s="6" t="str">
        <f t="shared" si="33"/>
        <v>#REF!</v>
      </c>
      <c r="K32" s="6" t="str">
        <f t="shared" si="33"/>
        <v>#REF!</v>
      </c>
      <c r="L32" s="6" t="str">
        <f t="shared" si="33"/>
        <v>#REF!</v>
      </c>
      <c r="M32" s="6" t="str">
        <f t="shared" si="33"/>
        <v>#REF!</v>
      </c>
      <c r="N32" s="6" t="str">
        <f t="shared" si="33"/>
        <v>#REF!</v>
      </c>
    </row>
    <row r="33">
      <c r="A33" s="6" t="str">
        <f>'Woodmore Wildcats'!A21</f>
        <v>#REF!</v>
      </c>
      <c r="E33" s="6" t="str">
        <f t="shared" si="24"/>
        <v>#REF!</v>
      </c>
      <c r="F33" s="6" t="str">
        <f t="shared" ref="F33:N33" si="34">'Woodmore Wildcats'!B21</f>
        <v>#REF!</v>
      </c>
      <c r="G33" s="6" t="str">
        <f t="shared" si="34"/>
        <v>#REF!</v>
      </c>
      <c r="H33" s="6" t="str">
        <f t="shared" si="34"/>
        <v>#REF!</v>
      </c>
      <c r="I33" s="6" t="str">
        <f t="shared" si="34"/>
        <v>#REF!</v>
      </c>
      <c r="J33" s="6" t="str">
        <f t="shared" si="34"/>
        <v>#REF!</v>
      </c>
      <c r="K33" s="6" t="str">
        <f t="shared" si="34"/>
        <v>#REF!</v>
      </c>
      <c r="L33" s="6" t="str">
        <f t="shared" si="34"/>
        <v>#REF!</v>
      </c>
      <c r="M33" s="6" t="str">
        <f t="shared" si="34"/>
        <v>#REF!</v>
      </c>
      <c r="N33" s="6" t="str">
        <f t="shared" si="34"/>
        <v>#REF!</v>
      </c>
    </row>
    <row r="34">
      <c r="A34" s="6" t="str">
        <f>'Woodmore Wildcats'!A20</f>
        <v>#REF!</v>
      </c>
      <c r="E34" s="6" t="str">
        <f t="shared" si="24"/>
        <v>#REF!</v>
      </c>
      <c r="F34" s="6" t="str">
        <f t="shared" ref="F34:N34" si="35">'Woodmore Wildcats'!B20</f>
        <v>#REF!</v>
      </c>
      <c r="G34" s="6" t="str">
        <f t="shared" si="35"/>
        <v>#REF!</v>
      </c>
      <c r="H34" s="6" t="str">
        <f t="shared" si="35"/>
        <v>#REF!</v>
      </c>
      <c r="I34" s="6" t="str">
        <f t="shared" si="35"/>
        <v>#REF!</v>
      </c>
      <c r="J34" s="6" t="str">
        <f t="shared" si="35"/>
        <v>#REF!</v>
      </c>
      <c r="K34" s="6" t="str">
        <f t="shared" si="35"/>
        <v>#REF!</v>
      </c>
      <c r="L34" s="6" t="str">
        <f t="shared" si="35"/>
        <v>#REF!</v>
      </c>
      <c r="M34" s="6" t="str">
        <f t="shared" si="35"/>
        <v>#REF!</v>
      </c>
      <c r="N34" s="6" t="str">
        <f t="shared" si="35"/>
        <v>#REF!</v>
      </c>
    </row>
    <row r="35">
      <c r="A35" s="6" t="str">
        <f>'Woodmore Wildcats'!A19</f>
        <v>#REF!</v>
      </c>
      <c r="E35" s="6" t="str">
        <f t="shared" si="24"/>
        <v>#REF!</v>
      </c>
      <c r="F35" s="6" t="str">
        <f t="shared" ref="F35:N35" si="36">'Woodmore Wildcats'!B19</f>
        <v>#REF!</v>
      </c>
      <c r="G35" s="6" t="str">
        <f t="shared" si="36"/>
        <v>#REF!</v>
      </c>
      <c r="H35" s="6" t="str">
        <f t="shared" si="36"/>
        <v>#REF!</v>
      </c>
      <c r="I35" s="6" t="str">
        <f t="shared" si="36"/>
        <v>#REF!</v>
      </c>
      <c r="J35" s="6" t="str">
        <f t="shared" si="36"/>
        <v>#REF!</v>
      </c>
      <c r="K35" s="6" t="str">
        <f t="shared" si="36"/>
        <v>#REF!</v>
      </c>
      <c r="L35" s="6" t="str">
        <f t="shared" si="36"/>
        <v>#REF!</v>
      </c>
      <c r="M35" s="6" t="str">
        <f t="shared" si="36"/>
        <v>#REF!</v>
      </c>
      <c r="N35" s="6" t="str">
        <f t="shared" si="36"/>
        <v>#REF!</v>
      </c>
    </row>
    <row r="36">
      <c r="A36" s="6" t="str">
        <f>'Woodmore Wildcats'!A18</f>
        <v>#REF!</v>
      </c>
      <c r="E36" s="6" t="str">
        <f t="shared" si="24"/>
        <v>#REF!</v>
      </c>
      <c r="F36" s="6" t="str">
        <f t="shared" ref="F36:N36" si="37">'Woodmore Wildcats'!B18</f>
        <v>#REF!</v>
      </c>
      <c r="G36" s="6" t="str">
        <f t="shared" si="37"/>
        <v>#REF!</v>
      </c>
      <c r="H36" s="6" t="str">
        <f t="shared" si="37"/>
        <v>#REF!</v>
      </c>
      <c r="I36" s="6" t="str">
        <f t="shared" si="37"/>
        <v>#REF!</v>
      </c>
      <c r="J36" s="6" t="str">
        <f t="shared" si="37"/>
        <v>#REF!</v>
      </c>
      <c r="K36" s="6" t="str">
        <f t="shared" si="37"/>
        <v>#REF!</v>
      </c>
      <c r="L36" s="6" t="str">
        <f t="shared" si="37"/>
        <v>#REF!</v>
      </c>
      <c r="M36" s="6" t="str">
        <f t="shared" si="37"/>
        <v>#REF!</v>
      </c>
      <c r="N36" s="6" t="str">
        <f t="shared" si="37"/>
        <v>#REF!</v>
      </c>
    </row>
    <row r="37">
      <c r="A37" s="6" t="str">
        <f>'Woodmore Wildcats'!A17</f>
        <v>#REF!</v>
      </c>
      <c r="E37" s="6" t="str">
        <f t="shared" si="24"/>
        <v>#REF!</v>
      </c>
      <c r="F37" s="6" t="str">
        <f t="shared" ref="F37:N37" si="38">'Woodmore Wildcats'!B17</f>
        <v>#REF!</v>
      </c>
      <c r="G37" s="6" t="str">
        <f t="shared" si="38"/>
        <v>#REF!</v>
      </c>
      <c r="H37" s="6" t="str">
        <f t="shared" si="38"/>
        <v>#REF!</v>
      </c>
      <c r="I37" s="6" t="str">
        <f t="shared" si="38"/>
        <v>#REF!</v>
      </c>
      <c r="J37" s="6" t="str">
        <f t="shared" si="38"/>
        <v>#REF!</v>
      </c>
      <c r="K37" s="6" t="str">
        <f t="shared" si="38"/>
        <v>#REF!</v>
      </c>
      <c r="L37" s="6" t="str">
        <f t="shared" si="38"/>
        <v>#REF!</v>
      </c>
      <c r="M37" s="6" t="str">
        <f t="shared" si="38"/>
        <v>#REF!</v>
      </c>
      <c r="N37" s="6" t="str">
        <f t="shared" si="38"/>
        <v>#REF!</v>
      </c>
    </row>
    <row r="38">
      <c r="A38" s="6" t="str">
        <f>'Woodmore Wildcats'!A16</f>
        <v>#REF!</v>
      </c>
      <c r="E38" s="6" t="str">
        <f t="shared" si="24"/>
        <v>#REF!</v>
      </c>
      <c r="F38" s="6" t="str">
        <f t="shared" ref="F38:N38" si="39">'Woodmore Wildcats'!B16</f>
        <v>#REF!</v>
      </c>
      <c r="G38" s="6" t="str">
        <f t="shared" si="39"/>
        <v>#REF!</v>
      </c>
      <c r="H38" s="6" t="str">
        <f t="shared" si="39"/>
        <v>#REF!</v>
      </c>
      <c r="I38" s="6" t="str">
        <f t="shared" si="39"/>
        <v>#REF!</v>
      </c>
      <c r="J38" s="6" t="str">
        <f t="shared" si="39"/>
        <v>#REF!</v>
      </c>
      <c r="K38" s="6" t="str">
        <f t="shared" si="39"/>
        <v>#REF!</v>
      </c>
      <c r="L38" s="6" t="str">
        <f t="shared" si="39"/>
        <v>#REF!</v>
      </c>
      <c r="M38" s="6" t="str">
        <f t="shared" si="39"/>
        <v>#REF!</v>
      </c>
      <c r="N38" s="6" t="str">
        <f t="shared" si="39"/>
        <v>#REF!</v>
      </c>
    </row>
    <row r="39">
      <c r="A39" s="6" t="str">
        <f>'Woodmore Wildcats'!A15</f>
        <v>#REF!</v>
      </c>
      <c r="E39" s="6" t="str">
        <f t="shared" si="24"/>
        <v>#REF!</v>
      </c>
      <c r="F39" s="6" t="str">
        <f t="shared" ref="F39:N39" si="40">'Woodmore Wildcats'!B15</f>
        <v>#REF!</v>
      </c>
      <c r="G39" s="6" t="str">
        <f t="shared" si="40"/>
        <v>#REF!</v>
      </c>
      <c r="H39" s="6" t="str">
        <f t="shared" si="40"/>
        <v>#REF!</v>
      </c>
      <c r="I39" s="6" t="str">
        <f t="shared" si="40"/>
        <v>#REF!</v>
      </c>
      <c r="J39" s="6" t="str">
        <f t="shared" si="40"/>
        <v>#REF!</v>
      </c>
      <c r="K39" s="6" t="str">
        <f t="shared" si="40"/>
        <v>#REF!</v>
      </c>
      <c r="L39" s="6" t="str">
        <f t="shared" si="40"/>
        <v>#REF!</v>
      </c>
      <c r="M39" s="6" t="str">
        <f t="shared" si="40"/>
        <v>#REF!</v>
      </c>
      <c r="N39" s="6" t="str">
        <f t="shared" si="40"/>
        <v>#REF!</v>
      </c>
    </row>
    <row r="40">
      <c r="A40" s="6" t="str">
        <f>'Woodmore Wildcats'!A14</f>
        <v>#REF!</v>
      </c>
      <c r="E40" s="6" t="str">
        <f t="shared" si="24"/>
        <v>#REF!</v>
      </c>
      <c r="F40" s="6" t="str">
        <f t="shared" ref="F40:N40" si="41">'Woodmore Wildcats'!B14</f>
        <v>#REF!</v>
      </c>
      <c r="G40" s="6" t="str">
        <f t="shared" si="41"/>
        <v>#REF!</v>
      </c>
      <c r="H40" s="6" t="str">
        <f t="shared" si="41"/>
        <v>#REF!</v>
      </c>
      <c r="I40" s="6" t="str">
        <f t="shared" si="41"/>
        <v>#REF!</v>
      </c>
      <c r="J40" s="6" t="str">
        <f t="shared" si="41"/>
        <v>#REF!</v>
      </c>
      <c r="K40" s="6" t="str">
        <f t="shared" si="41"/>
        <v>#REF!</v>
      </c>
      <c r="L40" s="6" t="str">
        <f t="shared" si="41"/>
        <v>#REF!</v>
      </c>
      <c r="M40" s="6" t="str">
        <f t="shared" si="41"/>
        <v>#REF!</v>
      </c>
      <c r="N40" s="6" t="str">
        <f t="shared" si="41"/>
        <v>#REF!</v>
      </c>
    </row>
    <row r="41">
      <c r="A41" s="6" t="str">
        <f>'Woodmore Wildcats'!A13</f>
        <v>#REF!</v>
      </c>
      <c r="E41" s="6" t="str">
        <f t="shared" si="24"/>
        <v>#REF!</v>
      </c>
      <c r="F41" s="6" t="str">
        <f t="shared" ref="F41:N41" si="42">'Woodmore Wildcats'!B13</f>
        <v>#REF!</v>
      </c>
      <c r="G41" s="6" t="str">
        <f t="shared" si="42"/>
        <v>#REF!</v>
      </c>
      <c r="H41" s="6" t="str">
        <f t="shared" si="42"/>
        <v>#REF!</v>
      </c>
      <c r="I41" s="6" t="str">
        <f t="shared" si="42"/>
        <v>#REF!</v>
      </c>
      <c r="J41" s="6" t="str">
        <f t="shared" si="42"/>
        <v>#REF!</v>
      </c>
      <c r="K41" s="6" t="str">
        <f t="shared" si="42"/>
        <v>#REF!</v>
      </c>
      <c r="L41" s="6" t="str">
        <f t="shared" si="42"/>
        <v>#REF!</v>
      </c>
      <c r="M41" s="6" t="str">
        <f t="shared" si="42"/>
        <v>#REF!</v>
      </c>
      <c r="N41" s="6" t="str">
        <f t="shared" si="42"/>
        <v>#REF!</v>
      </c>
    </row>
    <row r="42">
      <c r="A42" s="6" t="str">
        <f>'Woodmore Wildcats'!A12</f>
        <v>#REF!</v>
      </c>
      <c r="E42" s="6" t="str">
        <f t="shared" si="24"/>
        <v>#REF!</v>
      </c>
      <c r="F42" s="6" t="str">
        <f t="shared" ref="F42:N42" si="43">'Woodmore Wildcats'!B12</f>
        <v>#REF!</v>
      </c>
      <c r="G42" s="6" t="str">
        <f t="shared" si="43"/>
        <v>#REF!</v>
      </c>
      <c r="H42" s="6" t="str">
        <f t="shared" si="43"/>
        <v>#REF!</v>
      </c>
      <c r="I42" s="6" t="str">
        <f t="shared" si="43"/>
        <v>#REF!</v>
      </c>
      <c r="J42" s="6" t="str">
        <f t="shared" si="43"/>
        <v>#REF!</v>
      </c>
      <c r="K42" s="6" t="str">
        <f t="shared" si="43"/>
        <v>#REF!</v>
      </c>
      <c r="L42" s="6" t="str">
        <f t="shared" si="43"/>
        <v>#REF!</v>
      </c>
      <c r="M42" s="6" t="str">
        <f t="shared" si="43"/>
        <v>#REF!</v>
      </c>
      <c r="N42" s="6" t="str">
        <f t="shared" si="43"/>
        <v>#REF!</v>
      </c>
    </row>
    <row r="43">
      <c r="A43" s="6" t="str">
        <f>'Woodmore Wildcats'!A11</f>
        <v>#REF!</v>
      </c>
      <c r="E43" s="6" t="str">
        <f t="shared" si="24"/>
        <v>#REF!</v>
      </c>
      <c r="F43" s="6" t="str">
        <f t="shared" ref="F43:N43" si="44">'Woodmore Wildcats'!B11</f>
        <v>#REF!</v>
      </c>
      <c r="G43" s="6" t="str">
        <f t="shared" si="44"/>
        <v>#REF!</v>
      </c>
      <c r="H43" s="6" t="str">
        <f t="shared" si="44"/>
        <v>#REF!</v>
      </c>
      <c r="I43" s="6" t="str">
        <f t="shared" si="44"/>
        <v>#REF!</v>
      </c>
      <c r="J43" s="6" t="str">
        <f t="shared" si="44"/>
        <v>#REF!</v>
      </c>
      <c r="K43" s="6" t="str">
        <f t="shared" si="44"/>
        <v>#REF!</v>
      </c>
      <c r="L43" s="6" t="str">
        <f t="shared" si="44"/>
        <v>#REF!</v>
      </c>
      <c r="M43" s="6" t="str">
        <f t="shared" si="44"/>
        <v>#REF!</v>
      </c>
      <c r="N43" s="6" t="str">
        <f t="shared" si="44"/>
        <v>#REF!</v>
      </c>
    </row>
    <row r="44">
      <c r="A44" s="6" t="str">
        <f>'Gibsonburg Golden Bears'!A31</f>
        <v>#REF!</v>
      </c>
      <c r="E44" s="6" t="str">
        <f t="shared" ref="E44:E64" si="46">LEFT('Gibsonburg Golden Bears'!A$1,3)</f>
        <v>#REF!</v>
      </c>
      <c r="F44" s="6" t="str">
        <f t="shared" ref="F44:N44" si="45">'Gibsonburg Golden Bears'!B31</f>
        <v>#REF!</v>
      </c>
      <c r="G44" s="6" t="str">
        <f t="shared" si="45"/>
        <v>#REF!</v>
      </c>
      <c r="H44" s="6" t="str">
        <f t="shared" si="45"/>
        <v>#REF!</v>
      </c>
      <c r="I44" s="6" t="str">
        <f t="shared" si="45"/>
        <v>#REF!</v>
      </c>
      <c r="J44" s="6" t="str">
        <f t="shared" si="45"/>
        <v>#REF!</v>
      </c>
      <c r="K44" s="6" t="str">
        <f t="shared" si="45"/>
        <v>#REF!</v>
      </c>
      <c r="L44" s="6" t="str">
        <f t="shared" si="45"/>
        <v>#REF!</v>
      </c>
      <c r="M44" s="6" t="str">
        <f t="shared" si="45"/>
        <v>#REF!</v>
      </c>
      <c r="N44" s="6" t="str">
        <f t="shared" si="45"/>
        <v>#REF!</v>
      </c>
    </row>
    <row r="45">
      <c r="A45" s="6" t="str">
        <f>'Gibsonburg Golden Bears'!A30</f>
        <v>#REF!</v>
      </c>
      <c r="E45" s="6" t="str">
        <f t="shared" si="46"/>
        <v>#REF!</v>
      </c>
      <c r="F45" s="6" t="str">
        <f t="shared" ref="F45:N45" si="47">'Gibsonburg Golden Bears'!B30</f>
        <v>#REF!</v>
      </c>
      <c r="G45" s="6" t="str">
        <f t="shared" si="47"/>
        <v>#REF!</v>
      </c>
      <c r="H45" s="6" t="str">
        <f t="shared" si="47"/>
        <v>#REF!</v>
      </c>
      <c r="I45" s="6" t="str">
        <f t="shared" si="47"/>
        <v>#REF!</v>
      </c>
      <c r="J45" s="6" t="str">
        <f t="shared" si="47"/>
        <v>#REF!</v>
      </c>
      <c r="K45" s="6" t="str">
        <f t="shared" si="47"/>
        <v>#REF!</v>
      </c>
      <c r="L45" s="6" t="str">
        <f t="shared" si="47"/>
        <v>#REF!</v>
      </c>
      <c r="M45" s="6" t="str">
        <f t="shared" si="47"/>
        <v>#REF!</v>
      </c>
      <c r="N45" s="6" t="str">
        <f t="shared" si="47"/>
        <v>#REF!</v>
      </c>
    </row>
    <row r="46">
      <c r="A46" s="6" t="str">
        <f>'Gibsonburg Golden Bears'!A29</f>
        <v>#REF!</v>
      </c>
      <c r="E46" s="6" t="str">
        <f t="shared" si="46"/>
        <v>#REF!</v>
      </c>
      <c r="F46" s="6" t="str">
        <f t="shared" ref="F46:N46" si="48">'Gibsonburg Golden Bears'!B29</f>
        <v>#REF!</v>
      </c>
      <c r="G46" s="6" t="str">
        <f t="shared" si="48"/>
        <v>#REF!</v>
      </c>
      <c r="H46" s="6" t="str">
        <f t="shared" si="48"/>
        <v>#REF!</v>
      </c>
      <c r="I46" s="6" t="str">
        <f t="shared" si="48"/>
        <v>#REF!</v>
      </c>
      <c r="J46" s="6" t="str">
        <f t="shared" si="48"/>
        <v>#REF!</v>
      </c>
      <c r="K46" s="6" t="str">
        <f t="shared" si="48"/>
        <v>#REF!</v>
      </c>
      <c r="L46" s="6" t="str">
        <f t="shared" si="48"/>
        <v>#REF!</v>
      </c>
      <c r="M46" s="6" t="str">
        <f t="shared" si="48"/>
        <v>#REF!</v>
      </c>
      <c r="N46" s="6" t="str">
        <f t="shared" si="48"/>
        <v>#REF!</v>
      </c>
    </row>
    <row r="47">
      <c r="A47" s="6" t="str">
        <f>'Gibsonburg Golden Bears'!A28</f>
        <v>#REF!</v>
      </c>
      <c r="E47" s="6" t="str">
        <f t="shared" si="46"/>
        <v>#REF!</v>
      </c>
      <c r="F47" s="6" t="str">
        <f t="shared" ref="F47:N47" si="49">'Gibsonburg Golden Bears'!B28</f>
        <v>#REF!</v>
      </c>
      <c r="G47" s="6" t="str">
        <f t="shared" si="49"/>
        <v>#REF!</v>
      </c>
      <c r="H47" s="6" t="str">
        <f t="shared" si="49"/>
        <v>#REF!</v>
      </c>
      <c r="I47" s="6" t="str">
        <f t="shared" si="49"/>
        <v>#REF!</v>
      </c>
      <c r="J47" s="6" t="str">
        <f t="shared" si="49"/>
        <v>#REF!</v>
      </c>
      <c r="K47" s="6" t="str">
        <f t="shared" si="49"/>
        <v>#REF!</v>
      </c>
      <c r="L47" s="6" t="str">
        <f t="shared" si="49"/>
        <v>#REF!</v>
      </c>
      <c r="M47" s="6" t="str">
        <f t="shared" si="49"/>
        <v>#REF!</v>
      </c>
      <c r="N47" s="6" t="str">
        <f t="shared" si="49"/>
        <v>#REF!</v>
      </c>
    </row>
    <row r="48">
      <c r="A48" s="6" t="str">
        <f>'Gibsonburg Golden Bears'!A27</f>
        <v>#REF!</v>
      </c>
      <c r="E48" s="6" t="str">
        <f t="shared" si="46"/>
        <v>#REF!</v>
      </c>
      <c r="F48" s="6" t="str">
        <f t="shared" ref="F48:N48" si="50">'Gibsonburg Golden Bears'!B27</f>
        <v>#REF!</v>
      </c>
      <c r="G48" s="6" t="str">
        <f t="shared" si="50"/>
        <v>#REF!</v>
      </c>
      <c r="H48" s="6" t="str">
        <f t="shared" si="50"/>
        <v>#REF!</v>
      </c>
      <c r="I48" s="6" t="str">
        <f t="shared" si="50"/>
        <v>#REF!</v>
      </c>
      <c r="J48" s="6" t="str">
        <f t="shared" si="50"/>
        <v>#REF!</v>
      </c>
      <c r="K48" s="6" t="str">
        <f t="shared" si="50"/>
        <v>#REF!</v>
      </c>
      <c r="L48" s="6" t="str">
        <f t="shared" si="50"/>
        <v>#REF!</v>
      </c>
      <c r="M48" s="6" t="str">
        <f t="shared" si="50"/>
        <v>#REF!</v>
      </c>
      <c r="N48" s="6" t="str">
        <f t="shared" si="50"/>
        <v>#REF!</v>
      </c>
    </row>
    <row r="49">
      <c r="A49" s="6" t="str">
        <f>'Gibsonburg Golden Bears'!A26</f>
        <v>#REF!</v>
      </c>
      <c r="E49" s="6" t="str">
        <f t="shared" si="46"/>
        <v>#REF!</v>
      </c>
      <c r="F49" s="6" t="str">
        <f t="shared" ref="F49:N49" si="51">'Gibsonburg Golden Bears'!B26</f>
        <v>#REF!</v>
      </c>
      <c r="G49" s="6" t="str">
        <f t="shared" si="51"/>
        <v>#REF!</v>
      </c>
      <c r="H49" s="6" t="str">
        <f t="shared" si="51"/>
        <v>#REF!</v>
      </c>
      <c r="I49" s="6" t="str">
        <f t="shared" si="51"/>
        <v>#REF!</v>
      </c>
      <c r="J49" s="6" t="str">
        <f t="shared" si="51"/>
        <v>#REF!</v>
      </c>
      <c r="K49" s="6" t="str">
        <f t="shared" si="51"/>
        <v>#REF!</v>
      </c>
      <c r="L49" s="6" t="str">
        <f t="shared" si="51"/>
        <v>#REF!</v>
      </c>
      <c r="M49" s="6" t="str">
        <f t="shared" si="51"/>
        <v>#REF!</v>
      </c>
      <c r="N49" s="6" t="str">
        <f t="shared" si="51"/>
        <v>#REF!</v>
      </c>
    </row>
    <row r="50">
      <c r="A50" s="6" t="str">
        <f>'Gibsonburg Golden Bears'!A25</f>
        <v>#REF!</v>
      </c>
      <c r="E50" s="6" t="str">
        <f t="shared" si="46"/>
        <v>#REF!</v>
      </c>
      <c r="F50" s="6" t="str">
        <f t="shared" ref="F50:N50" si="52">'Gibsonburg Golden Bears'!B25</f>
        <v>#REF!</v>
      </c>
      <c r="G50" s="6" t="str">
        <f t="shared" si="52"/>
        <v>#REF!</v>
      </c>
      <c r="H50" s="6" t="str">
        <f t="shared" si="52"/>
        <v>#REF!</v>
      </c>
      <c r="I50" s="6" t="str">
        <f t="shared" si="52"/>
        <v>#REF!</v>
      </c>
      <c r="J50" s="6" t="str">
        <f t="shared" si="52"/>
        <v>#REF!</v>
      </c>
      <c r="K50" s="6" t="str">
        <f t="shared" si="52"/>
        <v>#REF!</v>
      </c>
      <c r="L50" s="6" t="str">
        <f t="shared" si="52"/>
        <v>#REF!</v>
      </c>
      <c r="M50" s="6" t="str">
        <f t="shared" si="52"/>
        <v>#REF!</v>
      </c>
      <c r="N50" s="6" t="str">
        <f t="shared" si="52"/>
        <v>#REF!</v>
      </c>
    </row>
    <row r="51">
      <c r="A51" s="6" t="str">
        <f>'Gibsonburg Golden Bears'!A24</f>
        <v>#REF!</v>
      </c>
      <c r="E51" s="6" t="str">
        <f t="shared" si="46"/>
        <v>#REF!</v>
      </c>
      <c r="F51" s="6" t="str">
        <f t="shared" ref="F51:N51" si="53">'Gibsonburg Golden Bears'!B24</f>
        <v>#REF!</v>
      </c>
      <c r="G51" s="6" t="str">
        <f t="shared" si="53"/>
        <v>#REF!</v>
      </c>
      <c r="H51" s="6" t="str">
        <f t="shared" si="53"/>
        <v>#REF!</v>
      </c>
      <c r="I51" s="6" t="str">
        <f t="shared" si="53"/>
        <v>#REF!</v>
      </c>
      <c r="J51" s="6" t="str">
        <f t="shared" si="53"/>
        <v>#REF!</v>
      </c>
      <c r="K51" s="6" t="str">
        <f t="shared" si="53"/>
        <v>#REF!</v>
      </c>
      <c r="L51" s="6" t="str">
        <f t="shared" si="53"/>
        <v>#REF!</v>
      </c>
      <c r="M51" s="6" t="str">
        <f t="shared" si="53"/>
        <v>#REF!</v>
      </c>
      <c r="N51" s="6" t="str">
        <f t="shared" si="53"/>
        <v>#REF!</v>
      </c>
    </row>
    <row r="52">
      <c r="A52" s="6" t="str">
        <f>'Gibsonburg Golden Bears'!A23</f>
        <v>#REF!</v>
      </c>
      <c r="E52" s="6" t="str">
        <f t="shared" si="46"/>
        <v>#REF!</v>
      </c>
      <c r="F52" s="6" t="str">
        <f t="shared" ref="F52:N52" si="54">'Gibsonburg Golden Bears'!B23</f>
        <v>#REF!</v>
      </c>
      <c r="G52" s="6" t="str">
        <f t="shared" si="54"/>
        <v>#REF!</v>
      </c>
      <c r="H52" s="6" t="str">
        <f t="shared" si="54"/>
        <v>#REF!</v>
      </c>
      <c r="I52" s="6" t="str">
        <f t="shared" si="54"/>
        <v>#REF!</v>
      </c>
      <c r="J52" s="6" t="str">
        <f t="shared" si="54"/>
        <v>#REF!</v>
      </c>
      <c r="K52" s="6" t="str">
        <f t="shared" si="54"/>
        <v>#REF!</v>
      </c>
      <c r="L52" s="6" t="str">
        <f t="shared" si="54"/>
        <v>#REF!</v>
      </c>
      <c r="M52" s="6" t="str">
        <f t="shared" si="54"/>
        <v>#REF!</v>
      </c>
      <c r="N52" s="6" t="str">
        <f t="shared" si="54"/>
        <v>#REF!</v>
      </c>
    </row>
    <row r="53">
      <c r="A53" s="6" t="str">
        <f>'Gibsonburg Golden Bears'!A22</f>
        <v>#REF!</v>
      </c>
      <c r="E53" s="6" t="str">
        <f t="shared" si="46"/>
        <v>#REF!</v>
      </c>
      <c r="F53" s="6" t="str">
        <f t="shared" ref="F53:N53" si="55">'Gibsonburg Golden Bears'!B22</f>
        <v>#REF!</v>
      </c>
      <c r="G53" s="6" t="str">
        <f t="shared" si="55"/>
        <v>#REF!</v>
      </c>
      <c r="H53" s="6" t="str">
        <f t="shared" si="55"/>
        <v>#REF!</v>
      </c>
      <c r="I53" s="6" t="str">
        <f t="shared" si="55"/>
        <v>#REF!</v>
      </c>
      <c r="J53" s="6" t="str">
        <f t="shared" si="55"/>
        <v>#REF!</v>
      </c>
      <c r="K53" s="6" t="str">
        <f t="shared" si="55"/>
        <v>#REF!</v>
      </c>
      <c r="L53" s="6" t="str">
        <f t="shared" si="55"/>
        <v>#REF!</v>
      </c>
      <c r="M53" s="6" t="str">
        <f t="shared" si="55"/>
        <v>#REF!</v>
      </c>
      <c r="N53" s="6" t="str">
        <f t="shared" si="55"/>
        <v>#REF!</v>
      </c>
    </row>
    <row r="54">
      <c r="A54" s="6" t="str">
        <f>'Gibsonburg Golden Bears'!A21</f>
        <v>#REF!</v>
      </c>
      <c r="E54" s="6" t="str">
        <f t="shared" si="46"/>
        <v>#REF!</v>
      </c>
      <c r="F54" s="6" t="str">
        <f t="shared" ref="F54:N54" si="56">'Gibsonburg Golden Bears'!B21</f>
        <v>#REF!</v>
      </c>
      <c r="G54" s="6" t="str">
        <f t="shared" si="56"/>
        <v>#REF!</v>
      </c>
      <c r="H54" s="6" t="str">
        <f t="shared" si="56"/>
        <v>#REF!</v>
      </c>
      <c r="I54" s="6" t="str">
        <f t="shared" si="56"/>
        <v>#REF!</v>
      </c>
      <c r="J54" s="6" t="str">
        <f t="shared" si="56"/>
        <v>#REF!</v>
      </c>
      <c r="K54" s="6" t="str">
        <f t="shared" si="56"/>
        <v>#REF!</v>
      </c>
      <c r="L54" s="6" t="str">
        <f t="shared" si="56"/>
        <v>#REF!</v>
      </c>
      <c r="M54" s="6" t="str">
        <f t="shared" si="56"/>
        <v>#REF!</v>
      </c>
      <c r="N54" s="6" t="str">
        <f t="shared" si="56"/>
        <v>#REF!</v>
      </c>
    </row>
    <row r="55">
      <c r="A55" s="6" t="str">
        <f>'Gibsonburg Golden Bears'!A20</f>
        <v>#REF!</v>
      </c>
      <c r="E55" s="6" t="str">
        <f t="shared" si="46"/>
        <v>#REF!</v>
      </c>
      <c r="F55" s="6" t="str">
        <f t="shared" ref="F55:N55" si="57">'Gibsonburg Golden Bears'!B20</f>
        <v>#REF!</v>
      </c>
      <c r="G55" s="6" t="str">
        <f t="shared" si="57"/>
        <v>#REF!</v>
      </c>
      <c r="H55" s="6" t="str">
        <f t="shared" si="57"/>
        <v>#REF!</v>
      </c>
      <c r="I55" s="6" t="str">
        <f t="shared" si="57"/>
        <v>#REF!</v>
      </c>
      <c r="J55" s="6" t="str">
        <f t="shared" si="57"/>
        <v>#REF!</v>
      </c>
      <c r="K55" s="6" t="str">
        <f t="shared" si="57"/>
        <v>#REF!</v>
      </c>
      <c r="L55" s="6" t="str">
        <f t="shared" si="57"/>
        <v>#REF!</v>
      </c>
      <c r="M55" s="6" t="str">
        <f t="shared" si="57"/>
        <v>#REF!</v>
      </c>
      <c r="N55" s="6" t="str">
        <f t="shared" si="57"/>
        <v>#REF!</v>
      </c>
    </row>
    <row r="56">
      <c r="A56" s="6" t="str">
        <f>'Gibsonburg Golden Bears'!A19</f>
        <v>#REF!</v>
      </c>
      <c r="E56" s="6" t="str">
        <f t="shared" si="46"/>
        <v>#REF!</v>
      </c>
      <c r="F56" s="6" t="str">
        <f t="shared" ref="F56:N56" si="58">'Gibsonburg Golden Bears'!B19</f>
        <v>#REF!</v>
      </c>
      <c r="G56" s="6" t="str">
        <f t="shared" si="58"/>
        <v>#REF!</v>
      </c>
      <c r="H56" s="6" t="str">
        <f t="shared" si="58"/>
        <v>#REF!</v>
      </c>
      <c r="I56" s="6" t="str">
        <f t="shared" si="58"/>
        <v>#REF!</v>
      </c>
      <c r="J56" s="6" t="str">
        <f t="shared" si="58"/>
        <v>#REF!</v>
      </c>
      <c r="K56" s="6" t="str">
        <f t="shared" si="58"/>
        <v>#REF!</v>
      </c>
      <c r="L56" s="6" t="str">
        <f t="shared" si="58"/>
        <v>#REF!</v>
      </c>
      <c r="M56" s="6" t="str">
        <f t="shared" si="58"/>
        <v>#REF!</v>
      </c>
      <c r="N56" s="6" t="str">
        <f t="shared" si="58"/>
        <v>#REF!</v>
      </c>
    </row>
    <row r="57">
      <c r="A57" s="6" t="str">
        <f>'Gibsonburg Golden Bears'!A18</f>
        <v>#REF!</v>
      </c>
      <c r="E57" s="6" t="str">
        <f t="shared" si="46"/>
        <v>#REF!</v>
      </c>
      <c r="F57" s="6" t="str">
        <f t="shared" ref="F57:N57" si="59">'Gibsonburg Golden Bears'!B18</f>
        <v>#REF!</v>
      </c>
      <c r="G57" s="6" t="str">
        <f t="shared" si="59"/>
        <v>#REF!</v>
      </c>
      <c r="H57" s="6" t="str">
        <f t="shared" si="59"/>
        <v>#REF!</v>
      </c>
      <c r="I57" s="6" t="str">
        <f t="shared" si="59"/>
        <v>#REF!</v>
      </c>
      <c r="J57" s="6" t="str">
        <f t="shared" si="59"/>
        <v>#REF!</v>
      </c>
      <c r="K57" s="6" t="str">
        <f t="shared" si="59"/>
        <v>#REF!</v>
      </c>
      <c r="L57" s="6" t="str">
        <f t="shared" si="59"/>
        <v>#REF!</v>
      </c>
      <c r="M57" s="6" t="str">
        <f t="shared" si="59"/>
        <v>#REF!</v>
      </c>
      <c r="N57" s="6" t="str">
        <f t="shared" si="59"/>
        <v>#REF!</v>
      </c>
    </row>
    <row r="58">
      <c r="A58" s="6" t="str">
        <f>'Gibsonburg Golden Bears'!A17</f>
        <v>#REF!</v>
      </c>
      <c r="E58" s="6" t="str">
        <f t="shared" si="46"/>
        <v>#REF!</v>
      </c>
      <c r="F58" s="6" t="str">
        <f t="shared" ref="F58:N58" si="60">'Gibsonburg Golden Bears'!B17</f>
        <v>#REF!</v>
      </c>
      <c r="G58" s="6" t="str">
        <f t="shared" si="60"/>
        <v>#REF!</v>
      </c>
      <c r="H58" s="6" t="str">
        <f t="shared" si="60"/>
        <v>#REF!</v>
      </c>
      <c r="I58" s="6" t="str">
        <f t="shared" si="60"/>
        <v>#REF!</v>
      </c>
      <c r="J58" s="6" t="str">
        <f t="shared" si="60"/>
        <v>#REF!</v>
      </c>
      <c r="K58" s="6" t="str">
        <f t="shared" si="60"/>
        <v>#REF!</v>
      </c>
      <c r="L58" s="6" t="str">
        <f t="shared" si="60"/>
        <v>#REF!</v>
      </c>
      <c r="M58" s="6" t="str">
        <f t="shared" si="60"/>
        <v>#REF!</v>
      </c>
      <c r="N58" s="6" t="str">
        <f t="shared" si="60"/>
        <v>#REF!</v>
      </c>
    </row>
    <row r="59">
      <c r="A59" s="6" t="str">
        <f>'Gibsonburg Golden Bears'!A16</f>
        <v>#REF!</v>
      </c>
      <c r="E59" s="6" t="str">
        <f t="shared" si="46"/>
        <v>#REF!</v>
      </c>
      <c r="F59" s="6" t="str">
        <f t="shared" ref="F59:N59" si="61">'Gibsonburg Golden Bears'!B16</f>
        <v>#REF!</v>
      </c>
      <c r="G59" s="6" t="str">
        <f t="shared" si="61"/>
        <v>#REF!</v>
      </c>
      <c r="H59" s="6" t="str">
        <f t="shared" si="61"/>
        <v>#REF!</v>
      </c>
      <c r="I59" s="6" t="str">
        <f t="shared" si="61"/>
        <v>#REF!</v>
      </c>
      <c r="J59" s="6" t="str">
        <f t="shared" si="61"/>
        <v>#REF!</v>
      </c>
      <c r="K59" s="6" t="str">
        <f t="shared" si="61"/>
        <v>#REF!</v>
      </c>
      <c r="L59" s="6" t="str">
        <f t="shared" si="61"/>
        <v>#REF!</v>
      </c>
      <c r="M59" s="6" t="str">
        <f t="shared" si="61"/>
        <v>#REF!</v>
      </c>
      <c r="N59" s="6" t="str">
        <f t="shared" si="61"/>
        <v>#REF!</v>
      </c>
    </row>
    <row r="60">
      <c r="A60" s="6" t="str">
        <f>'Gibsonburg Golden Bears'!A15</f>
        <v>#REF!</v>
      </c>
      <c r="E60" s="6" t="str">
        <f t="shared" si="46"/>
        <v>#REF!</v>
      </c>
      <c r="F60" s="6" t="str">
        <f t="shared" ref="F60:N60" si="62">'Gibsonburg Golden Bears'!B15</f>
        <v>#REF!</v>
      </c>
      <c r="G60" s="6" t="str">
        <f t="shared" si="62"/>
        <v>#REF!</v>
      </c>
      <c r="H60" s="6" t="str">
        <f t="shared" si="62"/>
        <v>#REF!</v>
      </c>
      <c r="I60" s="6" t="str">
        <f t="shared" si="62"/>
        <v>#REF!</v>
      </c>
      <c r="J60" s="6" t="str">
        <f t="shared" si="62"/>
        <v>#REF!</v>
      </c>
      <c r="K60" s="6" t="str">
        <f t="shared" si="62"/>
        <v>#REF!</v>
      </c>
      <c r="L60" s="6" t="str">
        <f t="shared" si="62"/>
        <v>#REF!</v>
      </c>
      <c r="M60" s="6" t="str">
        <f t="shared" si="62"/>
        <v>#REF!</v>
      </c>
      <c r="N60" s="6" t="str">
        <f t="shared" si="62"/>
        <v>#REF!</v>
      </c>
    </row>
    <row r="61">
      <c r="A61" s="6" t="str">
        <f>'Gibsonburg Golden Bears'!A14</f>
        <v>#REF!</v>
      </c>
      <c r="E61" s="6" t="str">
        <f t="shared" si="46"/>
        <v>#REF!</v>
      </c>
      <c r="F61" s="6" t="str">
        <f t="shared" ref="F61:N61" si="63">'Gibsonburg Golden Bears'!B14</f>
        <v>#REF!</v>
      </c>
      <c r="G61" s="6" t="str">
        <f t="shared" si="63"/>
        <v>#REF!</v>
      </c>
      <c r="H61" s="6" t="str">
        <f t="shared" si="63"/>
        <v>#REF!</v>
      </c>
      <c r="I61" s="6" t="str">
        <f t="shared" si="63"/>
        <v>#REF!</v>
      </c>
      <c r="J61" s="6" t="str">
        <f t="shared" si="63"/>
        <v>#REF!</v>
      </c>
      <c r="K61" s="6" t="str">
        <f t="shared" si="63"/>
        <v>#REF!</v>
      </c>
      <c r="L61" s="6" t="str">
        <f t="shared" si="63"/>
        <v>#REF!</v>
      </c>
      <c r="M61" s="6" t="str">
        <f t="shared" si="63"/>
        <v>#REF!</v>
      </c>
      <c r="N61" s="6" t="str">
        <f t="shared" si="63"/>
        <v>#REF!</v>
      </c>
    </row>
    <row r="62">
      <c r="A62" s="6" t="str">
        <f>'Gibsonburg Golden Bears'!A13</f>
        <v>#REF!</v>
      </c>
      <c r="E62" s="6" t="str">
        <f t="shared" si="46"/>
        <v>#REF!</v>
      </c>
      <c r="F62" s="6" t="str">
        <f t="shared" ref="F62:N62" si="64">'Gibsonburg Golden Bears'!B13</f>
        <v>#REF!</v>
      </c>
      <c r="G62" s="6" t="str">
        <f t="shared" si="64"/>
        <v>#REF!</v>
      </c>
      <c r="H62" s="6" t="str">
        <f t="shared" si="64"/>
        <v>#REF!</v>
      </c>
      <c r="I62" s="6" t="str">
        <f t="shared" si="64"/>
        <v>#REF!</v>
      </c>
      <c r="J62" s="6" t="str">
        <f t="shared" si="64"/>
        <v>#REF!</v>
      </c>
      <c r="K62" s="6" t="str">
        <f t="shared" si="64"/>
        <v>#REF!</v>
      </c>
      <c r="L62" s="6" t="str">
        <f t="shared" si="64"/>
        <v>#REF!</v>
      </c>
      <c r="M62" s="6" t="str">
        <f t="shared" si="64"/>
        <v>#REF!</v>
      </c>
      <c r="N62" s="6" t="str">
        <f t="shared" si="64"/>
        <v>#REF!</v>
      </c>
    </row>
    <row r="63">
      <c r="A63" s="6" t="str">
        <f>'Gibsonburg Golden Bears'!A12</f>
        <v>#REF!</v>
      </c>
      <c r="E63" s="6" t="str">
        <f t="shared" si="46"/>
        <v>#REF!</v>
      </c>
      <c r="F63" s="6" t="str">
        <f t="shared" ref="F63:N63" si="65">'Gibsonburg Golden Bears'!B12</f>
        <v>#REF!</v>
      </c>
      <c r="G63" s="6" t="str">
        <f t="shared" si="65"/>
        <v>#REF!</v>
      </c>
      <c r="H63" s="6" t="str">
        <f t="shared" si="65"/>
        <v>#REF!</v>
      </c>
      <c r="I63" s="6" t="str">
        <f t="shared" si="65"/>
        <v>#REF!</v>
      </c>
      <c r="J63" s="6" t="str">
        <f t="shared" si="65"/>
        <v>#REF!</v>
      </c>
      <c r="K63" s="6" t="str">
        <f t="shared" si="65"/>
        <v>#REF!</v>
      </c>
      <c r="L63" s="6" t="str">
        <f t="shared" si="65"/>
        <v>#REF!</v>
      </c>
      <c r="M63" s="6" t="str">
        <f t="shared" si="65"/>
        <v>#REF!</v>
      </c>
      <c r="N63" s="6" t="str">
        <f t="shared" si="65"/>
        <v>#REF!</v>
      </c>
    </row>
    <row r="64">
      <c r="A64" s="6" t="str">
        <f>'Gibsonburg Golden Bears'!A11</f>
        <v>#REF!</v>
      </c>
      <c r="E64" s="6" t="str">
        <f t="shared" si="46"/>
        <v>#REF!</v>
      </c>
      <c r="F64" s="6" t="str">
        <f t="shared" ref="F64:N64" si="66">'Gibsonburg Golden Bears'!B11</f>
        <v>#REF!</v>
      </c>
      <c r="G64" s="6" t="str">
        <f t="shared" si="66"/>
        <v>#REF!</v>
      </c>
      <c r="H64" s="6" t="str">
        <f t="shared" si="66"/>
        <v>#REF!</v>
      </c>
      <c r="I64" s="6" t="str">
        <f t="shared" si="66"/>
        <v>#REF!</v>
      </c>
      <c r="J64" s="6" t="str">
        <f t="shared" si="66"/>
        <v>#REF!</v>
      </c>
      <c r="K64" s="6" t="str">
        <f t="shared" si="66"/>
        <v>#REF!</v>
      </c>
      <c r="L64" s="6" t="str">
        <f t="shared" si="66"/>
        <v>#REF!</v>
      </c>
      <c r="M64" s="6" t="str">
        <f t="shared" si="66"/>
        <v>#REF!</v>
      </c>
      <c r="N64" s="6" t="str">
        <f t="shared" si="66"/>
        <v>#REF!</v>
      </c>
    </row>
    <row r="65">
      <c r="A65" s="6" t="str">
        <f>'Lakota Raiders'!A31</f>
        <v>#REF!</v>
      </c>
      <c r="E65" s="6" t="str">
        <f t="shared" ref="E65:E85" si="68">LEFT('Lakota Raiders'!A$1,3)</f>
        <v>#REF!</v>
      </c>
      <c r="F65" s="6" t="str">
        <f t="shared" ref="F65:N65" si="67">'Lakota Raiders'!B31</f>
        <v>#REF!</v>
      </c>
      <c r="G65" s="6" t="str">
        <f t="shared" si="67"/>
        <v>#REF!</v>
      </c>
      <c r="H65" s="6" t="str">
        <f t="shared" si="67"/>
        <v>#REF!</v>
      </c>
      <c r="I65" s="6" t="str">
        <f t="shared" si="67"/>
        <v>#REF!</v>
      </c>
      <c r="J65" s="6" t="str">
        <f t="shared" si="67"/>
        <v>#REF!</v>
      </c>
      <c r="K65" s="6" t="str">
        <f t="shared" si="67"/>
        <v>#REF!</v>
      </c>
      <c r="L65" s="6" t="str">
        <f t="shared" si="67"/>
        <v>#REF!</v>
      </c>
      <c r="M65" s="6" t="str">
        <f t="shared" si="67"/>
        <v>#REF!</v>
      </c>
      <c r="N65" s="6" t="str">
        <f t="shared" si="67"/>
        <v>#REF!</v>
      </c>
    </row>
    <row r="66">
      <c r="A66" s="6" t="str">
        <f>'Lakota Raiders'!A30</f>
        <v>#REF!</v>
      </c>
      <c r="E66" s="6" t="str">
        <f t="shared" si="68"/>
        <v>#REF!</v>
      </c>
      <c r="F66" s="6" t="str">
        <f t="shared" ref="F66:N66" si="69">'Lakota Raiders'!B30</f>
        <v>#REF!</v>
      </c>
      <c r="G66" s="6" t="str">
        <f t="shared" si="69"/>
        <v>#REF!</v>
      </c>
      <c r="H66" s="6" t="str">
        <f t="shared" si="69"/>
        <v>#REF!</v>
      </c>
      <c r="I66" s="6" t="str">
        <f t="shared" si="69"/>
        <v>#REF!</v>
      </c>
      <c r="J66" s="6" t="str">
        <f t="shared" si="69"/>
        <v>#REF!</v>
      </c>
      <c r="K66" s="6" t="str">
        <f t="shared" si="69"/>
        <v>#REF!</v>
      </c>
      <c r="L66" s="6" t="str">
        <f t="shared" si="69"/>
        <v>#REF!</v>
      </c>
      <c r="M66" s="6" t="str">
        <f t="shared" si="69"/>
        <v>#REF!</v>
      </c>
      <c r="N66" s="6" t="str">
        <f t="shared" si="69"/>
        <v>#REF!</v>
      </c>
    </row>
    <row r="67">
      <c r="A67" s="6" t="str">
        <f>'Lakota Raiders'!A29</f>
        <v>#REF!</v>
      </c>
      <c r="E67" s="6" t="str">
        <f t="shared" si="68"/>
        <v>#REF!</v>
      </c>
      <c r="F67" s="6" t="str">
        <f t="shared" ref="F67:N67" si="70">'Lakota Raiders'!B29</f>
        <v>#REF!</v>
      </c>
      <c r="G67" s="6" t="str">
        <f t="shared" si="70"/>
        <v>#REF!</v>
      </c>
      <c r="H67" s="6" t="str">
        <f t="shared" si="70"/>
        <v>#REF!</v>
      </c>
      <c r="I67" s="6" t="str">
        <f t="shared" si="70"/>
        <v>#REF!</v>
      </c>
      <c r="J67" s="6" t="str">
        <f t="shared" si="70"/>
        <v>#REF!</v>
      </c>
      <c r="K67" s="6" t="str">
        <f t="shared" si="70"/>
        <v>#REF!</v>
      </c>
      <c r="L67" s="6" t="str">
        <f t="shared" si="70"/>
        <v>#REF!</v>
      </c>
      <c r="M67" s="6" t="str">
        <f t="shared" si="70"/>
        <v>#REF!</v>
      </c>
      <c r="N67" s="6" t="str">
        <f t="shared" si="70"/>
        <v>#REF!</v>
      </c>
    </row>
    <row r="68">
      <c r="A68" s="6" t="str">
        <f>'Lakota Raiders'!A28</f>
        <v>#REF!</v>
      </c>
      <c r="E68" s="6" t="str">
        <f t="shared" si="68"/>
        <v>#REF!</v>
      </c>
      <c r="F68" s="6" t="str">
        <f t="shared" ref="F68:N68" si="71">'Lakota Raiders'!B28</f>
        <v>#REF!</v>
      </c>
      <c r="G68" s="6" t="str">
        <f t="shared" si="71"/>
        <v>#REF!</v>
      </c>
      <c r="H68" s="6" t="str">
        <f t="shared" si="71"/>
        <v>#REF!</v>
      </c>
      <c r="I68" s="6" t="str">
        <f t="shared" si="71"/>
        <v>#REF!</v>
      </c>
      <c r="J68" s="6" t="str">
        <f t="shared" si="71"/>
        <v>#REF!</v>
      </c>
      <c r="K68" s="6" t="str">
        <f t="shared" si="71"/>
        <v>#REF!</v>
      </c>
      <c r="L68" s="6" t="str">
        <f t="shared" si="71"/>
        <v>#REF!</v>
      </c>
      <c r="M68" s="6" t="str">
        <f t="shared" si="71"/>
        <v>#REF!</v>
      </c>
      <c r="N68" s="6" t="str">
        <f t="shared" si="71"/>
        <v>#REF!</v>
      </c>
    </row>
    <row r="69">
      <c r="A69" s="6" t="str">
        <f>'Lakota Raiders'!A27</f>
        <v>#REF!</v>
      </c>
      <c r="E69" s="6" t="str">
        <f t="shared" si="68"/>
        <v>#REF!</v>
      </c>
      <c r="F69" s="6" t="str">
        <f t="shared" ref="F69:N69" si="72">'Lakota Raiders'!B27</f>
        <v>#REF!</v>
      </c>
      <c r="G69" s="6" t="str">
        <f t="shared" si="72"/>
        <v>#REF!</v>
      </c>
      <c r="H69" s="6" t="str">
        <f t="shared" si="72"/>
        <v>#REF!</v>
      </c>
      <c r="I69" s="6" t="str">
        <f t="shared" si="72"/>
        <v>#REF!</v>
      </c>
      <c r="J69" s="6" t="str">
        <f t="shared" si="72"/>
        <v>#REF!</v>
      </c>
      <c r="K69" s="6" t="str">
        <f t="shared" si="72"/>
        <v>#REF!</v>
      </c>
      <c r="L69" s="6" t="str">
        <f t="shared" si="72"/>
        <v>#REF!</v>
      </c>
      <c r="M69" s="6" t="str">
        <f t="shared" si="72"/>
        <v>#REF!</v>
      </c>
      <c r="N69" s="6" t="str">
        <f t="shared" si="72"/>
        <v>#REF!</v>
      </c>
    </row>
    <row r="70">
      <c r="A70" s="6" t="str">
        <f>'Lakota Raiders'!A26</f>
        <v>#REF!</v>
      </c>
      <c r="E70" s="6" t="str">
        <f t="shared" si="68"/>
        <v>#REF!</v>
      </c>
      <c r="F70" s="6" t="str">
        <f t="shared" ref="F70:N70" si="73">'Lakota Raiders'!B26</f>
        <v>#REF!</v>
      </c>
      <c r="G70" s="6" t="str">
        <f t="shared" si="73"/>
        <v>#REF!</v>
      </c>
      <c r="H70" s="6" t="str">
        <f t="shared" si="73"/>
        <v>#REF!</v>
      </c>
      <c r="I70" s="6" t="str">
        <f t="shared" si="73"/>
        <v>#REF!</v>
      </c>
      <c r="J70" s="6" t="str">
        <f t="shared" si="73"/>
        <v>#REF!</v>
      </c>
      <c r="K70" s="6" t="str">
        <f t="shared" si="73"/>
        <v>#REF!</v>
      </c>
      <c r="L70" s="6" t="str">
        <f t="shared" si="73"/>
        <v>#REF!</v>
      </c>
      <c r="M70" s="6" t="str">
        <f t="shared" si="73"/>
        <v>#REF!</v>
      </c>
      <c r="N70" s="6" t="str">
        <f t="shared" si="73"/>
        <v>#REF!</v>
      </c>
    </row>
    <row r="71">
      <c r="A71" s="6" t="str">
        <f>'Lakota Raiders'!A25</f>
        <v>#REF!</v>
      </c>
      <c r="E71" s="6" t="str">
        <f t="shared" si="68"/>
        <v>#REF!</v>
      </c>
      <c r="F71" s="6" t="str">
        <f t="shared" ref="F71:N71" si="74">'Lakota Raiders'!B25</f>
        <v>#REF!</v>
      </c>
      <c r="G71" s="6" t="str">
        <f t="shared" si="74"/>
        <v>#REF!</v>
      </c>
      <c r="H71" s="6" t="str">
        <f t="shared" si="74"/>
        <v>#REF!</v>
      </c>
      <c r="I71" s="6" t="str">
        <f t="shared" si="74"/>
        <v>#REF!</v>
      </c>
      <c r="J71" s="6" t="str">
        <f t="shared" si="74"/>
        <v>#REF!</v>
      </c>
      <c r="K71" s="6" t="str">
        <f t="shared" si="74"/>
        <v>#REF!</v>
      </c>
      <c r="L71" s="6" t="str">
        <f t="shared" si="74"/>
        <v>#REF!</v>
      </c>
      <c r="M71" s="6" t="str">
        <f t="shared" si="74"/>
        <v>#REF!</v>
      </c>
      <c r="N71" s="6" t="str">
        <f t="shared" si="74"/>
        <v>#REF!</v>
      </c>
    </row>
    <row r="72">
      <c r="A72" s="6" t="str">
        <f>'Lakota Raiders'!A24</f>
        <v>#REF!</v>
      </c>
      <c r="E72" s="6" t="str">
        <f t="shared" si="68"/>
        <v>#REF!</v>
      </c>
      <c r="F72" s="6" t="str">
        <f t="shared" ref="F72:N72" si="75">'Lakota Raiders'!B24</f>
        <v>#REF!</v>
      </c>
      <c r="G72" s="6" t="str">
        <f t="shared" si="75"/>
        <v>#REF!</v>
      </c>
      <c r="H72" s="6" t="str">
        <f t="shared" si="75"/>
        <v>#REF!</v>
      </c>
      <c r="I72" s="6" t="str">
        <f t="shared" si="75"/>
        <v>#REF!</v>
      </c>
      <c r="J72" s="6" t="str">
        <f t="shared" si="75"/>
        <v>#REF!</v>
      </c>
      <c r="K72" s="6" t="str">
        <f t="shared" si="75"/>
        <v>#REF!</v>
      </c>
      <c r="L72" s="6" t="str">
        <f t="shared" si="75"/>
        <v>#REF!</v>
      </c>
      <c r="M72" s="6" t="str">
        <f t="shared" si="75"/>
        <v>#REF!</v>
      </c>
      <c r="N72" s="6" t="str">
        <f t="shared" si="75"/>
        <v>#REF!</v>
      </c>
    </row>
    <row r="73">
      <c r="A73" s="6" t="str">
        <f>'Lakota Raiders'!A23</f>
        <v>#REF!</v>
      </c>
      <c r="E73" s="6" t="str">
        <f t="shared" si="68"/>
        <v>#REF!</v>
      </c>
      <c r="F73" s="6" t="str">
        <f t="shared" ref="F73:N73" si="76">'Lakota Raiders'!B23</f>
        <v>#REF!</v>
      </c>
      <c r="G73" s="6" t="str">
        <f t="shared" si="76"/>
        <v>#REF!</v>
      </c>
      <c r="H73" s="6" t="str">
        <f t="shared" si="76"/>
        <v>#REF!</v>
      </c>
      <c r="I73" s="6" t="str">
        <f t="shared" si="76"/>
        <v>#REF!</v>
      </c>
      <c r="J73" s="6" t="str">
        <f t="shared" si="76"/>
        <v>#REF!</v>
      </c>
      <c r="K73" s="6" t="str">
        <f t="shared" si="76"/>
        <v>#REF!</v>
      </c>
      <c r="L73" s="6" t="str">
        <f t="shared" si="76"/>
        <v>#REF!</v>
      </c>
      <c r="M73" s="6" t="str">
        <f t="shared" si="76"/>
        <v>#REF!</v>
      </c>
      <c r="N73" s="6" t="str">
        <f t="shared" si="76"/>
        <v>#REF!</v>
      </c>
    </row>
    <row r="74">
      <c r="A74" s="6" t="str">
        <f>'Lakota Raiders'!A22</f>
        <v>#REF!</v>
      </c>
      <c r="E74" s="6" t="str">
        <f t="shared" si="68"/>
        <v>#REF!</v>
      </c>
      <c r="F74" s="6" t="str">
        <f t="shared" ref="F74:N74" si="77">'Lakota Raiders'!B22</f>
        <v>#REF!</v>
      </c>
      <c r="G74" s="6" t="str">
        <f t="shared" si="77"/>
        <v>#REF!</v>
      </c>
      <c r="H74" s="6" t="str">
        <f t="shared" si="77"/>
        <v>#REF!</v>
      </c>
      <c r="I74" s="6" t="str">
        <f t="shared" si="77"/>
        <v>#REF!</v>
      </c>
      <c r="J74" s="6" t="str">
        <f t="shared" si="77"/>
        <v>#REF!</v>
      </c>
      <c r="K74" s="6" t="str">
        <f t="shared" si="77"/>
        <v>#REF!</v>
      </c>
      <c r="L74" s="6" t="str">
        <f t="shared" si="77"/>
        <v>#REF!</v>
      </c>
      <c r="M74" s="6" t="str">
        <f t="shared" si="77"/>
        <v>#REF!</v>
      </c>
      <c r="N74" s="6" t="str">
        <f t="shared" si="77"/>
        <v>#REF!</v>
      </c>
    </row>
    <row r="75">
      <c r="A75" s="6" t="str">
        <f>'Lakota Raiders'!A21</f>
        <v>#REF!</v>
      </c>
      <c r="E75" s="6" t="str">
        <f t="shared" si="68"/>
        <v>#REF!</v>
      </c>
      <c r="F75" s="6" t="str">
        <f t="shared" ref="F75:N75" si="78">'Lakota Raiders'!B21</f>
        <v>#REF!</v>
      </c>
      <c r="G75" s="6" t="str">
        <f t="shared" si="78"/>
        <v>#REF!</v>
      </c>
      <c r="H75" s="6" t="str">
        <f t="shared" si="78"/>
        <v>#REF!</v>
      </c>
      <c r="I75" s="6" t="str">
        <f t="shared" si="78"/>
        <v>#REF!</v>
      </c>
      <c r="J75" s="6" t="str">
        <f t="shared" si="78"/>
        <v>#REF!</v>
      </c>
      <c r="K75" s="6" t="str">
        <f t="shared" si="78"/>
        <v>#REF!</v>
      </c>
      <c r="L75" s="6" t="str">
        <f t="shared" si="78"/>
        <v>#REF!</v>
      </c>
      <c r="M75" s="6" t="str">
        <f t="shared" si="78"/>
        <v>#REF!</v>
      </c>
      <c r="N75" s="6" t="str">
        <f t="shared" si="78"/>
        <v>#REF!</v>
      </c>
    </row>
    <row r="76">
      <c r="A76" s="6" t="str">
        <f>'Lakota Raiders'!A20</f>
        <v>#REF!</v>
      </c>
      <c r="E76" s="6" t="str">
        <f t="shared" si="68"/>
        <v>#REF!</v>
      </c>
      <c r="F76" s="6" t="str">
        <f t="shared" ref="F76:N76" si="79">'Lakota Raiders'!B20</f>
        <v>#REF!</v>
      </c>
      <c r="G76" s="6" t="str">
        <f t="shared" si="79"/>
        <v>#REF!</v>
      </c>
      <c r="H76" s="6" t="str">
        <f t="shared" si="79"/>
        <v>#REF!</v>
      </c>
      <c r="I76" s="6" t="str">
        <f t="shared" si="79"/>
        <v>#REF!</v>
      </c>
      <c r="J76" s="6" t="str">
        <f t="shared" si="79"/>
        <v>#REF!</v>
      </c>
      <c r="K76" s="6" t="str">
        <f t="shared" si="79"/>
        <v>#REF!</v>
      </c>
      <c r="L76" s="6" t="str">
        <f t="shared" si="79"/>
        <v>#REF!</v>
      </c>
      <c r="M76" s="6" t="str">
        <f t="shared" si="79"/>
        <v>#REF!</v>
      </c>
      <c r="N76" s="6" t="str">
        <f t="shared" si="79"/>
        <v>#REF!</v>
      </c>
    </row>
    <row r="77">
      <c r="A77" s="6" t="str">
        <f>'Lakota Raiders'!A19</f>
        <v>#REF!</v>
      </c>
      <c r="E77" s="6" t="str">
        <f t="shared" si="68"/>
        <v>#REF!</v>
      </c>
      <c r="F77" s="6" t="str">
        <f t="shared" ref="F77:N77" si="80">'Lakota Raiders'!B19</f>
        <v>#REF!</v>
      </c>
      <c r="G77" s="6" t="str">
        <f t="shared" si="80"/>
        <v>#REF!</v>
      </c>
      <c r="H77" s="6" t="str">
        <f t="shared" si="80"/>
        <v>#REF!</v>
      </c>
      <c r="I77" s="6" t="str">
        <f t="shared" si="80"/>
        <v>#REF!</v>
      </c>
      <c r="J77" s="6" t="str">
        <f t="shared" si="80"/>
        <v>#REF!</v>
      </c>
      <c r="K77" s="6" t="str">
        <f t="shared" si="80"/>
        <v>#REF!</v>
      </c>
      <c r="L77" s="6" t="str">
        <f t="shared" si="80"/>
        <v>#REF!</v>
      </c>
      <c r="M77" s="6" t="str">
        <f t="shared" si="80"/>
        <v>#REF!</v>
      </c>
      <c r="N77" s="6" t="str">
        <f t="shared" si="80"/>
        <v>#REF!</v>
      </c>
    </row>
    <row r="78">
      <c r="A78" s="6" t="str">
        <f>'Lakota Raiders'!A18</f>
        <v>#REF!</v>
      </c>
      <c r="E78" s="6" t="str">
        <f t="shared" si="68"/>
        <v>#REF!</v>
      </c>
      <c r="F78" s="6" t="str">
        <f t="shared" ref="F78:N78" si="81">'Lakota Raiders'!B18</f>
        <v>#REF!</v>
      </c>
      <c r="G78" s="6" t="str">
        <f t="shared" si="81"/>
        <v>#REF!</v>
      </c>
      <c r="H78" s="6" t="str">
        <f t="shared" si="81"/>
        <v>#REF!</v>
      </c>
      <c r="I78" s="6" t="str">
        <f t="shared" si="81"/>
        <v>#REF!</v>
      </c>
      <c r="J78" s="6" t="str">
        <f t="shared" si="81"/>
        <v>#REF!</v>
      </c>
      <c r="K78" s="6" t="str">
        <f t="shared" si="81"/>
        <v>#REF!</v>
      </c>
      <c r="L78" s="6" t="str">
        <f t="shared" si="81"/>
        <v>#REF!</v>
      </c>
      <c r="M78" s="6" t="str">
        <f t="shared" si="81"/>
        <v>#REF!</v>
      </c>
      <c r="N78" s="6" t="str">
        <f t="shared" si="81"/>
        <v>#REF!</v>
      </c>
    </row>
    <row r="79">
      <c r="A79" s="6" t="str">
        <f>'Lakota Raiders'!A17</f>
        <v>#REF!</v>
      </c>
      <c r="E79" s="6" t="str">
        <f t="shared" si="68"/>
        <v>#REF!</v>
      </c>
      <c r="F79" s="6" t="str">
        <f t="shared" ref="F79:N79" si="82">'Lakota Raiders'!B17</f>
        <v>#REF!</v>
      </c>
      <c r="G79" s="6" t="str">
        <f t="shared" si="82"/>
        <v>#REF!</v>
      </c>
      <c r="H79" s="6" t="str">
        <f t="shared" si="82"/>
        <v>#REF!</v>
      </c>
      <c r="I79" s="6" t="str">
        <f t="shared" si="82"/>
        <v>#REF!</v>
      </c>
      <c r="J79" s="6" t="str">
        <f t="shared" si="82"/>
        <v>#REF!</v>
      </c>
      <c r="K79" s="6" t="str">
        <f t="shared" si="82"/>
        <v>#REF!</v>
      </c>
      <c r="L79" s="6" t="str">
        <f t="shared" si="82"/>
        <v>#REF!</v>
      </c>
      <c r="M79" s="6" t="str">
        <f t="shared" si="82"/>
        <v>#REF!</v>
      </c>
      <c r="N79" s="6" t="str">
        <f t="shared" si="82"/>
        <v>#REF!</v>
      </c>
    </row>
    <row r="80">
      <c r="A80" s="6" t="str">
        <f>'Lakota Raiders'!A16</f>
        <v>#REF!</v>
      </c>
      <c r="E80" s="6" t="str">
        <f t="shared" si="68"/>
        <v>#REF!</v>
      </c>
      <c r="F80" s="6" t="str">
        <f t="shared" ref="F80:N80" si="83">'Lakota Raiders'!B16</f>
        <v>#REF!</v>
      </c>
      <c r="G80" s="6" t="str">
        <f t="shared" si="83"/>
        <v>#REF!</v>
      </c>
      <c r="H80" s="6" t="str">
        <f t="shared" si="83"/>
        <v>#REF!</v>
      </c>
      <c r="I80" s="6" t="str">
        <f t="shared" si="83"/>
        <v>#REF!</v>
      </c>
      <c r="J80" s="6" t="str">
        <f t="shared" si="83"/>
        <v>#REF!</v>
      </c>
      <c r="K80" s="6" t="str">
        <f t="shared" si="83"/>
        <v>#REF!</v>
      </c>
      <c r="L80" s="6" t="str">
        <f t="shared" si="83"/>
        <v>#REF!</v>
      </c>
      <c r="M80" s="6" t="str">
        <f t="shared" si="83"/>
        <v>#REF!</v>
      </c>
      <c r="N80" s="6" t="str">
        <f t="shared" si="83"/>
        <v>#REF!</v>
      </c>
    </row>
    <row r="81">
      <c r="A81" s="6" t="str">
        <f>'Lakota Raiders'!A15</f>
        <v>#REF!</v>
      </c>
      <c r="E81" s="6" t="str">
        <f t="shared" si="68"/>
        <v>#REF!</v>
      </c>
      <c r="F81" s="6" t="str">
        <f t="shared" ref="F81:N81" si="84">'Lakota Raiders'!B15</f>
        <v>#REF!</v>
      </c>
      <c r="G81" s="6" t="str">
        <f t="shared" si="84"/>
        <v>#REF!</v>
      </c>
      <c r="H81" s="6" t="str">
        <f t="shared" si="84"/>
        <v>#REF!</v>
      </c>
      <c r="I81" s="6" t="str">
        <f t="shared" si="84"/>
        <v>#REF!</v>
      </c>
      <c r="J81" s="6" t="str">
        <f t="shared" si="84"/>
        <v>#REF!</v>
      </c>
      <c r="K81" s="6" t="str">
        <f t="shared" si="84"/>
        <v>#REF!</v>
      </c>
      <c r="L81" s="6" t="str">
        <f t="shared" si="84"/>
        <v>#REF!</v>
      </c>
      <c r="M81" s="6" t="str">
        <f t="shared" si="84"/>
        <v>#REF!</v>
      </c>
      <c r="N81" s="6" t="str">
        <f t="shared" si="84"/>
        <v>#REF!</v>
      </c>
    </row>
    <row r="82">
      <c r="A82" s="6" t="str">
        <f>'Lakota Raiders'!A14</f>
        <v>#REF!</v>
      </c>
      <c r="E82" s="6" t="str">
        <f t="shared" si="68"/>
        <v>#REF!</v>
      </c>
      <c r="F82" s="6" t="str">
        <f t="shared" ref="F82:N82" si="85">'Lakota Raiders'!B14</f>
        <v>#REF!</v>
      </c>
      <c r="G82" s="6" t="str">
        <f t="shared" si="85"/>
        <v>#REF!</v>
      </c>
      <c r="H82" s="6" t="str">
        <f t="shared" si="85"/>
        <v>#REF!</v>
      </c>
      <c r="I82" s="6" t="str">
        <f t="shared" si="85"/>
        <v>#REF!</v>
      </c>
      <c r="J82" s="6" t="str">
        <f t="shared" si="85"/>
        <v>#REF!</v>
      </c>
      <c r="K82" s="6" t="str">
        <f t="shared" si="85"/>
        <v>#REF!</v>
      </c>
      <c r="L82" s="6" t="str">
        <f t="shared" si="85"/>
        <v>#REF!</v>
      </c>
      <c r="M82" s="6" t="str">
        <f t="shared" si="85"/>
        <v>#REF!</v>
      </c>
      <c r="N82" s="6" t="str">
        <f t="shared" si="85"/>
        <v>#REF!</v>
      </c>
    </row>
    <row r="83">
      <c r="A83" s="6" t="str">
        <f>'Lakota Raiders'!A13</f>
        <v>#REF!</v>
      </c>
      <c r="E83" s="6" t="str">
        <f t="shared" si="68"/>
        <v>#REF!</v>
      </c>
      <c r="F83" s="6" t="str">
        <f t="shared" ref="F83:N83" si="86">'Lakota Raiders'!B13</f>
        <v>#REF!</v>
      </c>
      <c r="G83" s="6" t="str">
        <f t="shared" si="86"/>
        <v>#REF!</v>
      </c>
      <c r="H83" s="6" t="str">
        <f t="shared" si="86"/>
        <v>#REF!</v>
      </c>
      <c r="I83" s="6" t="str">
        <f t="shared" si="86"/>
        <v>#REF!</v>
      </c>
      <c r="J83" s="6" t="str">
        <f t="shared" si="86"/>
        <v>#REF!</v>
      </c>
      <c r="K83" s="6" t="str">
        <f t="shared" si="86"/>
        <v>#REF!</v>
      </c>
      <c r="L83" s="6" t="str">
        <f t="shared" si="86"/>
        <v>#REF!</v>
      </c>
      <c r="M83" s="6" t="str">
        <f t="shared" si="86"/>
        <v>#REF!</v>
      </c>
      <c r="N83" s="6" t="str">
        <f t="shared" si="86"/>
        <v>#REF!</v>
      </c>
    </row>
    <row r="84">
      <c r="A84" s="6" t="str">
        <f>'Lakota Raiders'!A12</f>
        <v>#REF!</v>
      </c>
      <c r="E84" s="6" t="str">
        <f t="shared" si="68"/>
        <v>#REF!</v>
      </c>
      <c r="F84" s="6" t="str">
        <f t="shared" ref="F84:N84" si="87">'Lakota Raiders'!B12</f>
        <v>#REF!</v>
      </c>
      <c r="G84" s="6" t="str">
        <f t="shared" si="87"/>
        <v>#REF!</v>
      </c>
      <c r="H84" s="6" t="str">
        <f t="shared" si="87"/>
        <v>#REF!</v>
      </c>
      <c r="I84" s="6" t="str">
        <f t="shared" si="87"/>
        <v>#REF!</v>
      </c>
      <c r="J84" s="6" t="str">
        <f t="shared" si="87"/>
        <v>#REF!</v>
      </c>
      <c r="K84" s="6" t="str">
        <f t="shared" si="87"/>
        <v>#REF!</v>
      </c>
      <c r="L84" s="6" t="str">
        <f t="shared" si="87"/>
        <v>#REF!</v>
      </c>
      <c r="M84" s="6" t="str">
        <f t="shared" si="87"/>
        <v>#REF!</v>
      </c>
      <c r="N84" s="6" t="str">
        <f t="shared" si="87"/>
        <v>#REF!</v>
      </c>
    </row>
    <row r="85">
      <c r="A85" s="6" t="str">
        <f>'Lakota Raiders'!A11</f>
        <v>#REF!</v>
      </c>
      <c r="E85" s="6" t="str">
        <f t="shared" si="68"/>
        <v>#REF!</v>
      </c>
      <c r="F85" s="6" t="str">
        <f t="shared" ref="F85:N85" si="88">'Lakota Raiders'!B11</f>
        <v>#REF!</v>
      </c>
      <c r="G85" s="6" t="str">
        <f t="shared" si="88"/>
        <v>#REF!</v>
      </c>
      <c r="H85" s="6" t="str">
        <f t="shared" si="88"/>
        <v>#REF!</v>
      </c>
      <c r="I85" s="6" t="str">
        <f t="shared" si="88"/>
        <v>#REF!</v>
      </c>
      <c r="J85" s="6" t="str">
        <f t="shared" si="88"/>
        <v>#REF!</v>
      </c>
      <c r="K85" s="6" t="str">
        <f t="shared" si="88"/>
        <v>#REF!</v>
      </c>
      <c r="L85" s="6" t="str">
        <f t="shared" si="88"/>
        <v>#REF!</v>
      </c>
      <c r="M85" s="6" t="str">
        <f t="shared" si="88"/>
        <v>#REF!</v>
      </c>
      <c r="N85" s="6" t="str">
        <f t="shared" si="88"/>
        <v>#REF!</v>
      </c>
    </row>
    <row r="86">
      <c r="A86" s="6" t="str">
        <f>'Margaretta Polar Bears'!A31</f>
        <v>#REF!</v>
      </c>
      <c r="E86" s="6" t="str">
        <f t="shared" ref="E86:E106" si="90">LEFT('Margaretta Polar Bears'!A$1,3)</f>
        <v>#REF!</v>
      </c>
      <c r="F86" s="6" t="str">
        <f t="shared" ref="F86:N86" si="89">'Margaretta Polar Bears'!B31</f>
        <v>#REF!</v>
      </c>
      <c r="G86" s="6" t="str">
        <f t="shared" si="89"/>
        <v>#REF!</v>
      </c>
      <c r="H86" s="6" t="str">
        <f t="shared" si="89"/>
        <v>#REF!</v>
      </c>
      <c r="I86" s="6" t="str">
        <f t="shared" si="89"/>
        <v>#REF!</v>
      </c>
      <c r="J86" s="6" t="str">
        <f t="shared" si="89"/>
        <v>#REF!</v>
      </c>
      <c r="K86" s="6" t="str">
        <f t="shared" si="89"/>
        <v>#REF!</v>
      </c>
      <c r="L86" s="6" t="str">
        <f t="shared" si="89"/>
        <v>#REF!</v>
      </c>
      <c r="M86" s="6" t="str">
        <f t="shared" si="89"/>
        <v>#REF!</v>
      </c>
      <c r="N86" s="6" t="str">
        <f t="shared" si="89"/>
        <v>#REF!</v>
      </c>
    </row>
    <row r="87">
      <c r="A87" s="6" t="str">
        <f>'Margaretta Polar Bears'!A30</f>
        <v>#REF!</v>
      </c>
      <c r="E87" s="6" t="str">
        <f t="shared" si="90"/>
        <v>#REF!</v>
      </c>
      <c r="F87" s="6" t="str">
        <f t="shared" ref="F87:N87" si="91">'Margaretta Polar Bears'!B30</f>
        <v>#REF!</v>
      </c>
      <c r="G87" s="6" t="str">
        <f t="shared" si="91"/>
        <v>#REF!</v>
      </c>
      <c r="H87" s="6" t="str">
        <f t="shared" si="91"/>
        <v>#REF!</v>
      </c>
      <c r="I87" s="6" t="str">
        <f t="shared" si="91"/>
        <v>#REF!</v>
      </c>
      <c r="J87" s="6" t="str">
        <f t="shared" si="91"/>
        <v>#REF!</v>
      </c>
      <c r="K87" s="6" t="str">
        <f t="shared" si="91"/>
        <v>#REF!</v>
      </c>
      <c r="L87" s="6" t="str">
        <f t="shared" si="91"/>
        <v>#REF!</v>
      </c>
      <c r="M87" s="6" t="str">
        <f t="shared" si="91"/>
        <v>#REF!</v>
      </c>
      <c r="N87" s="6" t="str">
        <f t="shared" si="91"/>
        <v>#REF!</v>
      </c>
    </row>
    <row r="88">
      <c r="A88" s="6" t="str">
        <f>'Margaretta Polar Bears'!A29</f>
        <v>#REF!</v>
      </c>
      <c r="E88" s="6" t="str">
        <f t="shared" si="90"/>
        <v>#REF!</v>
      </c>
      <c r="F88" s="6" t="str">
        <f t="shared" ref="F88:N88" si="92">'Margaretta Polar Bears'!B29</f>
        <v>#REF!</v>
      </c>
      <c r="G88" s="6" t="str">
        <f t="shared" si="92"/>
        <v>#REF!</v>
      </c>
      <c r="H88" s="6" t="str">
        <f t="shared" si="92"/>
        <v>#REF!</v>
      </c>
      <c r="I88" s="6" t="str">
        <f t="shared" si="92"/>
        <v>#REF!</v>
      </c>
      <c r="J88" s="6" t="str">
        <f t="shared" si="92"/>
        <v>#REF!</v>
      </c>
      <c r="K88" s="6" t="str">
        <f t="shared" si="92"/>
        <v>#REF!</v>
      </c>
      <c r="L88" s="6" t="str">
        <f t="shared" si="92"/>
        <v>#REF!</v>
      </c>
      <c r="M88" s="6" t="str">
        <f t="shared" si="92"/>
        <v>#REF!</v>
      </c>
      <c r="N88" s="6" t="str">
        <f t="shared" si="92"/>
        <v>#REF!</v>
      </c>
    </row>
    <row r="89">
      <c r="A89" s="6" t="str">
        <f>'Margaretta Polar Bears'!A28</f>
        <v>#REF!</v>
      </c>
      <c r="E89" s="6" t="str">
        <f t="shared" si="90"/>
        <v>#REF!</v>
      </c>
      <c r="F89" s="6" t="str">
        <f t="shared" ref="F89:N89" si="93">'Margaretta Polar Bears'!B28</f>
        <v>#REF!</v>
      </c>
      <c r="G89" s="6" t="str">
        <f t="shared" si="93"/>
        <v>#REF!</v>
      </c>
      <c r="H89" s="6" t="str">
        <f t="shared" si="93"/>
        <v>#REF!</v>
      </c>
      <c r="I89" s="6" t="str">
        <f t="shared" si="93"/>
        <v>#REF!</v>
      </c>
      <c r="J89" s="6" t="str">
        <f t="shared" si="93"/>
        <v>#REF!</v>
      </c>
      <c r="K89" s="6" t="str">
        <f t="shared" si="93"/>
        <v>#REF!</v>
      </c>
      <c r="L89" s="6" t="str">
        <f t="shared" si="93"/>
        <v>#REF!</v>
      </c>
      <c r="M89" s="6" t="str">
        <f t="shared" si="93"/>
        <v>#REF!</v>
      </c>
      <c r="N89" s="6" t="str">
        <f t="shared" si="93"/>
        <v>#REF!</v>
      </c>
    </row>
    <row r="90">
      <c r="A90" s="6" t="str">
        <f>'Margaretta Polar Bears'!A27</f>
        <v>#REF!</v>
      </c>
      <c r="E90" s="6" t="str">
        <f t="shared" si="90"/>
        <v>#REF!</v>
      </c>
      <c r="F90" s="6" t="str">
        <f t="shared" ref="F90:N90" si="94">'Margaretta Polar Bears'!B27</f>
        <v>#REF!</v>
      </c>
      <c r="G90" s="6" t="str">
        <f t="shared" si="94"/>
        <v>#REF!</v>
      </c>
      <c r="H90" s="6" t="str">
        <f t="shared" si="94"/>
        <v>#REF!</v>
      </c>
      <c r="I90" s="6" t="str">
        <f t="shared" si="94"/>
        <v>#REF!</v>
      </c>
      <c r="J90" s="6" t="str">
        <f t="shared" si="94"/>
        <v>#REF!</v>
      </c>
      <c r="K90" s="6" t="str">
        <f t="shared" si="94"/>
        <v>#REF!</v>
      </c>
      <c r="L90" s="6" t="str">
        <f t="shared" si="94"/>
        <v>#REF!</v>
      </c>
      <c r="M90" s="6" t="str">
        <f t="shared" si="94"/>
        <v>#REF!</v>
      </c>
      <c r="N90" s="6" t="str">
        <f t="shared" si="94"/>
        <v>#REF!</v>
      </c>
    </row>
    <row r="91">
      <c r="A91" s="6" t="str">
        <f>'Margaretta Polar Bears'!A26</f>
        <v>#REF!</v>
      </c>
      <c r="E91" s="6" t="str">
        <f t="shared" si="90"/>
        <v>#REF!</v>
      </c>
      <c r="F91" s="6" t="str">
        <f t="shared" ref="F91:N91" si="95">'Margaretta Polar Bears'!B26</f>
        <v>#REF!</v>
      </c>
      <c r="G91" s="6" t="str">
        <f t="shared" si="95"/>
        <v>#REF!</v>
      </c>
      <c r="H91" s="6" t="str">
        <f t="shared" si="95"/>
        <v>#REF!</v>
      </c>
      <c r="I91" s="6" t="str">
        <f t="shared" si="95"/>
        <v>#REF!</v>
      </c>
      <c r="J91" s="6" t="str">
        <f t="shared" si="95"/>
        <v>#REF!</v>
      </c>
      <c r="K91" s="6" t="str">
        <f t="shared" si="95"/>
        <v>#REF!</v>
      </c>
      <c r="L91" s="6" t="str">
        <f t="shared" si="95"/>
        <v>#REF!</v>
      </c>
      <c r="M91" s="6" t="str">
        <f t="shared" si="95"/>
        <v>#REF!</v>
      </c>
      <c r="N91" s="6" t="str">
        <f t="shared" si="95"/>
        <v>#REF!</v>
      </c>
    </row>
    <row r="92">
      <c r="A92" s="6" t="str">
        <f>'Margaretta Polar Bears'!A25</f>
        <v>#REF!</v>
      </c>
      <c r="E92" s="6" t="str">
        <f t="shared" si="90"/>
        <v>#REF!</v>
      </c>
      <c r="F92" s="6" t="str">
        <f t="shared" ref="F92:N92" si="96">'Margaretta Polar Bears'!B25</f>
        <v>#REF!</v>
      </c>
      <c r="G92" s="6" t="str">
        <f t="shared" si="96"/>
        <v>#REF!</v>
      </c>
      <c r="H92" s="6" t="str">
        <f t="shared" si="96"/>
        <v>#REF!</v>
      </c>
      <c r="I92" s="6" t="str">
        <f t="shared" si="96"/>
        <v>#REF!</v>
      </c>
      <c r="J92" s="6" t="str">
        <f t="shared" si="96"/>
        <v>#REF!</v>
      </c>
      <c r="K92" s="6" t="str">
        <f t="shared" si="96"/>
        <v>#REF!</v>
      </c>
      <c r="L92" s="6" t="str">
        <f t="shared" si="96"/>
        <v>#REF!</v>
      </c>
      <c r="M92" s="6" t="str">
        <f t="shared" si="96"/>
        <v>#REF!</v>
      </c>
      <c r="N92" s="6" t="str">
        <f t="shared" si="96"/>
        <v>#REF!</v>
      </c>
    </row>
    <row r="93">
      <c r="A93" s="6" t="str">
        <f>'Margaretta Polar Bears'!A24</f>
        <v>#REF!</v>
      </c>
      <c r="E93" s="6" t="str">
        <f t="shared" si="90"/>
        <v>#REF!</v>
      </c>
      <c r="F93" s="6" t="str">
        <f t="shared" ref="F93:N93" si="97">'Margaretta Polar Bears'!B24</f>
        <v>#REF!</v>
      </c>
      <c r="G93" s="6" t="str">
        <f t="shared" si="97"/>
        <v>#REF!</v>
      </c>
      <c r="H93" s="6" t="str">
        <f t="shared" si="97"/>
        <v>#REF!</v>
      </c>
      <c r="I93" s="6" t="str">
        <f t="shared" si="97"/>
        <v>#REF!</v>
      </c>
      <c r="J93" s="6" t="str">
        <f t="shared" si="97"/>
        <v>#REF!</v>
      </c>
      <c r="K93" s="6" t="str">
        <f t="shared" si="97"/>
        <v>#REF!</v>
      </c>
      <c r="L93" s="6" t="str">
        <f t="shared" si="97"/>
        <v>#REF!</v>
      </c>
      <c r="M93" s="6" t="str">
        <f t="shared" si="97"/>
        <v>#REF!</v>
      </c>
      <c r="N93" s="6" t="str">
        <f t="shared" si="97"/>
        <v>#REF!</v>
      </c>
    </row>
    <row r="94">
      <c r="A94" s="6" t="str">
        <f>'Margaretta Polar Bears'!A23</f>
        <v>#REF!</v>
      </c>
      <c r="E94" s="6" t="str">
        <f t="shared" si="90"/>
        <v>#REF!</v>
      </c>
      <c r="F94" s="6" t="str">
        <f t="shared" ref="F94:N94" si="98">'Margaretta Polar Bears'!B23</f>
        <v>#REF!</v>
      </c>
      <c r="G94" s="6" t="str">
        <f t="shared" si="98"/>
        <v>#REF!</v>
      </c>
      <c r="H94" s="6" t="str">
        <f t="shared" si="98"/>
        <v>#REF!</v>
      </c>
      <c r="I94" s="6" t="str">
        <f t="shared" si="98"/>
        <v>#REF!</v>
      </c>
      <c r="J94" s="6" t="str">
        <f t="shared" si="98"/>
        <v>#REF!</v>
      </c>
      <c r="K94" s="6" t="str">
        <f t="shared" si="98"/>
        <v>#REF!</v>
      </c>
      <c r="L94" s="6" t="str">
        <f t="shared" si="98"/>
        <v>#REF!</v>
      </c>
      <c r="M94" s="6" t="str">
        <f t="shared" si="98"/>
        <v>#REF!</v>
      </c>
      <c r="N94" s="6" t="str">
        <f t="shared" si="98"/>
        <v>#REF!</v>
      </c>
    </row>
    <row r="95">
      <c r="A95" s="6" t="str">
        <f>'Margaretta Polar Bears'!A22</f>
        <v>#REF!</v>
      </c>
      <c r="E95" s="6" t="str">
        <f t="shared" si="90"/>
        <v>#REF!</v>
      </c>
      <c r="F95" s="6" t="str">
        <f t="shared" ref="F95:N95" si="99">'Margaretta Polar Bears'!B22</f>
        <v>#REF!</v>
      </c>
      <c r="G95" s="6" t="str">
        <f t="shared" si="99"/>
        <v>#REF!</v>
      </c>
      <c r="H95" s="6" t="str">
        <f t="shared" si="99"/>
        <v>#REF!</v>
      </c>
      <c r="I95" s="6" t="str">
        <f t="shared" si="99"/>
        <v>#REF!</v>
      </c>
      <c r="J95" s="6" t="str">
        <f t="shared" si="99"/>
        <v>#REF!</v>
      </c>
      <c r="K95" s="6" t="str">
        <f t="shared" si="99"/>
        <v>#REF!</v>
      </c>
      <c r="L95" s="6" t="str">
        <f t="shared" si="99"/>
        <v>#REF!</v>
      </c>
      <c r="M95" s="6" t="str">
        <f t="shared" si="99"/>
        <v>#REF!</v>
      </c>
      <c r="N95" s="6" t="str">
        <f t="shared" si="99"/>
        <v>#REF!</v>
      </c>
    </row>
    <row r="96">
      <c r="A96" s="6" t="str">
        <f>'Margaretta Polar Bears'!A21</f>
        <v>#REF!</v>
      </c>
      <c r="E96" s="6" t="str">
        <f t="shared" si="90"/>
        <v>#REF!</v>
      </c>
      <c r="F96" s="6" t="str">
        <f t="shared" ref="F96:N96" si="100">'Margaretta Polar Bears'!B21</f>
        <v>#REF!</v>
      </c>
      <c r="G96" s="6" t="str">
        <f t="shared" si="100"/>
        <v>#REF!</v>
      </c>
      <c r="H96" s="6" t="str">
        <f t="shared" si="100"/>
        <v>#REF!</v>
      </c>
      <c r="I96" s="6" t="str">
        <f t="shared" si="100"/>
        <v>#REF!</v>
      </c>
      <c r="J96" s="6" t="str">
        <f t="shared" si="100"/>
        <v>#REF!</v>
      </c>
      <c r="K96" s="6" t="str">
        <f t="shared" si="100"/>
        <v>#REF!</v>
      </c>
      <c r="L96" s="6" t="str">
        <f t="shared" si="100"/>
        <v>#REF!</v>
      </c>
      <c r="M96" s="6" t="str">
        <f t="shared" si="100"/>
        <v>#REF!</v>
      </c>
      <c r="N96" s="6" t="str">
        <f t="shared" si="100"/>
        <v>#REF!</v>
      </c>
    </row>
    <row r="97">
      <c r="A97" s="6" t="str">
        <f>'Margaretta Polar Bears'!A20</f>
        <v>#REF!</v>
      </c>
      <c r="E97" s="6" t="str">
        <f t="shared" si="90"/>
        <v>#REF!</v>
      </c>
      <c r="F97" s="6" t="str">
        <f t="shared" ref="F97:N97" si="101">'Margaretta Polar Bears'!B20</f>
        <v>#REF!</v>
      </c>
      <c r="G97" s="6" t="str">
        <f t="shared" si="101"/>
        <v>#REF!</v>
      </c>
      <c r="H97" s="6" t="str">
        <f t="shared" si="101"/>
        <v>#REF!</v>
      </c>
      <c r="I97" s="6" t="str">
        <f t="shared" si="101"/>
        <v>#REF!</v>
      </c>
      <c r="J97" s="6" t="str">
        <f t="shared" si="101"/>
        <v>#REF!</v>
      </c>
      <c r="K97" s="6" t="str">
        <f t="shared" si="101"/>
        <v>#REF!</v>
      </c>
      <c r="L97" s="6" t="str">
        <f t="shared" si="101"/>
        <v>#REF!</v>
      </c>
      <c r="M97" s="6" t="str">
        <f t="shared" si="101"/>
        <v>#REF!</v>
      </c>
      <c r="N97" s="6" t="str">
        <f t="shared" si="101"/>
        <v>#REF!</v>
      </c>
    </row>
    <row r="98">
      <c r="A98" s="6" t="str">
        <f>'Margaretta Polar Bears'!A19</f>
        <v>#REF!</v>
      </c>
      <c r="E98" s="6" t="str">
        <f t="shared" si="90"/>
        <v>#REF!</v>
      </c>
      <c r="F98" s="6" t="str">
        <f t="shared" ref="F98:N98" si="102">'Margaretta Polar Bears'!B19</f>
        <v>#REF!</v>
      </c>
      <c r="G98" s="6" t="str">
        <f t="shared" si="102"/>
        <v>#REF!</v>
      </c>
      <c r="H98" s="6" t="str">
        <f t="shared" si="102"/>
        <v>#REF!</v>
      </c>
      <c r="I98" s="6" t="str">
        <f t="shared" si="102"/>
        <v>#REF!</v>
      </c>
      <c r="J98" s="6" t="str">
        <f t="shared" si="102"/>
        <v>#REF!</v>
      </c>
      <c r="K98" s="6" t="str">
        <f t="shared" si="102"/>
        <v>#REF!</v>
      </c>
      <c r="L98" s="6" t="str">
        <f t="shared" si="102"/>
        <v>#REF!</v>
      </c>
      <c r="M98" s="6" t="str">
        <f t="shared" si="102"/>
        <v>#REF!</v>
      </c>
      <c r="N98" s="6" t="str">
        <f t="shared" si="102"/>
        <v>#REF!</v>
      </c>
    </row>
    <row r="99">
      <c r="A99" s="6" t="str">
        <f>'Margaretta Polar Bears'!A18</f>
        <v>#REF!</v>
      </c>
      <c r="E99" s="6" t="str">
        <f t="shared" si="90"/>
        <v>#REF!</v>
      </c>
      <c r="F99" s="6" t="str">
        <f t="shared" ref="F99:N99" si="103">'Margaretta Polar Bears'!B18</f>
        <v>#REF!</v>
      </c>
      <c r="G99" s="6" t="str">
        <f t="shared" si="103"/>
        <v>#REF!</v>
      </c>
      <c r="H99" s="6" t="str">
        <f t="shared" si="103"/>
        <v>#REF!</v>
      </c>
      <c r="I99" s="6" t="str">
        <f t="shared" si="103"/>
        <v>#REF!</v>
      </c>
      <c r="J99" s="6" t="str">
        <f t="shared" si="103"/>
        <v>#REF!</v>
      </c>
      <c r="K99" s="6" t="str">
        <f t="shared" si="103"/>
        <v>#REF!</v>
      </c>
      <c r="L99" s="6" t="str">
        <f t="shared" si="103"/>
        <v>#REF!</v>
      </c>
      <c r="M99" s="6" t="str">
        <f t="shared" si="103"/>
        <v>#REF!</v>
      </c>
      <c r="N99" s="6" t="str">
        <f t="shared" si="103"/>
        <v>#REF!</v>
      </c>
    </row>
    <row r="100">
      <c r="A100" s="6" t="str">
        <f>'Margaretta Polar Bears'!A17</f>
        <v>#REF!</v>
      </c>
      <c r="E100" s="6" t="str">
        <f t="shared" si="90"/>
        <v>#REF!</v>
      </c>
      <c r="F100" s="6" t="str">
        <f t="shared" ref="F100:N100" si="104">'Margaretta Polar Bears'!B17</f>
        <v>#REF!</v>
      </c>
      <c r="G100" s="6" t="str">
        <f t="shared" si="104"/>
        <v>#REF!</v>
      </c>
      <c r="H100" s="6" t="str">
        <f t="shared" si="104"/>
        <v>#REF!</v>
      </c>
      <c r="I100" s="6" t="str">
        <f t="shared" si="104"/>
        <v>#REF!</v>
      </c>
      <c r="J100" s="6" t="str">
        <f t="shared" si="104"/>
        <v>#REF!</v>
      </c>
      <c r="K100" s="6" t="str">
        <f t="shared" si="104"/>
        <v>#REF!</v>
      </c>
      <c r="L100" s="6" t="str">
        <f t="shared" si="104"/>
        <v>#REF!</v>
      </c>
      <c r="M100" s="6" t="str">
        <f t="shared" si="104"/>
        <v>#REF!</v>
      </c>
      <c r="N100" s="6" t="str">
        <f t="shared" si="104"/>
        <v>#REF!</v>
      </c>
    </row>
    <row r="101">
      <c r="A101" s="6" t="str">
        <f>'Margaretta Polar Bears'!A16</f>
        <v>#REF!</v>
      </c>
      <c r="E101" s="6" t="str">
        <f t="shared" si="90"/>
        <v>#REF!</v>
      </c>
      <c r="F101" s="6" t="str">
        <f t="shared" ref="F101:N101" si="105">'Margaretta Polar Bears'!B16</f>
        <v>#REF!</v>
      </c>
      <c r="G101" s="6" t="str">
        <f t="shared" si="105"/>
        <v>#REF!</v>
      </c>
      <c r="H101" s="6" t="str">
        <f t="shared" si="105"/>
        <v>#REF!</v>
      </c>
      <c r="I101" s="6" t="str">
        <f t="shared" si="105"/>
        <v>#REF!</v>
      </c>
      <c r="J101" s="6" t="str">
        <f t="shared" si="105"/>
        <v>#REF!</v>
      </c>
      <c r="K101" s="6" t="str">
        <f t="shared" si="105"/>
        <v>#REF!</v>
      </c>
      <c r="L101" s="6" t="str">
        <f t="shared" si="105"/>
        <v>#REF!</v>
      </c>
      <c r="M101" s="6" t="str">
        <f t="shared" si="105"/>
        <v>#REF!</v>
      </c>
      <c r="N101" s="6" t="str">
        <f t="shared" si="105"/>
        <v>#REF!</v>
      </c>
    </row>
    <row r="102">
      <c r="A102" s="6" t="str">
        <f>'Margaretta Polar Bears'!A15</f>
        <v>#REF!</v>
      </c>
      <c r="E102" s="6" t="str">
        <f t="shared" si="90"/>
        <v>#REF!</v>
      </c>
      <c r="F102" s="6" t="str">
        <f t="shared" ref="F102:N102" si="106">'Margaretta Polar Bears'!B15</f>
        <v>#REF!</v>
      </c>
      <c r="G102" s="6" t="str">
        <f t="shared" si="106"/>
        <v>#REF!</v>
      </c>
      <c r="H102" s="6" t="str">
        <f t="shared" si="106"/>
        <v>#REF!</v>
      </c>
      <c r="I102" s="6" t="str">
        <f t="shared" si="106"/>
        <v>#REF!</v>
      </c>
      <c r="J102" s="6" t="str">
        <f t="shared" si="106"/>
        <v>#REF!</v>
      </c>
      <c r="K102" s="6" t="str">
        <f t="shared" si="106"/>
        <v>#REF!</v>
      </c>
      <c r="L102" s="6" t="str">
        <f t="shared" si="106"/>
        <v>#REF!</v>
      </c>
      <c r="M102" s="6" t="str">
        <f t="shared" si="106"/>
        <v>#REF!</v>
      </c>
      <c r="N102" s="6" t="str">
        <f t="shared" si="106"/>
        <v>#REF!</v>
      </c>
    </row>
    <row r="103">
      <c r="A103" s="6" t="str">
        <f>'Margaretta Polar Bears'!A14</f>
        <v>#REF!</v>
      </c>
      <c r="E103" s="6" t="str">
        <f t="shared" si="90"/>
        <v>#REF!</v>
      </c>
      <c r="F103" s="6" t="str">
        <f t="shared" ref="F103:N103" si="107">'Margaretta Polar Bears'!B14</f>
        <v>#REF!</v>
      </c>
      <c r="G103" s="6" t="str">
        <f t="shared" si="107"/>
        <v>#REF!</v>
      </c>
      <c r="H103" s="6" t="str">
        <f t="shared" si="107"/>
        <v>#REF!</v>
      </c>
      <c r="I103" s="6" t="str">
        <f t="shared" si="107"/>
        <v>#REF!</v>
      </c>
      <c r="J103" s="6" t="str">
        <f t="shared" si="107"/>
        <v>#REF!</v>
      </c>
      <c r="K103" s="6" t="str">
        <f t="shared" si="107"/>
        <v>#REF!</v>
      </c>
      <c r="L103" s="6" t="str">
        <f t="shared" si="107"/>
        <v>#REF!</v>
      </c>
      <c r="M103" s="6" t="str">
        <f t="shared" si="107"/>
        <v>#REF!</v>
      </c>
      <c r="N103" s="6" t="str">
        <f t="shared" si="107"/>
        <v>#REF!</v>
      </c>
    </row>
    <row r="104">
      <c r="A104" s="6" t="str">
        <f>'Margaretta Polar Bears'!A13</f>
        <v>#REF!</v>
      </c>
      <c r="E104" s="6" t="str">
        <f t="shared" si="90"/>
        <v>#REF!</v>
      </c>
      <c r="F104" s="6" t="str">
        <f t="shared" ref="F104:N104" si="108">'Margaretta Polar Bears'!B13</f>
        <v>#REF!</v>
      </c>
      <c r="G104" s="6" t="str">
        <f t="shared" si="108"/>
        <v>#REF!</v>
      </c>
      <c r="H104" s="6" t="str">
        <f t="shared" si="108"/>
        <v>#REF!</v>
      </c>
      <c r="I104" s="6" t="str">
        <f t="shared" si="108"/>
        <v>#REF!</v>
      </c>
      <c r="J104" s="6" t="str">
        <f t="shared" si="108"/>
        <v>#REF!</v>
      </c>
      <c r="K104" s="6" t="str">
        <f t="shared" si="108"/>
        <v>#REF!</v>
      </c>
      <c r="L104" s="6" t="str">
        <f t="shared" si="108"/>
        <v>#REF!</v>
      </c>
      <c r="M104" s="6" t="str">
        <f t="shared" si="108"/>
        <v>#REF!</v>
      </c>
      <c r="N104" s="6" t="str">
        <f t="shared" si="108"/>
        <v>#REF!</v>
      </c>
    </row>
    <row r="105">
      <c r="A105" s="6" t="str">
        <f>'Margaretta Polar Bears'!A12</f>
        <v>#REF!</v>
      </c>
      <c r="E105" s="6" t="str">
        <f t="shared" si="90"/>
        <v>#REF!</v>
      </c>
      <c r="F105" s="6" t="str">
        <f t="shared" ref="F105:N105" si="109">'Margaretta Polar Bears'!B12</f>
        <v>#REF!</v>
      </c>
      <c r="G105" s="6" t="str">
        <f t="shared" si="109"/>
        <v>#REF!</v>
      </c>
      <c r="H105" s="6" t="str">
        <f t="shared" si="109"/>
        <v>#REF!</v>
      </c>
      <c r="I105" s="6" t="str">
        <f t="shared" si="109"/>
        <v>#REF!</v>
      </c>
      <c r="J105" s="6" t="str">
        <f t="shared" si="109"/>
        <v>#REF!</v>
      </c>
      <c r="K105" s="6" t="str">
        <f t="shared" si="109"/>
        <v>#REF!</v>
      </c>
      <c r="L105" s="6" t="str">
        <f t="shared" si="109"/>
        <v>#REF!</v>
      </c>
      <c r="M105" s="6" t="str">
        <f t="shared" si="109"/>
        <v>#REF!</v>
      </c>
      <c r="N105" s="6" t="str">
        <f t="shared" si="109"/>
        <v>#REF!</v>
      </c>
    </row>
    <row r="106">
      <c r="A106" s="6" t="str">
        <f>'Margaretta Polar Bears'!A11</f>
        <v>#REF!</v>
      </c>
      <c r="E106" s="6" t="str">
        <f t="shared" si="90"/>
        <v>#REF!</v>
      </c>
      <c r="F106" s="6" t="str">
        <f t="shared" ref="F106:N106" si="110">'Margaretta Polar Bears'!B11</f>
        <v>#REF!</v>
      </c>
      <c r="G106" s="6" t="str">
        <f t="shared" si="110"/>
        <v>#REF!</v>
      </c>
      <c r="H106" s="6" t="str">
        <f t="shared" si="110"/>
        <v>#REF!</v>
      </c>
      <c r="I106" s="6" t="str">
        <f t="shared" si="110"/>
        <v>#REF!</v>
      </c>
      <c r="J106" s="6" t="str">
        <f t="shared" si="110"/>
        <v>#REF!</v>
      </c>
      <c r="K106" s="6" t="str">
        <f t="shared" si="110"/>
        <v>#REF!</v>
      </c>
      <c r="L106" s="6" t="str">
        <f t="shared" si="110"/>
        <v>#REF!</v>
      </c>
      <c r="M106" s="6" t="str">
        <f t="shared" si="110"/>
        <v>#REF!</v>
      </c>
      <c r="N106" s="6" t="str">
        <f t="shared" si="110"/>
        <v>#REF!</v>
      </c>
    </row>
    <row r="107">
      <c r="A107" s="8" t="str">
        <f>'Willard Flashes'!A31</f>
        <v>#REF!</v>
      </c>
      <c r="B107" s="8"/>
      <c r="C107" s="8"/>
      <c r="D107" s="8"/>
      <c r="E107" s="8" t="str">
        <f t="shared" ref="E107:E127" si="112">LEFT('Willard Flashes'!A$1,3)</f>
        <v>#REF!</v>
      </c>
      <c r="F107" s="9" t="str">
        <f t="shared" ref="F107:N107" si="111">'Willard Flashes'!B31</f>
        <v>#REF!</v>
      </c>
      <c r="G107" s="9" t="str">
        <f t="shared" si="111"/>
        <v>#REF!</v>
      </c>
      <c r="H107" s="9" t="str">
        <f t="shared" si="111"/>
        <v>#REF!</v>
      </c>
      <c r="I107" s="9" t="str">
        <f t="shared" si="111"/>
        <v>#REF!</v>
      </c>
      <c r="J107" s="10" t="str">
        <f t="shared" si="111"/>
        <v>#REF!</v>
      </c>
      <c r="K107" s="9" t="str">
        <f t="shared" si="111"/>
        <v>#REF!</v>
      </c>
      <c r="L107" s="9" t="str">
        <f t="shared" si="111"/>
        <v>#REF!</v>
      </c>
      <c r="M107" s="9" t="str">
        <f t="shared" si="111"/>
        <v>#REF!</v>
      </c>
      <c r="N107" s="10" t="str">
        <f t="shared" si="111"/>
        <v>#REF!</v>
      </c>
    </row>
    <row r="108">
      <c r="A108" s="8" t="str">
        <f>'Willard Flashes'!A30</f>
        <v>#REF!</v>
      </c>
      <c r="B108" s="8"/>
      <c r="C108" s="8"/>
      <c r="D108" s="8"/>
      <c r="E108" s="8" t="str">
        <f t="shared" si="112"/>
        <v>#REF!</v>
      </c>
      <c r="F108" s="9" t="str">
        <f t="shared" ref="F108:N108" si="113">'Willard Flashes'!B30</f>
        <v>#REF!</v>
      </c>
      <c r="G108" s="9" t="str">
        <f t="shared" si="113"/>
        <v>#REF!</v>
      </c>
      <c r="H108" s="9" t="str">
        <f t="shared" si="113"/>
        <v>#REF!</v>
      </c>
      <c r="I108" s="9" t="str">
        <f t="shared" si="113"/>
        <v>#REF!</v>
      </c>
      <c r="J108" s="10" t="str">
        <f t="shared" si="113"/>
        <v>#REF!</v>
      </c>
      <c r="K108" s="9" t="str">
        <f t="shared" si="113"/>
        <v>#REF!</v>
      </c>
      <c r="L108" s="9" t="str">
        <f t="shared" si="113"/>
        <v>#REF!</v>
      </c>
      <c r="M108" s="9" t="str">
        <f t="shared" si="113"/>
        <v>#REF!</v>
      </c>
      <c r="N108" s="10" t="str">
        <f t="shared" si="113"/>
        <v>#REF!</v>
      </c>
    </row>
    <row r="109">
      <c r="A109" s="8" t="str">
        <f>'Willard Flashes'!A29</f>
        <v>#REF!</v>
      </c>
      <c r="B109" s="8"/>
      <c r="C109" s="8"/>
      <c r="D109" s="8"/>
      <c r="E109" s="8" t="str">
        <f t="shared" si="112"/>
        <v>#REF!</v>
      </c>
      <c r="F109" s="9" t="str">
        <f t="shared" ref="F109:N109" si="114">'Willard Flashes'!B29</f>
        <v>#REF!</v>
      </c>
      <c r="G109" s="9" t="str">
        <f t="shared" si="114"/>
        <v>#REF!</v>
      </c>
      <c r="H109" s="9" t="str">
        <f t="shared" si="114"/>
        <v>#REF!</v>
      </c>
      <c r="I109" s="9" t="str">
        <f t="shared" si="114"/>
        <v>#REF!</v>
      </c>
      <c r="J109" s="10" t="str">
        <f t="shared" si="114"/>
        <v>#REF!</v>
      </c>
      <c r="K109" s="9" t="str">
        <f t="shared" si="114"/>
        <v>#REF!</v>
      </c>
      <c r="L109" s="9" t="str">
        <f t="shared" si="114"/>
        <v>#REF!</v>
      </c>
      <c r="M109" s="9" t="str">
        <f t="shared" si="114"/>
        <v>#REF!</v>
      </c>
      <c r="N109" s="10" t="str">
        <f t="shared" si="114"/>
        <v>#REF!</v>
      </c>
    </row>
    <row r="110">
      <c r="A110" s="8" t="str">
        <f>'Willard Flashes'!A28</f>
        <v>#REF!</v>
      </c>
      <c r="B110" s="8"/>
      <c r="C110" s="8"/>
      <c r="D110" s="8"/>
      <c r="E110" s="8" t="str">
        <f t="shared" si="112"/>
        <v>#REF!</v>
      </c>
      <c r="F110" s="9" t="str">
        <f t="shared" ref="F110:N110" si="115">'Willard Flashes'!B28</f>
        <v>#REF!</v>
      </c>
      <c r="G110" s="9" t="str">
        <f t="shared" si="115"/>
        <v>#REF!</v>
      </c>
      <c r="H110" s="9" t="str">
        <f t="shared" si="115"/>
        <v>#REF!</v>
      </c>
      <c r="I110" s="9" t="str">
        <f t="shared" si="115"/>
        <v>#REF!</v>
      </c>
      <c r="J110" s="10" t="str">
        <f t="shared" si="115"/>
        <v>#REF!</v>
      </c>
      <c r="K110" s="9" t="str">
        <f t="shared" si="115"/>
        <v>#REF!</v>
      </c>
      <c r="L110" s="9" t="str">
        <f t="shared" si="115"/>
        <v>#REF!</v>
      </c>
      <c r="M110" s="9" t="str">
        <f t="shared" si="115"/>
        <v>#REF!</v>
      </c>
      <c r="N110" s="10" t="str">
        <f t="shared" si="115"/>
        <v>#REF!</v>
      </c>
    </row>
    <row r="111">
      <c r="A111" s="8" t="str">
        <f>'Willard Flashes'!A27</f>
        <v>#REF!</v>
      </c>
      <c r="B111" s="8"/>
      <c r="C111" s="8"/>
      <c r="D111" s="8"/>
      <c r="E111" s="8" t="str">
        <f t="shared" si="112"/>
        <v>#REF!</v>
      </c>
      <c r="F111" s="9" t="str">
        <f t="shared" ref="F111:N111" si="116">'Willard Flashes'!B27</f>
        <v>#REF!</v>
      </c>
      <c r="G111" s="9" t="str">
        <f t="shared" si="116"/>
        <v>#REF!</v>
      </c>
      <c r="H111" s="9" t="str">
        <f t="shared" si="116"/>
        <v>#REF!</v>
      </c>
      <c r="I111" s="9" t="str">
        <f t="shared" si="116"/>
        <v>#REF!</v>
      </c>
      <c r="J111" s="10" t="str">
        <f t="shared" si="116"/>
        <v>#REF!</v>
      </c>
      <c r="K111" s="9" t="str">
        <f t="shared" si="116"/>
        <v>#REF!</v>
      </c>
      <c r="L111" s="9" t="str">
        <f t="shared" si="116"/>
        <v>#REF!</v>
      </c>
      <c r="M111" s="9" t="str">
        <f t="shared" si="116"/>
        <v>#REF!</v>
      </c>
      <c r="N111" s="10" t="str">
        <f t="shared" si="116"/>
        <v>#REF!</v>
      </c>
    </row>
    <row r="112">
      <c r="A112" s="8" t="str">
        <f>'Willard Flashes'!A26</f>
        <v>#REF!</v>
      </c>
      <c r="B112" s="8"/>
      <c r="C112" s="8"/>
      <c r="D112" s="8"/>
      <c r="E112" s="8" t="str">
        <f t="shared" si="112"/>
        <v>#REF!</v>
      </c>
      <c r="F112" s="9" t="str">
        <f t="shared" ref="F112:N112" si="117">'Willard Flashes'!B26</f>
        <v>#REF!</v>
      </c>
      <c r="G112" s="9" t="str">
        <f t="shared" si="117"/>
        <v>#REF!</v>
      </c>
      <c r="H112" s="9" t="str">
        <f t="shared" si="117"/>
        <v>#REF!</v>
      </c>
      <c r="I112" s="9" t="str">
        <f t="shared" si="117"/>
        <v>#REF!</v>
      </c>
      <c r="J112" s="10" t="str">
        <f t="shared" si="117"/>
        <v>#REF!</v>
      </c>
      <c r="K112" s="9" t="str">
        <f t="shared" si="117"/>
        <v>#REF!</v>
      </c>
      <c r="L112" s="9" t="str">
        <f t="shared" si="117"/>
        <v>#REF!</v>
      </c>
      <c r="M112" s="9" t="str">
        <f t="shared" si="117"/>
        <v>#REF!</v>
      </c>
      <c r="N112" s="10" t="str">
        <f t="shared" si="117"/>
        <v>#REF!</v>
      </c>
    </row>
    <row r="113">
      <c r="A113" s="8" t="str">
        <f>'Willard Flashes'!A25</f>
        <v>#REF!</v>
      </c>
      <c r="B113" s="8"/>
      <c r="C113" s="8"/>
      <c r="D113" s="8"/>
      <c r="E113" s="8" t="str">
        <f t="shared" si="112"/>
        <v>#REF!</v>
      </c>
      <c r="F113" s="9" t="str">
        <f t="shared" ref="F113:N113" si="118">'Willard Flashes'!B25</f>
        <v>#REF!</v>
      </c>
      <c r="G113" s="9" t="str">
        <f t="shared" si="118"/>
        <v>#REF!</v>
      </c>
      <c r="H113" s="9" t="str">
        <f t="shared" si="118"/>
        <v>#REF!</v>
      </c>
      <c r="I113" s="9" t="str">
        <f t="shared" si="118"/>
        <v>#REF!</v>
      </c>
      <c r="J113" s="10" t="str">
        <f t="shared" si="118"/>
        <v>#REF!</v>
      </c>
      <c r="K113" s="9" t="str">
        <f t="shared" si="118"/>
        <v>#REF!</v>
      </c>
      <c r="L113" s="9" t="str">
        <f t="shared" si="118"/>
        <v>#REF!</v>
      </c>
      <c r="M113" s="9" t="str">
        <f t="shared" si="118"/>
        <v>#REF!</v>
      </c>
      <c r="N113" s="10" t="str">
        <f t="shared" si="118"/>
        <v>#REF!</v>
      </c>
    </row>
    <row r="114">
      <c r="A114" s="8" t="str">
        <f>'Willard Flashes'!A24</f>
        <v>#REF!</v>
      </c>
      <c r="B114" s="8"/>
      <c r="C114" s="8"/>
      <c r="D114" s="8"/>
      <c r="E114" s="8" t="str">
        <f t="shared" si="112"/>
        <v>#REF!</v>
      </c>
      <c r="F114" s="9" t="str">
        <f t="shared" ref="F114:N114" si="119">'Willard Flashes'!B24</f>
        <v>#REF!</v>
      </c>
      <c r="G114" s="9" t="str">
        <f t="shared" si="119"/>
        <v>#REF!</v>
      </c>
      <c r="H114" s="9" t="str">
        <f t="shared" si="119"/>
        <v>#REF!</v>
      </c>
      <c r="I114" s="9" t="str">
        <f t="shared" si="119"/>
        <v>#REF!</v>
      </c>
      <c r="J114" s="10" t="str">
        <f t="shared" si="119"/>
        <v>#REF!</v>
      </c>
      <c r="K114" s="9" t="str">
        <f t="shared" si="119"/>
        <v>#REF!</v>
      </c>
      <c r="L114" s="9" t="str">
        <f t="shared" si="119"/>
        <v>#REF!</v>
      </c>
      <c r="M114" s="9" t="str">
        <f t="shared" si="119"/>
        <v>#REF!</v>
      </c>
      <c r="N114" s="10" t="str">
        <f t="shared" si="119"/>
        <v>#REF!</v>
      </c>
    </row>
    <row r="115">
      <c r="A115" s="8" t="str">
        <f>'Willard Flashes'!A23</f>
        <v>#REF!</v>
      </c>
      <c r="B115" s="8"/>
      <c r="C115" s="8"/>
      <c r="D115" s="8"/>
      <c r="E115" s="8" t="str">
        <f t="shared" si="112"/>
        <v>#REF!</v>
      </c>
      <c r="F115" s="9" t="str">
        <f t="shared" ref="F115:N115" si="120">'Willard Flashes'!B23</f>
        <v>#REF!</v>
      </c>
      <c r="G115" s="9" t="str">
        <f t="shared" si="120"/>
        <v>#REF!</v>
      </c>
      <c r="H115" s="9" t="str">
        <f t="shared" si="120"/>
        <v>#REF!</v>
      </c>
      <c r="I115" s="9" t="str">
        <f t="shared" si="120"/>
        <v>#REF!</v>
      </c>
      <c r="J115" s="10" t="str">
        <f t="shared" si="120"/>
        <v>#REF!</v>
      </c>
      <c r="K115" s="9" t="str">
        <f t="shared" si="120"/>
        <v>#REF!</v>
      </c>
      <c r="L115" s="9" t="str">
        <f t="shared" si="120"/>
        <v>#REF!</v>
      </c>
      <c r="M115" s="9" t="str">
        <f t="shared" si="120"/>
        <v>#REF!</v>
      </c>
      <c r="N115" s="10" t="str">
        <f t="shared" si="120"/>
        <v>#REF!</v>
      </c>
    </row>
    <row r="116">
      <c r="A116" s="8" t="str">
        <f>'Willard Flashes'!A22</f>
        <v>#REF!</v>
      </c>
      <c r="B116" s="8"/>
      <c r="C116" s="8"/>
      <c r="D116" s="8"/>
      <c r="E116" s="8" t="str">
        <f t="shared" si="112"/>
        <v>#REF!</v>
      </c>
      <c r="F116" s="9" t="str">
        <f t="shared" ref="F116:N116" si="121">'Willard Flashes'!B22</f>
        <v>#REF!</v>
      </c>
      <c r="G116" s="9" t="str">
        <f t="shared" si="121"/>
        <v>#REF!</v>
      </c>
      <c r="H116" s="9" t="str">
        <f t="shared" si="121"/>
        <v>#REF!</v>
      </c>
      <c r="I116" s="9" t="str">
        <f t="shared" si="121"/>
        <v>#REF!</v>
      </c>
      <c r="J116" s="10" t="str">
        <f t="shared" si="121"/>
        <v>#REF!</v>
      </c>
      <c r="K116" s="9" t="str">
        <f t="shared" si="121"/>
        <v>#REF!</v>
      </c>
      <c r="L116" s="9" t="str">
        <f t="shared" si="121"/>
        <v>#REF!</v>
      </c>
      <c r="M116" s="9" t="str">
        <f t="shared" si="121"/>
        <v>#REF!</v>
      </c>
      <c r="N116" s="10" t="str">
        <f t="shared" si="121"/>
        <v>#REF!</v>
      </c>
    </row>
    <row r="117">
      <c r="A117" s="8" t="str">
        <f>'Willard Flashes'!A21</f>
        <v>#REF!</v>
      </c>
      <c r="B117" s="8"/>
      <c r="C117" s="8"/>
      <c r="D117" s="8"/>
      <c r="E117" s="8" t="str">
        <f t="shared" si="112"/>
        <v>#REF!</v>
      </c>
      <c r="F117" s="9" t="str">
        <f t="shared" ref="F117:N117" si="122">'Willard Flashes'!B21</f>
        <v>#REF!</v>
      </c>
      <c r="G117" s="9" t="str">
        <f t="shared" si="122"/>
        <v>#REF!</v>
      </c>
      <c r="H117" s="9" t="str">
        <f t="shared" si="122"/>
        <v>#REF!</v>
      </c>
      <c r="I117" s="9" t="str">
        <f t="shared" si="122"/>
        <v>#REF!</v>
      </c>
      <c r="J117" s="10" t="str">
        <f t="shared" si="122"/>
        <v>#REF!</v>
      </c>
      <c r="K117" s="9" t="str">
        <f t="shared" si="122"/>
        <v>#REF!</v>
      </c>
      <c r="L117" s="9" t="str">
        <f t="shared" si="122"/>
        <v>#REF!</v>
      </c>
      <c r="M117" s="9" t="str">
        <f t="shared" si="122"/>
        <v>#REF!</v>
      </c>
      <c r="N117" s="10" t="str">
        <f t="shared" si="122"/>
        <v>#REF!</v>
      </c>
    </row>
    <row r="118">
      <c r="A118" s="8" t="str">
        <f>'Willard Flashes'!A20</f>
        <v>#REF!</v>
      </c>
      <c r="B118" s="8"/>
      <c r="C118" s="8"/>
      <c r="D118" s="8"/>
      <c r="E118" s="8" t="str">
        <f t="shared" si="112"/>
        <v>#REF!</v>
      </c>
      <c r="F118" s="9" t="str">
        <f t="shared" ref="F118:N118" si="123">'Willard Flashes'!B20</f>
        <v>#REF!</v>
      </c>
      <c r="G118" s="9" t="str">
        <f t="shared" si="123"/>
        <v>#REF!</v>
      </c>
      <c r="H118" s="9" t="str">
        <f t="shared" si="123"/>
        <v>#REF!</v>
      </c>
      <c r="I118" s="9" t="str">
        <f t="shared" si="123"/>
        <v>#REF!</v>
      </c>
      <c r="J118" s="10" t="str">
        <f t="shared" si="123"/>
        <v>#REF!</v>
      </c>
      <c r="K118" s="9" t="str">
        <f t="shared" si="123"/>
        <v>#REF!</v>
      </c>
      <c r="L118" s="9" t="str">
        <f t="shared" si="123"/>
        <v>#REF!</v>
      </c>
      <c r="M118" s="9" t="str">
        <f t="shared" si="123"/>
        <v>#REF!</v>
      </c>
      <c r="N118" s="10" t="str">
        <f t="shared" si="123"/>
        <v>#REF!</v>
      </c>
    </row>
    <row r="119">
      <c r="A119" s="8" t="str">
        <f>'Willard Flashes'!A19</f>
        <v>#REF!</v>
      </c>
      <c r="B119" s="8"/>
      <c r="C119" s="8"/>
      <c r="D119" s="8"/>
      <c r="E119" s="8" t="str">
        <f t="shared" si="112"/>
        <v>#REF!</v>
      </c>
      <c r="F119" s="9" t="str">
        <f t="shared" ref="F119:N119" si="124">'Willard Flashes'!B19</f>
        <v>#REF!</v>
      </c>
      <c r="G119" s="9" t="str">
        <f t="shared" si="124"/>
        <v>#REF!</v>
      </c>
      <c r="H119" s="9" t="str">
        <f t="shared" si="124"/>
        <v>#REF!</v>
      </c>
      <c r="I119" s="9" t="str">
        <f t="shared" si="124"/>
        <v>#REF!</v>
      </c>
      <c r="J119" s="10" t="str">
        <f t="shared" si="124"/>
        <v>#REF!</v>
      </c>
      <c r="K119" s="9" t="str">
        <f t="shared" si="124"/>
        <v>#REF!</v>
      </c>
      <c r="L119" s="9" t="str">
        <f t="shared" si="124"/>
        <v>#REF!</v>
      </c>
      <c r="M119" s="9" t="str">
        <f t="shared" si="124"/>
        <v>#REF!</v>
      </c>
      <c r="N119" s="10" t="str">
        <f t="shared" si="124"/>
        <v>#REF!</v>
      </c>
    </row>
    <row r="120">
      <c r="A120" s="8" t="str">
        <f>'Willard Flashes'!A18</f>
        <v>#REF!</v>
      </c>
      <c r="B120" s="8"/>
      <c r="C120" s="8"/>
      <c r="D120" s="8"/>
      <c r="E120" s="8" t="str">
        <f t="shared" si="112"/>
        <v>#REF!</v>
      </c>
      <c r="F120" s="9" t="str">
        <f t="shared" ref="F120:N120" si="125">'Willard Flashes'!B18</f>
        <v>#REF!</v>
      </c>
      <c r="G120" s="9" t="str">
        <f t="shared" si="125"/>
        <v>#REF!</v>
      </c>
      <c r="H120" s="9" t="str">
        <f t="shared" si="125"/>
        <v>#REF!</v>
      </c>
      <c r="I120" s="9" t="str">
        <f t="shared" si="125"/>
        <v>#REF!</v>
      </c>
      <c r="J120" s="10" t="str">
        <f t="shared" si="125"/>
        <v>#REF!</v>
      </c>
      <c r="K120" s="9" t="str">
        <f t="shared" si="125"/>
        <v>#REF!</v>
      </c>
      <c r="L120" s="9" t="str">
        <f t="shared" si="125"/>
        <v>#REF!</v>
      </c>
      <c r="M120" s="9" t="str">
        <f t="shared" si="125"/>
        <v>#REF!</v>
      </c>
      <c r="N120" s="10" t="str">
        <f t="shared" si="125"/>
        <v>#REF!</v>
      </c>
    </row>
    <row r="121">
      <c r="A121" s="8" t="str">
        <f>'Willard Flashes'!A17</f>
        <v>#REF!</v>
      </c>
      <c r="B121" s="8"/>
      <c r="C121" s="8"/>
      <c r="D121" s="8"/>
      <c r="E121" s="8" t="str">
        <f t="shared" si="112"/>
        <v>#REF!</v>
      </c>
      <c r="F121" s="9" t="str">
        <f t="shared" ref="F121:N121" si="126">'Willard Flashes'!B17</f>
        <v>#REF!</v>
      </c>
      <c r="G121" s="9" t="str">
        <f t="shared" si="126"/>
        <v>#REF!</v>
      </c>
      <c r="H121" s="9" t="str">
        <f t="shared" si="126"/>
        <v>#REF!</v>
      </c>
      <c r="I121" s="9" t="str">
        <f t="shared" si="126"/>
        <v>#REF!</v>
      </c>
      <c r="J121" s="10" t="str">
        <f t="shared" si="126"/>
        <v>#REF!</v>
      </c>
      <c r="K121" s="9" t="str">
        <f t="shared" si="126"/>
        <v>#REF!</v>
      </c>
      <c r="L121" s="9" t="str">
        <f t="shared" si="126"/>
        <v>#REF!</v>
      </c>
      <c r="M121" s="9" t="str">
        <f t="shared" si="126"/>
        <v>#REF!</v>
      </c>
      <c r="N121" s="10" t="str">
        <f t="shared" si="126"/>
        <v>#REF!</v>
      </c>
    </row>
    <row r="122">
      <c r="A122" s="8" t="str">
        <f>'Willard Flashes'!A16</f>
        <v>#REF!</v>
      </c>
      <c r="B122" s="8"/>
      <c r="C122" s="8"/>
      <c r="D122" s="8"/>
      <c r="E122" s="8" t="str">
        <f t="shared" si="112"/>
        <v>#REF!</v>
      </c>
      <c r="F122" s="9" t="str">
        <f t="shared" ref="F122:N122" si="127">'Willard Flashes'!B16</f>
        <v>#REF!</v>
      </c>
      <c r="G122" s="9" t="str">
        <f t="shared" si="127"/>
        <v>#REF!</v>
      </c>
      <c r="H122" s="9" t="str">
        <f t="shared" si="127"/>
        <v>#REF!</v>
      </c>
      <c r="I122" s="9" t="str">
        <f t="shared" si="127"/>
        <v>#REF!</v>
      </c>
      <c r="J122" s="10" t="str">
        <f t="shared" si="127"/>
        <v>#REF!</v>
      </c>
      <c r="K122" s="9" t="str">
        <f t="shared" si="127"/>
        <v>#REF!</v>
      </c>
      <c r="L122" s="9" t="str">
        <f t="shared" si="127"/>
        <v>#REF!</v>
      </c>
      <c r="M122" s="9" t="str">
        <f t="shared" si="127"/>
        <v>#REF!</v>
      </c>
      <c r="N122" s="10" t="str">
        <f t="shared" si="127"/>
        <v>#REF!</v>
      </c>
    </row>
    <row r="123">
      <c r="A123" s="8" t="str">
        <f>'Willard Flashes'!A15</f>
        <v>#REF!</v>
      </c>
      <c r="B123" s="8"/>
      <c r="C123" s="8"/>
      <c r="D123" s="8"/>
      <c r="E123" s="8" t="str">
        <f t="shared" si="112"/>
        <v>#REF!</v>
      </c>
      <c r="F123" s="9" t="str">
        <f t="shared" ref="F123:N123" si="128">'Willard Flashes'!B15</f>
        <v>#REF!</v>
      </c>
      <c r="G123" s="9" t="str">
        <f t="shared" si="128"/>
        <v>#REF!</v>
      </c>
      <c r="H123" s="9" t="str">
        <f t="shared" si="128"/>
        <v>#REF!</v>
      </c>
      <c r="I123" s="9" t="str">
        <f t="shared" si="128"/>
        <v>#REF!</v>
      </c>
      <c r="J123" s="10" t="str">
        <f t="shared" si="128"/>
        <v>#REF!</v>
      </c>
      <c r="K123" s="9" t="str">
        <f t="shared" si="128"/>
        <v>#REF!</v>
      </c>
      <c r="L123" s="9" t="str">
        <f t="shared" si="128"/>
        <v>#REF!</v>
      </c>
      <c r="M123" s="9" t="str">
        <f t="shared" si="128"/>
        <v>#REF!</v>
      </c>
      <c r="N123" s="10" t="str">
        <f t="shared" si="128"/>
        <v>#REF!</v>
      </c>
    </row>
    <row r="124">
      <c r="A124" s="8" t="str">
        <f>'Willard Flashes'!A14</f>
        <v>#REF!</v>
      </c>
      <c r="B124" s="8"/>
      <c r="C124" s="8"/>
      <c r="D124" s="8"/>
      <c r="E124" s="8" t="str">
        <f t="shared" si="112"/>
        <v>#REF!</v>
      </c>
      <c r="F124" s="9" t="str">
        <f t="shared" ref="F124:N124" si="129">'Willard Flashes'!B14</f>
        <v>#REF!</v>
      </c>
      <c r="G124" s="9" t="str">
        <f t="shared" si="129"/>
        <v>#REF!</v>
      </c>
      <c r="H124" s="9" t="str">
        <f t="shared" si="129"/>
        <v>#REF!</v>
      </c>
      <c r="I124" s="9" t="str">
        <f t="shared" si="129"/>
        <v>#REF!</v>
      </c>
      <c r="J124" s="10" t="str">
        <f t="shared" si="129"/>
        <v>#REF!</v>
      </c>
      <c r="K124" s="9" t="str">
        <f t="shared" si="129"/>
        <v>#REF!</v>
      </c>
      <c r="L124" s="9" t="str">
        <f t="shared" si="129"/>
        <v>#REF!</v>
      </c>
      <c r="M124" s="9" t="str">
        <f t="shared" si="129"/>
        <v>#REF!</v>
      </c>
      <c r="N124" s="10" t="str">
        <f t="shared" si="129"/>
        <v>#REF!</v>
      </c>
    </row>
    <row r="125">
      <c r="A125" s="8" t="str">
        <f>'Willard Flashes'!A13</f>
        <v>#REF!</v>
      </c>
      <c r="B125" s="8"/>
      <c r="C125" s="8"/>
      <c r="D125" s="8"/>
      <c r="E125" s="8" t="str">
        <f t="shared" si="112"/>
        <v>#REF!</v>
      </c>
      <c r="F125" s="9" t="str">
        <f t="shared" ref="F125:N125" si="130">'Willard Flashes'!B13</f>
        <v>#REF!</v>
      </c>
      <c r="G125" s="9" t="str">
        <f t="shared" si="130"/>
        <v>#REF!</v>
      </c>
      <c r="H125" s="9" t="str">
        <f t="shared" si="130"/>
        <v>#REF!</v>
      </c>
      <c r="I125" s="9" t="str">
        <f t="shared" si="130"/>
        <v>#REF!</v>
      </c>
      <c r="J125" s="10" t="str">
        <f t="shared" si="130"/>
        <v>#REF!</v>
      </c>
      <c r="K125" s="9" t="str">
        <f t="shared" si="130"/>
        <v>#REF!</v>
      </c>
      <c r="L125" s="9" t="str">
        <f t="shared" si="130"/>
        <v>#REF!</v>
      </c>
      <c r="M125" s="9" t="str">
        <f t="shared" si="130"/>
        <v>#REF!</v>
      </c>
      <c r="N125" s="10" t="str">
        <f t="shared" si="130"/>
        <v>#REF!</v>
      </c>
    </row>
    <row r="126">
      <c r="A126" s="8" t="str">
        <f>'Willard Flashes'!A12</f>
        <v>#REF!</v>
      </c>
      <c r="B126" s="8"/>
      <c r="C126" s="8"/>
      <c r="D126" s="8"/>
      <c r="E126" s="8" t="str">
        <f t="shared" si="112"/>
        <v>#REF!</v>
      </c>
      <c r="F126" s="9" t="str">
        <f t="shared" ref="F126:N126" si="131">'Willard Flashes'!B12</f>
        <v>#REF!</v>
      </c>
      <c r="G126" s="9" t="str">
        <f t="shared" si="131"/>
        <v>#REF!</v>
      </c>
      <c r="H126" s="9" t="str">
        <f t="shared" si="131"/>
        <v>#REF!</v>
      </c>
      <c r="I126" s="9" t="str">
        <f t="shared" si="131"/>
        <v>#REF!</v>
      </c>
      <c r="J126" s="10" t="str">
        <f t="shared" si="131"/>
        <v>#REF!</v>
      </c>
      <c r="K126" s="9" t="str">
        <f t="shared" si="131"/>
        <v>#REF!</v>
      </c>
      <c r="L126" s="9" t="str">
        <f t="shared" si="131"/>
        <v>#REF!</v>
      </c>
      <c r="M126" s="9" t="str">
        <f t="shared" si="131"/>
        <v>#REF!</v>
      </c>
      <c r="N126" s="10" t="str">
        <f t="shared" si="131"/>
        <v>#REF!</v>
      </c>
    </row>
    <row r="127">
      <c r="A127" s="8" t="str">
        <f>'Willard Flashes'!A11</f>
        <v>#REF!</v>
      </c>
      <c r="B127" s="8"/>
      <c r="C127" s="8"/>
      <c r="D127" s="8"/>
      <c r="E127" s="8" t="str">
        <f t="shared" si="112"/>
        <v>#REF!</v>
      </c>
      <c r="F127" s="9" t="str">
        <f t="shared" ref="F127:N127" si="132">'Willard Flashes'!B11</f>
        <v>#REF!</v>
      </c>
      <c r="G127" s="9" t="str">
        <f t="shared" si="132"/>
        <v>#REF!</v>
      </c>
      <c r="H127" s="9" t="str">
        <f t="shared" si="132"/>
        <v>#REF!</v>
      </c>
      <c r="I127" s="9" t="str">
        <f t="shared" si="132"/>
        <v>#REF!</v>
      </c>
      <c r="J127" s="10" t="str">
        <f t="shared" si="132"/>
        <v>#REF!</v>
      </c>
      <c r="K127" s="9" t="str">
        <f t="shared" si="132"/>
        <v>#REF!</v>
      </c>
      <c r="L127" s="9" t="str">
        <f t="shared" si="132"/>
        <v>#REF!</v>
      </c>
      <c r="M127" s="9" t="str">
        <f t="shared" si="132"/>
        <v>#REF!</v>
      </c>
      <c r="N127" s="10" t="str">
        <f t="shared" si="132"/>
        <v>#REF!</v>
      </c>
    </row>
    <row r="128">
      <c r="A128" s="8" t="str">
        <f>'Hopewell-Loudon Chieftains'!A31</f>
        <v>#REF!</v>
      </c>
      <c r="B128" s="8"/>
      <c r="C128" s="8"/>
      <c r="D128" s="8"/>
      <c r="E128" s="8" t="str">
        <f t="shared" ref="E128:E148" si="134">LEFT('Hopewell-Loudon Chieftains'!A$1,3)</f>
        <v>#REF!</v>
      </c>
      <c r="F128" s="9" t="str">
        <f t="shared" ref="F128:N128" si="133">'Hopewell-Loudon Chieftains'!B31</f>
        <v>#REF!</v>
      </c>
      <c r="G128" s="9" t="str">
        <f t="shared" si="133"/>
        <v>#REF!</v>
      </c>
      <c r="H128" s="9" t="str">
        <f t="shared" si="133"/>
        <v>#REF!</v>
      </c>
      <c r="I128" s="9" t="str">
        <f t="shared" si="133"/>
        <v>#REF!</v>
      </c>
      <c r="J128" s="10" t="str">
        <f t="shared" si="133"/>
        <v>#REF!</v>
      </c>
      <c r="K128" s="9" t="str">
        <f t="shared" si="133"/>
        <v>#REF!</v>
      </c>
      <c r="L128" s="9" t="str">
        <f t="shared" si="133"/>
        <v>#REF!</v>
      </c>
      <c r="M128" s="9" t="str">
        <f t="shared" si="133"/>
        <v>#REF!</v>
      </c>
      <c r="N128" s="10" t="str">
        <f t="shared" si="133"/>
        <v>#REF!</v>
      </c>
    </row>
    <row r="129">
      <c r="A129" s="8" t="str">
        <f>'Hopewell-Loudon Chieftains'!A30</f>
        <v>#REF!</v>
      </c>
      <c r="B129" s="8"/>
      <c r="C129" s="8"/>
      <c r="D129" s="8"/>
      <c r="E129" s="8" t="str">
        <f t="shared" si="134"/>
        <v>#REF!</v>
      </c>
      <c r="F129" s="9" t="str">
        <f t="shared" ref="F129:N129" si="135">'Hopewell-Loudon Chieftains'!B30</f>
        <v>#REF!</v>
      </c>
      <c r="G129" s="9" t="str">
        <f t="shared" si="135"/>
        <v>#REF!</v>
      </c>
      <c r="H129" s="9" t="str">
        <f t="shared" si="135"/>
        <v>#REF!</v>
      </c>
      <c r="I129" s="9" t="str">
        <f t="shared" si="135"/>
        <v>#REF!</v>
      </c>
      <c r="J129" s="10" t="str">
        <f t="shared" si="135"/>
        <v>#REF!</v>
      </c>
      <c r="K129" s="9" t="str">
        <f t="shared" si="135"/>
        <v>#REF!</v>
      </c>
      <c r="L129" s="9" t="str">
        <f t="shared" si="135"/>
        <v>#REF!</v>
      </c>
      <c r="M129" s="9" t="str">
        <f t="shared" si="135"/>
        <v>#REF!</v>
      </c>
      <c r="N129" s="10" t="str">
        <f t="shared" si="135"/>
        <v>#REF!</v>
      </c>
    </row>
    <row r="130">
      <c r="A130" s="8" t="str">
        <f>'Hopewell-Loudon Chieftains'!A29</f>
        <v>#REF!</v>
      </c>
      <c r="B130" s="8"/>
      <c r="C130" s="8"/>
      <c r="D130" s="8"/>
      <c r="E130" s="8" t="str">
        <f t="shared" si="134"/>
        <v>#REF!</v>
      </c>
      <c r="F130" s="9" t="str">
        <f t="shared" ref="F130:N130" si="136">'Hopewell-Loudon Chieftains'!B29</f>
        <v>#REF!</v>
      </c>
      <c r="G130" s="9" t="str">
        <f t="shared" si="136"/>
        <v>#REF!</v>
      </c>
      <c r="H130" s="9" t="str">
        <f t="shared" si="136"/>
        <v>#REF!</v>
      </c>
      <c r="I130" s="9" t="str">
        <f t="shared" si="136"/>
        <v>#REF!</v>
      </c>
      <c r="J130" s="10" t="str">
        <f t="shared" si="136"/>
        <v>#REF!</v>
      </c>
      <c r="K130" s="9" t="str">
        <f t="shared" si="136"/>
        <v>#REF!</v>
      </c>
      <c r="L130" s="9" t="str">
        <f t="shared" si="136"/>
        <v>#REF!</v>
      </c>
      <c r="M130" s="9" t="str">
        <f t="shared" si="136"/>
        <v>#REF!</v>
      </c>
      <c r="N130" s="10" t="str">
        <f t="shared" si="136"/>
        <v>#REF!</v>
      </c>
    </row>
    <row r="131">
      <c r="A131" s="8" t="str">
        <f>'Hopewell-Loudon Chieftains'!A28</f>
        <v>#REF!</v>
      </c>
      <c r="B131" s="8"/>
      <c r="C131" s="8"/>
      <c r="D131" s="8"/>
      <c r="E131" s="8" t="str">
        <f t="shared" si="134"/>
        <v>#REF!</v>
      </c>
      <c r="F131" s="9" t="str">
        <f t="shared" ref="F131:N131" si="137">'Hopewell-Loudon Chieftains'!B28</f>
        <v>#REF!</v>
      </c>
      <c r="G131" s="9" t="str">
        <f t="shared" si="137"/>
        <v>#REF!</v>
      </c>
      <c r="H131" s="9" t="str">
        <f t="shared" si="137"/>
        <v>#REF!</v>
      </c>
      <c r="I131" s="9" t="str">
        <f t="shared" si="137"/>
        <v>#REF!</v>
      </c>
      <c r="J131" s="10" t="str">
        <f t="shared" si="137"/>
        <v>#REF!</v>
      </c>
      <c r="K131" s="9" t="str">
        <f t="shared" si="137"/>
        <v>#REF!</v>
      </c>
      <c r="L131" s="9" t="str">
        <f t="shared" si="137"/>
        <v>#REF!</v>
      </c>
      <c r="M131" s="9" t="str">
        <f t="shared" si="137"/>
        <v>#REF!</v>
      </c>
      <c r="N131" s="10" t="str">
        <f t="shared" si="137"/>
        <v>#REF!</v>
      </c>
    </row>
    <row r="132">
      <c r="A132" s="8" t="str">
        <f>'Hopewell-Loudon Chieftains'!A27</f>
        <v>#REF!</v>
      </c>
      <c r="B132" s="8"/>
      <c r="C132" s="8"/>
      <c r="D132" s="8"/>
      <c r="E132" s="8" t="str">
        <f t="shared" si="134"/>
        <v>#REF!</v>
      </c>
      <c r="F132" s="9" t="str">
        <f t="shared" ref="F132:N132" si="138">'Hopewell-Loudon Chieftains'!B27</f>
        <v>#REF!</v>
      </c>
      <c r="G132" s="9" t="str">
        <f t="shared" si="138"/>
        <v>#REF!</v>
      </c>
      <c r="H132" s="9" t="str">
        <f t="shared" si="138"/>
        <v>#REF!</v>
      </c>
      <c r="I132" s="9" t="str">
        <f t="shared" si="138"/>
        <v>#REF!</v>
      </c>
      <c r="J132" s="10" t="str">
        <f t="shared" si="138"/>
        <v>#REF!</v>
      </c>
      <c r="K132" s="9" t="str">
        <f t="shared" si="138"/>
        <v>#REF!</v>
      </c>
      <c r="L132" s="9" t="str">
        <f t="shared" si="138"/>
        <v>#REF!</v>
      </c>
      <c r="M132" s="9" t="str">
        <f t="shared" si="138"/>
        <v>#REF!</v>
      </c>
      <c r="N132" s="10" t="str">
        <f t="shared" si="138"/>
        <v>#REF!</v>
      </c>
    </row>
    <row r="133">
      <c r="A133" s="8" t="str">
        <f>'Hopewell-Loudon Chieftains'!A26</f>
        <v>#REF!</v>
      </c>
      <c r="B133" s="8"/>
      <c r="C133" s="8"/>
      <c r="D133" s="8"/>
      <c r="E133" s="8" t="str">
        <f t="shared" si="134"/>
        <v>#REF!</v>
      </c>
      <c r="F133" s="9" t="str">
        <f t="shared" ref="F133:N133" si="139">'Hopewell-Loudon Chieftains'!B26</f>
        <v>#REF!</v>
      </c>
      <c r="G133" s="9" t="str">
        <f t="shared" si="139"/>
        <v>#REF!</v>
      </c>
      <c r="H133" s="9" t="str">
        <f t="shared" si="139"/>
        <v>#REF!</v>
      </c>
      <c r="I133" s="9" t="str">
        <f t="shared" si="139"/>
        <v>#REF!</v>
      </c>
      <c r="J133" s="10" t="str">
        <f t="shared" si="139"/>
        <v>#REF!</v>
      </c>
      <c r="K133" s="9" t="str">
        <f t="shared" si="139"/>
        <v>#REF!</v>
      </c>
      <c r="L133" s="9" t="str">
        <f t="shared" si="139"/>
        <v>#REF!</v>
      </c>
      <c r="M133" s="9" t="str">
        <f t="shared" si="139"/>
        <v>#REF!</v>
      </c>
      <c r="N133" s="10" t="str">
        <f t="shared" si="139"/>
        <v>#REF!</v>
      </c>
    </row>
    <row r="134">
      <c r="A134" s="8" t="str">
        <f>'Hopewell-Loudon Chieftains'!A25</f>
        <v>#REF!</v>
      </c>
      <c r="B134" s="8"/>
      <c r="C134" s="8"/>
      <c r="D134" s="8"/>
      <c r="E134" s="8" t="str">
        <f t="shared" si="134"/>
        <v>#REF!</v>
      </c>
      <c r="F134" s="9" t="str">
        <f t="shared" ref="F134:N134" si="140">'Hopewell-Loudon Chieftains'!B25</f>
        <v>#REF!</v>
      </c>
      <c r="G134" s="9" t="str">
        <f t="shared" si="140"/>
        <v>#REF!</v>
      </c>
      <c r="H134" s="9" t="str">
        <f t="shared" si="140"/>
        <v>#REF!</v>
      </c>
      <c r="I134" s="9" t="str">
        <f t="shared" si="140"/>
        <v>#REF!</v>
      </c>
      <c r="J134" s="10" t="str">
        <f t="shared" si="140"/>
        <v>#REF!</v>
      </c>
      <c r="K134" s="9" t="str">
        <f t="shared" si="140"/>
        <v>#REF!</v>
      </c>
      <c r="L134" s="9" t="str">
        <f t="shared" si="140"/>
        <v>#REF!</v>
      </c>
      <c r="M134" s="9" t="str">
        <f t="shared" si="140"/>
        <v>#REF!</v>
      </c>
      <c r="N134" s="10" t="str">
        <f t="shared" si="140"/>
        <v>#REF!</v>
      </c>
    </row>
    <row r="135">
      <c r="A135" s="8" t="str">
        <f>'Hopewell-Loudon Chieftains'!A24</f>
        <v>#REF!</v>
      </c>
      <c r="B135" s="8"/>
      <c r="C135" s="8"/>
      <c r="D135" s="8"/>
      <c r="E135" s="8" t="str">
        <f t="shared" si="134"/>
        <v>#REF!</v>
      </c>
      <c r="F135" s="9" t="str">
        <f t="shared" ref="F135:N135" si="141">'Hopewell-Loudon Chieftains'!B24</f>
        <v>#REF!</v>
      </c>
      <c r="G135" s="9" t="str">
        <f t="shared" si="141"/>
        <v>#REF!</v>
      </c>
      <c r="H135" s="9" t="str">
        <f t="shared" si="141"/>
        <v>#REF!</v>
      </c>
      <c r="I135" s="9" t="str">
        <f t="shared" si="141"/>
        <v>#REF!</v>
      </c>
      <c r="J135" s="10" t="str">
        <f t="shared" si="141"/>
        <v>#REF!</v>
      </c>
      <c r="K135" s="9" t="str">
        <f t="shared" si="141"/>
        <v>#REF!</v>
      </c>
      <c r="L135" s="9" t="str">
        <f t="shared" si="141"/>
        <v>#REF!</v>
      </c>
      <c r="M135" s="9" t="str">
        <f t="shared" si="141"/>
        <v>#REF!</v>
      </c>
      <c r="N135" s="10" t="str">
        <f t="shared" si="141"/>
        <v>#REF!</v>
      </c>
    </row>
    <row r="136">
      <c r="A136" s="8" t="str">
        <f>'Hopewell-Loudon Chieftains'!A23</f>
        <v>#REF!</v>
      </c>
      <c r="B136" s="8"/>
      <c r="C136" s="8"/>
      <c r="D136" s="8"/>
      <c r="E136" s="8" t="str">
        <f t="shared" si="134"/>
        <v>#REF!</v>
      </c>
      <c r="F136" s="9" t="str">
        <f t="shared" ref="F136:N136" si="142">'Hopewell-Loudon Chieftains'!B23</f>
        <v>#REF!</v>
      </c>
      <c r="G136" s="9" t="str">
        <f t="shared" si="142"/>
        <v>#REF!</v>
      </c>
      <c r="H136" s="9" t="str">
        <f t="shared" si="142"/>
        <v>#REF!</v>
      </c>
      <c r="I136" s="9" t="str">
        <f t="shared" si="142"/>
        <v>#REF!</v>
      </c>
      <c r="J136" s="10" t="str">
        <f t="shared" si="142"/>
        <v>#REF!</v>
      </c>
      <c r="K136" s="9" t="str">
        <f t="shared" si="142"/>
        <v>#REF!</v>
      </c>
      <c r="L136" s="9" t="str">
        <f t="shared" si="142"/>
        <v>#REF!</v>
      </c>
      <c r="M136" s="9" t="str">
        <f t="shared" si="142"/>
        <v>#REF!</v>
      </c>
      <c r="N136" s="10" t="str">
        <f t="shared" si="142"/>
        <v>#REF!</v>
      </c>
    </row>
    <row r="137">
      <c r="A137" s="8" t="str">
        <f>'Hopewell-Loudon Chieftains'!A22</f>
        <v>#REF!</v>
      </c>
      <c r="B137" s="8"/>
      <c r="C137" s="8"/>
      <c r="D137" s="8"/>
      <c r="E137" s="8" t="str">
        <f t="shared" si="134"/>
        <v>#REF!</v>
      </c>
      <c r="F137" s="9" t="str">
        <f t="shared" ref="F137:N137" si="143">'Hopewell-Loudon Chieftains'!B22</f>
        <v>#REF!</v>
      </c>
      <c r="G137" s="9" t="str">
        <f t="shared" si="143"/>
        <v>#REF!</v>
      </c>
      <c r="H137" s="9" t="str">
        <f t="shared" si="143"/>
        <v>#REF!</v>
      </c>
      <c r="I137" s="9" t="str">
        <f t="shared" si="143"/>
        <v>#REF!</v>
      </c>
      <c r="J137" s="10" t="str">
        <f t="shared" si="143"/>
        <v>#REF!</v>
      </c>
      <c r="K137" s="9" t="str">
        <f t="shared" si="143"/>
        <v>#REF!</v>
      </c>
      <c r="L137" s="9" t="str">
        <f t="shared" si="143"/>
        <v>#REF!</v>
      </c>
      <c r="M137" s="9" t="str">
        <f t="shared" si="143"/>
        <v>#REF!</v>
      </c>
      <c r="N137" s="10" t="str">
        <f t="shared" si="143"/>
        <v>#REF!</v>
      </c>
    </row>
    <row r="138">
      <c r="A138" s="8" t="str">
        <f>'Hopewell-Loudon Chieftains'!A21</f>
        <v>#REF!</v>
      </c>
      <c r="B138" s="8"/>
      <c r="C138" s="8"/>
      <c r="D138" s="8"/>
      <c r="E138" s="8" t="str">
        <f t="shared" si="134"/>
        <v>#REF!</v>
      </c>
      <c r="F138" s="9" t="str">
        <f t="shared" ref="F138:N138" si="144">'Hopewell-Loudon Chieftains'!B21</f>
        <v>#REF!</v>
      </c>
      <c r="G138" s="9" t="str">
        <f t="shared" si="144"/>
        <v>#REF!</v>
      </c>
      <c r="H138" s="9" t="str">
        <f t="shared" si="144"/>
        <v>#REF!</v>
      </c>
      <c r="I138" s="9" t="str">
        <f t="shared" si="144"/>
        <v>#REF!</v>
      </c>
      <c r="J138" s="10" t="str">
        <f t="shared" si="144"/>
        <v>#REF!</v>
      </c>
      <c r="K138" s="9" t="str">
        <f t="shared" si="144"/>
        <v>#REF!</v>
      </c>
      <c r="L138" s="9" t="str">
        <f t="shared" si="144"/>
        <v>#REF!</v>
      </c>
      <c r="M138" s="9" t="str">
        <f t="shared" si="144"/>
        <v>#REF!</v>
      </c>
      <c r="N138" s="10" t="str">
        <f t="shared" si="144"/>
        <v>#REF!</v>
      </c>
    </row>
    <row r="139">
      <c r="A139" s="8" t="str">
        <f>'Hopewell-Loudon Chieftains'!A20</f>
        <v>#REF!</v>
      </c>
      <c r="B139" s="8"/>
      <c r="C139" s="8"/>
      <c r="D139" s="8"/>
      <c r="E139" s="8" t="str">
        <f t="shared" si="134"/>
        <v>#REF!</v>
      </c>
      <c r="F139" s="9" t="str">
        <f t="shared" ref="F139:N139" si="145">'Hopewell-Loudon Chieftains'!B20</f>
        <v>#REF!</v>
      </c>
      <c r="G139" s="9" t="str">
        <f t="shared" si="145"/>
        <v>#REF!</v>
      </c>
      <c r="H139" s="9" t="str">
        <f t="shared" si="145"/>
        <v>#REF!</v>
      </c>
      <c r="I139" s="9" t="str">
        <f t="shared" si="145"/>
        <v>#REF!</v>
      </c>
      <c r="J139" s="10" t="str">
        <f t="shared" si="145"/>
        <v>#REF!</v>
      </c>
      <c r="K139" s="9" t="str">
        <f t="shared" si="145"/>
        <v>#REF!</v>
      </c>
      <c r="L139" s="9" t="str">
        <f t="shared" si="145"/>
        <v>#REF!</v>
      </c>
      <c r="M139" s="9" t="str">
        <f t="shared" si="145"/>
        <v>#REF!</v>
      </c>
      <c r="N139" s="10" t="str">
        <f t="shared" si="145"/>
        <v>#REF!</v>
      </c>
    </row>
    <row r="140">
      <c r="A140" s="8" t="str">
        <f>'Hopewell-Loudon Chieftains'!A19</f>
        <v>#REF!</v>
      </c>
      <c r="B140" s="8"/>
      <c r="C140" s="8"/>
      <c r="D140" s="8"/>
      <c r="E140" s="8" t="str">
        <f t="shared" si="134"/>
        <v>#REF!</v>
      </c>
      <c r="F140" s="9" t="str">
        <f t="shared" ref="F140:N140" si="146">'Hopewell-Loudon Chieftains'!B19</f>
        <v>#REF!</v>
      </c>
      <c r="G140" s="9" t="str">
        <f t="shared" si="146"/>
        <v>#REF!</v>
      </c>
      <c r="H140" s="9" t="str">
        <f t="shared" si="146"/>
        <v>#REF!</v>
      </c>
      <c r="I140" s="9" t="str">
        <f t="shared" si="146"/>
        <v>#REF!</v>
      </c>
      <c r="J140" s="10" t="str">
        <f t="shared" si="146"/>
        <v>#REF!</v>
      </c>
      <c r="K140" s="9" t="str">
        <f t="shared" si="146"/>
        <v>#REF!</v>
      </c>
      <c r="L140" s="9" t="str">
        <f t="shared" si="146"/>
        <v>#REF!</v>
      </c>
      <c r="M140" s="9" t="str">
        <f t="shared" si="146"/>
        <v>#REF!</v>
      </c>
      <c r="N140" s="10" t="str">
        <f t="shared" si="146"/>
        <v>#REF!</v>
      </c>
    </row>
    <row r="141">
      <c r="A141" s="8" t="str">
        <f>'Hopewell-Loudon Chieftains'!A18</f>
        <v>#REF!</v>
      </c>
      <c r="B141" s="8"/>
      <c r="C141" s="8"/>
      <c r="D141" s="8"/>
      <c r="E141" s="8" t="str">
        <f t="shared" si="134"/>
        <v>#REF!</v>
      </c>
      <c r="F141" s="9" t="str">
        <f t="shared" ref="F141:N141" si="147">'Hopewell-Loudon Chieftains'!B18</f>
        <v>#REF!</v>
      </c>
      <c r="G141" s="9" t="str">
        <f t="shared" si="147"/>
        <v>#REF!</v>
      </c>
      <c r="H141" s="9" t="str">
        <f t="shared" si="147"/>
        <v>#REF!</v>
      </c>
      <c r="I141" s="9" t="str">
        <f t="shared" si="147"/>
        <v>#REF!</v>
      </c>
      <c r="J141" s="10" t="str">
        <f t="shared" si="147"/>
        <v>#REF!</v>
      </c>
      <c r="K141" s="9" t="str">
        <f t="shared" si="147"/>
        <v>#REF!</v>
      </c>
      <c r="L141" s="9" t="str">
        <f t="shared" si="147"/>
        <v>#REF!</v>
      </c>
      <c r="M141" s="9" t="str">
        <f t="shared" si="147"/>
        <v>#REF!</v>
      </c>
      <c r="N141" s="10" t="str">
        <f t="shared" si="147"/>
        <v>#REF!</v>
      </c>
    </row>
    <row r="142">
      <c r="A142" s="8" t="str">
        <f>'Hopewell-Loudon Chieftains'!A17</f>
        <v>#REF!</v>
      </c>
      <c r="B142" s="8"/>
      <c r="C142" s="8"/>
      <c r="D142" s="8"/>
      <c r="E142" s="8" t="str">
        <f t="shared" si="134"/>
        <v>#REF!</v>
      </c>
      <c r="F142" s="9" t="str">
        <f t="shared" ref="F142:N142" si="148">'Hopewell-Loudon Chieftains'!B17</f>
        <v>#REF!</v>
      </c>
      <c r="G142" s="9" t="str">
        <f t="shared" si="148"/>
        <v>#REF!</v>
      </c>
      <c r="H142" s="9" t="str">
        <f t="shared" si="148"/>
        <v>#REF!</v>
      </c>
      <c r="I142" s="9" t="str">
        <f t="shared" si="148"/>
        <v>#REF!</v>
      </c>
      <c r="J142" s="10" t="str">
        <f t="shared" si="148"/>
        <v>#REF!</v>
      </c>
      <c r="K142" s="9" t="str">
        <f t="shared" si="148"/>
        <v>#REF!</v>
      </c>
      <c r="L142" s="9" t="str">
        <f t="shared" si="148"/>
        <v>#REF!</v>
      </c>
      <c r="M142" s="9" t="str">
        <f t="shared" si="148"/>
        <v>#REF!</v>
      </c>
      <c r="N142" s="10" t="str">
        <f t="shared" si="148"/>
        <v>#REF!</v>
      </c>
    </row>
    <row r="143">
      <c r="A143" s="8" t="str">
        <f>'Hopewell-Loudon Chieftains'!A16</f>
        <v>#REF!</v>
      </c>
      <c r="B143" s="8"/>
      <c r="C143" s="8"/>
      <c r="D143" s="8"/>
      <c r="E143" s="8" t="str">
        <f t="shared" si="134"/>
        <v>#REF!</v>
      </c>
      <c r="F143" s="9" t="str">
        <f t="shared" ref="F143:N143" si="149">'Hopewell-Loudon Chieftains'!B16</f>
        <v>#REF!</v>
      </c>
      <c r="G143" s="9" t="str">
        <f t="shared" si="149"/>
        <v>#REF!</v>
      </c>
      <c r="H143" s="9" t="str">
        <f t="shared" si="149"/>
        <v>#REF!</v>
      </c>
      <c r="I143" s="9" t="str">
        <f t="shared" si="149"/>
        <v>#REF!</v>
      </c>
      <c r="J143" s="10" t="str">
        <f t="shared" si="149"/>
        <v>#REF!</v>
      </c>
      <c r="K143" s="9" t="str">
        <f t="shared" si="149"/>
        <v>#REF!</v>
      </c>
      <c r="L143" s="9" t="str">
        <f t="shared" si="149"/>
        <v>#REF!</v>
      </c>
      <c r="M143" s="9" t="str">
        <f t="shared" si="149"/>
        <v>#REF!</v>
      </c>
      <c r="N143" s="10" t="str">
        <f t="shared" si="149"/>
        <v>#REF!</v>
      </c>
    </row>
    <row r="144">
      <c r="A144" s="8" t="str">
        <f>'Hopewell-Loudon Chieftains'!A15</f>
        <v>#REF!</v>
      </c>
      <c r="B144" s="8"/>
      <c r="C144" s="8"/>
      <c r="D144" s="8"/>
      <c r="E144" s="8" t="str">
        <f t="shared" si="134"/>
        <v>#REF!</v>
      </c>
      <c r="F144" s="9" t="str">
        <f t="shared" ref="F144:N144" si="150">'Hopewell-Loudon Chieftains'!B15</f>
        <v>#REF!</v>
      </c>
      <c r="G144" s="9" t="str">
        <f t="shared" si="150"/>
        <v>#REF!</v>
      </c>
      <c r="H144" s="9" t="str">
        <f t="shared" si="150"/>
        <v>#REF!</v>
      </c>
      <c r="I144" s="9" t="str">
        <f t="shared" si="150"/>
        <v>#REF!</v>
      </c>
      <c r="J144" s="10" t="str">
        <f t="shared" si="150"/>
        <v>#REF!</v>
      </c>
      <c r="K144" s="9" t="str">
        <f t="shared" si="150"/>
        <v>#REF!</v>
      </c>
      <c r="L144" s="9" t="str">
        <f t="shared" si="150"/>
        <v>#REF!</v>
      </c>
      <c r="M144" s="9" t="str">
        <f t="shared" si="150"/>
        <v>#REF!</v>
      </c>
      <c r="N144" s="10" t="str">
        <f t="shared" si="150"/>
        <v>#REF!</v>
      </c>
    </row>
    <row r="145">
      <c r="A145" s="8" t="str">
        <f>'Hopewell-Loudon Chieftains'!A14</f>
        <v>#REF!</v>
      </c>
      <c r="B145" s="8"/>
      <c r="C145" s="8"/>
      <c r="D145" s="8"/>
      <c r="E145" s="8" t="str">
        <f t="shared" si="134"/>
        <v>#REF!</v>
      </c>
      <c r="F145" s="9" t="str">
        <f t="shared" ref="F145:N145" si="151">'Hopewell-Loudon Chieftains'!B14</f>
        <v>#REF!</v>
      </c>
      <c r="G145" s="9" t="str">
        <f t="shared" si="151"/>
        <v>#REF!</v>
      </c>
      <c r="H145" s="9" t="str">
        <f t="shared" si="151"/>
        <v>#REF!</v>
      </c>
      <c r="I145" s="9" t="str">
        <f t="shared" si="151"/>
        <v>#REF!</v>
      </c>
      <c r="J145" s="10" t="str">
        <f t="shared" si="151"/>
        <v>#REF!</v>
      </c>
      <c r="K145" s="9" t="str">
        <f t="shared" si="151"/>
        <v>#REF!</v>
      </c>
      <c r="L145" s="9" t="str">
        <f t="shared" si="151"/>
        <v>#REF!</v>
      </c>
      <c r="M145" s="9" t="str">
        <f t="shared" si="151"/>
        <v>#REF!</v>
      </c>
      <c r="N145" s="10" t="str">
        <f t="shared" si="151"/>
        <v>#REF!</v>
      </c>
    </row>
    <row r="146">
      <c r="A146" s="8" t="str">
        <f>'Hopewell-Loudon Chieftains'!A13</f>
        <v>#REF!</v>
      </c>
      <c r="B146" s="8"/>
      <c r="C146" s="8"/>
      <c r="D146" s="8"/>
      <c r="E146" s="8" t="str">
        <f t="shared" si="134"/>
        <v>#REF!</v>
      </c>
      <c r="F146" s="9" t="str">
        <f t="shared" ref="F146:N146" si="152">'Hopewell-Loudon Chieftains'!B13</f>
        <v>#REF!</v>
      </c>
      <c r="G146" s="9" t="str">
        <f t="shared" si="152"/>
        <v>#REF!</v>
      </c>
      <c r="H146" s="9" t="str">
        <f t="shared" si="152"/>
        <v>#REF!</v>
      </c>
      <c r="I146" s="9" t="str">
        <f t="shared" si="152"/>
        <v>#REF!</v>
      </c>
      <c r="J146" s="10" t="str">
        <f t="shared" si="152"/>
        <v>#REF!</v>
      </c>
      <c r="K146" s="9" t="str">
        <f t="shared" si="152"/>
        <v>#REF!</v>
      </c>
      <c r="L146" s="9" t="str">
        <f t="shared" si="152"/>
        <v>#REF!</v>
      </c>
      <c r="M146" s="9" t="str">
        <f t="shared" si="152"/>
        <v>#REF!</v>
      </c>
      <c r="N146" s="10" t="str">
        <f t="shared" si="152"/>
        <v>#REF!</v>
      </c>
    </row>
    <row r="147">
      <c r="A147" s="8" t="str">
        <f>'Hopewell-Loudon Chieftains'!A12</f>
        <v>#REF!</v>
      </c>
      <c r="B147" s="8"/>
      <c r="C147" s="8"/>
      <c r="D147" s="8"/>
      <c r="E147" s="8" t="str">
        <f t="shared" si="134"/>
        <v>#REF!</v>
      </c>
      <c r="F147" s="9" t="str">
        <f t="shared" ref="F147:N147" si="153">'Hopewell-Loudon Chieftains'!B12</f>
        <v>#REF!</v>
      </c>
      <c r="G147" s="9" t="str">
        <f t="shared" si="153"/>
        <v>#REF!</v>
      </c>
      <c r="H147" s="9" t="str">
        <f t="shared" si="153"/>
        <v>#REF!</v>
      </c>
      <c r="I147" s="9" t="str">
        <f t="shared" si="153"/>
        <v>#REF!</v>
      </c>
      <c r="J147" s="10" t="str">
        <f t="shared" si="153"/>
        <v>#REF!</v>
      </c>
      <c r="K147" s="9" t="str">
        <f t="shared" si="153"/>
        <v>#REF!</v>
      </c>
      <c r="L147" s="9" t="str">
        <f t="shared" si="153"/>
        <v>#REF!</v>
      </c>
      <c r="M147" s="9" t="str">
        <f t="shared" si="153"/>
        <v>#REF!</v>
      </c>
      <c r="N147" s="10" t="str">
        <f t="shared" si="153"/>
        <v>#REF!</v>
      </c>
    </row>
    <row r="148">
      <c r="A148" s="8" t="str">
        <f>'Hopewell-Loudon Chieftains'!A11</f>
        <v>#REF!</v>
      </c>
      <c r="B148" s="8"/>
      <c r="C148" s="8"/>
      <c r="D148" s="8"/>
      <c r="E148" s="8" t="str">
        <f t="shared" si="134"/>
        <v>#REF!</v>
      </c>
      <c r="F148" s="9" t="str">
        <f t="shared" ref="F148:N148" si="154">'Hopewell-Loudon Chieftains'!B11</f>
        <v>#REF!</v>
      </c>
      <c r="G148" s="9" t="str">
        <f t="shared" si="154"/>
        <v>#REF!</v>
      </c>
      <c r="H148" s="9" t="str">
        <f t="shared" si="154"/>
        <v>#REF!</v>
      </c>
      <c r="I148" s="9" t="str">
        <f t="shared" si="154"/>
        <v>#REF!</v>
      </c>
      <c r="J148" s="10" t="str">
        <f t="shared" si="154"/>
        <v>#REF!</v>
      </c>
      <c r="K148" s="9" t="str">
        <f t="shared" si="154"/>
        <v>#REF!</v>
      </c>
      <c r="L148" s="9" t="str">
        <f t="shared" si="154"/>
        <v>#REF!</v>
      </c>
      <c r="M148" s="9" t="str">
        <f t="shared" si="154"/>
        <v>#REF!</v>
      </c>
      <c r="N148" s="10" t="str">
        <f t="shared" si="154"/>
        <v>#REF!</v>
      </c>
    </row>
    <row r="149">
      <c r="A149" s="6" t="str">
        <f>'SJCC Crimson Streaks'!A31</f>
        <v>#REF!</v>
      </c>
      <c r="E149" s="6" t="str">
        <f t="shared" ref="E149:E169" si="156">LEFT('SJCC Crimson Streaks'!A$1,3)</f>
        <v>#REF!</v>
      </c>
      <c r="F149" s="6" t="str">
        <f t="shared" ref="F149:N149" si="155">'SJCC Crimson Streaks'!B31</f>
        <v>#REF!</v>
      </c>
      <c r="G149" s="6" t="str">
        <f t="shared" si="155"/>
        <v>#REF!</v>
      </c>
      <c r="H149" s="6" t="str">
        <f t="shared" si="155"/>
        <v>#REF!</v>
      </c>
      <c r="I149" s="6" t="str">
        <f t="shared" si="155"/>
        <v>#REF!</v>
      </c>
      <c r="J149" s="6" t="str">
        <f t="shared" si="155"/>
        <v>#REF!</v>
      </c>
      <c r="K149" s="6" t="str">
        <f t="shared" si="155"/>
        <v>#REF!</v>
      </c>
      <c r="L149" s="6" t="str">
        <f t="shared" si="155"/>
        <v>#REF!</v>
      </c>
      <c r="M149" s="6" t="str">
        <f t="shared" si="155"/>
        <v>#REF!</v>
      </c>
      <c r="N149" s="6" t="str">
        <f t="shared" si="155"/>
        <v>#REF!</v>
      </c>
    </row>
    <row r="150">
      <c r="A150" s="6" t="str">
        <f>'SJCC Crimson Streaks'!A30</f>
        <v>#REF!</v>
      </c>
      <c r="E150" s="6" t="str">
        <f t="shared" si="156"/>
        <v>#REF!</v>
      </c>
      <c r="F150" s="6" t="str">
        <f t="shared" ref="F150:N150" si="157">'SJCC Crimson Streaks'!B30</f>
        <v>#REF!</v>
      </c>
      <c r="G150" s="6" t="str">
        <f t="shared" si="157"/>
        <v>#REF!</v>
      </c>
      <c r="H150" s="6" t="str">
        <f t="shared" si="157"/>
        <v>#REF!</v>
      </c>
      <c r="I150" s="6" t="str">
        <f t="shared" si="157"/>
        <v>#REF!</v>
      </c>
      <c r="J150" s="6" t="str">
        <f t="shared" si="157"/>
        <v>#REF!</v>
      </c>
      <c r="K150" s="6" t="str">
        <f t="shared" si="157"/>
        <v>#REF!</v>
      </c>
      <c r="L150" s="6" t="str">
        <f t="shared" si="157"/>
        <v>#REF!</v>
      </c>
      <c r="M150" s="6" t="str">
        <f t="shared" si="157"/>
        <v>#REF!</v>
      </c>
      <c r="N150" s="6" t="str">
        <f t="shared" si="157"/>
        <v>#REF!</v>
      </c>
    </row>
    <row r="151">
      <c r="A151" s="6" t="str">
        <f>'SJCC Crimson Streaks'!A29</f>
        <v>#REF!</v>
      </c>
      <c r="E151" s="6" t="str">
        <f t="shared" si="156"/>
        <v>#REF!</v>
      </c>
      <c r="F151" s="6" t="str">
        <f t="shared" ref="F151:N151" si="158">'SJCC Crimson Streaks'!B29</f>
        <v>#REF!</v>
      </c>
      <c r="G151" s="6" t="str">
        <f t="shared" si="158"/>
        <v>#REF!</v>
      </c>
      <c r="H151" s="6" t="str">
        <f t="shared" si="158"/>
        <v>#REF!</v>
      </c>
      <c r="I151" s="6" t="str">
        <f t="shared" si="158"/>
        <v>#REF!</v>
      </c>
      <c r="J151" s="6" t="str">
        <f t="shared" si="158"/>
        <v>#REF!</v>
      </c>
      <c r="K151" s="6" t="str">
        <f t="shared" si="158"/>
        <v>#REF!</v>
      </c>
      <c r="L151" s="6" t="str">
        <f t="shared" si="158"/>
        <v>#REF!</v>
      </c>
      <c r="M151" s="6" t="str">
        <f t="shared" si="158"/>
        <v>#REF!</v>
      </c>
      <c r="N151" s="6" t="str">
        <f t="shared" si="158"/>
        <v>#REF!</v>
      </c>
    </row>
    <row r="152">
      <c r="A152" s="6" t="str">
        <f>'SJCC Crimson Streaks'!A28</f>
        <v>#REF!</v>
      </c>
      <c r="E152" s="6" t="str">
        <f t="shared" si="156"/>
        <v>#REF!</v>
      </c>
      <c r="F152" s="6" t="str">
        <f t="shared" ref="F152:N152" si="159">'SJCC Crimson Streaks'!B28</f>
        <v>#REF!</v>
      </c>
      <c r="G152" s="6" t="str">
        <f t="shared" si="159"/>
        <v>#REF!</v>
      </c>
      <c r="H152" s="6" t="str">
        <f t="shared" si="159"/>
        <v>#REF!</v>
      </c>
      <c r="I152" s="6" t="str">
        <f t="shared" si="159"/>
        <v>#REF!</v>
      </c>
      <c r="J152" s="6" t="str">
        <f t="shared" si="159"/>
        <v>#REF!</v>
      </c>
      <c r="K152" s="6" t="str">
        <f t="shared" si="159"/>
        <v>#REF!</v>
      </c>
      <c r="L152" s="6" t="str">
        <f t="shared" si="159"/>
        <v>#REF!</v>
      </c>
      <c r="M152" s="6" t="str">
        <f t="shared" si="159"/>
        <v>#REF!</v>
      </c>
      <c r="N152" s="6" t="str">
        <f t="shared" si="159"/>
        <v>#REF!</v>
      </c>
    </row>
    <row r="153">
      <c r="A153" s="6" t="str">
        <f>'SJCC Crimson Streaks'!A27</f>
        <v>#REF!</v>
      </c>
      <c r="E153" s="6" t="str">
        <f t="shared" si="156"/>
        <v>#REF!</v>
      </c>
      <c r="F153" s="6" t="str">
        <f t="shared" ref="F153:N153" si="160">'SJCC Crimson Streaks'!B27</f>
        <v>#REF!</v>
      </c>
      <c r="G153" s="6" t="str">
        <f t="shared" si="160"/>
        <v>#REF!</v>
      </c>
      <c r="H153" s="6" t="str">
        <f t="shared" si="160"/>
        <v>#REF!</v>
      </c>
      <c r="I153" s="6" t="str">
        <f t="shared" si="160"/>
        <v>#REF!</v>
      </c>
      <c r="J153" s="6" t="str">
        <f t="shared" si="160"/>
        <v>#REF!</v>
      </c>
      <c r="K153" s="6" t="str">
        <f t="shared" si="160"/>
        <v>#REF!</v>
      </c>
      <c r="L153" s="6" t="str">
        <f t="shared" si="160"/>
        <v>#REF!</v>
      </c>
      <c r="M153" s="6" t="str">
        <f t="shared" si="160"/>
        <v>#REF!</v>
      </c>
      <c r="N153" s="6" t="str">
        <f t="shared" si="160"/>
        <v>#REF!</v>
      </c>
    </row>
    <row r="154">
      <c r="A154" s="6" t="str">
        <f>'SJCC Crimson Streaks'!A26</f>
        <v>#REF!</v>
      </c>
      <c r="E154" s="6" t="str">
        <f t="shared" si="156"/>
        <v>#REF!</v>
      </c>
      <c r="F154" s="6" t="str">
        <f t="shared" ref="F154:N154" si="161">'SJCC Crimson Streaks'!B26</f>
        <v>#REF!</v>
      </c>
      <c r="G154" s="6" t="str">
        <f t="shared" si="161"/>
        <v>#REF!</v>
      </c>
      <c r="H154" s="6" t="str">
        <f t="shared" si="161"/>
        <v>#REF!</v>
      </c>
      <c r="I154" s="6" t="str">
        <f t="shared" si="161"/>
        <v>#REF!</v>
      </c>
      <c r="J154" s="6" t="str">
        <f t="shared" si="161"/>
        <v>#REF!</v>
      </c>
      <c r="K154" s="6" t="str">
        <f t="shared" si="161"/>
        <v>#REF!</v>
      </c>
      <c r="L154" s="6" t="str">
        <f t="shared" si="161"/>
        <v>#REF!</v>
      </c>
      <c r="M154" s="6" t="str">
        <f t="shared" si="161"/>
        <v>#REF!</v>
      </c>
      <c r="N154" s="6" t="str">
        <f t="shared" si="161"/>
        <v>#REF!</v>
      </c>
    </row>
    <row r="155">
      <c r="A155" s="6" t="str">
        <f>'SJCC Crimson Streaks'!A25</f>
        <v>#REF!</v>
      </c>
      <c r="E155" s="6" t="str">
        <f t="shared" si="156"/>
        <v>#REF!</v>
      </c>
      <c r="F155" s="6" t="str">
        <f t="shared" ref="F155:N155" si="162">'SJCC Crimson Streaks'!B25</f>
        <v>#REF!</v>
      </c>
      <c r="G155" s="6" t="str">
        <f t="shared" si="162"/>
        <v>#REF!</v>
      </c>
      <c r="H155" s="6" t="str">
        <f t="shared" si="162"/>
        <v>#REF!</v>
      </c>
      <c r="I155" s="6" t="str">
        <f t="shared" si="162"/>
        <v>#REF!</v>
      </c>
      <c r="J155" s="6" t="str">
        <f t="shared" si="162"/>
        <v>#REF!</v>
      </c>
      <c r="K155" s="6" t="str">
        <f t="shared" si="162"/>
        <v>#REF!</v>
      </c>
      <c r="L155" s="6" t="str">
        <f t="shared" si="162"/>
        <v>#REF!</v>
      </c>
      <c r="M155" s="6" t="str">
        <f t="shared" si="162"/>
        <v>#REF!</v>
      </c>
      <c r="N155" s="6" t="str">
        <f t="shared" si="162"/>
        <v>#REF!</v>
      </c>
    </row>
    <row r="156">
      <c r="A156" s="6" t="str">
        <f>'SJCC Crimson Streaks'!A24</f>
        <v>#REF!</v>
      </c>
      <c r="E156" s="6" t="str">
        <f t="shared" si="156"/>
        <v>#REF!</v>
      </c>
      <c r="F156" s="6" t="str">
        <f t="shared" ref="F156:N156" si="163">'SJCC Crimson Streaks'!B24</f>
        <v>#REF!</v>
      </c>
      <c r="G156" s="6" t="str">
        <f t="shared" si="163"/>
        <v>#REF!</v>
      </c>
      <c r="H156" s="6" t="str">
        <f t="shared" si="163"/>
        <v>#REF!</v>
      </c>
      <c r="I156" s="6" t="str">
        <f t="shared" si="163"/>
        <v>#REF!</v>
      </c>
      <c r="J156" s="6" t="str">
        <f t="shared" si="163"/>
        <v>#REF!</v>
      </c>
      <c r="K156" s="6" t="str">
        <f t="shared" si="163"/>
        <v>#REF!</v>
      </c>
      <c r="L156" s="6" t="str">
        <f t="shared" si="163"/>
        <v>#REF!</v>
      </c>
      <c r="M156" s="6" t="str">
        <f t="shared" si="163"/>
        <v>#REF!</v>
      </c>
      <c r="N156" s="6" t="str">
        <f t="shared" si="163"/>
        <v>#REF!</v>
      </c>
    </row>
    <row r="157">
      <c r="A157" s="6" t="str">
        <f>'SJCC Crimson Streaks'!A23</f>
        <v>#REF!</v>
      </c>
      <c r="E157" s="6" t="str">
        <f t="shared" si="156"/>
        <v>#REF!</v>
      </c>
      <c r="F157" s="6" t="str">
        <f t="shared" ref="F157:N157" si="164">'SJCC Crimson Streaks'!B23</f>
        <v>#REF!</v>
      </c>
      <c r="G157" s="6" t="str">
        <f t="shared" si="164"/>
        <v>#REF!</v>
      </c>
      <c r="H157" s="6" t="str">
        <f t="shared" si="164"/>
        <v>#REF!</v>
      </c>
      <c r="I157" s="6" t="str">
        <f t="shared" si="164"/>
        <v>#REF!</v>
      </c>
      <c r="J157" s="6" t="str">
        <f t="shared" si="164"/>
        <v>#REF!</v>
      </c>
      <c r="K157" s="6" t="str">
        <f t="shared" si="164"/>
        <v>#REF!</v>
      </c>
      <c r="L157" s="6" t="str">
        <f t="shared" si="164"/>
        <v>#REF!</v>
      </c>
      <c r="M157" s="6" t="str">
        <f t="shared" si="164"/>
        <v>#REF!</v>
      </c>
      <c r="N157" s="6" t="str">
        <f t="shared" si="164"/>
        <v>#REF!</v>
      </c>
    </row>
    <row r="158">
      <c r="A158" s="6" t="str">
        <f>'SJCC Crimson Streaks'!A22</f>
        <v>#REF!</v>
      </c>
      <c r="E158" s="6" t="str">
        <f t="shared" si="156"/>
        <v>#REF!</v>
      </c>
      <c r="F158" s="6" t="str">
        <f t="shared" ref="F158:N158" si="165">'SJCC Crimson Streaks'!B22</f>
        <v>#REF!</v>
      </c>
      <c r="G158" s="6" t="str">
        <f t="shared" si="165"/>
        <v>#REF!</v>
      </c>
      <c r="H158" s="6" t="str">
        <f t="shared" si="165"/>
        <v>#REF!</v>
      </c>
      <c r="I158" s="6" t="str">
        <f t="shared" si="165"/>
        <v>#REF!</v>
      </c>
      <c r="J158" s="6" t="str">
        <f t="shared" si="165"/>
        <v>#REF!</v>
      </c>
      <c r="K158" s="6" t="str">
        <f t="shared" si="165"/>
        <v>#REF!</v>
      </c>
      <c r="L158" s="6" t="str">
        <f t="shared" si="165"/>
        <v>#REF!</v>
      </c>
      <c r="M158" s="6" t="str">
        <f t="shared" si="165"/>
        <v>#REF!</v>
      </c>
      <c r="N158" s="6" t="str">
        <f t="shared" si="165"/>
        <v>#REF!</v>
      </c>
    </row>
    <row r="159">
      <c r="A159" s="6" t="str">
        <f>'SJCC Crimson Streaks'!A21</f>
        <v>#REF!</v>
      </c>
      <c r="E159" s="6" t="str">
        <f t="shared" si="156"/>
        <v>#REF!</v>
      </c>
      <c r="F159" s="6" t="str">
        <f t="shared" ref="F159:N159" si="166">'SJCC Crimson Streaks'!B21</f>
        <v>#REF!</v>
      </c>
      <c r="G159" s="6" t="str">
        <f t="shared" si="166"/>
        <v>#REF!</v>
      </c>
      <c r="H159" s="6" t="str">
        <f t="shared" si="166"/>
        <v>#REF!</v>
      </c>
      <c r="I159" s="6" t="str">
        <f t="shared" si="166"/>
        <v>#REF!</v>
      </c>
      <c r="J159" s="6" t="str">
        <f t="shared" si="166"/>
        <v>#REF!</v>
      </c>
      <c r="K159" s="6" t="str">
        <f t="shared" si="166"/>
        <v>#REF!</v>
      </c>
      <c r="L159" s="6" t="str">
        <f t="shared" si="166"/>
        <v>#REF!</v>
      </c>
      <c r="M159" s="6" t="str">
        <f t="shared" si="166"/>
        <v>#REF!</v>
      </c>
      <c r="N159" s="6" t="str">
        <f t="shared" si="166"/>
        <v>#REF!</v>
      </c>
    </row>
    <row r="160">
      <c r="A160" s="6" t="str">
        <f>'SJCC Crimson Streaks'!A20</f>
        <v>#REF!</v>
      </c>
      <c r="E160" s="6" t="str">
        <f t="shared" si="156"/>
        <v>#REF!</v>
      </c>
      <c r="F160" s="6" t="str">
        <f t="shared" ref="F160:N160" si="167">'SJCC Crimson Streaks'!B20</f>
        <v>#REF!</v>
      </c>
      <c r="G160" s="6" t="str">
        <f t="shared" si="167"/>
        <v>#REF!</v>
      </c>
      <c r="H160" s="6" t="str">
        <f t="shared" si="167"/>
        <v>#REF!</v>
      </c>
      <c r="I160" s="6" t="str">
        <f t="shared" si="167"/>
        <v>#REF!</v>
      </c>
      <c r="J160" s="6" t="str">
        <f t="shared" si="167"/>
        <v>#REF!</v>
      </c>
      <c r="K160" s="6" t="str">
        <f t="shared" si="167"/>
        <v>#REF!</v>
      </c>
      <c r="L160" s="6" t="str">
        <f t="shared" si="167"/>
        <v>#REF!</v>
      </c>
      <c r="M160" s="6" t="str">
        <f t="shared" si="167"/>
        <v>#REF!</v>
      </c>
      <c r="N160" s="6" t="str">
        <f t="shared" si="167"/>
        <v>#REF!</v>
      </c>
    </row>
    <row r="161">
      <c r="A161" s="6" t="str">
        <f>'SJCC Crimson Streaks'!A19</f>
        <v>#REF!</v>
      </c>
      <c r="E161" s="6" t="str">
        <f t="shared" si="156"/>
        <v>#REF!</v>
      </c>
      <c r="F161" s="6" t="str">
        <f t="shared" ref="F161:N161" si="168">'SJCC Crimson Streaks'!B19</f>
        <v>#REF!</v>
      </c>
      <c r="G161" s="6" t="str">
        <f t="shared" si="168"/>
        <v>#REF!</v>
      </c>
      <c r="H161" s="6" t="str">
        <f t="shared" si="168"/>
        <v>#REF!</v>
      </c>
      <c r="I161" s="6" t="str">
        <f t="shared" si="168"/>
        <v>#REF!</v>
      </c>
      <c r="J161" s="6" t="str">
        <f t="shared" si="168"/>
        <v>#REF!</v>
      </c>
      <c r="K161" s="6" t="str">
        <f t="shared" si="168"/>
        <v>#REF!</v>
      </c>
      <c r="L161" s="6" t="str">
        <f t="shared" si="168"/>
        <v>#REF!</v>
      </c>
      <c r="M161" s="6" t="str">
        <f t="shared" si="168"/>
        <v>#REF!</v>
      </c>
      <c r="N161" s="6" t="str">
        <f t="shared" si="168"/>
        <v>#REF!</v>
      </c>
    </row>
    <row r="162">
      <c r="A162" s="6" t="str">
        <f>'SJCC Crimson Streaks'!A18</f>
        <v>#REF!</v>
      </c>
      <c r="E162" s="6" t="str">
        <f t="shared" si="156"/>
        <v>#REF!</v>
      </c>
      <c r="F162" s="6" t="str">
        <f t="shared" ref="F162:N162" si="169">'SJCC Crimson Streaks'!B18</f>
        <v>#REF!</v>
      </c>
      <c r="G162" s="6" t="str">
        <f t="shared" si="169"/>
        <v>#REF!</v>
      </c>
      <c r="H162" s="6" t="str">
        <f t="shared" si="169"/>
        <v>#REF!</v>
      </c>
      <c r="I162" s="6" t="str">
        <f t="shared" si="169"/>
        <v>#REF!</v>
      </c>
      <c r="J162" s="6" t="str">
        <f t="shared" si="169"/>
        <v>#REF!</v>
      </c>
      <c r="K162" s="6" t="str">
        <f t="shared" si="169"/>
        <v>#REF!</v>
      </c>
      <c r="L162" s="6" t="str">
        <f t="shared" si="169"/>
        <v>#REF!</v>
      </c>
      <c r="M162" s="6" t="str">
        <f t="shared" si="169"/>
        <v>#REF!</v>
      </c>
      <c r="N162" s="6" t="str">
        <f t="shared" si="169"/>
        <v>#REF!</v>
      </c>
    </row>
    <row r="163">
      <c r="A163" s="6" t="str">
        <f>'SJCC Crimson Streaks'!A17</f>
        <v>#REF!</v>
      </c>
      <c r="E163" s="6" t="str">
        <f t="shared" si="156"/>
        <v>#REF!</v>
      </c>
      <c r="F163" s="6" t="str">
        <f t="shared" ref="F163:N163" si="170">'SJCC Crimson Streaks'!B17</f>
        <v>#REF!</v>
      </c>
      <c r="G163" s="6" t="str">
        <f t="shared" si="170"/>
        <v>#REF!</v>
      </c>
      <c r="H163" s="6" t="str">
        <f t="shared" si="170"/>
        <v>#REF!</v>
      </c>
      <c r="I163" s="6" t="str">
        <f t="shared" si="170"/>
        <v>#REF!</v>
      </c>
      <c r="J163" s="6" t="str">
        <f t="shared" si="170"/>
        <v>#REF!</v>
      </c>
      <c r="K163" s="6" t="str">
        <f t="shared" si="170"/>
        <v>#REF!</v>
      </c>
      <c r="L163" s="6" t="str">
        <f t="shared" si="170"/>
        <v>#REF!</v>
      </c>
      <c r="M163" s="6" t="str">
        <f t="shared" si="170"/>
        <v>#REF!</v>
      </c>
      <c r="N163" s="6" t="str">
        <f t="shared" si="170"/>
        <v>#REF!</v>
      </c>
    </row>
    <row r="164">
      <c r="A164" s="6" t="str">
        <f>'SJCC Crimson Streaks'!A16</f>
        <v>#REF!</v>
      </c>
      <c r="E164" s="6" t="str">
        <f t="shared" si="156"/>
        <v>#REF!</v>
      </c>
      <c r="F164" s="6" t="str">
        <f t="shared" ref="F164:N164" si="171">'SJCC Crimson Streaks'!B16</f>
        <v>#REF!</v>
      </c>
      <c r="G164" s="6" t="str">
        <f t="shared" si="171"/>
        <v>#REF!</v>
      </c>
      <c r="H164" s="6" t="str">
        <f t="shared" si="171"/>
        <v>#REF!</v>
      </c>
      <c r="I164" s="6" t="str">
        <f t="shared" si="171"/>
        <v>#REF!</v>
      </c>
      <c r="J164" s="6" t="str">
        <f t="shared" si="171"/>
        <v>#REF!</v>
      </c>
      <c r="K164" s="6" t="str">
        <f t="shared" si="171"/>
        <v>#REF!</v>
      </c>
      <c r="L164" s="6" t="str">
        <f t="shared" si="171"/>
        <v>#REF!</v>
      </c>
      <c r="M164" s="6" t="str">
        <f t="shared" si="171"/>
        <v>#REF!</v>
      </c>
      <c r="N164" s="6" t="str">
        <f t="shared" si="171"/>
        <v>#REF!</v>
      </c>
    </row>
    <row r="165">
      <c r="A165" s="6" t="str">
        <f>'SJCC Crimson Streaks'!A15</f>
        <v>#REF!</v>
      </c>
      <c r="E165" s="6" t="str">
        <f t="shared" si="156"/>
        <v>#REF!</v>
      </c>
      <c r="F165" s="6" t="str">
        <f t="shared" ref="F165:N165" si="172">'SJCC Crimson Streaks'!B15</f>
        <v>#REF!</v>
      </c>
      <c r="G165" s="6" t="str">
        <f t="shared" si="172"/>
        <v>#REF!</v>
      </c>
      <c r="H165" s="6" t="str">
        <f t="shared" si="172"/>
        <v>#REF!</v>
      </c>
      <c r="I165" s="6" t="str">
        <f t="shared" si="172"/>
        <v>#REF!</v>
      </c>
      <c r="J165" s="6" t="str">
        <f t="shared" si="172"/>
        <v>#REF!</v>
      </c>
      <c r="K165" s="6" t="str">
        <f t="shared" si="172"/>
        <v>#REF!</v>
      </c>
      <c r="L165" s="6" t="str">
        <f t="shared" si="172"/>
        <v>#REF!</v>
      </c>
      <c r="M165" s="6" t="str">
        <f t="shared" si="172"/>
        <v>#REF!</v>
      </c>
      <c r="N165" s="6" t="str">
        <f t="shared" si="172"/>
        <v>#REF!</v>
      </c>
    </row>
    <row r="166">
      <c r="A166" s="6" t="str">
        <f>'SJCC Crimson Streaks'!A14</f>
        <v>#REF!</v>
      </c>
      <c r="E166" s="6" t="str">
        <f t="shared" si="156"/>
        <v>#REF!</v>
      </c>
      <c r="F166" s="6" t="str">
        <f t="shared" ref="F166:N166" si="173">'SJCC Crimson Streaks'!B14</f>
        <v>#REF!</v>
      </c>
      <c r="G166" s="6" t="str">
        <f t="shared" si="173"/>
        <v>#REF!</v>
      </c>
      <c r="H166" s="6" t="str">
        <f t="shared" si="173"/>
        <v>#REF!</v>
      </c>
      <c r="I166" s="6" t="str">
        <f t="shared" si="173"/>
        <v>#REF!</v>
      </c>
      <c r="J166" s="6" t="str">
        <f t="shared" si="173"/>
        <v>#REF!</v>
      </c>
      <c r="K166" s="6" t="str">
        <f t="shared" si="173"/>
        <v>#REF!</v>
      </c>
      <c r="L166" s="6" t="str">
        <f t="shared" si="173"/>
        <v>#REF!</v>
      </c>
      <c r="M166" s="6" t="str">
        <f t="shared" si="173"/>
        <v>#REF!</v>
      </c>
      <c r="N166" s="6" t="str">
        <f t="shared" si="173"/>
        <v>#REF!</v>
      </c>
    </row>
    <row r="167">
      <c r="A167" s="6" t="str">
        <f>'SJCC Crimson Streaks'!A13</f>
        <v>#REF!</v>
      </c>
      <c r="E167" s="6" t="str">
        <f t="shared" si="156"/>
        <v>#REF!</v>
      </c>
      <c r="F167" s="6" t="str">
        <f t="shared" ref="F167:N167" si="174">'SJCC Crimson Streaks'!B13</f>
        <v>#REF!</v>
      </c>
      <c r="G167" s="6" t="str">
        <f t="shared" si="174"/>
        <v>#REF!</v>
      </c>
      <c r="H167" s="6" t="str">
        <f t="shared" si="174"/>
        <v>#REF!</v>
      </c>
      <c r="I167" s="6" t="str">
        <f t="shared" si="174"/>
        <v>#REF!</v>
      </c>
      <c r="J167" s="6" t="str">
        <f t="shared" si="174"/>
        <v>#REF!</v>
      </c>
      <c r="K167" s="6" t="str">
        <f t="shared" si="174"/>
        <v>#REF!</v>
      </c>
      <c r="L167" s="6" t="str">
        <f t="shared" si="174"/>
        <v>#REF!</v>
      </c>
      <c r="M167" s="6" t="str">
        <f t="shared" si="174"/>
        <v>#REF!</v>
      </c>
      <c r="N167" s="6" t="str">
        <f t="shared" si="174"/>
        <v>#REF!</v>
      </c>
    </row>
    <row r="168">
      <c r="A168" s="6" t="str">
        <f>'SJCC Crimson Streaks'!A12</f>
        <v>#REF!</v>
      </c>
      <c r="E168" s="6" t="str">
        <f t="shared" si="156"/>
        <v>#REF!</v>
      </c>
      <c r="F168" s="6" t="str">
        <f t="shared" ref="F168:N168" si="175">'SJCC Crimson Streaks'!B12</f>
        <v>#REF!</v>
      </c>
      <c r="G168" s="6" t="str">
        <f t="shared" si="175"/>
        <v>#REF!</v>
      </c>
      <c r="H168" s="6" t="str">
        <f t="shared" si="175"/>
        <v>#REF!</v>
      </c>
      <c r="I168" s="6" t="str">
        <f t="shared" si="175"/>
        <v>#REF!</v>
      </c>
      <c r="J168" s="6" t="str">
        <f t="shared" si="175"/>
        <v>#REF!</v>
      </c>
      <c r="K168" s="6" t="str">
        <f t="shared" si="175"/>
        <v>#REF!</v>
      </c>
      <c r="L168" s="6" t="str">
        <f t="shared" si="175"/>
        <v>#REF!</v>
      </c>
      <c r="M168" s="6" t="str">
        <f t="shared" si="175"/>
        <v>#REF!</v>
      </c>
      <c r="N168" s="6" t="str">
        <f t="shared" si="175"/>
        <v>#REF!</v>
      </c>
    </row>
    <row r="169">
      <c r="A169" s="6" t="str">
        <f>'SJCC Crimson Streaks'!A11</f>
        <v>#REF!</v>
      </c>
      <c r="E169" s="6" t="str">
        <f t="shared" si="156"/>
        <v>#REF!</v>
      </c>
      <c r="F169" s="6" t="str">
        <f t="shared" ref="F169:N169" si="176">'SJCC Crimson Streaks'!B11</f>
        <v>#REF!</v>
      </c>
      <c r="G169" s="6" t="str">
        <f t="shared" si="176"/>
        <v>#REF!</v>
      </c>
      <c r="H169" s="6" t="str">
        <f t="shared" si="176"/>
        <v>#REF!</v>
      </c>
      <c r="I169" s="6" t="str">
        <f t="shared" si="176"/>
        <v>#REF!</v>
      </c>
      <c r="J169" s="6" t="str">
        <f t="shared" si="176"/>
        <v>#REF!</v>
      </c>
      <c r="K169" s="6" t="str">
        <f t="shared" si="176"/>
        <v>#REF!</v>
      </c>
      <c r="L169" s="6" t="str">
        <f t="shared" si="176"/>
        <v>#REF!</v>
      </c>
      <c r="M169" s="6" t="str">
        <f t="shared" si="176"/>
        <v>#REF!</v>
      </c>
      <c r="N169" s="6" t="str">
        <f t="shared" si="176"/>
        <v>#REF!</v>
      </c>
    </row>
  </sheetData>
  <mergeCells count="1">
    <mergeCell ref="A1:D1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6" width="8.71"/>
  </cols>
  <sheetData>
    <row r="1">
      <c r="A1" s="1" t="s">
        <v>0</v>
      </c>
      <c r="B1" s="2"/>
      <c r="C1" s="2"/>
      <c r="D1" s="3"/>
      <c r="E1" s="4" t="s">
        <v>1</v>
      </c>
      <c r="F1" s="4" t="s">
        <v>2</v>
      </c>
      <c r="G1" s="12" t="s">
        <v>4</v>
      </c>
      <c r="H1" s="4" t="s">
        <v>5</v>
      </c>
      <c r="I1" s="4" t="s">
        <v>10</v>
      </c>
      <c r="J1" s="4" t="s">
        <v>7</v>
      </c>
      <c r="K1" s="4" t="s">
        <v>11</v>
      </c>
      <c r="L1" s="5" t="s">
        <v>9</v>
      </c>
      <c r="M1" s="4" t="s">
        <v>5</v>
      </c>
      <c r="N1" s="4" t="s">
        <v>7</v>
      </c>
    </row>
    <row r="2">
      <c r="A2" s="13" t="str">
        <f t="array" ref="A2:N500">sort(Rec!A2:N500,12,FALSE)</f>
        <v>#REF!</v>
      </c>
      <c r="E2" s="6" t="e">
        <v>#REF!</v>
      </c>
      <c r="F2" s="6" t="e">
        <v>#REF!</v>
      </c>
      <c r="G2" s="6" t="e">
        <v>#REF!</v>
      </c>
      <c r="H2" s="6" t="e">
        <v>#REF!</v>
      </c>
      <c r="I2" s="6" t="e">
        <v>#REF!</v>
      </c>
      <c r="J2" s="6" t="e">
        <v>#REF!</v>
      </c>
      <c r="K2" s="6" t="e">
        <v>#REF!</v>
      </c>
      <c r="L2" s="6" t="e">
        <v>#REF!</v>
      </c>
      <c r="M2" s="6" t="e">
        <v>#REF!</v>
      </c>
      <c r="N2" s="6" t="e">
        <v>#REF!</v>
      </c>
    </row>
    <row r="3">
      <c r="A3" s="6" t="e">
        <v>#REF!</v>
      </c>
      <c r="E3" s="6" t="e">
        <v>#REF!</v>
      </c>
      <c r="F3" s="6" t="e">
        <v>#REF!</v>
      </c>
      <c r="G3" s="6" t="e">
        <v>#REF!</v>
      </c>
      <c r="H3" s="6" t="e">
        <v>#REF!</v>
      </c>
      <c r="I3" s="6" t="e">
        <v>#REF!</v>
      </c>
      <c r="J3" s="6" t="e">
        <v>#REF!</v>
      </c>
      <c r="K3" s="6" t="e">
        <v>#REF!</v>
      </c>
      <c r="L3" s="6" t="e">
        <v>#REF!</v>
      </c>
      <c r="M3" s="6" t="e">
        <v>#REF!</v>
      </c>
      <c r="N3" s="6" t="e">
        <v>#REF!</v>
      </c>
    </row>
    <row r="4">
      <c r="A4" s="6" t="e">
        <v>#REF!</v>
      </c>
      <c r="E4" s="6" t="e">
        <v>#REF!</v>
      </c>
      <c r="F4" s="6" t="e">
        <v>#REF!</v>
      </c>
      <c r="G4" s="6" t="e">
        <v>#REF!</v>
      </c>
      <c r="H4" s="6" t="e">
        <v>#REF!</v>
      </c>
      <c r="I4" s="6" t="e">
        <v>#REF!</v>
      </c>
      <c r="J4" s="6" t="e">
        <v>#REF!</v>
      </c>
      <c r="K4" s="6" t="e">
        <v>#REF!</v>
      </c>
      <c r="L4" s="6" t="e">
        <v>#REF!</v>
      </c>
      <c r="M4" s="6" t="e">
        <v>#REF!</v>
      </c>
      <c r="N4" s="6" t="e">
        <v>#REF!</v>
      </c>
    </row>
    <row r="5">
      <c r="A5" s="6" t="e">
        <v>#REF!</v>
      </c>
      <c r="E5" s="6" t="e">
        <v>#REF!</v>
      </c>
      <c r="F5" s="6" t="e">
        <v>#REF!</v>
      </c>
      <c r="G5" s="6" t="e">
        <v>#REF!</v>
      </c>
      <c r="H5" s="6" t="e">
        <v>#REF!</v>
      </c>
      <c r="I5" s="6" t="e">
        <v>#REF!</v>
      </c>
      <c r="J5" s="6" t="e">
        <v>#REF!</v>
      </c>
      <c r="K5" s="6" t="e">
        <v>#REF!</v>
      </c>
      <c r="L5" s="6" t="e">
        <v>#REF!</v>
      </c>
      <c r="M5" s="6" t="e">
        <v>#REF!</v>
      </c>
      <c r="N5" s="6" t="e">
        <v>#REF!</v>
      </c>
    </row>
    <row r="6">
      <c r="A6" s="6" t="e">
        <v>#REF!</v>
      </c>
      <c r="E6" s="6" t="e">
        <v>#REF!</v>
      </c>
      <c r="F6" s="6" t="e">
        <v>#REF!</v>
      </c>
      <c r="G6" s="6" t="e">
        <v>#REF!</v>
      </c>
      <c r="H6" s="6" t="e">
        <v>#REF!</v>
      </c>
      <c r="I6" s="6" t="e">
        <v>#REF!</v>
      </c>
      <c r="J6" s="6" t="e">
        <v>#REF!</v>
      </c>
      <c r="K6" s="6" t="e">
        <v>#REF!</v>
      </c>
      <c r="L6" s="6" t="e">
        <v>#REF!</v>
      </c>
      <c r="M6" s="6" t="e">
        <v>#REF!</v>
      </c>
      <c r="N6" s="6" t="e">
        <v>#REF!</v>
      </c>
    </row>
    <row r="7">
      <c r="A7" s="6" t="e">
        <v>#REF!</v>
      </c>
      <c r="E7" s="6" t="e">
        <v>#REF!</v>
      </c>
      <c r="F7" s="6" t="e">
        <v>#REF!</v>
      </c>
      <c r="G7" s="6" t="e">
        <v>#REF!</v>
      </c>
      <c r="H7" s="6" t="e">
        <v>#REF!</v>
      </c>
      <c r="I7" s="6" t="e">
        <v>#REF!</v>
      </c>
      <c r="J7" s="6" t="e">
        <v>#REF!</v>
      </c>
      <c r="K7" s="6" t="e">
        <v>#REF!</v>
      </c>
      <c r="L7" s="6" t="e">
        <v>#REF!</v>
      </c>
      <c r="M7" s="6" t="e">
        <v>#REF!</v>
      </c>
      <c r="N7" s="6" t="e">
        <v>#REF!</v>
      </c>
    </row>
    <row r="8">
      <c r="A8" s="6" t="e">
        <v>#REF!</v>
      </c>
      <c r="E8" s="6" t="e">
        <v>#REF!</v>
      </c>
      <c r="F8" s="6" t="e">
        <v>#REF!</v>
      </c>
      <c r="G8" s="6" t="e">
        <v>#REF!</v>
      </c>
      <c r="H8" s="6" t="e">
        <v>#REF!</v>
      </c>
      <c r="I8" s="6" t="e">
        <v>#REF!</v>
      </c>
      <c r="J8" s="6" t="e">
        <v>#REF!</v>
      </c>
      <c r="K8" s="6" t="e">
        <v>#REF!</v>
      </c>
      <c r="L8" s="6" t="e">
        <v>#REF!</v>
      </c>
      <c r="M8" s="6" t="e">
        <v>#REF!</v>
      </c>
      <c r="N8" s="6" t="e">
        <v>#REF!</v>
      </c>
    </row>
    <row r="9">
      <c r="A9" s="6" t="e">
        <v>#REF!</v>
      </c>
      <c r="E9" s="6" t="e">
        <v>#REF!</v>
      </c>
      <c r="F9" s="6" t="e">
        <v>#REF!</v>
      </c>
      <c r="G9" s="6" t="e">
        <v>#REF!</v>
      </c>
      <c r="H9" s="6" t="e">
        <v>#REF!</v>
      </c>
      <c r="I9" s="6" t="e">
        <v>#REF!</v>
      </c>
      <c r="J9" s="6" t="e">
        <v>#REF!</v>
      </c>
      <c r="K9" s="6" t="e">
        <v>#REF!</v>
      </c>
      <c r="L9" s="6" t="e">
        <v>#REF!</v>
      </c>
      <c r="M9" s="6" t="e">
        <v>#REF!</v>
      </c>
      <c r="N9" s="6" t="e">
        <v>#REF!</v>
      </c>
    </row>
    <row r="10">
      <c r="A10" s="6" t="e">
        <v>#REF!</v>
      </c>
      <c r="E10" s="6" t="e">
        <v>#REF!</v>
      </c>
      <c r="F10" s="6" t="e">
        <v>#REF!</v>
      </c>
      <c r="G10" s="6" t="e">
        <v>#REF!</v>
      </c>
      <c r="H10" s="6" t="e">
        <v>#REF!</v>
      </c>
      <c r="I10" s="6" t="e">
        <v>#REF!</v>
      </c>
      <c r="J10" s="6" t="e">
        <v>#REF!</v>
      </c>
      <c r="K10" s="6" t="e">
        <v>#REF!</v>
      </c>
      <c r="L10" s="6" t="e">
        <v>#REF!</v>
      </c>
      <c r="M10" s="6" t="e">
        <v>#REF!</v>
      </c>
      <c r="N10" s="6" t="e">
        <v>#REF!</v>
      </c>
    </row>
    <row r="11">
      <c r="A11" s="6" t="e">
        <v>#REF!</v>
      </c>
      <c r="E11" s="6" t="e">
        <v>#REF!</v>
      </c>
      <c r="F11" s="6" t="e">
        <v>#REF!</v>
      </c>
      <c r="G11" s="6" t="e">
        <v>#REF!</v>
      </c>
      <c r="H11" s="6" t="e">
        <v>#REF!</v>
      </c>
      <c r="I11" s="6" t="e">
        <v>#REF!</v>
      </c>
      <c r="J11" s="6" t="e">
        <v>#REF!</v>
      </c>
      <c r="K11" s="6" t="e">
        <v>#REF!</v>
      </c>
      <c r="L11" s="6" t="e">
        <v>#REF!</v>
      </c>
      <c r="M11" s="6" t="e">
        <v>#REF!</v>
      </c>
      <c r="N11" s="6" t="e">
        <v>#REF!</v>
      </c>
    </row>
    <row r="12">
      <c r="A12" s="6" t="e">
        <v>#REF!</v>
      </c>
      <c r="E12" s="6" t="e">
        <v>#REF!</v>
      </c>
      <c r="F12" s="6" t="e">
        <v>#REF!</v>
      </c>
      <c r="G12" s="6" t="e">
        <v>#REF!</v>
      </c>
      <c r="H12" s="6" t="e">
        <v>#REF!</v>
      </c>
      <c r="I12" s="6" t="e">
        <v>#REF!</v>
      </c>
      <c r="J12" s="6" t="e">
        <v>#REF!</v>
      </c>
      <c r="K12" s="6" t="e">
        <v>#REF!</v>
      </c>
      <c r="L12" s="6" t="e">
        <v>#REF!</v>
      </c>
      <c r="M12" s="6" t="e">
        <v>#REF!</v>
      </c>
      <c r="N12" s="6" t="e">
        <v>#REF!</v>
      </c>
    </row>
    <row r="13">
      <c r="A13" s="6" t="e">
        <v>#REF!</v>
      </c>
      <c r="E13" s="6" t="e">
        <v>#REF!</v>
      </c>
      <c r="F13" s="6" t="e">
        <v>#REF!</v>
      </c>
      <c r="G13" s="6" t="e">
        <v>#REF!</v>
      </c>
      <c r="H13" s="6" t="e">
        <v>#REF!</v>
      </c>
      <c r="I13" s="6" t="e">
        <v>#REF!</v>
      </c>
      <c r="J13" s="6" t="e">
        <v>#REF!</v>
      </c>
      <c r="K13" s="6" t="e">
        <v>#REF!</v>
      </c>
      <c r="L13" s="6" t="e">
        <v>#REF!</v>
      </c>
      <c r="M13" s="6" t="e">
        <v>#REF!</v>
      </c>
      <c r="N13" s="6" t="e">
        <v>#REF!</v>
      </c>
    </row>
    <row r="14">
      <c r="A14" s="6" t="e">
        <v>#REF!</v>
      </c>
      <c r="E14" s="6" t="e">
        <v>#REF!</v>
      </c>
      <c r="F14" s="6" t="e">
        <v>#REF!</v>
      </c>
      <c r="G14" s="6" t="e">
        <v>#REF!</v>
      </c>
      <c r="H14" s="6" t="e">
        <v>#REF!</v>
      </c>
      <c r="I14" s="6" t="e">
        <v>#REF!</v>
      </c>
      <c r="J14" s="6" t="e">
        <v>#REF!</v>
      </c>
      <c r="K14" s="6" t="e">
        <v>#REF!</v>
      </c>
      <c r="L14" s="6" t="e">
        <v>#REF!</v>
      </c>
      <c r="M14" s="6" t="e">
        <v>#REF!</v>
      </c>
      <c r="N14" s="6" t="e">
        <v>#REF!</v>
      </c>
    </row>
    <row r="15">
      <c r="A15" s="6" t="e">
        <v>#REF!</v>
      </c>
      <c r="E15" s="6" t="e">
        <v>#REF!</v>
      </c>
      <c r="F15" s="6" t="e">
        <v>#REF!</v>
      </c>
      <c r="G15" s="6" t="e">
        <v>#REF!</v>
      </c>
      <c r="H15" s="6" t="e">
        <v>#REF!</v>
      </c>
      <c r="I15" s="6" t="e">
        <v>#REF!</v>
      </c>
      <c r="J15" s="6" t="e">
        <v>#REF!</v>
      </c>
      <c r="K15" s="6" t="e">
        <v>#REF!</v>
      </c>
      <c r="L15" s="6" t="e">
        <v>#REF!</v>
      </c>
      <c r="M15" s="6" t="e">
        <v>#REF!</v>
      </c>
      <c r="N15" s="6" t="e">
        <v>#REF!</v>
      </c>
    </row>
    <row r="16">
      <c r="A16" s="6" t="e">
        <v>#REF!</v>
      </c>
      <c r="E16" s="6" t="e">
        <v>#REF!</v>
      </c>
      <c r="F16" s="6" t="e">
        <v>#REF!</v>
      </c>
      <c r="G16" s="6" t="e">
        <v>#REF!</v>
      </c>
      <c r="H16" s="6" t="e">
        <v>#REF!</v>
      </c>
      <c r="I16" s="6" t="e">
        <v>#REF!</v>
      </c>
      <c r="J16" s="6" t="e">
        <v>#REF!</v>
      </c>
      <c r="K16" s="6" t="e">
        <v>#REF!</v>
      </c>
      <c r="L16" s="6" t="e">
        <v>#REF!</v>
      </c>
      <c r="M16" s="6" t="e">
        <v>#REF!</v>
      </c>
      <c r="N16" s="6" t="e">
        <v>#REF!</v>
      </c>
    </row>
    <row r="17">
      <c r="A17" s="6" t="e">
        <v>#REF!</v>
      </c>
      <c r="E17" s="6" t="e">
        <v>#REF!</v>
      </c>
      <c r="F17" s="6" t="e">
        <v>#REF!</v>
      </c>
      <c r="G17" s="6" t="e">
        <v>#REF!</v>
      </c>
      <c r="H17" s="6" t="e">
        <v>#REF!</v>
      </c>
      <c r="I17" s="6" t="e">
        <v>#REF!</v>
      </c>
      <c r="J17" s="6" t="e">
        <v>#REF!</v>
      </c>
      <c r="K17" s="6" t="e">
        <v>#REF!</v>
      </c>
      <c r="L17" s="6" t="e">
        <v>#REF!</v>
      </c>
      <c r="M17" s="6" t="e">
        <v>#REF!</v>
      </c>
      <c r="N17" s="6" t="e">
        <v>#REF!</v>
      </c>
    </row>
    <row r="18">
      <c r="A18" s="6" t="e">
        <v>#REF!</v>
      </c>
      <c r="E18" s="6" t="e">
        <v>#REF!</v>
      </c>
      <c r="F18" s="6" t="e">
        <v>#REF!</v>
      </c>
      <c r="G18" s="6" t="e">
        <v>#REF!</v>
      </c>
      <c r="H18" s="6" t="e">
        <v>#REF!</v>
      </c>
      <c r="I18" s="6" t="e">
        <v>#REF!</v>
      </c>
      <c r="J18" s="6" t="e">
        <v>#REF!</v>
      </c>
      <c r="K18" s="6" t="e">
        <v>#REF!</v>
      </c>
      <c r="L18" s="6" t="e">
        <v>#REF!</v>
      </c>
      <c r="M18" s="6" t="e">
        <v>#REF!</v>
      </c>
      <c r="N18" s="6" t="e">
        <v>#REF!</v>
      </c>
    </row>
    <row r="19">
      <c r="A19" s="6" t="e">
        <v>#REF!</v>
      </c>
      <c r="E19" s="6" t="e">
        <v>#REF!</v>
      </c>
      <c r="F19" s="6" t="e">
        <v>#REF!</v>
      </c>
      <c r="G19" s="6" t="e">
        <v>#REF!</v>
      </c>
      <c r="H19" s="6" t="e">
        <v>#REF!</v>
      </c>
      <c r="I19" s="6" t="e">
        <v>#REF!</v>
      </c>
      <c r="J19" s="6" t="e">
        <v>#REF!</v>
      </c>
      <c r="K19" s="6" t="e">
        <v>#REF!</v>
      </c>
      <c r="L19" s="6" t="e">
        <v>#REF!</v>
      </c>
      <c r="M19" s="6" t="e">
        <v>#REF!</v>
      </c>
      <c r="N19" s="6" t="e">
        <v>#REF!</v>
      </c>
    </row>
    <row r="20">
      <c r="A20" s="6" t="e">
        <v>#REF!</v>
      </c>
      <c r="E20" s="6" t="e">
        <v>#REF!</v>
      </c>
      <c r="F20" s="6" t="e">
        <v>#REF!</v>
      </c>
      <c r="G20" s="6" t="e">
        <v>#REF!</v>
      </c>
      <c r="H20" s="6" t="e">
        <v>#REF!</v>
      </c>
      <c r="I20" s="6" t="e">
        <v>#REF!</v>
      </c>
      <c r="J20" s="6" t="e">
        <v>#REF!</v>
      </c>
      <c r="K20" s="6" t="e">
        <v>#REF!</v>
      </c>
      <c r="L20" s="6" t="e">
        <v>#REF!</v>
      </c>
      <c r="M20" s="6" t="e">
        <v>#REF!</v>
      </c>
      <c r="N20" s="6" t="e">
        <v>#REF!</v>
      </c>
    </row>
    <row r="21">
      <c r="A21" s="6" t="e">
        <v>#REF!</v>
      </c>
      <c r="E21" s="6" t="e">
        <v>#REF!</v>
      </c>
      <c r="F21" s="6" t="e">
        <v>#REF!</v>
      </c>
      <c r="G21" s="6" t="e">
        <v>#REF!</v>
      </c>
      <c r="H21" s="6" t="e">
        <v>#REF!</v>
      </c>
      <c r="I21" s="6" t="e">
        <v>#REF!</v>
      </c>
      <c r="J21" s="6" t="e">
        <v>#REF!</v>
      </c>
      <c r="K21" s="6" t="e">
        <v>#REF!</v>
      </c>
      <c r="L21" s="6" t="e">
        <v>#REF!</v>
      </c>
      <c r="M21" s="6" t="e">
        <v>#REF!</v>
      </c>
      <c r="N21" s="6" t="e">
        <v>#REF!</v>
      </c>
    </row>
    <row r="22">
      <c r="A22" s="6" t="e">
        <v>#REF!</v>
      </c>
      <c r="E22" s="6" t="e">
        <v>#REF!</v>
      </c>
      <c r="F22" s="6" t="e">
        <v>#REF!</v>
      </c>
      <c r="G22" s="6" t="e">
        <v>#REF!</v>
      </c>
      <c r="H22" s="6" t="e">
        <v>#REF!</v>
      </c>
      <c r="I22" s="6" t="e">
        <v>#REF!</v>
      </c>
      <c r="J22" s="6" t="e">
        <v>#REF!</v>
      </c>
      <c r="K22" s="6" t="e">
        <v>#REF!</v>
      </c>
      <c r="L22" s="6" t="e">
        <v>#REF!</v>
      </c>
      <c r="M22" s="6" t="e">
        <v>#REF!</v>
      </c>
      <c r="N22" s="6" t="e">
        <v>#REF!</v>
      </c>
    </row>
    <row r="23">
      <c r="A23" s="6" t="e">
        <v>#REF!</v>
      </c>
      <c r="E23" s="6" t="e">
        <v>#REF!</v>
      </c>
      <c r="F23" s="6" t="e">
        <v>#REF!</v>
      </c>
      <c r="G23" s="6" t="e">
        <v>#REF!</v>
      </c>
      <c r="H23" s="6" t="e">
        <v>#REF!</v>
      </c>
      <c r="I23" s="6" t="e">
        <v>#REF!</v>
      </c>
      <c r="J23" s="6" t="e">
        <v>#REF!</v>
      </c>
      <c r="K23" s="6" t="e">
        <v>#REF!</v>
      </c>
      <c r="L23" s="6" t="e">
        <v>#REF!</v>
      </c>
      <c r="M23" s="6" t="e">
        <v>#REF!</v>
      </c>
      <c r="N23" s="6" t="e">
        <v>#REF!</v>
      </c>
    </row>
    <row r="24">
      <c r="A24" s="6" t="e">
        <v>#REF!</v>
      </c>
      <c r="E24" s="6" t="e">
        <v>#REF!</v>
      </c>
      <c r="F24" s="6" t="e">
        <v>#REF!</v>
      </c>
      <c r="G24" s="6" t="e">
        <v>#REF!</v>
      </c>
      <c r="H24" s="6" t="e">
        <v>#REF!</v>
      </c>
      <c r="I24" s="6" t="e">
        <v>#REF!</v>
      </c>
      <c r="J24" s="6" t="e">
        <v>#REF!</v>
      </c>
      <c r="K24" s="6" t="e">
        <v>#REF!</v>
      </c>
      <c r="L24" s="6" t="e">
        <v>#REF!</v>
      </c>
      <c r="M24" s="6" t="e">
        <v>#REF!</v>
      </c>
      <c r="N24" s="6" t="e">
        <v>#REF!</v>
      </c>
    </row>
    <row r="25">
      <c r="A25" s="6" t="e">
        <v>#REF!</v>
      </c>
      <c r="E25" s="6" t="e">
        <v>#REF!</v>
      </c>
      <c r="F25" s="6" t="e">
        <v>#REF!</v>
      </c>
      <c r="G25" s="6" t="e">
        <v>#REF!</v>
      </c>
      <c r="H25" s="6" t="e">
        <v>#REF!</v>
      </c>
      <c r="I25" s="6" t="e">
        <v>#REF!</v>
      </c>
      <c r="J25" s="6" t="e">
        <v>#REF!</v>
      </c>
      <c r="K25" s="6" t="e">
        <v>#REF!</v>
      </c>
      <c r="L25" s="6" t="e">
        <v>#REF!</v>
      </c>
      <c r="M25" s="6" t="e">
        <v>#REF!</v>
      </c>
      <c r="N25" s="6" t="e">
        <v>#REF!</v>
      </c>
    </row>
    <row r="26">
      <c r="A26" s="6" t="e">
        <v>#REF!</v>
      </c>
      <c r="E26" s="6" t="e">
        <v>#REF!</v>
      </c>
      <c r="F26" s="6" t="e">
        <v>#REF!</v>
      </c>
      <c r="G26" s="6" t="e">
        <v>#REF!</v>
      </c>
      <c r="H26" s="6" t="e">
        <v>#REF!</v>
      </c>
      <c r="I26" s="6" t="e">
        <v>#REF!</v>
      </c>
      <c r="J26" s="6" t="e">
        <v>#REF!</v>
      </c>
      <c r="K26" s="6" t="e">
        <v>#REF!</v>
      </c>
      <c r="L26" s="6" t="e">
        <v>#REF!</v>
      </c>
      <c r="M26" s="6" t="e">
        <v>#REF!</v>
      </c>
      <c r="N26" s="6" t="e">
        <v>#REF!</v>
      </c>
    </row>
    <row r="27">
      <c r="A27" s="6" t="e">
        <v>#REF!</v>
      </c>
      <c r="E27" s="6" t="e">
        <v>#REF!</v>
      </c>
      <c r="F27" s="6" t="e">
        <v>#REF!</v>
      </c>
      <c r="G27" s="6" t="e">
        <v>#REF!</v>
      </c>
      <c r="H27" s="6" t="e">
        <v>#REF!</v>
      </c>
      <c r="I27" s="6" t="e">
        <v>#REF!</v>
      </c>
      <c r="J27" s="6" t="e">
        <v>#REF!</v>
      </c>
      <c r="K27" s="6" t="e">
        <v>#REF!</v>
      </c>
      <c r="L27" s="6" t="e">
        <v>#REF!</v>
      </c>
      <c r="M27" s="6" t="e">
        <v>#REF!</v>
      </c>
      <c r="N27" s="6" t="e">
        <v>#REF!</v>
      </c>
    </row>
    <row r="28">
      <c r="A28" s="6" t="e">
        <v>#REF!</v>
      </c>
      <c r="E28" s="6" t="e">
        <v>#REF!</v>
      </c>
      <c r="F28" s="6" t="e">
        <v>#REF!</v>
      </c>
      <c r="G28" s="6" t="e">
        <v>#REF!</v>
      </c>
      <c r="H28" s="6" t="e">
        <v>#REF!</v>
      </c>
      <c r="I28" s="6" t="e">
        <v>#REF!</v>
      </c>
      <c r="J28" s="6" t="e">
        <v>#REF!</v>
      </c>
      <c r="K28" s="6" t="e">
        <v>#REF!</v>
      </c>
      <c r="L28" s="6" t="e">
        <v>#REF!</v>
      </c>
      <c r="M28" s="6" t="e">
        <v>#REF!</v>
      </c>
      <c r="N28" s="6" t="e">
        <v>#REF!</v>
      </c>
    </row>
    <row r="29">
      <c r="A29" s="6" t="e">
        <v>#REF!</v>
      </c>
      <c r="E29" s="6" t="e">
        <v>#REF!</v>
      </c>
      <c r="F29" s="6" t="e">
        <v>#REF!</v>
      </c>
      <c r="G29" s="6" t="e">
        <v>#REF!</v>
      </c>
      <c r="H29" s="6" t="e">
        <v>#REF!</v>
      </c>
      <c r="I29" s="6" t="e">
        <v>#REF!</v>
      </c>
      <c r="J29" s="6" t="e">
        <v>#REF!</v>
      </c>
      <c r="K29" s="6" t="e">
        <v>#REF!</v>
      </c>
      <c r="L29" s="6" t="e">
        <v>#REF!</v>
      </c>
      <c r="M29" s="6" t="e">
        <v>#REF!</v>
      </c>
      <c r="N29" s="6" t="e">
        <v>#REF!</v>
      </c>
    </row>
    <row r="30">
      <c r="A30" s="6" t="e">
        <v>#REF!</v>
      </c>
      <c r="E30" s="6" t="e">
        <v>#REF!</v>
      </c>
      <c r="F30" s="6" t="e">
        <v>#REF!</v>
      </c>
      <c r="G30" s="6" t="e">
        <v>#REF!</v>
      </c>
      <c r="H30" s="6" t="e">
        <v>#REF!</v>
      </c>
      <c r="I30" s="6" t="e">
        <v>#REF!</v>
      </c>
      <c r="J30" s="6" t="e">
        <v>#REF!</v>
      </c>
      <c r="K30" s="6" t="e">
        <v>#REF!</v>
      </c>
      <c r="L30" s="6" t="e">
        <v>#REF!</v>
      </c>
      <c r="M30" s="6" t="e">
        <v>#REF!</v>
      </c>
      <c r="N30" s="6" t="e">
        <v>#REF!</v>
      </c>
    </row>
    <row r="31">
      <c r="A31" s="6" t="e">
        <v>#REF!</v>
      </c>
      <c r="E31" s="6" t="e">
        <v>#REF!</v>
      </c>
      <c r="F31" s="6" t="e">
        <v>#REF!</v>
      </c>
      <c r="G31" s="6" t="e">
        <v>#REF!</v>
      </c>
      <c r="H31" s="6" t="e">
        <v>#REF!</v>
      </c>
      <c r="I31" s="6" t="e">
        <v>#REF!</v>
      </c>
      <c r="J31" s="6" t="e">
        <v>#REF!</v>
      </c>
      <c r="K31" s="6" t="e">
        <v>#REF!</v>
      </c>
      <c r="L31" s="6" t="e">
        <v>#REF!</v>
      </c>
      <c r="M31" s="6" t="e">
        <v>#REF!</v>
      </c>
      <c r="N31" s="6" t="e">
        <v>#REF!</v>
      </c>
    </row>
    <row r="32">
      <c r="A32" s="6" t="e">
        <v>#REF!</v>
      </c>
      <c r="E32" s="6" t="e">
        <v>#REF!</v>
      </c>
      <c r="F32" s="6" t="e">
        <v>#REF!</v>
      </c>
      <c r="G32" s="6" t="e">
        <v>#REF!</v>
      </c>
      <c r="H32" s="6" t="e">
        <v>#REF!</v>
      </c>
      <c r="I32" s="6" t="e">
        <v>#REF!</v>
      </c>
      <c r="J32" s="6" t="e">
        <v>#REF!</v>
      </c>
      <c r="K32" s="6" t="e">
        <v>#REF!</v>
      </c>
      <c r="L32" s="6" t="e">
        <v>#REF!</v>
      </c>
      <c r="M32" s="6" t="e">
        <v>#REF!</v>
      </c>
      <c r="N32" s="6" t="e">
        <v>#REF!</v>
      </c>
    </row>
    <row r="33">
      <c r="A33" s="6" t="e">
        <v>#REF!</v>
      </c>
      <c r="E33" s="6" t="e">
        <v>#REF!</v>
      </c>
      <c r="F33" s="6" t="e">
        <v>#REF!</v>
      </c>
      <c r="G33" s="6" t="e">
        <v>#REF!</v>
      </c>
      <c r="H33" s="6" t="e">
        <v>#REF!</v>
      </c>
      <c r="I33" s="6" t="e">
        <v>#REF!</v>
      </c>
      <c r="J33" s="6" t="e">
        <v>#REF!</v>
      </c>
      <c r="K33" s="6" t="e">
        <v>#REF!</v>
      </c>
      <c r="L33" s="6" t="e">
        <v>#REF!</v>
      </c>
      <c r="M33" s="6" t="e">
        <v>#REF!</v>
      </c>
      <c r="N33" s="6" t="e">
        <v>#REF!</v>
      </c>
    </row>
    <row r="34">
      <c r="A34" s="6" t="e">
        <v>#REF!</v>
      </c>
      <c r="E34" s="6" t="e">
        <v>#REF!</v>
      </c>
      <c r="F34" s="6" t="e">
        <v>#REF!</v>
      </c>
      <c r="G34" s="6" t="e">
        <v>#REF!</v>
      </c>
      <c r="H34" s="6" t="e">
        <v>#REF!</v>
      </c>
      <c r="I34" s="6" t="e">
        <v>#REF!</v>
      </c>
      <c r="J34" s="6" t="e">
        <v>#REF!</v>
      </c>
      <c r="K34" s="6" t="e">
        <v>#REF!</v>
      </c>
      <c r="L34" s="6" t="e">
        <v>#REF!</v>
      </c>
      <c r="M34" s="6" t="e">
        <v>#REF!</v>
      </c>
      <c r="N34" s="6" t="e">
        <v>#REF!</v>
      </c>
    </row>
    <row r="35">
      <c r="A35" s="6" t="e">
        <v>#REF!</v>
      </c>
      <c r="E35" s="6" t="e">
        <v>#REF!</v>
      </c>
      <c r="F35" s="6" t="e">
        <v>#REF!</v>
      </c>
      <c r="G35" s="6" t="e">
        <v>#REF!</v>
      </c>
      <c r="H35" s="6" t="e">
        <v>#REF!</v>
      </c>
      <c r="I35" s="6" t="e">
        <v>#REF!</v>
      </c>
      <c r="J35" s="6" t="e">
        <v>#REF!</v>
      </c>
      <c r="K35" s="6" t="e">
        <v>#REF!</v>
      </c>
      <c r="L35" s="6" t="e">
        <v>#REF!</v>
      </c>
      <c r="M35" s="6" t="e">
        <v>#REF!</v>
      </c>
      <c r="N35" s="6" t="e">
        <v>#REF!</v>
      </c>
    </row>
    <row r="36">
      <c r="A36" s="6" t="e">
        <v>#REF!</v>
      </c>
      <c r="E36" s="6" t="e">
        <v>#REF!</v>
      </c>
      <c r="F36" s="6" t="e">
        <v>#REF!</v>
      </c>
      <c r="G36" s="6" t="e">
        <v>#REF!</v>
      </c>
      <c r="H36" s="6" t="e">
        <v>#REF!</v>
      </c>
      <c r="I36" s="6" t="e">
        <v>#REF!</v>
      </c>
      <c r="J36" s="6" t="e">
        <v>#REF!</v>
      </c>
      <c r="K36" s="6" t="e">
        <v>#REF!</v>
      </c>
      <c r="L36" s="6" t="e">
        <v>#REF!</v>
      </c>
      <c r="M36" s="6" t="e">
        <v>#REF!</v>
      </c>
      <c r="N36" s="6" t="e">
        <v>#REF!</v>
      </c>
    </row>
    <row r="37">
      <c r="A37" s="6" t="e">
        <v>#REF!</v>
      </c>
      <c r="E37" s="6" t="e">
        <v>#REF!</v>
      </c>
      <c r="F37" s="6" t="e">
        <v>#REF!</v>
      </c>
      <c r="G37" s="6" t="e">
        <v>#REF!</v>
      </c>
      <c r="H37" s="6" t="e">
        <v>#REF!</v>
      </c>
      <c r="I37" s="6" t="e">
        <v>#REF!</v>
      </c>
      <c r="J37" s="6" t="e">
        <v>#REF!</v>
      </c>
      <c r="K37" s="6" t="e">
        <v>#REF!</v>
      </c>
      <c r="L37" s="6" t="e">
        <v>#REF!</v>
      </c>
      <c r="M37" s="6" t="e">
        <v>#REF!</v>
      </c>
      <c r="N37" s="6" t="e">
        <v>#REF!</v>
      </c>
    </row>
    <row r="38">
      <c r="A38" s="6" t="e">
        <v>#REF!</v>
      </c>
      <c r="E38" s="6" t="e">
        <v>#REF!</v>
      </c>
      <c r="F38" s="6" t="e">
        <v>#REF!</v>
      </c>
      <c r="G38" s="6" t="e">
        <v>#REF!</v>
      </c>
      <c r="H38" s="6" t="e">
        <v>#REF!</v>
      </c>
      <c r="I38" s="6" t="e">
        <v>#REF!</v>
      </c>
      <c r="J38" s="6" t="e">
        <v>#REF!</v>
      </c>
      <c r="K38" s="6" t="e">
        <v>#REF!</v>
      </c>
      <c r="L38" s="6" t="e">
        <v>#REF!</v>
      </c>
      <c r="M38" s="6" t="e">
        <v>#REF!</v>
      </c>
      <c r="N38" s="6" t="e">
        <v>#REF!</v>
      </c>
    </row>
    <row r="39">
      <c r="A39" s="6" t="e">
        <v>#REF!</v>
      </c>
      <c r="E39" s="6" t="e">
        <v>#REF!</v>
      </c>
      <c r="F39" s="6" t="e">
        <v>#REF!</v>
      </c>
      <c r="G39" s="6" t="e">
        <v>#REF!</v>
      </c>
      <c r="H39" s="6" t="e">
        <v>#REF!</v>
      </c>
      <c r="I39" s="6" t="e">
        <v>#REF!</v>
      </c>
      <c r="J39" s="6" t="e">
        <v>#REF!</v>
      </c>
      <c r="K39" s="6" t="e">
        <v>#REF!</v>
      </c>
      <c r="L39" s="6" t="e">
        <v>#REF!</v>
      </c>
      <c r="M39" s="6" t="e">
        <v>#REF!</v>
      </c>
      <c r="N39" s="6" t="e">
        <v>#REF!</v>
      </c>
    </row>
    <row r="40">
      <c r="A40" s="6" t="e">
        <v>#REF!</v>
      </c>
      <c r="E40" s="6" t="e">
        <v>#REF!</v>
      </c>
      <c r="F40" s="6" t="e">
        <v>#REF!</v>
      </c>
      <c r="G40" s="6" t="e">
        <v>#REF!</v>
      </c>
      <c r="H40" s="6" t="e">
        <v>#REF!</v>
      </c>
      <c r="I40" s="6" t="e">
        <v>#REF!</v>
      </c>
      <c r="J40" s="6" t="e">
        <v>#REF!</v>
      </c>
      <c r="K40" s="6" t="e">
        <v>#REF!</v>
      </c>
      <c r="L40" s="6" t="e">
        <v>#REF!</v>
      </c>
      <c r="M40" s="6" t="e">
        <v>#REF!</v>
      </c>
      <c r="N40" s="6" t="e">
        <v>#REF!</v>
      </c>
    </row>
    <row r="41">
      <c r="A41" s="6" t="e">
        <v>#REF!</v>
      </c>
      <c r="E41" s="6" t="e">
        <v>#REF!</v>
      </c>
      <c r="F41" s="6" t="e">
        <v>#REF!</v>
      </c>
      <c r="G41" s="6" t="e">
        <v>#REF!</v>
      </c>
      <c r="H41" s="6" t="e">
        <v>#REF!</v>
      </c>
      <c r="I41" s="6" t="e">
        <v>#REF!</v>
      </c>
      <c r="J41" s="6" t="e">
        <v>#REF!</v>
      </c>
      <c r="K41" s="6" t="e">
        <v>#REF!</v>
      </c>
      <c r="L41" s="6" t="e">
        <v>#REF!</v>
      </c>
      <c r="M41" s="6" t="e">
        <v>#REF!</v>
      </c>
      <c r="N41" s="6" t="e">
        <v>#REF!</v>
      </c>
    </row>
    <row r="42">
      <c r="A42" s="6" t="e">
        <v>#REF!</v>
      </c>
      <c r="E42" s="6" t="e">
        <v>#REF!</v>
      </c>
      <c r="F42" s="6" t="e">
        <v>#REF!</v>
      </c>
      <c r="G42" s="6" t="e">
        <v>#REF!</v>
      </c>
      <c r="H42" s="6" t="e">
        <v>#REF!</v>
      </c>
      <c r="I42" s="6" t="e">
        <v>#REF!</v>
      </c>
      <c r="J42" s="6" t="e">
        <v>#REF!</v>
      </c>
      <c r="K42" s="6" t="e">
        <v>#REF!</v>
      </c>
      <c r="L42" s="6" t="e">
        <v>#REF!</v>
      </c>
      <c r="M42" s="6" t="e">
        <v>#REF!</v>
      </c>
      <c r="N42" s="6" t="e">
        <v>#REF!</v>
      </c>
    </row>
    <row r="43">
      <c r="A43" s="6" t="e">
        <v>#REF!</v>
      </c>
      <c r="E43" s="6" t="e">
        <v>#REF!</v>
      </c>
      <c r="F43" s="6" t="e">
        <v>#REF!</v>
      </c>
      <c r="G43" s="6" t="e">
        <v>#REF!</v>
      </c>
      <c r="H43" s="6" t="e">
        <v>#REF!</v>
      </c>
      <c r="I43" s="6" t="e">
        <v>#REF!</v>
      </c>
      <c r="J43" s="6" t="e">
        <v>#REF!</v>
      </c>
      <c r="K43" s="6" t="e">
        <v>#REF!</v>
      </c>
      <c r="L43" s="6" t="e">
        <v>#REF!</v>
      </c>
      <c r="M43" s="6" t="e">
        <v>#REF!</v>
      </c>
      <c r="N43" s="6" t="e">
        <v>#REF!</v>
      </c>
    </row>
    <row r="44">
      <c r="A44" s="6" t="e">
        <v>#REF!</v>
      </c>
      <c r="E44" s="6" t="e">
        <v>#REF!</v>
      </c>
      <c r="F44" s="6" t="e">
        <v>#REF!</v>
      </c>
      <c r="G44" s="6" t="e">
        <v>#REF!</v>
      </c>
      <c r="H44" s="6" t="e">
        <v>#REF!</v>
      </c>
      <c r="I44" s="6" t="e">
        <v>#REF!</v>
      </c>
      <c r="J44" s="6" t="e">
        <v>#REF!</v>
      </c>
      <c r="K44" s="6" t="e">
        <v>#REF!</v>
      </c>
      <c r="L44" s="6" t="e">
        <v>#REF!</v>
      </c>
      <c r="M44" s="6" t="e">
        <v>#REF!</v>
      </c>
      <c r="N44" s="6" t="e">
        <v>#REF!</v>
      </c>
    </row>
    <row r="45">
      <c r="A45" s="6" t="e">
        <v>#REF!</v>
      </c>
      <c r="E45" s="6" t="e">
        <v>#REF!</v>
      </c>
      <c r="F45" s="6" t="e">
        <v>#REF!</v>
      </c>
      <c r="G45" s="6" t="e">
        <v>#REF!</v>
      </c>
      <c r="H45" s="6" t="e">
        <v>#REF!</v>
      </c>
      <c r="I45" s="6" t="e">
        <v>#REF!</v>
      </c>
      <c r="J45" s="6" t="e">
        <v>#REF!</v>
      </c>
      <c r="K45" s="6" t="e">
        <v>#REF!</v>
      </c>
      <c r="L45" s="6" t="e">
        <v>#REF!</v>
      </c>
      <c r="M45" s="6" t="e">
        <v>#REF!</v>
      </c>
      <c r="N45" s="6" t="e">
        <v>#REF!</v>
      </c>
    </row>
    <row r="46">
      <c r="A46" s="6" t="e">
        <v>#REF!</v>
      </c>
      <c r="E46" s="6" t="e">
        <v>#REF!</v>
      </c>
      <c r="F46" s="6" t="e">
        <v>#REF!</v>
      </c>
      <c r="G46" s="6" t="e">
        <v>#REF!</v>
      </c>
      <c r="H46" s="6" t="e">
        <v>#REF!</v>
      </c>
      <c r="I46" s="6" t="e">
        <v>#REF!</v>
      </c>
      <c r="J46" s="6" t="e">
        <v>#REF!</v>
      </c>
      <c r="K46" s="6" t="e">
        <v>#REF!</v>
      </c>
      <c r="L46" s="6" t="e">
        <v>#REF!</v>
      </c>
      <c r="M46" s="6" t="e">
        <v>#REF!</v>
      </c>
      <c r="N46" s="6" t="e">
        <v>#REF!</v>
      </c>
    </row>
    <row r="47">
      <c r="A47" s="6" t="e">
        <v>#REF!</v>
      </c>
      <c r="E47" s="6" t="e">
        <v>#REF!</v>
      </c>
      <c r="F47" s="6" t="e">
        <v>#REF!</v>
      </c>
      <c r="G47" s="6" t="e">
        <v>#REF!</v>
      </c>
      <c r="H47" s="6" t="e">
        <v>#REF!</v>
      </c>
      <c r="I47" s="6" t="e">
        <v>#REF!</v>
      </c>
      <c r="J47" s="6" t="e">
        <v>#REF!</v>
      </c>
      <c r="K47" s="6" t="e">
        <v>#REF!</v>
      </c>
      <c r="L47" s="6" t="e">
        <v>#REF!</v>
      </c>
      <c r="M47" s="6" t="e">
        <v>#REF!</v>
      </c>
      <c r="N47" s="6" t="e">
        <v>#REF!</v>
      </c>
    </row>
    <row r="48">
      <c r="A48" s="6" t="e">
        <v>#REF!</v>
      </c>
      <c r="E48" s="6" t="e">
        <v>#REF!</v>
      </c>
      <c r="F48" s="6" t="e">
        <v>#REF!</v>
      </c>
      <c r="G48" s="6" t="e">
        <v>#REF!</v>
      </c>
      <c r="H48" s="6" t="e">
        <v>#REF!</v>
      </c>
      <c r="I48" s="6" t="e">
        <v>#REF!</v>
      </c>
      <c r="J48" s="6" t="e">
        <v>#REF!</v>
      </c>
      <c r="K48" s="6" t="e">
        <v>#REF!</v>
      </c>
      <c r="L48" s="6" t="e">
        <v>#REF!</v>
      </c>
      <c r="M48" s="6" t="e">
        <v>#REF!</v>
      </c>
      <c r="N48" s="6" t="e">
        <v>#REF!</v>
      </c>
    </row>
    <row r="49">
      <c r="A49" s="6" t="e">
        <v>#REF!</v>
      </c>
      <c r="E49" s="6" t="e">
        <v>#REF!</v>
      </c>
      <c r="F49" s="6" t="e">
        <v>#REF!</v>
      </c>
      <c r="G49" s="6" t="e">
        <v>#REF!</v>
      </c>
      <c r="H49" s="6" t="e">
        <v>#REF!</v>
      </c>
      <c r="I49" s="6" t="e">
        <v>#REF!</v>
      </c>
      <c r="J49" s="6" t="e">
        <v>#REF!</v>
      </c>
      <c r="K49" s="6" t="e">
        <v>#REF!</v>
      </c>
      <c r="L49" s="6" t="e">
        <v>#REF!</v>
      </c>
      <c r="M49" s="6" t="e">
        <v>#REF!</v>
      </c>
      <c r="N49" s="6" t="e">
        <v>#REF!</v>
      </c>
    </row>
    <row r="50">
      <c r="A50" s="6" t="e">
        <v>#REF!</v>
      </c>
      <c r="E50" s="6" t="e">
        <v>#REF!</v>
      </c>
      <c r="F50" s="6" t="e">
        <v>#REF!</v>
      </c>
      <c r="G50" s="6" t="e">
        <v>#REF!</v>
      </c>
      <c r="H50" s="6" t="e">
        <v>#REF!</v>
      </c>
      <c r="I50" s="6" t="e">
        <v>#REF!</v>
      </c>
      <c r="J50" s="6" t="e">
        <v>#REF!</v>
      </c>
      <c r="K50" s="6" t="e">
        <v>#REF!</v>
      </c>
      <c r="L50" s="6" t="e">
        <v>#REF!</v>
      </c>
      <c r="M50" s="6" t="e">
        <v>#REF!</v>
      </c>
      <c r="N50" s="6" t="e">
        <v>#REF!</v>
      </c>
    </row>
    <row r="51">
      <c r="A51" s="6" t="e">
        <v>#REF!</v>
      </c>
      <c r="E51" s="6" t="e">
        <v>#REF!</v>
      </c>
      <c r="F51" s="6" t="e">
        <v>#REF!</v>
      </c>
      <c r="G51" s="6" t="e">
        <v>#REF!</v>
      </c>
      <c r="H51" s="6" t="e">
        <v>#REF!</v>
      </c>
      <c r="I51" s="6" t="e">
        <v>#REF!</v>
      </c>
      <c r="J51" s="6" t="e">
        <v>#REF!</v>
      </c>
      <c r="K51" s="6" t="e">
        <v>#REF!</v>
      </c>
      <c r="L51" s="6" t="e">
        <v>#REF!</v>
      </c>
      <c r="M51" s="6" t="e">
        <v>#REF!</v>
      </c>
      <c r="N51" s="6" t="e">
        <v>#REF!</v>
      </c>
    </row>
    <row r="52">
      <c r="A52" s="6" t="e">
        <v>#REF!</v>
      </c>
      <c r="E52" s="6" t="e">
        <v>#REF!</v>
      </c>
      <c r="F52" s="6" t="e">
        <v>#REF!</v>
      </c>
      <c r="G52" s="6" t="e">
        <v>#REF!</v>
      </c>
      <c r="H52" s="6" t="e">
        <v>#REF!</v>
      </c>
      <c r="I52" s="6" t="e">
        <v>#REF!</v>
      </c>
      <c r="J52" s="6" t="e">
        <v>#REF!</v>
      </c>
      <c r="K52" s="6" t="e">
        <v>#REF!</v>
      </c>
      <c r="L52" s="6" t="e">
        <v>#REF!</v>
      </c>
      <c r="M52" s="6" t="e">
        <v>#REF!</v>
      </c>
      <c r="N52" s="6" t="e">
        <v>#REF!</v>
      </c>
    </row>
    <row r="53">
      <c r="A53" s="6" t="e">
        <v>#REF!</v>
      </c>
      <c r="E53" s="6" t="e">
        <v>#REF!</v>
      </c>
      <c r="F53" s="6" t="e">
        <v>#REF!</v>
      </c>
      <c r="G53" s="6" t="e">
        <v>#REF!</v>
      </c>
      <c r="H53" s="6" t="e">
        <v>#REF!</v>
      </c>
      <c r="I53" s="6" t="e">
        <v>#REF!</v>
      </c>
      <c r="J53" s="6" t="e">
        <v>#REF!</v>
      </c>
      <c r="K53" s="6" t="e">
        <v>#REF!</v>
      </c>
      <c r="L53" s="6" t="e">
        <v>#REF!</v>
      </c>
      <c r="M53" s="6" t="e">
        <v>#REF!</v>
      </c>
      <c r="N53" s="6" t="e">
        <v>#REF!</v>
      </c>
    </row>
    <row r="54">
      <c r="A54" s="6" t="e">
        <v>#REF!</v>
      </c>
      <c r="E54" s="6" t="e">
        <v>#REF!</v>
      </c>
      <c r="F54" s="6" t="e">
        <v>#REF!</v>
      </c>
      <c r="G54" s="6" t="e">
        <v>#REF!</v>
      </c>
      <c r="H54" s="6" t="e">
        <v>#REF!</v>
      </c>
      <c r="I54" s="6" t="e">
        <v>#REF!</v>
      </c>
      <c r="J54" s="6" t="e">
        <v>#REF!</v>
      </c>
      <c r="K54" s="6" t="e">
        <v>#REF!</v>
      </c>
      <c r="L54" s="6" t="e">
        <v>#REF!</v>
      </c>
      <c r="M54" s="6" t="e">
        <v>#REF!</v>
      </c>
      <c r="N54" s="6" t="e">
        <v>#REF!</v>
      </c>
    </row>
    <row r="55">
      <c r="A55" s="6" t="e">
        <v>#REF!</v>
      </c>
      <c r="E55" s="6" t="e">
        <v>#REF!</v>
      </c>
      <c r="F55" s="6" t="e">
        <v>#REF!</v>
      </c>
      <c r="G55" s="6" t="e">
        <v>#REF!</v>
      </c>
      <c r="H55" s="6" t="e">
        <v>#REF!</v>
      </c>
      <c r="I55" s="6" t="e">
        <v>#REF!</v>
      </c>
      <c r="J55" s="6" t="e">
        <v>#REF!</v>
      </c>
      <c r="K55" s="6" t="e">
        <v>#REF!</v>
      </c>
      <c r="L55" s="6" t="e">
        <v>#REF!</v>
      </c>
      <c r="M55" s="6" t="e">
        <v>#REF!</v>
      </c>
      <c r="N55" s="6" t="e">
        <v>#REF!</v>
      </c>
    </row>
    <row r="56">
      <c r="A56" s="6" t="e">
        <v>#REF!</v>
      </c>
      <c r="E56" s="6" t="e">
        <v>#REF!</v>
      </c>
      <c r="F56" s="6" t="e">
        <v>#REF!</v>
      </c>
      <c r="G56" s="6" t="e">
        <v>#REF!</v>
      </c>
      <c r="H56" s="6" t="e">
        <v>#REF!</v>
      </c>
      <c r="I56" s="6" t="e">
        <v>#REF!</v>
      </c>
      <c r="J56" s="6" t="e">
        <v>#REF!</v>
      </c>
      <c r="K56" s="6" t="e">
        <v>#REF!</v>
      </c>
      <c r="L56" s="6" t="e">
        <v>#REF!</v>
      </c>
      <c r="M56" s="6" t="e">
        <v>#REF!</v>
      </c>
      <c r="N56" s="6" t="e">
        <v>#REF!</v>
      </c>
    </row>
    <row r="57">
      <c r="A57" s="6" t="e">
        <v>#REF!</v>
      </c>
      <c r="E57" s="6" t="e">
        <v>#REF!</v>
      </c>
      <c r="F57" s="6" t="e">
        <v>#REF!</v>
      </c>
      <c r="G57" s="6" t="e">
        <v>#REF!</v>
      </c>
      <c r="H57" s="6" t="e">
        <v>#REF!</v>
      </c>
      <c r="I57" s="6" t="e">
        <v>#REF!</v>
      </c>
      <c r="J57" s="6" t="e">
        <v>#REF!</v>
      </c>
      <c r="K57" s="6" t="e">
        <v>#REF!</v>
      </c>
      <c r="L57" s="6" t="e">
        <v>#REF!</v>
      </c>
      <c r="M57" s="6" t="e">
        <v>#REF!</v>
      </c>
      <c r="N57" s="6" t="e">
        <v>#REF!</v>
      </c>
    </row>
    <row r="58">
      <c r="A58" s="6" t="e">
        <v>#REF!</v>
      </c>
      <c r="E58" s="6" t="e">
        <v>#REF!</v>
      </c>
      <c r="F58" s="6" t="e">
        <v>#REF!</v>
      </c>
      <c r="G58" s="6" t="e">
        <v>#REF!</v>
      </c>
      <c r="H58" s="6" t="e">
        <v>#REF!</v>
      </c>
      <c r="I58" s="6" t="e">
        <v>#REF!</v>
      </c>
      <c r="J58" s="6" t="e">
        <v>#REF!</v>
      </c>
      <c r="K58" s="6" t="e">
        <v>#REF!</v>
      </c>
      <c r="L58" s="6" t="e">
        <v>#REF!</v>
      </c>
      <c r="M58" s="6" t="e">
        <v>#REF!</v>
      </c>
      <c r="N58" s="6" t="e">
        <v>#REF!</v>
      </c>
    </row>
    <row r="59">
      <c r="A59" s="6" t="e">
        <v>#REF!</v>
      </c>
      <c r="E59" s="6" t="e">
        <v>#REF!</v>
      </c>
      <c r="F59" s="6" t="e">
        <v>#REF!</v>
      </c>
      <c r="G59" s="6" t="e">
        <v>#REF!</v>
      </c>
      <c r="H59" s="6" t="e">
        <v>#REF!</v>
      </c>
      <c r="I59" s="6" t="e">
        <v>#REF!</v>
      </c>
      <c r="J59" s="6" t="e">
        <v>#REF!</v>
      </c>
      <c r="K59" s="6" t="e">
        <v>#REF!</v>
      </c>
      <c r="L59" s="6" t="e">
        <v>#REF!</v>
      </c>
      <c r="M59" s="6" t="e">
        <v>#REF!</v>
      </c>
      <c r="N59" s="6" t="e">
        <v>#REF!</v>
      </c>
    </row>
    <row r="60">
      <c r="A60" s="6" t="e">
        <v>#REF!</v>
      </c>
      <c r="E60" s="6" t="e">
        <v>#REF!</v>
      </c>
      <c r="F60" s="6" t="e">
        <v>#REF!</v>
      </c>
      <c r="G60" s="6" t="e">
        <v>#REF!</v>
      </c>
      <c r="H60" s="6" t="e">
        <v>#REF!</v>
      </c>
      <c r="I60" s="6" t="e">
        <v>#REF!</v>
      </c>
      <c r="J60" s="6" t="e">
        <v>#REF!</v>
      </c>
      <c r="K60" s="6" t="e">
        <v>#REF!</v>
      </c>
      <c r="L60" s="6" t="e">
        <v>#REF!</v>
      </c>
      <c r="M60" s="6" t="e">
        <v>#REF!</v>
      </c>
      <c r="N60" s="6" t="e">
        <v>#REF!</v>
      </c>
    </row>
    <row r="61">
      <c r="A61" s="6" t="e">
        <v>#REF!</v>
      </c>
      <c r="E61" s="6" t="e">
        <v>#REF!</v>
      </c>
      <c r="F61" s="6" t="e">
        <v>#REF!</v>
      </c>
      <c r="G61" s="6" t="e">
        <v>#REF!</v>
      </c>
      <c r="H61" s="6" t="e">
        <v>#REF!</v>
      </c>
      <c r="I61" s="6" t="e">
        <v>#REF!</v>
      </c>
      <c r="J61" s="6" t="e">
        <v>#REF!</v>
      </c>
      <c r="K61" s="6" t="e">
        <v>#REF!</v>
      </c>
      <c r="L61" s="6" t="e">
        <v>#REF!</v>
      </c>
      <c r="M61" s="6" t="e">
        <v>#REF!</v>
      </c>
      <c r="N61" s="6" t="e">
        <v>#REF!</v>
      </c>
    </row>
    <row r="62">
      <c r="A62" s="6" t="e">
        <v>#REF!</v>
      </c>
      <c r="E62" s="6" t="e">
        <v>#REF!</v>
      </c>
      <c r="F62" s="6" t="e">
        <v>#REF!</v>
      </c>
      <c r="G62" s="6" t="e">
        <v>#REF!</v>
      </c>
      <c r="H62" s="6" t="e">
        <v>#REF!</v>
      </c>
      <c r="I62" s="6" t="e">
        <v>#REF!</v>
      </c>
      <c r="J62" s="6" t="e">
        <v>#REF!</v>
      </c>
      <c r="K62" s="6" t="e">
        <v>#REF!</v>
      </c>
      <c r="L62" s="6" t="e">
        <v>#REF!</v>
      </c>
      <c r="M62" s="6" t="e">
        <v>#REF!</v>
      </c>
      <c r="N62" s="6" t="e">
        <v>#REF!</v>
      </c>
    </row>
    <row r="63">
      <c r="A63" s="6" t="e">
        <v>#REF!</v>
      </c>
      <c r="E63" s="6" t="e">
        <v>#REF!</v>
      </c>
      <c r="F63" s="6" t="e">
        <v>#REF!</v>
      </c>
      <c r="G63" s="6" t="e">
        <v>#REF!</v>
      </c>
      <c r="H63" s="6" t="e">
        <v>#REF!</v>
      </c>
      <c r="I63" s="6" t="e">
        <v>#REF!</v>
      </c>
      <c r="J63" s="6" t="e">
        <v>#REF!</v>
      </c>
      <c r="K63" s="6" t="e">
        <v>#REF!</v>
      </c>
      <c r="L63" s="6" t="e">
        <v>#REF!</v>
      </c>
      <c r="M63" s="6" t="e">
        <v>#REF!</v>
      </c>
      <c r="N63" s="6" t="e">
        <v>#REF!</v>
      </c>
    </row>
    <row r="64">
      <c r="A64" s="6" t="e">
        <v>#REF!</v>
      </c>
      <c r="E64" s="6" t="e">
        <v>#REF!</v>
      </c>
      <c r="F64" s="6" t="e">
        <v>#REF!</v>
      </c>
      <c r="G64" s="6" t="e">
        <v>#REF!</v>
      </c>
      <c r="H64" s="6" t="e">
        <v>#REF!</v>
      </c>
      <c r="I64" s="6" t="e">
        <v>#REF!</v>
      </c>
      <c r="J64" s="6" t="e">
        <v>#REF!</v>
      </c>
      <c r="K64" s="6" t="e">
        <v>#REF!</v>
      </c>
      <c r="L64" s="6" t="e">
        <v>#REF!</v>
      </c>
      <c r="M64" s="6" t="e">
        <v>#REF!</v>
      </c>
      <c r="N64" s="6" t="e">
        <v>#REF!</v>
      </c>
    </row>
    <row r="65">
      <c r="A65" s="6" t="e">
        <v>#REF!</v>
      </c>
      <c r="E65" s="6" t="e">
        <v>#REF!</v>
      </c>
      <c r="F65" s="6" t="e">
        <v>#REF!</v>
      </c>
      <c r="G65" s="6" t="e">
        <v>#REF!</v>
      </c>
      <c r="H65" s="6" t="e">
        <v>#REF!</v>
      </c>
      <c r="I65" s="6" t="e">
        <v>#REF!</v>
      </c>
      <c r="J65" s="6" t="e">
        <v>#REF!</v>
      </c>
      <c r="K65" s="6" t="e">
        <v>#REF!</v>
      </c>
      <c r="L65" s="6" t="e">
        <v>#REF!</v>
      </c>
      <c r="M65" s="6" t="e">
        <v>#REF!</v>
      </c>
      <c r="N65" s="6" t="e">
        <v>#REF!</v>
      </c>
    </row>
    <row r="66">
      <c r="A66" s="6" t="e">
        <v>#REF!</v>
      </c>
      <c r="E66" s="6" t="e">
        <v>#REF!</v>
      </c>
      <c r="F66" s="6" t="e">
        <v>#REF!</v>
      </c>
      <c r="G66" s="6" t="e">
        <v>#REF!</v>
      </c>
      <c r="H66" s="6" t="e">
        <v>#REF!</v>
      </c>
      <c r="I66" s="6" t="e">
        <v>#REF!</v>
      </c>
      <c r="J66" s="6" t="e">
        <v>#REF!</v>
      </c>
      <c r="K66" s="6" t="e">
        <v>#REF!</v>
      </c>
      <c r="L66" s="6" t="e">
        <v>#REF!</v>
      </c>
      <c r="M66" s="6" t="e">
        <v>#REF!</v>
      </c>
      <c r="N66" s="6" t="e">
        <v>#REF!</v>
      </c>
    </row>
    <row r="67">
      <c r="A67" s="6" t="e">
        <v>#REF!</v>
      </c>
      <c r="E67" s="6" t="e">
        <v>#REF!</v>
      </c>
      <c r="F67" s="6" t="e">
        <v>#REF!</v>
      </c>
      <c r="G67" s="6" t="e">
        <v>#REF!</v>
      </c>
      <c r="H67" s="6" t="e">
        <v>#REF!</v>
      </c>
      <c r="I67" s="6" t="e">
        <v>#REF!</v>
      </c>
      <c r="J67" s="6" t="e">
        <v>#REF!</v>
      </c>
      <c r="K67" s="6" t="e">
        <v>#REF!</v>
      </c>
      <c r="L67" s="6" t="e">
        <v>#REF!</v>
      </c>
      <c r="M67" s="6" t="e">
        <v>#REF!</v>
      </c>
      <c r="N67" s="6" t="e">
        <v>#REF!</v>
      </c>
    </row>
    <row r="68">
      <c r="A68" s="6" t="e">
        <v>#REF!</v>
      </c>
      <c r="E68" s="6" t="e">
        <v>#REF!</v>
      </c>
      <c r="F68" s="6" t="e">
        <v>#REF!</v>
      </c>
      <c r="G68" s="6" t="e">
        <v>#REF!</v>
      </c>
      <c r="H68" s="6" t="e">
        <v>#REF!</v>
      </c>
      <c r="I68" s="6" t="e">
        <v>#REF!</v>
      </c>
      <c r="J68" s="6" t="e">
        <v>#REF!</v>
      </c>
      <c r="K68" s="6" t="e">
        <v>#REF!</v>
      </c>
      <c r="L68" s="6" t="e">
        <v>#REF!</v>
      </c>
      <c r="M68" s="6" t="e">
        <v>#REF!</v>
      </c>
      <c r="N68" s="6" t="e">
        <v>#REF!</v>
      </c>
    </row>
    <row r="69">
      <c r="A69" s="6" t="e">
        <v>#REF!</v>
      </c>
      <c r="E69" s="6" t="e">
        <v>#REF!</v>
      </c>
      <c r="F69" s="6" t="e">
        <v>#REF!</v>
      </c>
      <c r="G69" s="6" t="e">
        <v>#REF!</v>
      </c>
      <c r="H69" s="6" t="e">
        <v>#REF!</v>
      </c>
      <c r="I69" s="6" t="e">
        <v>#REF!</v>
      </c>
      <c r="J69" s="6" t="e">
        <v>#REF!</v>
      </c>
      <c r="K69" s="6" t="e">
        <v>#REF!</v>
      </c>
      <c r="L69" s="6" t="e">
        <v>#REF!</v>
      </c>
      <c r="M69" s="6" t="e">
        <v>#REF!</v>
      </c>
      <c r="N69" s="6" t="e">
        <v>#REF!</v>
      </c>
    </row>
    <row r="70">
      <c r="A70" s="6" t="e">
        <v>#REF!</v>
      </c>
      <c r="E70" s="6" t="e">
        <v>#REF!</v>
      </c>
      <c r="F70" s="6" t="e">
        <v>#REF!</v>
      </c>
      <c r="G70" s="6" t="e">
        <v>#REF!</v>
      </c>
      <c r="H70" s="6" t="e">
        <v>#REF!</v>
      </c>
      <c r="I70" s="6" t="e">
        <v>#REF!</v>
      </c>
      <c r="J70" s="6" t="e">
        <v>#REF!</v>
      </c>
      <c r="K70" s="6" t="e">
        <v>#REF!</v>
      </c>
      <c r="L70" s="6" t="e">
        <v>#REF!</v>
      </c>
      <c r="M70" s="6" t="e">
        <v>#REF!</v>
      </c>
      <c r="N70" s="6" t="e">
        <v>#REF!</v>
      </c>
    </row>
    <row r="71">
      <c r="A71" s="6" t="e">
        <v>#REF!</v>
      </c>
      <c r="E71" s="6" t="e">
        <v>#REF!</v>
      </c>
      <c r="F71" s="6" t="e">
        <v>#REF!</v>
      </c>
      <c r="G71" s="6" t="e">
        <v>#REF!</v>
      </c>
      <c r="H71" s="6" t="e">
        <v>#REF!</v>
      </c>
      <c r="I71" s="6" t="e">
        <v>#REF!</v>
      </c>
      <c r="J71" s="6" t="e">
        <v>#REF!</v>
      </c>
      <c r="K71" s="6" t="e">
        <v>#REF!</v>
      </c>
      <c r="L71" s="6" t="e">
        <v>#REF!</v>
      </c>
      <c r="M71" s="6" t="e">
        <v>#REF!</v>
      </c>
      <c r="N71" s="6" t="e">
        <v>#REF!</v>
      </c>
    </row>
    <row r="72">
      <c r="A72" s="6" t="e">
        <v>#REF!</v>
      </c>
      <c r="E72" s="6" t="e">
        <v>#REF!</v>
      </c>
      <c r="F72" s="6" t="e">
        <v>#REF!</v>
      </c>
      <c r="G72" s="6" t="e">
        <v>#REF!</v>
      </c>
      <c r="H72" s="6" t="e">
        <v>#REF!</v>
      </c>
      <c r="I72" s="6" t="e">
        <v>#REF!</v>
      </c>
      <c r="J72" s="6" t="e">
        <v>#REF!</v>
      </c>
      <c r="K72" s="6" t="e">
        <v>#REF!</v>
      </c>
      <c r="L72" s="6" t="e">
        <v>#REF!</v>
      </c>
      <c r="M72" s="6" t="e">
        <v>#REF!</v>
      </c>
      <c r="N72" s="6" t="e">
        <v>#REF!</v>
      </c>
    </row>
    <row r="73">
      <c r="A73" s="6" t="e">
        <v>#REF!</v>
      </c>
      <c r="E73" s="6" t="e">
        <v>#REF!</v>
      </c>
      <c r="F73" s="6" t="e">
        <v>#REF!</v>
      </c>
      <c r="G73" s="6" t="e">
        <v>#REF!</v>
      </c>
      <c r="H73" s="6" t="e">
        <v>#REF!</v>
      </c>
      <c r="I73" s="6" t="e">
        <v>#REF!</v>
      </c>
      <c r="J73" s="6" t="e">
        <v>#REF!</v>
      </c>
      <c r="K73" s="6" t="e">
        <v>#REF!</v>
      </c>
      <c r="L73" s="6" t="e">
        <v>#REF!</v>
      </c>
      <c r="M73" s="6" t="e">
        <v>#REF!</v>
      </c>
      <c r="N73" s="6" t="e">
        <v>#REF!</v>
      </c>
    </row>
    <row r="74">
      <c r="A74" s="6" t="e">
        <v>#REF!</v>
      </c>
      <c r="E74" s="6" t="e">
        <v>#REF!</v>
      </c>
      <c r="F74" s="6" t="e">
        <v>#REF!</v>
      </c>
      <c r="G74" s="6" t="e">
        <v>#REF!</v>
      </c>
      <c r="H74" s="6" t="e">
        <v>#REF!</v>
      </c>
      <c r="I74" s="6" t="e">
        <v>#REF!</v>
      </c>
      <c r="J74" s="6" t="e">
        <v>#REF!</v>
      </c>
      <c r="K74" s="6" t="e">
        <v>#REF!</v>
      </c>
      <c r="L74" s="6" t="e">
        <v>#REF!</v>
      </c>
      <c r="M74" s="6" t="e">
        <v>#REF!</v>
      </c>
      <c r="N74" s="6" t="e">
        <v>#REF!</v>
      </c>
    </row>
    <row r="75">
      <c r="A75" s="6" t="e">
        <v>#REF!</v>
      </c>
      <c r="E75" s="6" t="e">
        <v>#REF!</v>
      </c>
      <c r="F75" s="6" t="e">
        <v>#REF!</v>
      </c>
      <c r="G75" s="6" t="e">
        <v>#REF!</v>
      </c>
      <c r="H75" s="6" t="e">
        <v>#REF!</v>
      </c>
      <c r="I75" s="6" t="e">
        <v>#REF!</v>
      </c>
      <c r="J75" s="6" t="e">
        <v>#REF!</v>
      </c>
      <c r="K75" s="6" t="e">
        <v>#REF!</v>
      </c>
      <c r="L75" s="6" t="e">
        <v>#REF!</v>
      </c>
      <c r="M75" s="6" t="e">
        <v>#REF!</v>
      </c>
      <c r="N75" s="6" t="e">
        <v>#REF!</v>
      </c>
    </row>
    <row r="76">
      <c r="A76" s="6" t="e">
        <v>#REF!</v>
      </c>
      <c r="E76" s="6" t="e">
        <v>#REF!</v>
      </c>
      <c r="F76" s="6" t="e">
        <v>#REF!</v>
      </c>
      <c r="G76" s="6" t="e">
        <v>#REF!</v>
      </c>
      <c r="H76" s="6" t="e">
        <v>#REF!</v>
      </c>
      <c r="I76" s="6" t="e">
        <v>#REF!</v>
      </c>
      <c r="J76" s="6" t="e">
        <v>#REF!</v>
      </c>
      <c r="K76" s="6" t="e">
        <v>#REF!</v>
      </c>
      <c r="L76" s="6" t="e">
        <v>#REF!</v>
      </c>
      <c r="M76" s="6" t="e">
        <v>#REF!</v>
      </c>
      <c r="N76" s="6" t="e">
        <v>#REF!</v>
      </c>
    </row>
    <row r="77">
      <c r="A77" s="6" t="e">
        <v>#REF!</v>
      </c>
      <c r="E77" s="6" t="e">
        <v>#REF!</v>
      </c>
      <c r="F77" s="6" t="e">
        <v>#REF!</v>
      </c>
      <c r="G77" s="6" t="e">
        <v>#REF!</v>
      </c>
      <c r="H77" s="6" t="e">
        <v>#REF!</v>
      </c>
      <c r="I77" s="6" t="e">
        <v>#REF!</v>
      </c>
      <c r="J77" s="6" t="e">
        <v>#REF!</v>
      </c>
      <c r="K77" s="6" t="e">
        <v>#REF!</v>
      </c>
      <c r="L77" s="6" t="e">
        <v>#REF!</v>
      </c>
      <c r="M77" s="6" t="e">
        <v>#REF!</v>
      </c>
      <c r="N77" s="6" t="e">
        <v>#REF!</v>
      </c>
    </row>
    <row r="78">
      <c r="A78" s="6" t="e">
        <v>#REF!</v>
      </c>
      <c r="E78" s="6" t="e">
        <v>#REF!</v>
      </c>
      <c r="F78" s="6" t="e">
        <v>#REF!</v>
      </c>
      <c r="G78" s="6" t="e">
        <v>#REF!</v>
      </c>
      <c r="H78" s="6" t="e">
        <v>#REF!</v>
      </c>
      <c r="I78" s="6" t="e">
        <v>#REF!</v>
      </c>
      <c r="J78" s="6" t="e">
        <v>#REF!</v>
      </c>
      <c r="K78" s="6" t="e">
        <v>#REF!</v>
      </c>
      <c r="L78" s="6" t="e">
        <v>#REF!</v>
      </c>
      <c r="M78" s="6" t="e">
        <v>#REF!</v>
      </c>
      <c r="N78" s="6" t="e">
        <v>#REF!</v>
      </c>
    </row>
    <row r="79">
      <c r="A79" s="6" t="e">
        <v>#REF!</v>
      </c>
      <c r="E79" s="6" t="e">
        <v>#REF!</v>
      </c>
      <c r="F79" s="6" t="e">
        <v>#REF!</v>
      </c>
      <c r="G79" s="6" t="e">
        <v>#REF!</v>
      </c>
      <c r="H79" s="6" t="e">
        <v>#REF!</v>
      </c>
      <c r="I79" s="6" t="e">
        <v>#REF!</v>
      </c>
      <c r="J79" s="6" t="e">
        <v>#REF!</v>
      </c>
      <c r="K79" s="6" t="e">
        <v>#REF!</v>
      </c>
      <c r="L79" s="6" t="e">
        <v>#REF!</v>
      </c>
      <c r="M79" s="6" t="e">
        <v>#REF!</v>
      </c>
      <c r="N79" s="6" t="e">
        <v>#REF!</v>
      </c>
    </row>
    <row r="80">
      <c r="A80" s="6" t="e">
        <v>#REF!</v>
      </c>
      <c r="E80" s="6" t="e">
        <v>#REF!</v>
      </c>
      <c r="F80" s="6" t="e">
        <v>#REF!</v>
      </c>
      <c r="G80" s="6" t="e">
        <v>#REF!</v>
      </c>
      <c r="H80" s="6" t="e">
        <v>#REF!</v>
      </c>
      <c r="I80" s="6" t="e">
        <v>#REF!</v>
      </c>
      <c r="J80" s="6" t="e">
        <v>#REF!</v>
      </c>
      <c r="K80" s="6" t="e">
        <v>#REF!</v>
      </c>
      <c r="L80" s="6" t="e">
        <v>#REF!</v>
      </c>
      <c r="M80" s="6" t="e">
        <v>#REF!</v>
      </c>
      <c r="N80" s="6" t="e">
        <v>#REF!</v>
      </c>
    </row>
    <row r="81">
      <c r="A81" s="6" t="e">
        <v>#REF!</v>
      </c>
      <c r="E81" s="6" t="e">
        <v>#REF!</v>
      </c>
      <c r="F81" s="6" t="e">
        <v>#REF!</v>
      </c>
      <c r="G81" s="6" t="e">
        <v>#REF!</v>
      </c>
      <c r="H81" s="6" t="e">
        <v>#REF!</v>
      </c>
      <c r="I81" s="6" t="e">
        <v>#REF!</v>
      </c>
      <c r="J81" s="6" t="e">
        <v>#REF!</v>
      </c>
      <c r="K81" s="6" t="e">
        <v>#REF!</v>
      </c>
      <c r="L81" s="6" t="e">
        <v>#REF!</v>
      </c>
      <c r="M81" s="6" t="e">
        <v>#REF!</v>
      </c>
      <c r="N81" s="6" t="e">
        <v>#REF!</v>
      </c>
    </row>
    <row r="82">
      <c r="A82" s="6" t="e">
        <v>#REF!</v>
      </c>
      <c r="E82" s="6" t="e">
        <v>#REF!</v>
      </c>
      <c r="F82" s="6" t="e">
        <v>#REF!</v>
      </c>
      <c r="G82" s="6" t="e">
        <v>#REF!</v>
      </c>
      <c r="H82" s="6" t="e">
        <v>#REF!</v>
      </c>
      <c r="I82" s="6" t="e">
        <v>#REF!</v>
      </c>
      <c r="J82" s="6" t="e">
        <v>#REF!</v>
      </c>
      <c r="K82" s="6" t="e">
        <v>#REF!</v>
      </c>
      <c r="L82" s="6" t="e">
        <v>#REF!</v>
      </c>
      <c r="M82" s="6" t="e">
        <v>#REF!</v>
      </c>
      <c r="N82" s="6" t="e">
        <v>#REF!</v>
      </c>
    </row>
    <row r="83">
      <c r="A83" s="6" t="e">
        <v>#REF!</v>
      </c>
      <c r="E83" s="6" t="e">
        <v>#REF!</v>
      </c>
      <c r="F83" s="6" t="e">
        <v>#REF!</v>
      </c>
      <c r="G83" s="6" t="e">
        <v>#REF!</v>
      </c>
      <c r="H83" s="6" t="e">
        <v>#REF!</v>
      </c>
      <c r="I83" s="6" t="e">
        <v>#REF!</v>
      </c>
      <c r="J83" s="6" t="e">
        <v>#REF!</v>
      </c>
      <c r="K83" s="6" t="e">
        <v>#REF!</v>
      </c>
      <c r="L83" s="6" t="e">
        <v>#REF!</v>
      </c>
      <c r="M83" s="6" t="e">
        <v>#REF!</v>
      </c>
      <c r="N83" s="6" t="e">
        <v>#REF!</v>
      </c>
    </row>
    <row r="84">
      <c r="A84" s="6" t="e">
        <v>#REF!</v>
      </c>
      <c r="E84" s="6" t="e">
        <v>#REF!</v>
      </c>
      <c r="F84" s="6" t="e">
        <v>#REF!</v>
      </c>
      <c r="G84" s="6" t="e">
        <v>#REF!</v>
      </c>
      <c r="H84" s="6" t="e">
        <v>#REF!</v>
      </c>
      <c r="I84" s="6" t="e">
        <v>#REF!</v>
      </c>
      <c r="J84" s="6" t="e">
        <v>#REF!</v>
      </c>
      <c r="K84" s="6" t="e">
        <v>#REF!</v>
      </c>
      <c r="L84" s="6" t="e">
        <v>#REF!</v>
      </c>
      <c r="M84" s="6" t="e">
        <v>#REF!</v>
      </c>
      <c r="N84" s="6" t="e">
        <v>#REF!</v>
      </c>
    </row>
    <row r="85">
      <c r="A85" s="6" t="e">
        <v>#REF!</v>
      </c>
      <c r="E85" s="6" t="e">
        <v>#REF!</v>
      </c>
      <c r="F85" s="6" t="e">
        <v>#REF!</v>
      </c>
      <c r="G85" s="6" t="e">
        <v>#REF!</v>
      </c>
      <c r="H85" s="6" t="e">
        <v>#REF!</v>
      </c>
      <c r="I85" s="6" t="e">
        <v>#REF!</v>
      </c>
      <c r="J85" s="6" t="e">
        <v>#REF!</v>
      </c>
      <c r="K85" s="6" t="e">
        <v>#REF!</v>
      </c>
      <c r="L85" s="6" t="e">
        <v>#REF!</v>
      </c>
      <c r="M85" s="6" t="e">
        <v>#REF!</v>
      </c>
      <c r="N85" s="6" t="e">
        <v>#REF!</v>
      </c>
    </row>
    <row r="86">
      <c r="A86" s="6" t="e">
        <v>#REF!</v>
      </c>
      <c r="E86" s="6" t="e">
        <v>#REF!</v>
      </c>
      <c r="F86" s="6" t="e">
        <v>#REF!</v>
      </c>
      <c r="G86" s="6" t="e">
        <v>#REF!</v>
      </c>
      <c r="H86" s="6" t="e">
        <v>#REF!</v>
      </c>
      <c r="I86" s="6" t="e">
        <v>#REF!</v>
      </c>
      <c r="J86" s="6" t="e">
        <v>#REF!</v>
      </c>
      <c r="K86" s="6" t="e">
        <v>#REF!</v>
      </c>
      <c r="L86" s="6" t="e">
        <v>#REF!</v>
      </c>
      <c r="M86" s="6" t="e">
        <v>#REF!</v>
      </c>
      <c r="N86" s="6" t="e">
        <v>#REF!</v>
      </c>
    </row>
    <row r="87">
      <c r="A87" s="6" t="e">
        <v>#REF!</v>
      </c>
      <c r="E87" s="6" t="e">
        <v>#REF!</v>
      </c>
      <c r="F87" s="6" t="e">
        <v>#REF!</v>
      </c>
      <c r="G87" s="6" t="e">
        <v>#REF!</v>
      </c>
      <c r="H87" s="6" t="e">
        <v>#REF!</v>
      </c>
      <c r="I87" s="6" t="e">
        <v>#REF!</v>
      </c>
      <c r="J87" s="6" t="e">
        <v>#REF!</v>
      </c>
      <c r="K87" s="6" t="e">
        <v>#REF!</v>
      </c>
      <c r="L87" s="6" t="e">
        <v>#REF!</v>
      </c>
      <c r="M87" s="6" t="e">
        <v>#REF!</v>
      </c>
      <c r="N87" s="6" t="e">
        <v>#REF!</v>
      </c>
    </row>
    <row r="88">
      <c r="A88" s="6" t="e">
        <v>#REF!</v>
      </c>
      <c r="E88" s="6" t="e">
        <v>#REF!</v>
      </c>
      <c r="F88" s="6" t="e">
        <v>#REF!</v>
      </c>
      <c r="G88" s="6" t="e">
        <v>#REF!</v>
      </c>
      <c r="H88" s="6" t="e">
        <v>#REF!</v>
      </c>
      <c r="I88" s="6" t="e">
        <v>#REF!</v>
      </c>
      <c r="J88" s="6" t="e">
        <v>#REF!</v>
      </c>
      <c r="K88" s="6" t="e">
        <v>#REF!</v>
      </c>
      <c r="L88" s="6" t="e">
        <v>#REF!</v>
      </c>
      <c r="M88" s="6" t="e">
        <v>#REF!</v>
      </c>
      <c r="N88" s="6" t="e">
        <v>#REF!</v>
      </c>
    </row>
    <row r="89">
      <c r="A89" s="6" t="e">
        <v>#REF!</v>
      </c>
      <c r="E89" s="6" t="e">
        <v>#REF!</v>
      </c>
      <c r="F89" s="6" t="e">
        <v>#REF!</v>
      </c>
      <c r="G89" s="6" t="e">
        <v>#REF!</v>
      </c>
      <c r="H89" s="6" t="e">
        <v>#REF!</v>
      </c>
      <c r="I89" s="6" t="e">
        <v>#REF!</v>
      </c>
      <c r="J89" s="6" t="e">
        <v>#REF!</v>
      </c>
      <c r="K89" s="6" t="e">
        <v>#REF!</v>
      </c>
      <c r="L89" s="6" t="e">
        <v>#REF!</v>
      </c>
      <c r="M89" s="6" t="e">
        <v>#REF!</v>
      </c>
      <c r="N89" s="6" t="e">
        <v>#REF!</v>
      </c>
    </row>
    <row r="90">
      <c r="A90" s="6" t="e">
        <v>#REF!</v>
      </c>
      <c r="E90" s="6" t="e">
        <v>#REF!</v>
      </c>
      <c r="F90" s="6" t="e">
        <v>#REF!</v>
      </c>
      <c r="G90" s="6" t="e">
        <v>#REF!</v>
      </c>
      <c r="H90" s="6" t="e">
        <v>#REF!</v>
      </c>
      <c r="I90" s="6" t="e">
        <v>#REF!</v>
      </c>
      <c r="J90" s="6" t="e">
        <v>#REF!</v>
      </c>
      <c r="K90" s="6" t="e">
        <v>#REF!</v>
      </c>
      <c r="L90" s="6" t="e">
        <v>#REF!</v>
      </c>
      <c r="M90" s="6" t="e">
        <v>#REF!</v>
      </c>
      <c r="N90" s="6" t="e">
        <v>#REF!</v>
      </c>
    </row>
    <row r="91">
      <c r="A91" s="6" t="e">
        <v>#REF!</v>
      </c>
      <c r="E91" s="6" t="e">
        <v>#REF!</v>
      </c>
      <c r="F91" s="6" t="e">
        <v>#REF!</v>
      </c>
      <c r="G91" s="6" t="e">
        <v>#REF!</v>
      </c>
      <c r="H91" s="6" t="e">
        <v>#REF!</v>
      </c>
      <c r="I91" s="6" t="e">
        <v>#REF!</v>
      </c>
      <c r="J91" s="6" t="e">
        <v>#REF!</v>
      </c>
      <c r="K91" s="6" t="e">
        <v>#REF!</v>
      </c>
      <c r="L91" s="6" t="e">
        <v>#REF!</v>
      </c>
      <c r="M91" s="6" t="e">
        <v>#REF!</v>
      </c>
      <c r="N91" s="6" t="e">
        <v>#REF!</v>
      </c>
    </row>
    <row r="92">
      <c r="A92" s="6" t="e">
        <v>#REF!</v>
      </c>
      <c r="E92" s="6" t="e">
        <v>#REF!</v>
      </c>
      <c r="F92" s="6" t="e">
        <v>#REF!</v>
      </c>
      <c r="G92" s="6" t="e">
        <v>#REF!</v>
      </c>
      <c r="H92" s="6" t="e">
        <v>#REF!</v>
      </c>
      <c r="I92" s="6" t="e">
        <v>#REF!</v>
      </c>
      <c r="J92" s="6" t="e">
        <v>#REF!</v>
      </c>
      <c r="K92" s="6" t="e">
        <v>#REF!</v>
      </c>
      <c r="L92" s="6" t="e">
        <v>#REF!</v>
      </c>
      <c r="M92" s="6" t="e">
        <v>#REF!</v>
      </c>
      <c r="N92" s="6" t="e">
        <v>#REF!</v>
      </c>
    </row>
    <row r="93">
      <c r="A93" s="6" t="e">
        <v>#REF!</v>
      </c>
      <c r="E93" s="6" t="e">
        <v>#REF!</v>
      </c>
      <c r="F93" s="6" t="e">
        <v>#REF!</v>
      </c>
      <c r="G93" s="6" t="e">
        <v>#REF!</v>
      </c>
      <c r="H93" s="6" t="e">
        <v>#REF!</v>
      </c>
      <c r="I93" s="6" t="e">
        <v>#REF!</v>
      </c>
      <c r="J93" s="6" t="e">
        <v>#REF!</v>
      </c>
      <c r="K93" s="6" t="e">
        <v>#REF!</v>
      </c>
      <c r="L93" s="6" t="e">
        <v>#REF!</v>
      </c>
      <c r="M93" s="6" t="e">
        <v>#REF!</v>
      </c>
      <c r="N93" s="6" t="e">
        <v>#REF!</v>
      </c>
    </row>
    <row r="94">
      <c r="A94" s="6" t="e">
        <v>#REF!</v>
      </c>
      <c r="E94" s="6" t="e">
        <v>#REF!</v>
      </c>
      <c r="F94" s="6" t="e">
        <v>#REF!</v>
      </c>
      <c r="G94" s="6" t="e">
        <v>#REF!</v>
      </c>
      <c r="H94" s="6" t="e">
        <v>#REF!</v>
      </c>
      <c r="I94" s="6" t="e">
        <v>#REF!</v>
      </c>
      <c r="J94" s="6" t="e">
        <v>#REF!</v>
      </c>
      <c r="K94" s="6" t="e">
        <v>#REF!</v>
      </c>
      <c r="L94" s="6" t="e">
        <v>#REF!</v>
      </c>
      <c r="M94" s="6" t="e">
        <v>#REF!</v>
      </c>
      <c r="N94" s="6" t="e">
        <v>#REF!</v>
      </c>
    </row>
    <row r="95">
      <c r="A95" s="6" t="e">
        <v>#REF!</v>
      </c>
      <c r="E95" s="6" t="e">
        <v>#REF!</v>
      </c>
      <c r="F95" s="6" t="e">
        <v>#REF!</v>
      </c>
      <c r="G95" s="6" t="e">
        <v>#REF!</v>
      </c>
      <c r="H95" s="6" t="e">
        <v>#REF!</v>
      </c>
      <c r="I95" s="6" t="e">
        <v>#REF!</v>
      </c>
      <c r="J95" s="6" t="e">
        <v>#REF!</v>
      </c>
      <c r="K95" s="6" t="e">
        <v>#REF!</v>
      </c>
      <c r="L95" s="6" t="e">
        <v>#REF!</v>
      </c>
      <c r="M95" s="6" t="e">
        <v>#REF!</v>
      </c>
      <c r="N95" s="6" t="e">
        <v>#REF!</v>
      </c>
    </row>
    <row r="96">
      <c r="A96" s="6" t="e">
        <v>#REF!</v>
      </c>
      <c r="E96" s="6" t="e">
        <v>#REF!</v>
      </c>
      <c r="F96" s="6" t="e">
        <v>#REF!</v>
      </c>
      <c r="G96" s="6" t="e">
        <v>#REF!</v>
      </c>
      <c r="H96" s="6" t="e">
        <v>#REF!</v>
      </c>
      <c r="I96" s="6" t="e">
        <v>#REF!</v>
      </c>
      <c r="J96" s="6" t="e">
        <v>#REF!</v>
      </c>
      <c r="K96" s="6" t="e">
        <v>#REF!</v>
      </c>
      <c r="L96" s="6" t="e">
        <v>#REF!</v>
      </c>
      <c r="M96" s="6" t="e">
        <v>#REF!</v>
      </c>
      <c r="N96" s="6" t="e">
        <v>#REF!</v>
      </c>
    </row>
    <row r="97">
      <c r="A97" s="6" t="e">
        <v>#REF!</v>
      </c>
      <c r="E97" s="6" t="e">
        <v>#REF!</v>
      </c>
      <c r="F97" s="6" t="e">
        <v>#REF!</v>
      </c>
      <c r="G97" s="6" t="e">
        <v>#REF!</v>
      </c>
      <c r="H97" s="6" t="e">
        <v>#REF!</v>
      </c>
      <c r="I97" s="6" t="e">
        <v>#REF!</v>
      </c>
      <c r="J97" s="6" t="e">
        <v>#REF!</v>
      </c>
      <c r="K97" s="6" t="e">
        <v>#REF!</v>
      </c>
      <c r="L97" s="6" t="e">
        <v>#REF!</v>
      </c>
      <c r="M97" s="6" t="e">
        <v>#REF!</v>
      </c>
      <c r="N97" s="6" t="e">
        <v>#REF!</v>
      </c>
    </row>
    <row r="98">
      <c r="A98" s="6" t="e">
        <v>#REF!</v>
      </c>
      <c r="E98" s="6" t="e">
        <v>#REF!</v>
      </c>
      <c r="F98" s="6" t="e">
        <v>#REF!</v>
      </c>
      <c r="G98" s="6" t="e">
        <v>#REF!</v>
      </c>
      <c r="H98" s="6" t="e">
        <v>#REF!</v>
      </c>
      <c r="I98" s="6" t="e">
        <v>#REF!</v>
      </c>
      <c r="J98" s="6" t="e">
        <v>#REF!</v>
      </c>
      <c r="K98" s="6" t="e">
        <v>#REF!</v>
      </c>
      <c r="L98" s="6" t="e">
        <v>#REF!</v>
      </c>
      <c r="M98" s="6" t="e">
        <v>#REF!</v>
      </c>
      <c r="N98" s="6" t="e">
        <v>#REF!</v>
      </c>
    </row>
    <row r="99">
      <c r="A99" s="6" t="e">
        <v>#REF!</v>
      </c>
      <c r="E99" s="6" t="e">
        <v>#REF!</v>
      </c>
      <c r="F99" s="6" t="e">
        <v>#REF!</v>
      </c>
      <c r="G99" s="6" t="e">
        <v>#REF!</v>
      </c>
      <c r="H99" s="6" t="e">
        <v>#REF!</v>
      </c>
      <c r="I99" s="6" t="e">
        <v>#REF!</v>
      </c>
      <c r="J99" s="6" t="e">
        <v>#REF!</v>
      </c>
      <c r="K99" s="6" t="e">
        <v>#REF!</v>
      </c>
      <c r="L99" s="6" t="e">
        <v>#REF!</v>
      </c>
      <c r="M99" s="6" t="e">
        <v>#REF!</v>
      </c>
      <c r="N99" s="6" t="e">
        <v>#REF!</v>
      </c>
    </row>
    <row r="100">
      <c r="A100" s="6" t="e">
        <v>#REF!</v>
      </c>
      <c r="E100" s="6" t="e">
        <v>#REF!</v>
      </c>
      <c r="F100" s="6" t="e">
        <v>#REF!</v>
      </c>
      <c r="G100" s="6" t="e">
        <v>#REF!</v>
      </c>
      <c r="H100" s="6" t="e">
        <v>#REF!</v>
      </c>
      <c r="I100" s="6" t="e">
        <v>#REF!</v>
      </c>
      <c r="J100" s="6" t="e">
        <v>#REF!</v>
      </c>
      <c r="K100" s="6" t="e">
        <v>#REF!</v>
      </c>
      <c r="L100" s="6" t="e">
        <v>#REF!</v>
      </c>
      <c r="M100" s="6" t="e">
        <v>#REF!</v>
      </c>
      <c r="N100" s="6" t="e">
        <v>#REF!</v>
      </c>
    </row>
    <row r="101">
      <c r="A101" s="6" t="e">
        <v>#REF!</v>
      </c>
      <c r="E101" s="6" t="e">
        <v>#REF!</v>
      </c>
      <c r="F101" s="6" t="e">
        <v>#REF!</v>
      </c>
      <c r="G101" s="6" t="e">
        <v>#REF!</v>
      </c>
      <c r="H101" s="6" t="e">
        <v>#REF!</v>
      </c>
      <c r="I101" s="6" t="e">
        <v>#REF!</v>
      </c>
      <c r="J101" s="6" t="e">
        <v>#REF!</v>
      </c>
      <c r="K101" s="6" t="e">
        <v>#REF!</v>
      </c>
      <c r="L101" s="6" t="e">
        <v>#REF!</v>
      </c>
      <c r="M101" s="6" t="e">
        <v>#REF!</v>
      </c>
      <c r="N101" s="6" t="e">
        <v>#REF!</v>
      </c>
    </row>
    <row r="102">
      <c r="A102" s="6" t="e">
        <v>#REF!</v>
      </c>
      <c r="E102" s="6" t="e">
        <v>#REF!</v>
      </c>
      <c r="F102" s="6" t="e">
        <v>#REF!</v>
      </c>
      <c r="G102" s="6" t="e">
        <v>#REF!</v>
      </c>
      <c r="H102" s="6" t="e">
        <v>#REF!</v>
      </c>
      <c r="I102" s="6" t="e">
        <v>#REF!</v>
      </c>
      <c r="J102" s="6" t="e">
        <v>#REF!</v>
      </c>
      <c r="K102" s="6" t="e">
        <v>#REF!</v>
      </c>
      <c r="L102" s="6" t="e">
        <v>#REF!</v>
      </c>
      <c r="M102" s="6" t="e">
        <v>#REF!</v>
      </c>
      <c r="N102" s="6" t="e">
        <v>#REF!</v>
      </c>
    </row>
    <row r="103">
      <c r="A103" s="6" t="e">
        <v>#REF!</v>
      </c>
      <c r="E103" s="6" t="e">
        <v>#REF!</v>
      </c>
      <c r="F103" s="6" t="e">
        <v>#REF!</v>
      </c>
      <c r="G103" s="6" t="e">
        <v>#REF!</v>
      </c>
      <c r="H103" s="6" t="e">
        <v>#REF!</v>
      </c>
      <c r="I103" s="6" t="e">
        <v>#REF!</v>
      </c>
      <c r="J103" s="6" t="e">
        <v>#REF!</v>
      </c>
      <c r="K103" s="6" t="e">
        <v>#REF!</v>
      </c>
      <c r="L103" s="6" t="e">
        <v>#REF!</v>
      </c>
      <c r="M103" s="6" t="e">
        <v>#REF!</v>
      </c>
      <c r="N103" s="6" t="e">
        <v>#REF!</v>
      </c>
    </row>
    <row r="104">
      <c r="A104" s="6" t="e">
        <v>#REF!</v>
      </c>
      <c r="E104" s="6" t="e">
        <v>#REF!</v>
      </c>
      <c r="F104" s="6" t="e">
        <v>#REF!</v>
      </c>
      <c r="G104" s="6" t="e">
        <v>#REF!</v>
      </c>
      <c r="H104" s="6" t="e">
        <v>#REF!</v>
      </c>
      <c r="I104" s="6" t="e">
        <v>#REF!</v>
      </c>
      <c r="J104" s="6" t="e">
        <v>#REF!</v>
      </c>
      <c r="K104" s="6" t="e">
        <v>#REF!</v>
      </c>
      <c r="L104" s="6" t="e">
        <v>#REF!</v>
      </c>
      <c r="M104" s="6" t="e">
        <v>#REF!</v>
      </c>
      <c r="N104" s="6" t="e">
        <v>#REF!</v>
      </c>
    </row>
    <row r="105">
      <c r="A105" s="6" t="e">
        <v>#REF!</v>
      </c>
      <c r="E105" s="6" t="e">
        <v>#REF!</v>
      </c>
      <c r="F105" s="6" t="e">
        <v>#REF!</v>
      </c>
      <c r="G105" s="6" t="e">
        <v>#REF!</v>
      </c>
      <c r="H105" s="6" t="e">
        <v>#REF!</v>
      </c>
      <c r="I105" s="6" t="e">
        <v>#REF!</v>
      </c>
      <c r="J105" s="6" t="e">
        <v>#REF!</v>
      </c>
      <c r="K105" s="6" t="e">
        <v>#REF!</v>
      </c>
      <c r="L105" s="6" t="e">
        <v>#REF!</v>
      </c>
      <c r="M105" s="6" t="e">
        <v>#REF!</v>
      </c>
      <c r="N105" s="6" t="e">
        <v>#REF!</v>
      </c>
    </row>
    <row r="106">
      <c r="A106" s="6" t="e">
        <v>#REF!</v>
      </c>
      <c r="E106" s="6" t="e">
        <v>#REF!</v>
      </c>
      <c r="F106" s="6" t="e">
        <v>#REF!</v>
      </c>
      <c r="G106" s="6" t="e">
        <v>#REF!</v>
      </c>
      <c r="H106" s="6" t="e">
        <v>#REF!</v>
      </c>
      <c r="I106" s="6" t="e">
        <v>#REF!</v>
      </c>
      <c r="J106" s="6" t="e">
        <v>#REF!</v>
      </c>
      <c r="K106" s="6" t="e">
        <v>#REF!</v>
      </c>
      <c r="L106" s="6" t="e">
        <v>#REF!</v>
      </c>
      <c r="M106" s="6" t="e">
        <v>#REF!</v>
      </c>
      <c r="N106" s="6" t="e">
        <v>#REF!</v>
      </c>
    </row>
    <row r="107">
      <c r="A107" s="6" t="e">
        <v>#REF!</v>
      </c>
      <c r="E107" s="6" t="e">
        <v>#REF!</v>
      </c>
      <c r="F107" s="6" t="e">
        <v>#REF!</v>
      </c>
      <c r="G107" s="6" t="e">
        <v>#REF!</v>
      </c>
      <c r="H107" s="6" t="e">
        <v>#REF!</v>
      </c>
      <c r="I107" s="6" t="e">
        <v>#REF!</v>
      </c>
      <c r="J107" s="14" t="e">
        <v>#REF!</v>
      </c>
      <c r="K107" s="6" t="e">
        <v>#REF!</v>
      </c>
      <c r="L107" s="6" t="e">
        <v>#REF!</v>
      </c>
      <c r="M107" s="6" t="e">
        <v>#REF!</v>
      </c>
      <c r="N107" s="14" t="e">
        <v>#REF!</v>
      </c>
    </row>
    <row r="108">
      <c r="A108" s="6" t="e">
        <v>#REF!</v>
      </c>
      <c r="E108" s="6" t="e">
        <v>#REF!</v>
      </c>
      <c r="F108" s="6" t="e">
        <v>#REF!</v>
      </c>
      <c r="G108" s="6" t="e">
        <v>#REF!</v>
      </c>
      <c r="H108" s="6" t="e">
        <v>#REF!</v>
      </c>
      <c r="I108" s="6" t="e">
        <v>#REF!</v>
      </c>
      <c r="J108" s="14" t="e">
        <v>#REF!</v>
      </c>
      <c r="K108" s="6" t="e">
        <v>#REF!</v>
      </c>
      <c r="L108" s="6" t="e">
        <v>#REF!</v>
      </c>
      <c r="M108" s="6" t="e">
        <v>#REF!</v>
      </c>
      <c r="N108" s="14" t="e">
        <v>#REF!</v>
      </c>
    </row>
    <row r="109">
      <c r="A109" s="6" t="e">
        <v>#REF!</v>
      </c>
      <c r="E109" s="6" t="e">
        <v>#REF!</v>
      </c>
      <c r="F109" s="6" t="e">
        <v>#REF!</v>
      </c>
      <c r="G109" s="6" t="e">
        <v>#REF!</v>
      </c>
      <c r="H109" s="6" t="e">
        <v>#REF!</v>
      </c>
      <c r="I109" s="6" t="e">
        <v>#REF!</v>
      </c>
      <c r="J109" s="14" t="e">
        <v>#REF!</v>
      </c>
      <c r="K109" s="6" t="e">
        <v>#REF!</v>
      </c>
      <c r="L109" s="6" t="e">
        <v>#REF!</v>
      </c>
      <c r="M109" s="6" t="e">
        <v>#REF!</v>
      </c>
      <c r="N109" s="14" t="e">
        <v>#REF!</v>
      </c>
    </row>
    <row r="110">
      <c r="A110" s="6" t="e">
        <v>#REF!</v>
      </c>
      <c r="E110" s="6" t="e">
        <v>#REF!</v>
      </c>
      <c r="F110" s="6" t="e">
        <v>#REF!</v>
      </c>
      <c r="G110" s="6" t="e">
        <v>#REF!</v>
      </c>
      <c r="H110" s="6" t="e">
        <v>#REF!</v>
      </c>
      <c r="I110" s="6" t="e">
        <v>#REF!</v>
      </c>
      <c r="J110" s="14" t="e">
        <v>#REF!</v>
      </c>
      <c r="K110" s="6" t="e">
        <v>#REF!</v>
      </c>
      <c r="L110" s="6" t="e">
        <v>#REF!</v>
      </c>
      <c r="M110" s="6" t="e">
        <v>#REF!</v>
      </c>
      <c r="N110" s="14" t="e">
        <v>#REF!</v>
      </c>
    </row>
    <row r="111">
      <c r="A111" s="6" t="e">
        <v>#REF!</v>
      </c>
      <c r="E111" s="6" t="e">
        <v>#REF!</v>
      </c>
      <c r="F111" s="6" t="e">
        <v>#REF!</v>
      </c>
      <c r="G111" s="6" t="e">
        <v>#REF!</v>
      </c>
      <c r="H111" s="6" t="e">
        <v>#REF!</v>
      </c>
      <c r="I111" s="6" t="e">
        <v>#REF!</v>
      </c>
      <c r="J111" s="14" t="e">
        <v>#REF!</v>
      </c>
      <c r="K111" s="6" t="e">
        <v>#REF!</v>
      </c>
      <c r="L111" s="6" t="e">
        <v>#REF!</v>
      </c>
      <c r="M111" s="6" t="e">
        <v>#REF!</v>
      </c>
      <c r="N111" s="14" t="e">
        <v>#REF!</v>
      </c>
    </row>
    <row r="112">
      <c r="A112" s="6" t="e">
        <v>#REF!</v>
      </c>
      <c r="E112" s="6" t="e">
        <v>#REF!</v>
      </c>
      <c r="F112" s="6" t="e">
        <v>#REF!</v>
      </c>
      <c r="G112" s="6" t="e">
        <v>#REF!</v>
      </c>
      <c r="H112" s="6" t="e">
        <v>#REF!</v>
      </c>
      <c r="I112" s="6" t="e">
        <v>#REF!</v>
      </c>
      <c r="J112" s="14" t="e">
        <v>#REF!</v>
      </c>
      <c r="K112" s="6" t="e">
        <v>#REF!</v>
      </c>
      <c r="L112" s="6" t="e">
        <v>#REF!</v>
      </c>
      <c r="M112" s="6" t="e">
        <v>#REF!</v>
      </c>
      <c r="N112" s="14" t="e">
        <v>#REF!</v>
      </c>
    </row>
    <row r="113">
      <c r="A113" s="6" t="e">
        <v>#REF!</v>
      </c>
      <c r="E113" s="6" t="e">
        <v>#REF!</v>
      </c>
      <c r="F113" s="6" t="e">
        <v>#REF!</v>
      </c>
      <c r="G113" s="6" t="e">
        <v>#REF!</v>
      </c>
      <c r="H113" s="6" t="e">
        <v>#REF!</v>
      </c>
      <c r="I113" s="6" t="e">
        <v>#REF!</v>
      </c>
      <c r="J113" s="14" t="e">
        <v>#REF!</v>
      </c>
      <c r="K113" s="6" t="e">
        <v>#REF!</v>
      </c>
      <c r="L113" s="6" t="e">
        <v>#REF!</v>
      </c>
      <c r="M113" s="6" t="e">
        <v>#REF!</v>
      </c>
      <c r="N113" s="14" t="e">
        <v>#REF!</v>
      </c>
    </row>
    <row r="114">
      <c r="A114" s="6" t="e">
        <v>#REF!</v>
      </c>
      <c r="E114" s="6" t="e">
        <v>#REF!</v>
      </c>
      <c r="F114" s="6" t="e">
        <v>#REF!</v>
      </c>
      <c r="G114" s="6" t="e">
        <v>#REF!</v>
      </c>
      <c r="H114" s="6" t="e">
        <v>#REF!</v>
      </c>
      <c r="I114" s="6" t="e">
        <v>#REF!</v>
      </c>
      <c r="J114" s="14" t="e">
        <v>#REF!</v>
      </c>
      <c r="K114" s="6" t="e">
        <v>#REF!</v>
      </c>
      <c r="L114" s="6" t="e">
        <v>#REF!</v>
      </c>
      <c r="M114" s="6" t="e">
        <v>#REF!</v>
      </c>
      <c r="N114" s="14" t="e">
        <v>#REF!</v>
      </c>
    </row>
    <row r="115">
      <c r="A115" s="6" t="e">
        <v>#REF!</v>
      </c>
      <c r="E115" s="6" t="e">
        <v>#REF!</v>
      </c>
      <c r="F115" s="6" t="e">
        <v>#REF!</v>
      </c>
      <c r="G115" s="6" t="e">
        <v>#REF!</v>
      </c>
      <c r="H115" s="6" t="e">
        <v>#REF!</v>
      </c>
      <c r="I115" s="6" t="e">
        <v>#REF!</v>
      </c>
      <c r="J115" s="14" t="e">
        <v>#REF!</v>
      </c>
      <c r="K115" s="6" t="e">
        <v>#REF!</v>
      </c>
      <c r="L115" s="6" t="e">
        <v>#REF!</v>
      </c>
      <c r="M115" s="6" t="e">
        <v>#REF!</v>
      </c>
      <c r="N115" s="14" t="e">
        <v>#REF!</v>
      </c>
    </row>
    <row r="116">
      <c r="A116" s="6" t="e">
        <v>#REF!</v>
      </c>
      <c r="E116" s="6" t="e">
        <v>#REF!</v>
      </c>
      <c r="F116" s="6" t="e">
        <v>#REF!</v>
      </c>
      <c r="G116" s="6" t="e">
        <v>#REF!</v>
      </c>
      <c r="H116" s="6" t="e">
        <v>#REF!</v>
      </c>
      <c r="I116" s="6" t="e">
        <v>#REF!</v>
      </c>
      <c r="J116" s="14" t="e">
        <v>#REF!</v>
      </c>
      <c r="K116" s="6" t="e">
        <v>#REF!</v>
      </c>
      <c r="L116" s="6" t="e">
        <v>#REF!</v>
      </c>
      <c r="M116" s="6" t="e">
        <v>#REF!</v>
      </c>
      <c r="N116" s="14" t="e">
        <v>#REF!</v>
      </c>
    </row>
    <row r="117">
      <c r="A117" s="6" t="e">
        <v>#REF!</v>
      </c>
      <c r="E117" s="6" t="e">
        <v>#REF!</v>
      </c>
      <c r="F117" s="6" t="e">
        <v>#REF!</v>
      </c>
      <c r="G117" s="6" t="e">
        <v>#REF!</v>
      </c>
      <c r="H117" s="6" t="e">
        <v>#REF!</v>
      </c>
      <c r="I117" s="6" t="e">
        <v>#REF!</v>
      </c>
      <c r="J117" s="14" t="e">
        <v>#REF!</v>
      </c>
      <c r="K117" s="6" t="e">
        <v>#REF!</v>
      </c>
      <c r="L117" s="6" t="e">
        <v>#REF!</v>
      </c>
      <c r="M117" s="6" t="e">
        <v>#REF!</v>
      </c>
      <c r="N117" s="14" t="e">
        <v>#REF!</v>
      </c>
    </row>
    <row r="118">
      <c r="A118" s="6" t="e">
        <v>#REF!</v>
      </c>
      <c r="E118" s="6" t="e">
        <v>#REF!</v>
      </c>
      <c r="F118" s="6" t="e">
        <v>#REF!</v>
      </c>
      <c r="G118" s="6" t="e">
        <v>#REF!</v>
      </c>
      <c r="H118" s="6" t="e">
        <v>#REF!</v>
      </c>
      <c r="I118" s="6" t="e">
        <v>#REF!</v>
      </c>
      <c r="J118" s="14" t="e">
        <v>#REF!</v>
      </c>
      <c r="K118" s="6" t="e">
        <v>#REF!</v>
      </c>
      <c r="L118" s="6" t="e">
        <v>#REF!</v>
      </c>
      <c r="M118" s="6" t="e">
        <v>#REF!</v>
      </c>
      <c r="N118" s="14" t="e">
        <v>#REF!</v>
      </c>
    </row>
    <row r="119">
      <c r="A119" s="6" t="e">
        <v>#REF!</v>
      </c>
      <c r="E119" s="6" t="e">
        <v>#REF!</v>
      </c>
      <c r="F119" s="6" t="e">
        <v>#REF!</v>
      </c>
      <c r="G119" s="6" t="e">
        <v>#REF!</v>
      </c>
      <c r="H119" s="6" t="e">
        <v>#REF!</v>
      </c>
      <c r="I119" s="6" t="e">
        <v>#REF!</v>
      </c>
      <c r="J119" s="14" t="e">
        <v>#REF!</v>
      </c>
      <c r="K119" s="6" t="e">
        <v>#REF!</v>
      </c>
      <c r="L119" s="6" t="e">
        <v>#REF!</v>
      </c>
      <c r="M119" s="6" t="e">
        <v>#REF!</v>
      </c>
      <c r="N119" s="14" t="e">
        <v>#REF!</v>
      </c>
    </row>
    <row r="120">
      <c r="A120" s="6" t="e">
        <v>#REF!</v>
      </c>
      <c r="E120" s="6" t="e">
        <v>#REF!</v>
      </c>
      <c r="F120" s="6" t="e">
        <v>#REF!</v>
      </c>
      <c r="G120" s="6" t="e">
        <v>#REF!</v>
      </c>
      <c r="H120" s="6" t="e">
        <v>#REF!</v>
      </c>
      <c r="I120" s="6" t="e">
        <v>#REF!</v>
      </c>
      <c r="J120" s="14" t="e">
        <v>#REF!</v>
      </c>
      <c r="K120" s="6" t="e">
        <v>#REF!</v>
      </c>
      <c r="L120" s="6" t="e">
        <v>#REF!</v>
      </c>
      <c r="M120" s="6" t="e">
        <v>#REF!</v>
      </c>
      <c r="N120" s="14" t="e">
        <v>#REF!</v>
      </c>
    </row>
    <row r="121">
      <c r="A121" s="6" t="e">
        <v>#REF!</v>
      </c>
      <c r="E121" s="6" t="e">
        <v>#REF!</v>
      </c>
      <c r="F121" s="6" t="e">
        <v>#REF!</v>
      </c>
      <c r="G121" s="6" t="e">
        <v>#REF!</v>
      </c>
      <c r="H121" s="6" t="e">
        <v>#REF!</v>
      </c>
      <c r="I121" s="6" t="e">
        <v>#REF!</v>
      </c>
      <c r="J121" s="14" t="e">
        <v>#REF!</v>
      </c>
      <c r="K121" s="6" t="e">
        <v>#REF!</v>
      </c>
      <c r="L121" s="6" t="e">
        <v>#REF!</v>
      </c>
      <c r="M121" s="6" t="e">
        <v>#REF!</v>
      </c>
      <c r="N121" s="14" t="e">
        <v>#REF!</v>
      </c>
    </row>
    <row r="122">
      <c r="A122" s="6" t="e">
        <v>#REF!</v>
      </c>
      <c r="E122" s="6" t="e">
        <v>#REF!</v>
      </c>
      <c r="F122" s="6" t="e">
        <v>#REF!</v>
      </c>
      <c r="G122" s="6" t="e">
        <v>#REF!</v>
      </c>
      <c r="H122" s="6" t="e">
        <v>#REF!</v>
      </c>
      <c r="I122" s="6" t="e">
        <v>#REF!</v>
      </c>
      <c r="J122" s="14" t="e">
        <v>#REF!</v>
      </c>
      <c r="K122" s="6" t="e">
        <v>#REF!</v>
      </c>
      <c r="L122" s="6" t="e">
        <v>#REF!</v>
      </c>
      <c r="M122" s="6" t="e">
        <v>#REF!</v>
      </c>
      <c r="N122" s="14" t="e">
        <v>#REF!</v>
      </c>
    </row>
    <row r="123">
      <c r="A123" s="6" t="e">
        <v>#REF!</v>
      </c>
      <c r="E123" s="6" t="e">
        <v>#REF!</v>
      </c>
      <c r="F123" s="6" t="e">
        <v>#REF!</v>
      </c>
      <c r="G123" s="6" t="e">
        <v>#REF!</v>
      </c>
      <c r="H123" s="6" t="e">
        <v>#REF!</v>
      </c>
      <c r="I123" s="6" t="e">
        <v>#REF!</v>
      </c>
      <c r="J123" s="14" t="e">
        <v>#REF!</v>
      </c>
      <c r="K123" s="6" t="e">
        <v>#REF!</v>
      </c>
      <c r="L123" s="6" t="e">
        <v>#REF!</v>
      </c>
      <c r="M123" s="6" t="e">
        <v>#REF!</v>
      </c>
      <c r="N123" s="14" t="e">
        <v>#REF!</v>
      </c>
    </row>
    <row r="124">
      <c r="A124" s="6" t="e">
        <v>#REF!</v>
      </c>
      <c r="E124" s="6" t="e">
        <v>#REF!</v>
      </c>
      <c r="F124" s="6" t="e">
        <v>#REF!</v>
      </c>
      <c r="G124" s="6" t="e">
        <v>#REF!</v>
      </c>
      <c r="H124" s="6" t="e">
        <v>#REF!</v>
      </c>
      <c r="I124" s="6" t="e">
        <v>#REF!</v>
      </c>
      <c r="J124" s="14" t="e">
        <v>#REF!</v>
      </c>
      <c r="K124" s="6" t="e">
        <v>#REF!</v>
      </c>
      <c r="L124" s="6" t="e">
        <v>#REF!</v>
      </c>
      <c r="M124" s="6" t="e">
        <v>#REF!</v>
      </c>
      <c r="N124" s="14" t="e">
        <v>#REF!</v>
      </c>
    </row>
    <row r="125">
      <c r="A125" s="6" t="e">
        <v>#REF!</v>
      </c>
      <c r="E125" s="6" t="e">
        <v>#REF!</v>
      </c>
      <c r="F125" s="6" t="e">
        <v>#REF!</v>
      </c>
      <c r="G125" s="6" t="e">
        <v>#REF!</v>
      </c>
      <c r="H125" s="6" t="e">
        <v>#REF!</v>
      </c>
      <c r="I125" s="6" t="e">
        <v>#REF!</v>
      </c>
      <c r="J125" s="14" t="e">
        <v>#REF!</v>
      </c>
      <c r="K125" s="6" t="e">
        <v>#REF!</v>
      </c>
      <c r="L125" s="6" t="e">
        <v>#REF!</v>
      </c>
      <c r="M125" s="6" t="e">
        <v>#REF!</v>
      </c>
      <c r="N125" s="14" t="e">
        <v>#REF!</v>
      </c>
    </row>
    <row r="126">
      <c r="A126" s="6" t="e">
        <v>#REF!</v>
      </c>
      <c r="E126" s="6" t="e">
        <v>#REF!</v>
      </c>
      <c r="F126" s="6" t="e">
        <v>#REF!</v>
      </c>
      <c r="G126" s="6" t="e">
        <v>#REF!</v>
      </c>
      <c r="H126" s="6" t="e">
        <v>#REF!</v>
      </c>
      <c r="I126" s="6" t="e">
        <v>#REF!</v>
      </c>
      <c r="J126" s="14" t="e">
        <v>#REF!</v>
      </c>
      <c r="K126" s="6" t="e">
        <v>#REF!</v>
      </c>
      <c r="L126" s="6" t="e">
        <v>#REF!</v>
      </c>
      <c r="M126" s="6" t="e">
        <v>#REF!</v>
      </c>
      <c r="N126" s="14" t="e">
        <v>#REF!</v>
      </c>
    </row>
    <row r="127">
      <c r="A127" s="6" t="e">
        <v>#REF!</v>
      </c>
      <c r="E127" s="6" t="e">
        <v>#REF!</v>
      </c>
      <c r="F127" s="6" t="e">
        <v>#REF!</v>
      </c>
      <c r="G127" s="6" t="e">
        <v>#REF!</v>
      </c>
      <c r="H127" s="6" t="e">
        <v>#REF!</v>
      </c>
      <c r="I127" s="6" t="e">
        <v>#REF!</v>
      </c>
      <c r="J127" s="14" t="e">
        <v>#REF!</v>
      </c>
      <c r="K127" s="6" t="e">
        <v>#REF!</v>
      </c>
      <c r="L127" s="6" t="e">
        <v>#REF!</v>
      </c>
      <c r="M127" s="6" t="e">
        <v>#REF!</v>
      </c>
      <c r="N127" s="14" t="e">
        <v>#REF!</v>
      </c>
    </row>
    <row r="128">
      <c r="A128" t="e">
        <v>#REF!</v>
      </c>
      <c r="E128" t="e">
        <v>#REF!</v>
      </c>
      <c r="F128" t="e">
        <v>#REF!</v>
      </c>
      <c r="G128" t="e">
        <v>#REF!</v>
      </c>
      <c r="H128" t="e">
        <v>#REF!</v>
      </c>
      <c r="I128" t="e">
        <v>#REF!</v>
      </c>
      <c r="J128" s="15" t="e">
        <v>#REF!</v>
      </c>
      <c r="K128" t="e">
        <v>#REF!</v>
      </c>
      <c r="L128" t="e">
        <v>#REF!</v>
      </c>
      <c r="M128" t="e">
        <v>#REF!</v>
      </c>
      <c r="N128" s="15" t="e">
        <v>#REF!</v>
      </c>
    </row>
    <row r="129">
      <c r="A129" t="e">
        <v>#REF!</v>
      </c>
      <c r="E129" t="e">
        <v>#REF!</v>
      </c>
      <c r="F129" t="e">
        <v>#REF!</v>
      </c>
      <c r="G129" t="e">
        <v>#REF!</v>
      </c>
      <c r="H129" t="e">
        <v>#REF!</v>
      </c>
      <c r="I129" t="e">
        <v>#REF!</v>
      </c>
      <c r="J129" s="15" t="e">
        <v>#REF!</v>
      </c>
      <c r="K129" t="e">
        <v>#REF!</v>
      </c>
      <c r="L129" t="e">
        <v>#REF!</v>
      </c>
      <c r="M129" t="e">
        <v>#REF!</v>
      </c>
      <c r="N129" s="15" t="e">
        <v>#REF!</v>
      </c>
    </row>
    <row r="130">
      <c r="A130" t="e">
        <v>#REF!</v>
      </c>
      <c r="E130" t="e">
        <v>#REF!</v>
      </c>
      <c r="F130" t="e">
        <v>#REF!</v>
      </c>
      <c r="G130" t="e">
        <v>#REF!</v>
      </c>
      <c r="H130" t="e">
        <v>#REF!</v>
      </c>
      <c r="I130" t="e">
        <v>#REF!</v>
      </c>
      <c r="J130" s="15" t="e">
        <v>#REF!</v>
      </c>
      <c r="K130" t="e">
        <v>#REF!</v>
      </c>
      <c r="L130" t="e">
        <v>#REF!</v>
      </c>
      <c r="M130" t="e">
        <v>#REF!</v>
      </c>
      <c r="N130" s="15" t="e">
        <v>#REF!</v>
      </c>
    </row>
    <row r="131">
      <c r="A131" t="e">
        <v>#REF!</v>
      </c>
      <c r="E131" t="e">
        <v>#REF!</v>
      </c>
      <c r="F131" t="e">
        <v>#REF!</v>
      </c>
      <c r="G131" t="e">
        <v>#REF!</v>
      </c>
      <c r="H131" t="e">
        <v>#REF!</v>
      </c>
      <c r="I131" t="e">
        <v>#REF!</v>
      </c>
      <c r="J131" s="15" t="e">
        <v>#REF!</v>
      </c>
      <c r="K131" t="e">
        <v>#REF!</v>
      </c>
      <c r="L131" t="e">
        <v>#REF!</v>
      </c>
      <c r="M131" t="e">
        <v>#REF!</v>
      </c>
      <c r="N131" s="15" t="e">
        <v>#REF!</v>
      </c>
    </row>
    <row r="132">
      <c r="A132" t="e">
        <v>#REF!</v>
      </c>
      <c r="E132" t="e">
        <v>#REF!</v>
      </c>
      <c r="F132" t="e">
        <v>#REF!</v>
      </c>
      <c r="G132" t="e">
        <v>#REF!</v>
      </c>
      <c r="H132" t="e">
        <v>#REF!</v>
      </c>
      <c r="I132" t="e">
        <v>#REF!</v>
      </c>
      <c r="J132" s="15" t="e">
        <v>#REF!</v>
      </c>
      <c r="K132" t="e">
        <v>#REF!</v>
      </c>
      <c r="L132" t="e">
        <v>#REF!</v>
      </c>
      <c r="M132" t="e">
        <v>#REF!</v>
      </c>
      <c r="N132" s="15" t="e">
        <v>#REF!</v>
      </c>
    </row>
    <row r="133">
      <c r="A133" t="e">
        <v>#REF!</v>
      </c>
      <c r="E133" t="e">
        <v>#REF!</v>
      </c>
      <c r="F133" t="e">
        <v>#REF!</v>
      </c>
      <c r="G133" t="e">
        <v>#REF!</v>
      </c>
      <c r="H133" t="e">
        <v>#REF!</v>
      </c>
      <c r="I133" t="e">
        <v>#REF!</v>
      </c>
      <c r="J133" s="15" t="e">
        <v>#REF!</v>
      </c>
      <c r="K133" t="e">
        <v>#REF!</v>
      </c>
      <c r="L133" t="e">
        <v>#REF!</v>
      </c>
      <c r="M133" t="e">
        <v>#REF!</v>
      </c>
      <c r="N133" s="15" t="e">
        <v>#REF!</v>
      </c>
    </row>
    <row r="134">
      <c r="A134" t="e">
        <v>#REF!</v>
      </c>
      <c r="E134" t="e">
        <v>#REF!</v>
      </c>
      <c r="F134" t="e">
        <v>#REF!</v>
      </c>
      <c r="G134" t="e">
        <v>#REF!</v>
      </c>
      <c r="H134" t="e">
        <v>#REF!</v>
      </c>
      <c r="I134" t="e">
        <v>#REF!</v>
      </c>
      <c r="J134" s="15" t="e">
        <v>#REF!</v>
      </c>
      <c r="K134" t="e">
        <v>#REF!</v>
      </c>
      <c r="L134" t="e">
        <v>#REF!</v>
      </c>
      <c r="M134" t="e">
        <v>#REF!</v>
      </c>
      <c r="N134" s="15" t="e">
        <v>#REF!</v>
      </c>
    </row>
    <row r="135">
      <c r="A135" t="e">
        <v>#REF!</v>
      </c>
      <c r="E135" t="e">
        <v>#REF!</v>
      </c>
      <c r="F135" t="e">
        <v>#REF!</v>
      </c>
      <c r="G135" t="e">
        <v>#REF!</v>
      </c>
      <c r="H135" t="e">
        <v>#REF!</v>
      </c>
      <c r="I135" t="e">
        <v>#REF!</v>
      </c>
      <c r="J135" s="15" t="e">
        <v>#REF!</v>
      </c>
      <c r="K135" t="e">
        <v>#REF!</v>
      </c>
      <c r="L135" t="e">
        <v>#REF!</v>
      </c>
      <c r="M135" t="e">
        <v>#REF!</v>
      </c>
      <c r="N135" s="15" t="e">
        <v>#REF!</v>
      </c>
    </row>
    <row r="136">
      <c r="A136" t="e">
        <v>#REF!</v>
      </c>
      <c r="E136" t="e">
        <v>#REF!</v>
      </c>
      <c r="F136" t="e">
        <v>#REF!</v>
      </c>
      <c r="G136" t="e">
        <v>#REF!</v>
      </c>
      <c r="H136" t="e">
        <v>#REF!</v>
      </c>
      <c r="I136" t="e">
        <v>#REF!</v>
      </c>
      <c r="J136" s="15" t="e">
        <v>#REF!</v>
      </c>
      <c r="K136" t="e">
        <v>#REF!</v>
      </c>
      <c r="L136" t="e">
        <v>#REF!</v>
      </c>
      <c r="M136" t="e">
        <v>#REF!</v>
      </c>
      <c r="N136" s="15" t="e">
        <v>#REF!</v>
      </c>
    </row>
    <row r="137">
      <c r="A137" t="e">
        <v>#REF!</v>
      </c>
      <c r="E137" t="e">
        <v>#REF!</v>
      </c>
      <c r="F137" t="e">
        <v>#REF!</v>
      </c>
      <c r="G137" t="e">
        <v>#REF!</v>
      </c>
      <c r="H137" t="e">
        <v>#REF!</v>
      </c>
      <c r="I137" t="e">
        <v>#REF!</v>
      </c>
      <c r="J137" s="15" t="e">
        <v>#REF!</v>
      </c>
      <c r="K137" t="e">
        <v>#REF!</v>
      </c>
      <c r="L137" t="e">
        <v>#REF!</v>
      </c>
      <c r="M137" t="e">
        <v>#REF!</v>
      </c>
      <c r="N137" s="15" t="e">
        <v>#REF!</v>
      </c>
    </row>
    <row r="138">
      <c r="A138" t="e">
        <v>#REF!</v>
      </c>
      <c r="E138" t="e">
        <v>#REF!</v>
      </c>
      <c r="F138" t="e">
        <v>#REF!</v>
      </c>
      <c r="G138" t="e">
        <v>#REF!</v>
      </c>
      <c r="H138" t="e">
        <v>#REF!</v>
      </c>
      <c r="I138" t="e">
        <v>#REF!</v>
      </c>
      <c r="J138" s="15" t="e">
        <v>#REF!</v>
      </c>
      <c r="K138" t="e">
        <v>#REF!</v>
      </c>
      <c r="L138" t="e">
        <v>#REF!</v>
      </c>
      <c r="M138" t="e">
        <v>#REF!</v>
      </c>
      <c r="N138" s="15" t="e">
        <v>#REF!</v>
      </c>
    </row>
    <row r="139">
      <c r="A139" t="e">
        <v>#REF!</v>
      </c>
      <c r="E139" t="e">
        <v>#REF!</v>
      </c>
      <c r="F139" t="e">
        <v>#REF!</v>
      </c>
      <c r="G139" t="e">
        <v>#REF!</v>
      </c>
      <c r="H139" t="e">
        <v>#REF!</v>
      </c>
      <c r="I139" t="e">
        <v>#REF!</v>
      </c>
      <c r="J139" s="15" t="e">
        <v>#REF!</v>
      </c>
      <c r="K139" t="e">
        <v>#REF!</v>
      </c>
      <c r="L139" t="e">
        <v>#REF!</v>
      </c>
      <c r="M139" t="e">
        <v>#REF!</v>
      </c>
      <c r="N139" s="15" t="e">
        <v>#REF!</v>
      </c>
    </row>
    <row r="140">
      <c r="A140" t="e">
        <v>#REF!</v>
      </c>
      <c r="E140" t="e">
        <v>#REF!</v>
      </c>
      <c r="F140" t="e">
        <v>#REF!</v>
      </c>
      <c r="G140" t="e">
        <v>#REF!</v>
      </c>
      <c r="H140" t="e">
        <v>#REF!</v>
      </c>
      <c r="I140" t="e">
        <v>#REF!</v>
      </c>
      <c r="J140" s="15" t="e">
        <v>#REF!</v>
      </c>
      <c r="K140" t="e">
        <v>#REF!</v>
      </c>
      <c r="L140" t="e">
        <v>#REF!</v>
      </c>
      <c r="M140" t="e">
        <v>#REF!</v>
      </c>
      <c r="N140" s="15" t="e">
        <v>#REF!</v>
      </c>
    </row>
    <row r="141">
      <c r="A141" t="e">
        <v>#REF!</v>
      </c>
      <c r="E141" t="e">
        <v>#REF!</v>
      </c>
      <c r="F141" t="e">
        <v>#REF!</v>
      </c>
      <c r="G141" t="e">
        <v>#REF!</v>
      </c>
      <c r="H141" t="e">
        <v>#REF!</v>
      </c>
      <c r="I141" t="e">
        <v>#REF!</v>
      </c>
      <c r="J141" s="15" t="e">
        <v>#REF!</v>
      </c>
      <c r="K141" t="e">
        <v>#REF!</v>
      </c>
      <c r="L141" t="e">
        <v>#REF!</v>
      </c>
      <c r="M141" t="e">
        <v>#REF!</v>
      </c>
      <c r="N141" s="15" t="e">
        <v>#REF!</v>
      </c>
    </row>
    <row r="142">
      <c r="A142" t="e">
        <v>#REF!</v>
      </c>
      <c r="E142" t="e">
        <v>#REF!</v>
      </c>
      <c r="F142" t="e">
        <v>#REF!</v>
      </c>
      <c r="G142" t="e">
        <v>#REF!</v>
      </c>
      <c r="H142" t="e">
        <v>#REF!</v>
      </c>
      <c r="I142" t="e">
        <v>#REF!</v>
      </c>
      <c r="J142" s="15" t="e">
        <v>#REF!</v>
      </c>
      <c r="K142" t="e">
        <v>#REF!</v>
      </c>
      <c r="L142" t="e">
        <v>#REF!</v>
      </c>
      <c r="M142" t="e">
        <v>#REF!</v>
      </c>
      <c r="N142" s="15" t="e">
        <v>#REF!</v>
      </c>
    </row>
    <row r="143">
      <c r="A143" t="e">
        <v>#REF!</v>
      </c>
      <c r="E143" t="e">
        <v>#REF!</v>
      </c>
      <c r="F143" t="e">
        <v>#REF!</v>
      </c>
      <c r="G143" t="e">
        <v>#REF!</v>
      </c>
      <c r="H143" t="e">
        <v>#REF!</v>
      </c>
      <c r="I143" t="e">
        <v>#REF!</v>
      </c>
      <c r="J143" s="15" t="e">
        <v>#REF!</v>
      </c>
      <c r="K143" t="e">
        <v>#REF!</v>
      </c>
      <c r="L143" t="e">
        <v>#REF!</v>
      </c>
      <c r="M143" t="e">
        <v>#REF!</v>
      </c>
      <c r="N143" s="15" t="e">
        <v>#REF!</v>
      </c>
    </row>
    <row r="144">
      <c r="A144" t="e">
        <v>#REF!</v>
      </c>
      <c r="E144" t="e">
        <v>#REF!</v>
      </c>
      <c r="F144" t="e">
        <v>#REF!</v>
      </c>
      <c r="G144" t="e">
        <v>#REF!</v>
      </c>
      <c r="H144" t="e">
        <v>#REF!</v>
      </c>
      <c r="I144" t="e">
        <v>#REF!</v>
      </c>
      <c r="J144" s="15" t="e">
        <v>#REF!</v>
      </c>
      <c r="K144" t="e">
        <v>#REF!</v>
      </c>
      <c r="L144" t="e">
        <v>#REF!</v>
      </c>
      <c r="M144" t="e">
        <v>#REF!</v>
      </c>
      <c r="N144" s="15" t="e">
        <v>#REF!</v>
      </c>
    </row>
    <row r="145">
      <c r="A145" t="e">
        <v>#REF!</v>
      </c>
      <c r="E145" t="e">
        <v>#REF!</v>
      </c>
      <c r="F145" t="e">
        <v>#REF!</v>
      </c>
      <c r="G145" t="e">
        <v>#REF!</v>
      </c>
      <c r="H145" t="e">
        <v>#REF!</v>
      </c>
      <c r="I145" t="e">
        <v>#REF!</v>
      </c>
      <c r="J145" s="15" t="e">
        <v>#REF!</v>
      </c>
      <c r="K145" t="e">
        <v>#REF!</v>
      </c>
      <c r="L145" t="e">
        <v>#REF!</v>
      </c>
      <c r="M145" t="e">
        <v>#REF!</v>
      </c>
      <c r="N145" s="15" t="e">
        <v>#REF!</v>
      </c>
    </row>
    <row r="146">
      <c r="A146" t="e">
        <v>#REF!</v>
      </c>
      <c r="E146" t="e">
        <v>#REF!</v>
      </c>
      <c r="F146" t="e">
        <v>#REF!</v>
      </c>
      <c r="G146" t="e">
        <v>#REF!</v>
      </c>
      <c r="H146" t="e">
        <v>#REF!</v>
      </c>
      <c r="I146" t="e">
        <v>#REF!</v>
      </c>
      <c r="J146" s="15" t="e">
        <v>#REF!</v>
      </c>
      <c r="K146" t="e">
        <v>#REF!</v>
      </c>
      <c r="L146" t="e">
        <v>#REF!</v>
      </c>
      <c r="M146" t="e">
        <v>#REF!</v>
      </c>
      <c r="N146" s="15" t="e">
        <v>#REF!</v>
      </c>
    </row>
    <row r="147">
      <c r="A147" t="e">
        <v>#REF!</v>
      </c>
      <c r="E147" t="e">
        <v>#REF!</v>
      </c>
      <c r="F147" t="e">
        <v>#REF!</v>
      </c>
      <c r="G147" t="e">
        <v>#REF!</v>
      </c>
      <c r="H147" t="e">
        <v>#REF!</v>
      </c>
      <c r="I147" t="e">
        <v>#REF!</v>
      </c>
      <c r="J147" s="15" t="e">
        <v>#REF!</v>
      </c>
      <c r="K147" t="e">
        <v>#REF!</v>
      </c>
      <c r="L147" t="e">
        <v>#REF!</v>
      </c>
      <c r="M147" t="e">
        <v>#REF!</v>
      </c>
      <c r="N147" s="15" t="e">
        <v>#REF!</v>
      </c>
    </row>
    <row r="148">
      <c r="A148" t="e">
        <v>#REF!</v>
      </c>
      <c r="E148" t="e">
        <v>#REF!</v>
      </c>
      <c r="F148" t="e">
        <v>#REF!</v>
      </c>
      <c r="G148" t="e">
        <v>#REF!</v>
      </c>
      <c r="H148" t="e">
        <v>#REF!</v>
      </c>
      <c r="I148" t="e">
        <v>#REF!</v>
      </c>
      <c r="J148" s="15" t="e">
        <v>#REF!</v>
      </c>
      <c r="K148" t="e">
        <v>#REF!</v>
      </c>
      <c r="L148" t="e">
        <v>#REF!</v>
      </c>
      <c r="M148" t="e">
        <v>#REF!</v>
      </c>
      <c r="N148" s="15" t="e">
        <v>#REF!</v>
      </c>
    </row>
    <row r="149">
      <c r="A149" t="e">
        <v>#REF!</v>
      </c>
      <c r="E149" t="e">
        <v>#REF!</v>
      </c>
      <c r="F149" t="e">
        <v>#REF!</v>
      </c>
      <c r="G149" t="e">
        <v>#REF!</v>
      </c>
      <c r="H149" t="e">
        <v>#REF!</v>
      </c>
      <c r="I149" t="e">
        <v>#REF!</v>
      </c>
      <c r="J149" t="e">
        <v>#REF!</v>
      </c>
      <c r="K149" t="e">
        <v>#REF!</v>
      </c>
      <c r="L149" t="e">
        <v>#REF!</v>
      </c>
      <c r="M149" t="e">
        <v>#REF!</v>
      </c>
      <c r="N149" t="e">
        <v>#REF!</v>
      </c>
    </row>
    <row r="150">
      <c r="A150" t="e">
        <v>#REF!</v>
      </c>
      <c r="E150" t="e">
        <v>#REF!</v>
      </c>
      <c r="F150" t="e">
        <v>#REF!</v>
      </c>
      <c r="G150" t="e">
        <v>#REF!</v>
      </c>
      <c r="H150" t="e">
        <v>#REF!</v>
      </c>
      <c r="I150" t="e">
        <v>#REF!</v>
      </c>
      <c r="J150" t="e">
        <v>#REF!</v>
      </c>
      <c r="K150" t="e">
        <v>#REF!</v>
      </c>
      <c r="L150" t="e">
        <v>#REF!</v>
      </c>
      <c r="M150" t="e">
        <v>#REF!</v>
      </c>
      <c r="N150" t="e">
        <v>#REF!</v>
      </c>
    </row>
    <row r="151">
      <c r="A151" t="e">
        <v>#REF!</v>
      </c>
      <c r="E151" t="e">
        <v>#REF!</v>
      </c>
      <c r="F151" t="e">
        <v>#REF!</v>
      </c>
      <c r="G151" t="e">
        <v>#REF!</v>
      </c>
      <c r="H151" t="e">
        <v>#REF!</v>
      </c>
      <c r="I151" t="e">
        <v>#REF!</v>
      </c>
      <c r="J151" t="e">
        <v>#REF!</v>
      </c>
      <c r="K151" t="e">
        <v>#REF!</v>
      </c>
      <c r="L151" t="e">
        <v>#REF!</v>
      </c>
      <c r="M151" t="e">
        <v>#REF!</v>
      </c>
      <c r="N151" t="e">
        <v>#REF!</v>
      </c>
    </row>
    <row r="152">
      <c r="A152" t="e">
        <v>#REF!</v>
      </c>
      <c r="E152" t="e">
        <v>#REF!</v>
      </c>
      <c r="F152" t="e">
        <v>#REF!</v>
      </c>
      <c r="G152" t="e">
        <v>#REF!</v>
      </c>
      <c r="H152" t="e">
        <v>#REF!</v>
      </c>
      <c r="I152" t="e">
        <v>#REF!</v>
      </c>
      <c r="J152" t="e">
        <v>#REF!</v>
      </c>
      <c r="K152" t="e">
        <v>#REF!</v>
      </c>
      <c r="L152" t="e">
        <v>#REF!</v>
      </c>
      <c r="M152" t="e">
        <v>#REF!</v>
      </c>
      <c r="N152" t="e">
        <v>#REF!</v>
      </c>
    </row>
    <row r="153">
      <c r="A153" t="e">
        <v>#REF!</v>
      </c>
      <c r="E153" t="e">
        <v>#REF!</v>
      </c>
      <c r="F153" t="e">
        <v>#REF!</v>
      </c>
      <c r="G153" t="e">
        <v>#REF!</v>
      </c>
      <c r="H153" t="e">
        <v>#REF!</v>
      </c>
      <c r="I153" t="e">
        <v>#REF!</v>
      </c>
      <c r="J153" t="e">
        <v>#REF!</v>
      </c>
      <c r="K153" t="e">
        <v>#REF!</v>
      </c>
      <c r="L153" t="e">
        <v>#REF!</v>
      </c>
      <c r="M153" t="e">
        <v>#REF!</v>
      </c>
      <c r="N153" t="e">
        <v>#REF!</v>
      </c>
    </row>
    <row r="154">
      <c r="A154" t="e">
        <v>#REF!</v>
      </c>
      <c r="E154" t="e">
        <v>#REF!</v>
      </c>
      <c r="F154" t="e">
        <v>#REF!</v>
      </c>
      <c r="G154" t="e">
        <v>#REF!</v>
      </c>
      <c r="H154" t="e">
        <v>#REF!</v>
      </c>
      <c r="I154" t="e">
        <v>#REF!</v>
      </c>
      <c r="J154" t="e">
        <v>#REF!</v>
      </c>
      <c r="K154" t="e">
        <v>#REF!</v>
      </c>
      <c r="L154" t="e">
        <v>#REF!</v>
      </c>
      <c r="M154" t="e">
        <v>#REF!</v>
      </c>
      <c r="N154" t="e">
        <v>#REF!</v>
      </c>
    </row>
    <row r="155">
      <c r="A155" t="e">
        <v>#REF!</v>
      </c>
      <c r="E155" t="e">
        <v>#REF!</v>
      </c>
      <c r="F155" t="e">
        <v>#REF!</v>
      </c>
      <c r="G155" t="e">
        <v>#REF!</v>
      </c>
      <c r="H155" t="e">
        <v>#REF!</v>
      </c>
      <c r="I155" t="e">
        <v>#REF!</v>
      </c>
      <c r="J155" t="e">
        <v>#REF!</v>
      </c>
      <c r="K155" t="e">
        <v>#REF!</v>
      </c>
      <c r="L155" t="e">
        <v>#REF!</v>
      </c>
      <c r="M155" t="e">
        <v>#REF!</v>
      </c>
      <c r="N155" t="e">
        <v>#REF!</v>
      </c>
    </row>
    <row r="156">
      <c r="A156" t="e">
        <v>#REF!</v>
      </c>
      <c r="E156" t="e">
        <v>#REF!</v>
      </c>
      <c r="F156" t="e">
        <v>#REF!</v>
      </c>
      <c r="G156" t="e">
        <v>#REF!</v>
      </c>
      <c r="H156" t="e">
        <v>#REF!</v>
      </c>
      <c r="I156" t="e">
        <v>#REF!</v>
      </c>
      <c r="J156" t="e">
        <v>#REF!</v>
      </c>
      <c r="K156" t="e">
        <v>#REF!</v>
      </c>
      <c r="L156" t="e">
        <v>#REF!</v>
      </c>
      <c r="M156" t="e">
        <v>#REF!</v>
      </c>
      <c r="N156" t="e">
        <v>#REF!</v>
      </c>
    </row>
    <row r="157">
      <c r="A157" t="e">
        <v>#REF!</v>
      </c>
      <c r="E157" t="e">
        <v>#REF!</v>
      </c>
      <c r="F157" t="e">
        <v>#REF!</v>
      </c>
      <c r="G157" t="e">
        <v>#REF!</v>
      </c>
      <c r="H157" t="e">
        <v>#REF!</v>
      </c>
      <c r="I157" t="e">
        <v>#REF!</v>
      </c>
      <c r="J157" t="e">
        <v>#REF!</v>
      </c>
      <c r="K157" t="e">
        <v>#REF!</v>
      </c>
      <c r="L157" t="e">
        <v>#REF!</v>
      </c>
      <c r="M157" t="e">
        <v>#REF!</v>
      </c>
      <c r="N157" t="e">
        <v>#REF!</v>
      </c>
    </row>
    <row r="158">
      <c r="A158" t="e">
        <v>#REF!</v>
      </c>
      <c r="E158" t="e">
        <v>#REF!</v>
      </c>
      <c r="F158" t="e">
        <v>#REF!</v>
      </c>
      <c r="G158" t="e">
        <v>#REF!</v>
      </c>
      <c r="H158" t="e">
        <v>#REF!</v>
      </c>
      <c r="I158" t="e">
        <v>#REF!</v>
      </c>
      <c r="J158" t="e">
        <v>#REF!</v>
      </c>
      <c r="K158" t="e">
        <v>#REF!</v>
      </c>
      <c r="L158" t="e">
        <v>#REF!</v>
      </c>
      <c r="M158" t="e">
        <v>#REF!</v>
      </c>
      <c r="N158" t="e">
        <v>#REF!</v>
      </c>
    </row>
    <row r="159">
      <c r="A159" t="e">
        <v>#REF!</v>
      </c>
      <c r="E159" t="e">
        <v>#REF!</v>
      </c>
      <c r="F159" t="e">
        <v>#REF!</v>
      </c>
      <c r="G159" t="e">
        <v>#REF!</v>
      </c>
      <c r="H159" t="e">
        <v>#REF!</v>
      </c>
      <c r="I159" t="e">
        <v>#REF!</v>
      </c>
      <c r="J159" t="e">
        <v>#REF!</v>
      </c>
      <c r="K159" t="e">
        <v>#REF!</v>
      </c>
      <c r="L159" t="e">
        <v>#REF!</v>
      </c>
      <c r="M159" t="e">
        <v>#REF!</v>
      </c>
      <c r="N159" t="e">
        <v>#REF!</v>
      </c>
    </row>
    <row r="160">
      <c r="A160" t="e">
        <v>#REF!</v>
      </c>
      <c r="E160" t="e">
        <v>#REF!</v>
      </c>
      <c r="F160" t="e">
        <v>#REF!</v>
      </c>
      <c r="G160" t="e">
        <v>#REF!</v>
      </c>
      <c r="H160" t="e">
        <v>#REF!</v>
      </c>
      <c r="I160" t="e">
        <v>#REF!</v>
      </c>
      <c r="J160" t="e">
        <v>#REF!</v>
      </c>
      <c r="K160" t="e">
        <v>#REF!</v>
      </c>
      <c r="L160" t="e">
        <v>#REF!</v>
      </c>
      <c r="M160" t="e">
        <v>#REF!</v>
      </c>
      <c r="N160" t="e">
        <v>#REF!</v>
      </c>
    </row>
    <row r="161">
      <c r="A161" t="e">
        <v>#REF!</v>
      </c>
      <c r="E161" t="e">
        <v>#REF!</v>
      </c>
      <c r="F161" t="e">
        <v>#REF!</v>
      </c>
      <c r="G161" t="e">
        <v>#REF!</v>
      </c>
      <c r="H161" t="e">
        <v>#REF!</v>
      </c>
      <c r="I161" t="e">
        <v>#REF!</v>
      </c>
      <c r="J161" t="e">
        <v>#REF!</v>
      </c>
      <c r="K161" t="e">
        <v>#REF!</v>
      </c>
      <c r="L161" t="e">
        <v>#REF!</v>
      </c>
      <c r="M161" t="e">
        <v>#REF!</v>
      </c>
      <c r="N161" t="e">
        <v>#REF!</v>
      </c>
    </row>
    <row r="162">
      <c r="A162" t="e">
        <v>#REF!</v>
      </c>
      <c r="E162" t="e">
        <v>#REF!</v>
      </c>
      <c r="F162" t="e">
        <v>#REF!</v>
      </c>
      <c r="G162" t="e">
        <v>#REF!</v>
      </c>
      <c r="H162" t="e">
        <v>#REF!</v>
      </c>
      <c r="I162" t="e">
        <v>#REF!</v>
      </c>
      <c r="J162" t="e">
        <v>#REF!</v>
      </c>
      <c r="K162" t="e">
        <v>#REF!</v>
      </c>
      <c r="L162" t="e">
        <v>#REF!</v>
      </c>
      <c r="M162" t="e">
        <v>#REF!</v>
      </c>
      <c r="N162" t="e">
        <v>#REF!</v>
      </c>
    </row>
    <row r="163">
      <c r="A163" t="e">
        <v>#REF!</v>
      </c>
      <c r="E163" t="e">
        <v>#REF!</v>
      </c>
      <c r="F163" t="e">
        <v>#REF!</v>
      </c>
      <c r="G163" t="e">
        <v>#REF!</v>
      </c>
      <c r="H163" t="e">
        <v>#REF!</v>
      </c>
      <c r="I163" t="e">
        <v>#REF!</v>
      </c>
      <c r="J163" t="e">
        <v>#REF!</v>
      </c>
      <c r="K163" t="e">
        <v>#REF!</v>
      </c>
      <c r="L163" t="e">
        <v>#REF!</v>
      </c>
      <c r="M163" t="e">
        <v>#REF!</v>
      </c>
      <c r="N163" t="e">
        <v>#REF!</v>
      </c>
    </row>
    <row r="164">
      <c r="A164" t="e">
        <v>#REF!</v>
      </c>
      <c r="E164" t="e">
        <v>#REF!</v>
      </c>
      <c r="F164" t="e">
        <v>#REF!</v>
      </c>
      <c r="G164" t="e">
        <v>#REF!</v>
      </c>
      <c r="H164" t="e">
        <v>#REF!</v>
      </c>
      <c r="I164" t="e">
        <v>#REF!</v>
      </c>
      <c r="J164" t="e">
        <v>#REF!</v>
      </c>
      <c r="K164" t="e">
        <v>#REF!</v>
      </c>
      <c r="L164" t="e">
        <v>#REF!</v>
      </c>
      <c r="M164" t="e">
        <v>#REF!</v>
      </c>
      <c r="N164" t="e">
        <v>#REF!</v>
      </c>
    </row>
    <row r="165">
      <c r="A165" t="e">
        <v>#REF!</v>
      </c>
      <c r="E165" t="e">
        <v>#REF!</v>
      </c>
      <c r="F165" t="e">
        <v>#REF!</v>
      </c>
      <c r="G165" t="e">
        <v>#REF!</v>
      </c>
      <c r="H165" t="e">
        <v>#REF!</v>
      </c>
      <c r="I165" t="e">
        <v>#REF!</v>
      </c>
      <c r="J165" t="e">
        <v>#REF!</v>
      </c>
      <c r="K165" t="e">
        <v>#REF!</v>
      </c>
      <c r="L165" t="e">
        <v>#REF!</v>
      </c>
      <c r="M165" t="e">
        <v>#REF!</v>
      </c>
      <c r="N165" t="e">
        <v>#REF!</v>
      </c>
    </row>
    <row r="166">
      <c r="A166" t="e">
        <v>#REF!</v>
      </c>
      <c r="E166" t="e">
        <v>#REF!</v>
      </c>
      <c r="F166" t="e">
        <v>#REF!</v>
      </c>
      <c r="G166" t="e">
        <v>#REF!</v>
      </c>
      <c r="H166" t="e">
        <v>#REF!</v>
      </c>
      <c r="I166" t="e">
        <v>#REF!</v>
      </c>
      <c r="J166" t="e">
        <v>#REF!</v>
      </c>
      <c r="K166" t="e">
        <v>#REF!</v>
      </c>
      <c r="L166" t="e">
        <v>#REF!</v>
      </c>
      <c r="M166" t="e">
        <v>#REF!</v>
      </c>
      <c r="N166" t="e">
        <v>#REF!</v>
      </c>
    </row>
    <row r="167">
      <c r="A167" t="e">
        <v>#REF!</v>
      </c>
      <c r="E167" t="e">
        <v>#REF!</v>
      </c>
      <c r="F167" t="e">
        <v>#REF!</v>
      </c>
      <c r="G167" t="e">
        <v>#REF!</v>
      </c>
      <c r="H167" t="e">
        <v>#REF!</v>
      </c>
      <c r="I167" t="e">
        <v>#REF!</v>
      </c>
      <c r="J167" t="e">
        <v>#REF!</v>
      </c>
      <c r="K167" t="e">
        <v>#REF!</v>
      </c>
      <c r="L167" t="e">
        <v>#REF!</v>
      </c>
      <c r="M167" t="e">
        <v>#REF!</v>
      </c>
      <c r="N167" t="e">
        <v>#REF!</v>
      </c>
    </row>
    <row r="168">
      <c r="A168" t="e">
        <v>#REF!</v>
      </c>
      <c r="E168" t="e">
        <v>#REF!</v>
      </c>
      <c r="F168" t="e">
        <v>#REF!</v>
      </c>
      <c r="G168" t="e">
        <v>#REF!</v>
      </c>
      <c r="H168" t="e">
        <v>#REF!</v>
      </c>
      <c r="I168" t="e">
        <v>#REF!</v>
      </c>
      <c r="J168" t="e">
        <v>#REF!</v>
      </c>
      <c r="K168" t="e">
        <v>#REF!</v>
      </c>
      <c r="L168" t="e">
        <v>#REF!</v>
      </c>
      <c r="M168" t="e">
        <v>#REF!</v>
      </c>
      <c r="N168" t="e">
        <v>#REF!</v>
      </c>
    </row>
    <row r="169">
      <c r="A169" t="e">
        <v>#REF!</v>
      </c>
      <c r="E169" t="e">
        <v>#REF!</v>
      </c>
      <c r="F169" t="e">
        <v>#REF!</v>
      </c>
      <c r="G169" t="e">
        <v>#REF!</v>
      </c>
      <c r="H169" t="e">
        <v>#REF!</v>
      </c>
      <c r="I169" t="e">
        <v>#REF!</v>
      </c>
      <c r="J169" t="e">
        <v>#REF!</v>
      </c>
      <c r="K169" t="e">
        <v>#REF!</v>
      </c>
      <c r="L169" t="e">
        <v>#REF!</v>
      </c>
      <c r="M169" t="e">
        <v>#REF!</v>
      </c>
      <c r="N169" t="e">
        <v>#REF!</v>
      </c>
    </row>
  </sheetData>
  <mergeCells count="1">
    <mergeCell ref="A1:D1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8.71"/>
    <col customWidth="1" min="2" max="4" width="5.29"/>
    <col customWidth="1" min="5" max="26" width="8.71"/>
  </cols>
  <sheetData>
    <row r="1">
      <c r="A1" s="1" t="s">
        <v>0</v>
      </c>
      <c r="B1" s="2"/>
      <c r="C1" s="2"/>
      <c r="D1" s="3"/>
      <c r="E1" s="4" t="s">
        <v>1</v>
      </c>
      <c r="F1" s="4" t="s">
        <v>5</v>
      </c>
      <c r="G1" s="4" t="s">
        <v>12</v>
      </c>
      <c r="H1" s="4" t="s">
        <v>13</v>
      </c>
      <c r="I1" s="4" t="s">
        <v>14</v>
      </c>
      <c r="J1" s="4" t="s">
        <v>15</v>
      </c>
      <c r="K1" s="16" t="s">
        <v>16</v>
      </c>
      <c r="L1" s="4" t="s">
        <v>7</v>
      </c>
    </row>
    <row r="2">
      <c r="A2" s="6" t="str">
        <f t="shared" ref="A2:A15" si="2">'Calvert Senecas'!A34</f>
        <v>#REF!</v>
      </c>
      <c r="B2" s="6"/>
      <c r="C2" s="6"/>
      <c r="D2" s="6"/>
      <c r="E2" s="6" t="str">
        <f t="shared" ref="E2:E15" si="3">LEFT('Calvert Senecas'!A$1,3)</f>
        <v>#REF!</v>
      </c>
      <c r="F2" s="6" t="str">
        <f t="shared" ref="F2:L2" si="1">'Calvert Senecas'!B34</f>
        <v>#REF!</v>
      </c>
      <c r="G2" s="6" t="str">
        <f t="shared" si="1"/>
        <v>#REF!</v>
      </c>
      <c r="H2" s="6" t="str">
        <f t="shared" si="1"/>
        <v>#REF!</v>
      </c>
      <c r="I2" s="6" t="str">
        <f t="shared" si="1"/>
        <v>#REF!</v>
      </c>
      <c r="J2" s="6" t="str">
        <f t="shared" si="1"/>
        <v>#REF!</v>
      </c>
      <c r="K2" s="6" t="str">
        <f t="shared" si="1"/>
        <v>#REF!</v>
      </c>
      <c r="L2" s="6" t="str">
        <f t="shared" si="1"/>
        <v>#REF!</v>
      </c>
    </row>
    <row r="3">
      <c r="A3" s="6" t="str">
        <f t="shared" si="2"/>
        <v>#REF!</v>
      </c>
      <c r="B3" s="6"/>
      <c r="C3" s="6"/>
      <c r="D3" s="6"/>
      <c r="E3" s="6" t="str">
        <f t="shared" si="3"/>
        <v>#REF!</v>
      </c>
      <c r="F3" s="6" t="str">
        <f t="shared" ref="F3:L3" si="4">'Calvert Senecas'!B35</f>
        <v>#REF!</v>
      </c>
      <c r="G3" s="6" t="str">
        <f t="shared" si="4"/>
        <v>#REF!</v>
      </c>
      <c r="H3" s="6" t="str">
        <f t="shared" si="4"/>
        <v>#REF!</v>
      </c>
      <c r="I3" s="6" t="str">
        <f t="shared" si="4"/>
        <v>#REF!</v>
      </c>
      <c r="J3" s="6" t="str">
        <f t="shared" si="4"/>
        <v>#REF!</v>
      </c>
      <c r="K3" s="6" t="str">
        <f t="shared" si="4"/>
        <v>#REF!</v>
      </c>
      <c r="L3" s="6" t="str">
        <f t="shared" si="4"/>
        <v>#REF!</v>
      </c>
    </row>
    <row r="4">
      <c r="A4" s="6" t="str">
        <f t="shared" si="2"/>
        <v>#REF!</v>
      </c>
      <c r="B4" s="6"/>
      <c r="C4" s="6"/>
      <c r="D4" s="6"/>
      <c r="E4" s="6" t="str">
        <f t="shared" si="3"/>
        <v>#REF!</v>
      </c>
      <c r="F4" s="6" t="str">
        <f t="shared" ref="F4:L4" si="5">'Calvert Senecas'!B36</f>
        <v>#REF!</v>
      </c>
      <c r="G4" s="6" t="str">
        <f t="shared" si="5"/>
        <v>#REF!</v>
      </c>
      <c r="H4" s="6" t="str">
        <f t="shared" si="5"/>
        <v>#REF!</v>
      </c>
      <c r="I4" s="6" t="str">
        <f t="shared" si="5"/>
        <v>#REF!</v>
      </c>
      <c r="J4" s="6" t="str">
        <f t="shared" si="5"/>
        <v>#REF!</v>
      </c>
      <c r="K4" s="6" t="str">
        <f t="shared" si="5"/>
        <v>#REF!</v>
      </c>
      <c r="L4" s="6" t="str">
        <f t="shared" si="5"/>
        <v>#REF!</v>
      </c>
    </row>
    <row r="5">
      <c r="A5" s="6" t="str">
        <f t="shared" si="2"/>
        <v>#REF!</v>
      </c>
      <c r="B5" s="6"/>
      <c r="C5" s="6"/>
      <c r="D5" s="6"/>
      <c r="E5" s="6" t="str">
        <f t="shared" si="3"/>
        <v>#REF!</v>
      </c>
      <c r="F5" s="6" t="str">
        <f t="shared" ref="F5:L5" si="6">'Calvert Senecas'!B37</f>
        <v>#REF!</v>
      </c>
      <c r="G5" s="6" t="str">
        <f t="shared" si="6"/>
        <v>#REF!</v>
      </c>
      <c r="H5" s="6" t="str">
        <f t="shared" si="6"/>
        <v>#REF!</v>
      </c>
      <c r="I5" s="6" t="str">
        <f t="shared" si="6"/>
        <v>#REF!</v>
      </c>
      <c r="J5" s="6" t="str">
        <f t="shared" si="6"/>
        <v>#REF!</v>
      </c>
      <c r="K5" s="6" t="str">
        <f t="shared" si="6"/>
        <v>#REF!</v>
      </c>
      <c r="L5" s="6" t="str">
        <f t="shared" si="6"/>
        <v>#REF!</v>
      </c>
    </row>
    <row r="6">
      <c r="A6" s="6" t="str">
        <f t="shared" si="2"/>
        <v>#REF!</v>
      </c>
      <c r="B6" s="6"/>
      <c r="C6" s="6"/>
      <c r="D6" s="6"/>
      <c r="E6" s="6" t="str">
        <f t="shared" si="3"/>
        <v>#REF!</v>
      </c>
      <c r="F6" s="6" t="str">
        <f t="shared" ref="F6:L6" si="7">'Calvert Senecas'!B38</f>
        <v>#REF!</v>
      </c>
      <c r="G6" s="6" t="str">
        <f t="shared" si="7"/>
        <v>#REF!</v>
      </c>
      <c r="H6" s="6" t="str">
        <f t="shared" si="7"/>
        <v>#REF!</v>
      </c>
      <c r="I6" s="6" t="str">
        <f t="shared" si="7"/>
        <v>#REF!</v>
      </c>
      <c r="J6" s="6" t="str">
        <f t="shared" si="7"/>
        <v>#REF!</v>
      </c>
      <c r="K6" s="6" t="str">
        <f t="shared" si="7"/>
        <v>#REF!</v>
      </c>
      <c r="L6" s="6" t="str">
        <f t="shared" si="7"/>
        <v>#REF!</v>
      </c>
    </row>
    <row r="7">
      <c r="A7" s="6" t="str">
        <f t="shared" si="2"/>
        <v>#REF!</v>
      </c>
      <c r="B7" s="6"/>
      <c r="C7" s="6"/>
      <c r="D7" s="6"/>
      <c r="E7" s="6" t="str">
        <f t="shared" si="3"/>
        <v>#REF!</v>
      </c>
      <c r="F7" s="6" t="str">
        <f t="shared" ref="F7:L7" si="8">'Calvert Senecas'!B39</f>
        <v>#REF!</v>
      </c>
      <c r="G7" s="6" t="str">
        <f t="shared" si="8"/>
        <v>#REF!</v>
      </c>
      <c r="H7" s="6" t="str">
        <f t="shared" si="8"/>
        <v>#REF!</v>
      </c>
      <c r="I7" s="6" t="str">
        <f t="shared" si="8"/>
        <v>#REF!</v>
      </c>
      <c r="J7" s="6" t="str">
        <f t="shared" si="8"/>
        <v>#REF!</v>
      </c>
      <c r="K7" s="6" t="str">
        <f t="shared" si="8"/>
        <v>#REF!</v>
      </c>
      <c r="L7" s="6" t="str">
        <f t="shared" si="8"/>
        <v>#REF!</v>
      </c>
    </row>
    <row r="8">
      <c r="A8" s="6" t="str">
        <f t="shared" si="2"/>
        <v>#REF!</v>
      </c>
      <c r="B8" s="6"/>
      <c r="C8" s="6"/>
      <c r="D8" s="6"/>
      <c r="E8" s="6" t="str">
        <f t="shared" si="3"/>
        <v>#REF!</v>
      </c>
      <c r="F8" s="6" t="str">
        <f t="shared" ref="F8:L8" si="9">'Calvert Senecas'!B40</f>
        <v>#REF!</v>
      </c>
      <c r="G8" s="6" t="str">
        <f t="shared" si="9"/>
        <v>#REF!</v>
      </c>
      <c r="H8" s="6" t="str">
        <f t="shared" si="9"/>
        <v>#REF!</v>
      </c>
      <c r="I8" s="6" t="str">
        <f t="shared" si="9"/>
        <v>#REF!</v>
      </c>
      <c r="J8" s="6" t="str">
        <f t="shared" si="9"/>
        <v>#REF!</v>
      </c>
      <c r="K8" s="6" t="str">
        <f t="shared" si="9"/>
        <v>#REF!</v>
      </c>
      <c r="L8" s="6" t="str">
        <f t="shared" si="9"/>
        <v>#REF!</v>
      </c>
    </row>
    <row r="9">
      <c r="A9" s="6" t="str">
        <f t="shared" si="2"/>
        <v>#REF!</v>
      </c>
      <c r="B9" s="6"/>
      <c r="C9" s="6"/>
      <c r="D9" s="6"/>
      <c r="E9" s="6" t="str">
        <f t="shared" si="3"/>
        <v>#REF!</v>
      </c>
      <c r="F9" s="6" t="str">
        <f t="shared" ref="F9:L9" si="10">'Calvert Senecas'!B41</f>
        <v>#REF!</v>
      </c>
      <c r="G9" s="6" t="str">
        <f t="shared" si="10"/>
        <v>#REF!</v>
      </c>
      <c r="H9" s="6" t="str">
        <f t="shared" si="10"/>
        <v>#REF!</v>
      </c>
      <c r="I9" s="6" t="str">
        <f t="shared" si="10"/>
        <v>#REF!</v>
      </c>
      <c r="J9" s="6" t="str">
        <f t="shared" si="10"/>
        <v>#REF!</v>
      </c>
      <c r="K9" s="6" t="str">
        <f t="shared" si="10"/>
        <v>#REF!</v>
      </c>
      <c r="L9" s="6" t="str">
        <f t="shared" si="10"/>
        <v>#REF!</v>
      </c>
    </row>
    <row r="10">
      <c r="A10" s="6" t="str">
        <f t="shared" si="2"/>
        <v>#REF!</v>
      </c>
      <c r="B10" s="6"/>
      <c r="C10" s="6"/>
      <c r="D10" s="6"/>
      <c r="E10" s="6" t="str">
        <f t="shared" si="3"/>
        <v>#REF!</v>
      </c>
      <c r="F10" s="6" t="str">
        <f t="shared" ref="F10:L10" si="11">'Calvert Senecas'!B42</f>
        <v>#REF!</v>
      </c>
      <c r="G10" s="6" t="str">
        <f t="shared" si="11"/>
        <v>#REF!</v>
      </c>
      <c r="H10" s="6" t="str">
        <f t="shared" si="11"/>
        <v>#REF!</v>
      </c>
      <c r="I10" s="6" t="str">
        <f t="shared" si="11"/>
        <v>#REF!</v>
      </c>
      <c r="J10" s="6" t="str">
        <f t="shared" si="11"/>
        <v>#REF!</v>
      </c>
      <c r="K10" s="6" t="str">
        <f t="shared" si="11"/>
        <v>#REF!</v>
      </c>
      <c r="L10" s="6" t="str">
        <f t="shared" si="11"/>
        <v>#REF!</v>
      </c>
    </row>
    <row r="11">
      <c r="A11" s="6" t="str">
        <f t="shared" si="2"/>
        <v>#REF!</v>
      </c>
      <c r="B11" s="6"/>
      <c r="C11" s="6"/>
      <c r="D11" s="6"/>
      <c r="E11" s="6" t="str">
        <f t="shared" si="3"/>
        <v>#REF!</v>
      </c>
      <c r="F11" s="6" t="str">
        <f t="shared" ref="F11:L11" si="12">'Calvert Senecas'!B43</f>
        <v>#REF!</v>
      </c>
      <c r="G11" s="6" t="str">
        <f t="shared" si="12"/>
        <v>#REF!</v>
      </c>
      <c r="H11" s="6" t="str">
        <f t="shared" si="12"/>
        <v>#REF!</v>
      </c>
      <c r="I11" s="6" t="str">
        <f t="shared" si="12"/>
        <v>#REF!</v>
      </c>
      <c r="J11" s="6" t="str">
        <f t="shared" si="12"/>
        <v>#REF!</v>
      </c>
      <c r="K11" s="6" t="str">
        <f t="shared" si="12"/>
        <v>#REF!</v>
      </c>
      <c r="L11" s="6" t="str">
        <f t="shared" si="12"/>
        <v>#REF!</v>
      </c>
    </row>
    <row r="12">
      <c r="A12" s="6" t="str">
        <f t="shared" si="2"/>
        <v>#REF!</v>
      </c>
      <c r="B12" s="6"/>
      <c r="C12" s="6"/>
      <c r="D12" s="6"/>
      <c r="E12" s="6" t="str">
        <f t="shared" si="3"/>
        <v>#REF!</v>
      </c>
      <c r="F12" s="6" t="str">
        <f t="shared" ref="F12:L12" si="13">'Calvert Senecas'!B44</f>
        <v>#REF!</v>
      </c>
      <c r="G12" s="6" t="str">
        <f t="shared" si="13"/>
        <v>#REF!</v>
      </c>
      <c r="H12" s="6" t="str">
        <f t="shared" si="13"/>
        <v>#REF!</v>
      </c>
      <c r="I12" s="6" t="str">
        <f t="shared" si="13"/>
        <v>#REF!</v>
      </c>
      <c r="J12" s="6" t="str">
        <f t="shared" si="13"/>
        <v>#REF!</v>
      </c>
      <c r="K12" s="6" t="str">
        <f t="shared" si="13"/>
        <v>#REF!</v>
      </c>
      <c r="L12" s="6" t="str">
        <f t="shared" si="13"/>
        <v>#REF!</v>
      </c>
    </row>
    <row r="13">
      <c r="A13" s="6" t="str">
        <f t="shared" si="2"/>
        <v>#REF!</v>
      </c>
      <c r="B13" s="6"/>
      <c r="C13" s="6"/>
      <c r="D13" s="6"/>
      <c r="E13" s="6" t="str">
        <f t="shared" si="3"/>
        <v>#REF!</v>
      </c>
      <c r="F13" s="6" t="str">
        <f t="shared" ref="F13:L13" si="14">'Calvert Senecas'!B45</f>
        <v>#REF!</v>
      </c>
      <c r="G13" s="6" t="str">
        <f t="shared" si="14"/>
        <v>#REF!</v>
      </c>
      <c r="H13" s="6" t="str">
        <f t="shared" si="14"/>
        <v>#REF!</v>
      </c>
      <c r="I13" s="6" t="str">
        <f t="shared" si="14"/>
        <v>#REF!</v>
      </c>
      <c r="J13" s="6" t="str">
        <f t="shared" si="14"/>
        <v>#REF!</v>
      </c>
      <c r="K13" s="6" t="str">
        <f t="shared" si="14"/>
        <v>#REF!</v>
      </c>
      <c r="L13" s="6" t="str">
        <f t="shared" si="14"/>
        <v>#REF!</v>
      </c>
    </row>
    <row r="14">
      <c r="A14" s="6" t="str">
        <f t="shared" si="2"/>
        <v>#REF!</v>
      </c>
      <c r="B14" s="6"/>
      <c r="C14" s="6"/>
      <c r="D14" s="6"/>
      <c r="E14" s="6" t="str">
        <f t="shared" si="3"/>
        <v>#REF!</v>
      </c>
      <c r="F14" s="6" t="str">
        <f t="shared" ref="F14:L14" si="15">'Calvert Senecas'!B46</f>
        <v>#REF!</v>
      </c>
      <c r="G14" s="6" t="str">
        <f t="shared" si="15"/>
        <v>#REF!</v>
      </c>
      <c r="H14" s="6" t="str">
        <f t="shared" si="15"/>
        <v>#REF!</v>
      </c>
      <c r="I14" s="6" t="str">
        <f t="shared" si="15"/>
        <v>#REF!</v>
      </c>
      <c r="J14" s="6" t="str">
        <f t="shared" si="15"/>
        <v>#REF!</v>
      </c>
      <c r="K14" s="6" t="str">
        <f t="shared" si="15"/>
        <v>#REF!</v>
      </c>
      <c r="L14" s="6" t="str">
        <f t="shared" si="15"/>
        <v>#REF!</v>
      </c>
    </row>
    <row r="15">
      <c r="A15" s="6" t="str">
        <f t="shared" si="2"/>
        <v>#REF!</v>
      </c>
      <c r="B15" s="6"/>
      <c r="C15" s="6"/>
      <c r="D15" s="6"/>
      <c r="E15" s="6" t="str">
        <f t="shared" si="3"/>
        <v>#REF!</v>
      </c>
      <c r="F15" s="6" t="str">
        <f t="shared" ref="F15:L15" si="16">'Calvert Senecas'!B47</f>
        <v>#REF!</v>
      </c>
      <c r="G15" s="6" t="str">
        <f t="shared" si="16"/>
        <v>#REF!</v>
      </c>
      <c r="H15" s="6" t="str">
        <f t="shared" si="16"/>
        <v>#REF!</v>
      </c>
      <c r="I15" s="6" t="str">
        <f t="shared" si="16"/>
        <v>#REF!</v>
      </c>
      <c r="J15" s="6" t="str">
        <f t="shared" si="16"/>
        <v>#REF!</v>
      </c>
      <c r="K15" s="6" t="str">
        <f t="shared" si="16"/>
        <v>#REF!</v>
      </c>
      <c r="L15" s="6" t="str">
        <f t="shared" si="16"/>
        <v>#REF!</v>
      </c>
    </row>
    <row r="16">
      <c r="A16" s="6" t="str">
        <f t="shared" ref="A16:A29" si="18">'Woodmore Wildcats'!A34</f>
        <v>#REF!</v>
      </c>
      <c r="B16" s="6"/>
      <c r="C16" s="6"/>
      <c r="D16" s="6"/>
      <c r="E16" s="6" t="str">
        <f t="shared" ref="E16:E29" si="19">LEFT('Woodmore Wildcats'!A$1,3)</f>
        <v>#REF!</v>
      </c>
      <c r="F16" s="6" t="str">
        <f t="shared" ref="F16:L16" si="17">'Woodmore Wildcats'!B34</f>
        <v>#REF!</v>
      </c>
      <c r="G16" s="6" t="str">
        <f t="shared" si="17"/>
        <v>#REF!</v>
      </c>
      <c r="H16" s="6" t="str">
        <f t="shared" si="17"/>
        <v>#REF!</v>
      </c>
      <c r="I16" s="6" t="str">
        <f t="shared" si="17"/>
        <v>#REF!</v>
      </c>
      <c r="J16" s="6" t="str">
        <f t="shared" si="17"/>
        <v>#REF!</v>
      </c>
      <c r="K16" s="6" t="str">
        <f t="shared" si="17"/>
        <v>#REF!</v>
      </c>
      <c r="L16" s="6" t="str">
        <f t="shared" si="17"/>
        <v>#REF!</v>
      </c>
    </row>
    <row r="17">
      <c r="A17" s="6" t="str">
        <f t="shared" si="18"/>
        <v>#REF!</v>
      </c>
      <c r="B17" s="6"/>
      <c r="C17" s="6"/>
      <c r="D17" s="6"/>
      <c r="E17" s="6" t="str">
        <f t="shared" si="19"/>
        <v>#REF!</v>
      </c>
      <c r="F17" s="6" t="str">
        <f t="shared" ref="F17:L17" si="20">'Woodmore Wildcats'!B35</f>
        <v>#REF!</v>
      </c>
      <c r="G17" s="6" t="str">
        <f t="shared" si="20"/>
        <v>#REF!</v>
      </c>
      <c r="H17" s="6" t="str">
        <f t="shared" si="20"/>
        <v>#REF!</v>
      </c>
      <c r="I17" s="6" t="str">
        <f t="shared" si="20"/>
        <v>#REF!</v>
      </c>
      <c r="J17" s="6" t="str">
        <f t="shared" si="20"/>
        <v>#REF!</v>
      </c>
      <c r="K17" s="6" t="str">
        <f t="shared" si="20"/>
        <v>#REF!</v>
      </c>
      <c r="L17" s="6" t="str">
        <f t="shared" si="20"/>
        <v>#REF!</v>
      </c>
    </row>
    <row r="18">
      <c r="A18" s="6" t="str">
        <f t="shared" si="18"/>
        <v>#REF!</v>
      </c>
      <c r="B18" s="6"/>
      <c r="C18" s="6"/>
      <c r="D18" s="6"/>
      <c r="E18" s="6" t="str">
        <f t="shared" si="19"/>
        <v>#REF!</v>
      </c>
      <c r="F18" s="6" t="str">
        <f t="shared" ref="F18:L18" si="21">'Woodmore Wildcats'!B36</f>
        <v>#REF!</v>
      </c>
      <c r="G18" s="6" t="str">
        <f t="shared" si="21"/>
        <v>#REF!</v>
      </c>
      <c r="H18" s="6" t="str">
        <f t="shared" si="21"/>
        <v>#REF!</v>
      </c>
      <c r="I18" s="6" t="str">
        <f t="shared" si="21"/>
        <v>#REF!</v>
      </c>
      <c r="J18" s="6" t="str">
        <f t="shared" si="21"/>
        <v>#REF!</v>
      </c>
      <c r="K18" s="6" t="str">
        <f t="shared" si="21"/>
        <v>#REF!</v>
      </c>
      <c r="L18" s="6" t="str">
        <f t="shared" si="21"/>
        <v>#REF!</v>
      </c>
    </row>
    <row r="19">
      <c r="A19" s="6" t="str">
        <f t="shared" si="18"/>
        <v>#REF!</v>
      </c>
      <c r="B19" s="6"/>
      <c r="C19" s="6"/>
      <c r="D19" s="6"/>
      <c r="E19" s="6" t="str">
        <f t="shared" si="19"/>
        <v>#REF!</v>
      </c>
      <c r="F19" s="6" t="str">
        <f t="shared" ref="F19:L19" si="22">'Woodmore Wildcats'!B37</f>
        <v>#REF!</v>
      </c>
      <c r="G19" s="6" t="str">
        <f t="shared" si="22"/>
        <v>#REF!</v>
      </c>
      <c r="H19" s="6" t="str">
        <f t="shared" si="22"/>
        <v>#REF!</v>
      </c>
      <c r="I19" s="6" t="str">
        <f t="shared" si="22"/>
        <v>#REF!</v>
      </c>
      <c r="J19" s="6" t="str">
        <f t="shared" si="22"/>
        <v>#REF!</v>
      </c>
      <c r="K19" s="6" t="str">
        <f t="shared" si="22"/>
        <v>#REF!</v>
      </c>
      <c r="L19" s="6" t="str">
        <f t="shared" si="22"/>
        <v>#REF!</v>
      </c>
    </row>
    <row r="20">
      <c r="A20" s="6" t="str">
        <f t="shared" si="18"/>
        <v>#REF!</v>
      </c>
      <c r="B20" s="6"/>
      <c r="C20" s="6"/>
      <c r="D20" s="6"/>
      <c r="E20" s="6" t="str">
        <f t="shared" si="19"/>
        <v>#REF!</v>
      </c>
      <c r="F20" s="6" t="str">
        <f t="shared" ref="F20:L20" si="23">'Woodmore Wildcats'!B38</f>
        <v>#REF!</v>
      </c>
      <c r="G20" s="6" t="str">
        <f t="shared" si="23"/>
        <v>#REF!</v>
      </c>
      <c r="H20" s="6" t="str">
        <f t="shared" si="23"/>
        <v>#REF!</v>
      </c>
      <c r="I20" s="6" t="str">
        <f t="shared" si="23"/>
        <v>#REF!</v>
      </c>
      <c r="J20" s="6" t="str">
        <f t="shared" si="23"/>
        <v>#REF!</v>
      </c>
      <c r="K20" s="6" t="str">
        <f t="shared" si="23"/>
        <v>#REF!</v>
      </c>
      <c r="L20" s="6" t="str">
        <f t="shared" si="23"/>
        <v>#REF!</v>
      </c>
    </row>
    <row r="21">
      <c r="A21" s="6" t="str">
        <f t="shared" si="18"/>
        <v>#REF!</v>
      </c>
      <c r="B21" s="6"/>
      <c r="C21" s="6"/>
      <c r="D21" s="6"/>
      <c r="E21" s="6" t="str">
        <f t="shared" si="19"/>
        <v>#REF!</v>
      </c>
      <c r="F21" s="6" t="str">
        <f t="shared" ref="F21:L21" si="24">'Woodmore Wildcats'!B39</f>
        <v>#REF!</v>
      </c>
      <c r="G21" s="6" t="str">
        <f t="shared" si="24"/>
        <v>#REF!</v>
      </c>
      <c r="H21" s="6" t="str">
        <f t="shared" si="24"/>
        <v>#REF!</v>
      </c>
      <c r="I21" s="6" t="str">
        <f t="shared" si="24"/>
        <v>#REF!</v>
      </c>
      <c r="J21" s="6" t="str">
        <f t="shared" si="24"/>
        <v>#REF!</v>
      </c>
      <c r="K21" s="6" t="str">
        <f t="shared" si="24"/>
        <v>#REF!</v>
      </c>
      <c r="L21" s="6" t="str">
        <f t="shared" si="24"/>
        <v>#REF!</v>
      </c>
    </row>
    <row r="22">
      <c r="A22" s="6" t="str">
        <f t="shared" si="18"/>
        <v>#REF!</v>
      </c>
      <c r="B22" s="6"/>
      <c r="C22" s="6"/>
      <c r="D22" s="6"/>
      <c r="E22" s="6" t="str">
        <f t="shared" si="19"/>
        <v>#REF!</v>
      </c>
      <c r="F22" s="6" t="str">
        <f t="shared" ref="F22:L22" si="25">'Woodmore Wildcats'!B40</f>
        <v>#REF!</v>
      </c>
      <c r="G22" s="6" t="str">
        <f t="shared" si="25"/>
        <v>#REF!</v>
      </c>
      <c r="H22" s="6" t="str">
        <f t="shared" si="25"/>
        <v>#REF!</v>
      </c>
      <c r="I22" s="6" t="str">
        <f t="shared" si="25"/>
        <v>#REF!</v>
      </c>
      <c r="J22" s="6" t="str">
        <f t="shared" si="25"/>
        <v>#REF!</v>
      </c>
      <c r="K22" s="6" t="str">
        <f t="shared" si="25"/>
        <v>#REF!</v>
      </c>
      <c r="L22" s="6" t="str">
        <f t="shared" si="25"/>
        <v>#REF!</v>
      </c>
    </row>
    <row r="23">
      <c r="A23" s="6" t="str">
        <f t="shared" si="18"/>
        <v>#REF!</v>
      </c>
      <c r="B23" s="6"/>
      <c r="C23" s="6"/>
      <c r="D23" s="6"/>
      <c r="E23" s="6" t="str">
        <f t="shared" si="19"/>
        <v>#REF!</v>
      </c>
      <c r="F23" s="6" t="str">
        <f t="shared" ref="F23:L23" si="26">'Woodmore Wildcats'!B41</f>
        <v>#REF!</v>
      </c>
      <c r="G23" s="6" t="str">
        <f t="shared" si="26"/>
        <v>#REF!</v>
      </c>
      <c r="H23" s="6" t="str">
        <f t="shared" si="26"/>
        <v>#REF!</v>
      </c>
      <c r="I23" s="6" t="str">
        <f t="shared" si="26"/>
        <v>#REF!</v>
      </c>
      <c r="J23" s="6" t="str">
        <f t="shared" si="26"/>
        <v>#REF!</v>
      </c>
      <c r="K23" s="6" t="str">
        <f t="shared" si="26"/>
        <v>#REF!</v>
      </c>
      <c r="L23" s="6" t="str">
        <f t="shared" si="26"/>
        <v>#REF!</v>
      </c>
    </row>
    <row r="24">
      <c r="A24" s="6" t="str">
        <f t="shared" si="18"/>
        <v>#REF!</v>
      </c>
      <c r="B24" s="6"/>
      <c r="C24" s="6"/>
      <c r="D24" s="6"/>
      <c r="E24" s="6" t="str">
        <f t="shared" si="19"/>
        <v>#REF!</v>
      </c>
      <c r="F24" s="6" t="str">
        <f t="shared" ref="F24:L24" si="27">'Woodmore Wildcats'!B42</f>
        <v>#REF!</v>
      </c>
      <c r="G24" s="6" t="str">
        <f t="shared" si="27"/>
        <v>#REF!</v>
      </c>
      <c r="H24" s="6" t="str">
        <f t="shared" si="27"/>
        <v>#REF!</v>
      </c>
      <c r="I24" s="6" t="str">
        <f t="shared" si="27"/>
        <v>#REF!</v>
      </c>
      <c r="J24" s="6" t="str">
        <f t="shared" si="27"/>
        <v>#REF!</v>
      </c>
      <c r="K24" s="6" t="str">
        <f t="shared" si="27"/>
        <v>#REF!</v>
      </c>
      <c r="L24" s="6" t="str">
        <f t="shared" si="27"/>
        <v>#REF!</v>
      </c>
    </row>
    <row r="25">
      <c r="A25" s="6" t="str">
        <f t="shared" si="18"/>
        <v>#REF!</v>
      </c>
      <c r="B25" s="6"/>
      <c r="C25" s="6"/>
      <c r="D25" s="6"/>
      <c r="E25" s="6" t="str">
        <f t="shared" si="19"/>
        <v>#REF!</v>
      </c>
      <c r="F25" s="6" t="str">
        <f t="shared" ref="F25:L25" si="28">'Woodmore Wildcats'!B43</f>
        <v>#REF!</v>
      </c>
      <c r="G25" s="6" t="str">
        <f t="shared" si="28"/>
        <v>#REF!</v>
      </c>
      <c r="H25" s="6" t="str">
        <f t="shared" si="28"/>
        <v>#REF!</v>
      </c>
      <c r="I25" s="6" t="str">
        <f t="shared" si="28"/>
        <v>#REF!</v>
      </c>
      <c r="J25" s="6" t="str">
        <f t="shared" si="28"/>
        <v>#REF!</v>
      </c>
      <c r="K25" s="6" t="str">
        <f t="shared" si="28"/>
        <v>#REF!</v>
      </c>
      <c r="L25" s="6" t="str">
        <f t="shared" si="28"/>
        <v>#REF!</v>
      </c>
    </row>
    <row r="26">
      <c r="A26" s="6" t="str">
        <f t="shared" si="18"/>
        <v>#REF!</v>
      </c>
      <c r="B26" s="6"/>
      <c r="C26" s="6"/>
      <c r="D26" s="6"/>
      <c r="E26" s="6" t="str">
        <f t="shared" si="19"/>
        <v>#REF!</v>
      </c>
      <c r="F26" s="6" t="str">
        <f t="shared" ref="F26:L26" si="29">'Woodmore Wildcats'!B44</f>
        <v>#REF!</v>
      </c>
      <c r="G26" s="6" t="str">
        <f t="shared" si="29"/>
        <v>#REF!</v>
      </c>
      <c r="H26" s="6" t="str">
        <f t="shared" si="29"/>
        <v>#REF!</v>
      </c>
      <c r="I26" s="6" t="str">
        <f t="shared" si="29"/>
        <v>#REF!</v>
      </c>
      <c r="J26" s="6" t="str">
        <f t="shared" si="29"/>
        <v>#REF!</v>
      </c>
      <c r="K26" s="6" t="str">
        <f t="shared" si="29"/>
        <v>#REF!</v>
      </c>
      <c r="L26" s="6" t="str">
        <f t="shared" si="29"/>
        <v>#REF!</v>
      </c>
    </row>
    <row r="27">
      <c r="A27" s="6" t="str">
        <f t="shared" si="18"/>
        <v>#REF!</v>
      </c>
      <c r="B27" s="6"/>
      <c r="C27" s="6"/>
      <c r="D27" s="6"/>
      <c r="E27" s="6" t="str">
        <f t="shared" si="19"/>
        <v>#REF!</v>
      </c>
      <c r="F27" s="6" t="str">
        <f t="shared" ref="F27:L27" si="30">'Woodmore Wildcats'!B45</f>
        <v>#REF!</v>
      </c>
      <c r="G27" s="6" t="str">
        <f t="shared" si="30"/>
        <v>#REF!</v>
      </c>
      <c r="H27" s="6" t="str">
        <f t="shared" si="30"/>
        <v>#REF!</v>
      </c>
      <c r="I27" s="6" t="str">
        <f t="shared" si="30"/>
        <v>#REF!</v>
      </c>
      <c r="J27" s="6" t="str">
        <f t="shared" si="30"/>
        <v>#REF!</v>
      </c>
      <c r="K27" s="6" t="str">
        <f t="shared" si="30"/>
        <v>#REF!</v>
      </c>
      <c r="L27" s="6" t="str">
        <f t="shared" si="30"/>
        <v>#REF!</v>
      </c>
    </row>
    <row r="28">
      <c r="A28" s="6" t="str">
        <f t="shared" si="18"/>
        <v>#REF!</v>
      </c>
      <c r="B28" s="6"/>
      <c r="C28" s="6"/>
      <c r="D28" s="6"/>
      <c r="E28" s="6" t="str">
        <f t="shared" si="19"/>
        <v>#REF!</v>
      </c>
      <c r="F28" s="6" t="str">
        <f t="shared" ref="F28:L28" si="31">'Woodmore Wildcats'!B46</f>
        <v>#REF!</v>
      </c>
      <c r="G28" s="6" t="str">
        <f t="shared" si="31"/>
        <v>#REF!</v>
      </c>
      <c r="H28" s="6" t="str">
        <f t="shared" si="31"/>
        <v>#REF!</v>
      </c>
      <c r="I28" s="6" t="str">
        <f t="shared" si="31"/>
        <v>#REF!</v>
      </c>
      <c r="J28" s="6" t="str">
        <f t="shared" si="31"/>
        <v>#REF!</v>
      </c>
      <c r="K28" s="6" t="str">
        <f t="shared" si="31"/>
        <v>#REF!</v>
      </c>
      <c r="L28" s="6" t="str">
        <f t="shared" si="31"/>
        <v>#REF!</v>
      </c>
    </row>
    <row r="29">
      <c r="A29" s="6" t="str">
        <f t="shared" si="18"/>
        <v>#REF!</v>
      </c>
      <c r="B29" s="6"/>
      <c r="C29" s="6"/>
      <c r="D29" s="6"/>
      <c r="E29" s="6" t="str">
        <f t="shared" si="19"/>
        <v>#REF!</v>
      </c>
      <c r="F29" s="6" t="str">
        <f t="shared" ref="F29:L29" si="32">'Woodmore Wildcats'!B47</f>
        <v>#REF!</v>
      </c>
      <c r="G29" s="6" t="str">
        <f t="shared" si="32"/>
        <v>#REF!</v>
      </c>
      <c r="H29" s="6" t="str">
        <f t="shared" si="32"/>
        <v>#REF!</v>
      </c>
      <c r="I29" s="6" t="str">
        <f t="shared" si="32"/>
        <v>#REF!</v>
      </c>
      <c r="J29" s="6" t="str">
        <f t="shared" si="32"/>
        <v>#REF!</v>
      </c>
      <c r="K29" s="6" t="str">
        <f t="shared" si="32"/>
        <v>#REF!</v>
      </c>
      <c r="L29" s="6" t="str">
        <f t="shared" si="32"/>
        <v>#REF!</v>
      </c>
    </row>
    <row r="30">
      <c r="A30" s="6" t="str">
        <f t="shared" ref="A30:A43" si="34">'Gibsonburg Golden Bears'!A34</f>
        <v>#REF!</v>
      </c>
      <c r="B30" s="6"/>
      <c r="C30" s="6"/>
      <c r="D30" s="6"/>
      <c r="E30" s="6" t="str">
        <f t="shared" ref="E30:E43" si="35">LEFT('Gibsonburg Golden Bears'!A$1,3)</f>
        <v>#REF!</v>
      </c>
      <c r="F30" s="6" t="str">
        <f t="shared" ref="F30:L30" si="33">'Gibsonburg Golden Bears'!B34</f>
        <v>#REF!</v>
      </c>
      <c r="G30" s="6" t="str">
        <f t="shared" si="33"/>
        <v>#REF!</v>
      </c>
      <c r="H30" s="6" t="str">
        <f t="shared" si="33"/>
        <v>#REF!</v>
      </c>
      <c r="I30" s="6" t="str">
        <f t="shared" si="33"/>
        <v>#REF!</v>
      </c>
      <c r="J30" s="6" t="str">
        <f t="shared" si="33"/>
        <v>#REF!</v>
      </c>
      <c r="K30" s="6" t="str">
        <f t="shared" si="33"/>
        <v>#REF!</v>
      </c>
      <c r="L30" s="6" t="str">
        <f t="shared" si="33"/>
        <v>#REF!</v>
      </c>
    </row>
    <row r="31">
      <c r="A31" s="6" t="str">
        <f t="shared" si="34"/>
        <v>#REF!</v>
      </c>
      <c r="B31" s="6"/>
      <c r="C31" s="6"/>
      <c r="D31" s="6"/>
      <c r="E31" s="6" t="str">
        <f t="shared" si="35"/>
        <v>#REF!</v>
      </c>
      <c r="F31" s="6" t="str">
        <f t="shared" ref="F31:L31" si="36">'Gibsonburg Golden Bears'!B35</f>
        <v>#REF!</v>
      </c>
      <c r="G31" s="6" t="str">
        <f t="shared" si="36"/>
        <v>#REF!</v>
      </c>
      <c r="H31" s="6" t="str">
        <f t="shared" si="36"/>
        <v>#REF!</v>
      </c>
      <c r="I31" s="6" t="str">
        <f t="shared" si="36"/>
        <v>#REF!</v>
      </c>
      <c r="J31" s="6" t="str">
        <f t="shared" si="36"/>
        <v>#REF!</v>
      </c>
      <c r="K31" s="6" t="str">
        <f t="shared" si="36"/>
        <v>#REF!</v>
      </c>
      <c r="L31" s="6" t="str">
        <f t="shared" si="36"/>
        <v>#REF!</v>
      </c>
    </row>
    <row r="32">
      <c r="A32" s="6" t="str">
        <f t="shared" si="34"/>
        <v>#REF!</v>
      </c>
      <c r="B32" s="6"/>
      <c r="C32" s="6"/>
      <c r="D32" s="6"/>
      <c r="E32" s="6" t="str">
        <f t="shared" si="35"/>
        <v>#REF!</v>
      </c>
      <c r="F32" s="6" t="str">
        <f t="shared" ref="F32:L32" si="37">'Gibsonburg Golden Bears'!B36</f>
        <v>#REF!</v>
      </c>
      <c r="G32" s="6" t="str">
        <f t="shared" si="37"/>
        <v>#REF!</v>
      </c>
      <c r="H32" s="6" t="str">
        <f t="shared" si="37"/>
        <v>#REF!</v>
      </c>
      <c r="I32" s="6" t="str">
        <f t="shared" si="37"/>
        <v>#REF!</v>
      </c>
      <c r="J32" s="6" t="str">
        <f t="shared" si="37"/>
        <v>#REF!</v>
      </c>
      <c r="K32" s="6" t="str">
        <f t="shared" si="37"/>
        <v>#REF!</v>
      </c>
      <c r="L32" s="6" t="str">
        <f t="shared" si="37"/>
        <v>#REF!</v>
      </c>
    </row>
    <row r="33">
      <c r="A33" s="6" t="str">
        <f t="shared" si="34"/>
        <v>#REF!</v>
      </c>
      <c r="B33" s="6"/>
      <c r="C33" s="6"/>
      <c r="D33" s="6"/>
      <c r="E33" s="6" t="str">
        <f t="shared" si="35"/>
        <v>#REF!</v>
      </c>
      <c r="F33" s="6" t="str">
        <f t="shared" ref="F33:L33" si="38">'Gibsonburg Golden Bears'!B37</f>
        <v>#REF!</v>
      </c>
      <c r="G33" s="6" t="str">
        <f t="shared" si="38"/>
        <v>#REF!</v>
      </c>
      <c r="H33" s="6" t="str">
        <f t="shared" si="38"/>
        <v>#REF!</v>
      </c>
      <c r="I33" s="6" t="str">
        <f t="shared" si="38"/>
        <v>#REF!</v>
      </c>
      <c r="J33" s="6" t="str">
        <f t="shared" si="38"/>
        <v>#REF!</v>
      </c>
      <c r="K33" s="6" t="str">
        <f t="shared" si="38"/>
        <v>#REF!</v>
      </c>
      <c r="L33" s="6" t="str">
        <f t="shared" si="38"/>
        <v>#REF!</v>
      </c>
    </row>
    <row r="34">
      <c r="A34" s="6" t="str">
        <f t="shared" si="34"/>
        <v>#REF!</v>
      </c>
      <c r="B34" s="6"/>
      <c r="C34" s="6"/>
      <c r="D34" s="6"/>
      <c r="E34" s="6" t="str">
        <f t="shared" si="35"/>
        <v>#REF!</v>
      </c>
      <c r="F34" s="6" t="str">
        <f t="shared" ref="F34:L34" si="39">'Gibsonburg Golden Bears'!B38</f>
        <v>#REF!</v>
      </c>
      <c r="G34" s="6" t="str">
        <f t="shared" si="39"/>
        <v>#REF!</v>
      </c>
      <c r="H34" s="6" t="str">
        <f t="shared" si="39"/>
        <v>#REF!</v>
      </c>
      <c r="I34" s="6" t="str">
        <f t="shared" si="39"/>
        <v>#REF!</v>
      </c>
      <c r="J34" s="6" t="str">
        <f t="shared" si="39"/>
        <v>#REF!</v>
      </c>
      <c r="K34" s="6" t="str">
        <f t="shared" si="39"/>
        <v>#REF!</v>
      </c>
      <c r="L34" s="6" t="str">
        <f t="shared" si="39"/>
        <v>#REF!</v>
      </c>
    </row>
    <row r="35">
      <c r="A35" s="6" t="str">
        <f t="shared" si="34"/>
        <v>#REF!</v>
      </c>
      <c r="B35" s="6"/>
      <c r="C35" s="6"/>
      <c r="D35" s="6"/>
      <c r="E35" s="6" t="str">
        <f t="shared" si="35"/>
        <v>#REF!</v>
      </c>
      <c r="F35" s="6" t="str">
        <f t="shared" ref="F35:L35" si="40">'Gibsonburg Golden Bears'!B39</f>
        <v>#REF!</v>
      </c>
      <c r="G35" s="6" t="str">
        <f t="shared" si="40"/>
        <v>#REF!</v>
      </c>
      <c r="H35" s="6" t="str">
        <f t="shared" si="40"/>
        <v>#REF!</v>
      </c>
      <c r="I35" s="6" t="str">
        <f t="shared" si="40"/>
        <v>#REF!</v>
      </c>
      <c r="J35" s="6" t="str">
        <f t="shared" si="40"/>
        <v>#REF!</v>
      </c>
      <c r="K35" s="6" t="str">
        <f t="shared" si="40"/>
        <v>#REF!</v>
      </c>
      <c r="L35" s="6" t="str">
        <f t="shared" si="40"/>
        <v>#REF!</v>
      </c>
    </row>
    <row r="36">
      <c r="A36" s="6" t="str">
        <f t="shared" si="34"/>
        <v>#REF!</v>
      </c>
      <c r="B36" s="6"/>
      <c r="C36" s="6"/>
      <c r="D36" s="6"/>
      <c r="E36" s="6" t="str">
        <f t="shared" si="35"/>
        <v>#REF!</v>
      </c>
      <c r="F36" s="6" t="str">
        <f t="shared" ref="F36:L36" si="41">'Gibsonburg Golden Bears'!B40</f>
        <v>#REF!</v>
      </c>
      <c r="G36" s="6" t="str">
        <f t="shared" si="41"/>
        <v>#REF!</v>
      </c>
      <c r="H36" s="6" t="str">
        <f t="shared" si="41"/>
        <v>#REF!</v>
      </c>
      <c r="I36" s="6" t="str">
        <f t="shared" si="41"/>
        <v>#REF!</v>
      </c>
      <c r="J36" s="6" t="str">
        <f t="shared" si="41"/>
        <v>#REF!</v>
      </c>
      <c r="K36" s="6" t="str">
        <f t="shared" si="41"/>
        <v>#REF!</v>
      </c>
      <c r="L36" s="6" t="str">
        <f t="shared" si="41"/>
        <v>#REF!</v>
      </c>
    </row>
    <row r="37">
      <c r="A37" s="6" t="str">
        <f t="shared" si="34"/>
        <v>#REF!</v>
      </c>
      <c r="B37" s="6"/>
      <c r="C37" s="6"/>
      <c r="D37" s="6"/>
      <c r="E37" s="6" t="str">
        <f t="shared" si="35"/>
        <v>#REF!</v>
      </c>
      <c r="F37" s="6" t="str">
        <f t="shared" ref="F37:L37" si="42">'Gibsonburg Golden Bears'!B41</f>
        <v>#REF!</v>
      </c>
      <c r="G37" s="6" t="str">
        <f t="shared" si="42"/>
        <v>#REF!</v>
      </c>
      <c r="H37" s="6" t="str">
        <f t="shared" si="42"/>
        <v>#REF!</v>
      </c>
      <c r="I37" s="6" t="str">
        <f t="shared" si="42"/>
        <v>#REF!</v>
      </c>
      <c r="J37" s="6" t="str">
        <f t="shared" si="42"/>
        <v>#REF!</v>
      </c>
      <c r="K37" s="6" t="str">
        <f t="shared" si="42"/>
        <v>#REF!</v>
      </c>
      <c r="L37" s="6" t="str">
        <f t="shared" si="42"/>
        <v>#REF!</v>
      </c>
    </row>
    <row r="38">
      <c r="A38" s="6" t="str">
        <f t="shared" si="34"/>
        <v>#REF!</v>
      </c>
      <c r="B38" s="6"/>
      <c r="C38" s="6"/>
      <c r="D38" s="6"/>
      <c r="E38" s="6" t="str">
        <f t="shared" si="35"/>
        <v>#REF!</v>
      </c>
      <c r="F38" s="6" t="str">
        <f t="shared" ref="F38:L38" si="43">'Gibsonburg Golden Bears'!B42</f>
        <v>#REF!</v>
      </c>
      <c r="G38" s="6" t="str">
        <f t="shared" si="43"/>
        <v>#REF!</v>
      </c>
      <c r="H38" s="6" t="str">
        <f t="shared" si="43"/>
        <v>#REF!</v>
      </c>
      <c r="I38" s="6" t="str">
        <f t="shared" si="43"/>
        <v>#REF!</v>
      </c>
      <c r="J38" s="6" t="str">
        <f t="shared" si="43"/>
        <v>#REF!</v>
      </c>
      <c r="K38" s="6" t="str">
        <f t="shared" si="43"/>
        <v>#REF!</v>
      </c>
      <c r="L38" s="6" t="str">
        <f t="shared" si="43"/>
        <v>#REF!</v>
      </c>
    </row>
    <row r="39">
      <c r="A39" s="6" t="str">
        <f t="shared" si="34"/>
        <v>#REF!</v>
      </c>
      <c r="B39" s="6"/>
      <c r="C39" s="6"/>
      <c r="D39" s="6"/>
      <c r="E39" s="6" t="str">
        <f t="shared" si="35"/>
        <v>#REF!</v>
      </c>
      <c r="F39" s="6" t="str">
        <f t="shared" ref="F39:L39" si="44">'Gibsonburg Golden Bears'!B43</f>
        <v>#REF!</v>
      </c>
      <c r="G39" s="6" t="str">
        <f t="shared" si="44"/>
        <v>#REF!</v>
      </c>
      <c r="H39" s="6" t="str">
        <f t="shared" si="44"/>
        <v>#REF!</v>
      </c>
      <c r="I39" s="6" t="str">
        <f t="shared" si="44"/>
        <v>#REF!</v>
      </c>
      <c r="J39" s="6" t="str">
        <f t="shared" si="44"/>
        <v>#REF!</v>
      </c>
      <c r="K39" s="6" t="str">
        <f t="shared" si="44"/>
        <v>#REF!</v>
      </c>
      <c r="L39" s="6" t="str">
        <f t="shared" si="44"/>
        <v>#REF!</v>
      </c>
    </row>
    <row r="40">
      <c r="A40" s="6" t="str">
        <f t="shared" si="34"/>
        <v>#REF!</v>
      </c>
      <c r="B40" s="6"/>
      <c r="C40" s="6"/>
      <c r="D40" s="6"/>
      <c r="E40" s="6" t="str">
        <f t="shared" si="35"/>
        <v>#REF!</v>
      </c>
      <c r="F40" s="6" t="str">
        <f t="shared" ref="F40:L40" si="45">'Gibsonburg Golden Bears'!B44</f>
        <v>#REF!</v>
      </c>
      <c r="G40" s="6" t="str">
        <f t="shared" si="45"/>
        <v>#REF!</v>
      </c>
      <c r="H40" s="6" t="str">
        <f t="shared" si="45"/>
        <v>#REF!</v>
      </c>
      <c r="I40" s="6" t="str">
        <f t="shared" si="45"/>
        <v>#REF!</v>
      </c>
      <c r="J40" s="6" t="str">
        <f t="shared" si="45"/>
        <v>#REF!</v>
      </c>
      <c r="K40" s="6" t="str">
        <f t="shared" si="45"/>
        <v>#REF!</v>
      </c>
      <c r="L40" s="6" t="str">
        <f t="shared" si="45"/>
        <v>#REF!</v>
      </c>
    </row>
    <row r="41">
      <c r="A41" s="6" t="str">
        <f t="shared" si="34"/>
        <v>#REF!</v>
      </c>
      <c r="B41" s="6"/>
      <c r="C41" s="6"/>
      <c r="D41" s="6"/>
      <c r="E41" s="6" t="str">
        <f t="shared" si="35"/>
        <v>#REF!</v>
      </c>
      <c r="F41" s="6" t="str">
        <f t="shared" ref="F41:L41" si="46">'Gibsonburg Golden Bears'!B45</f>
        <v>#REF!</v>
      </c>
      <c r="G41" s="6" t="str">
        <f t="shared" si="46"/>
        <v>#REF!</v>
      </c>
      <c r="H41" s="6" t="str">
        <f t="shared" si="46"/>
        <v>#REF!</v>
      </c>
      <c r="I41" s="6" t="str">
        <f t="shared" si="46"/>
        <v>#REF!</v>
      </c>
      <c r="J41" s="6" t="str">
        <f t="shared" si="46"/>
        <v>#REF!</v>
      </c>
      <c r="K41" s="6" t="str">
        <f t="shared" si="46"/>
        <v>#REF!</v>
      </c>
      <c r="L41" s="6" t="str">
        <f t="shared" si="46"/>
        <v>#REF!</v>
      </c>
    </row>
    <row r="42">
      <c r="A42" s="6" t="str">
        <f t="shared" si="34"/>
        <v>#REF!</v>
      </c>
      <c r="B42" s="6"/>
      <c r="C42" s="6"/>
      <c r="D42" s="6"/>
      <c r="E42" s="6" t="str">
        <f t="shared" si="35"/>
        <v>#REF!</v>
      </c>
      <c r="F42" s="6" t="str">
        <f t="shared" ref="F42:L42" si="47">'Gibsonburg Golden Bears'!B46</f>
        <v>#REF!</v>
      </c>
      <c r="G42" s="6" t="str">
        <f t="shared" si="47"/>
        <v>#REF!</v>
      </c>
      <c r="H42" s="6" t="str">
        <f t="shared" si="47"/>
        <v>#REF!</v>
      </c>
      <c r="I42" s="6" t="str">
        <f t="shared" si="47"/>
        <v>#REF!</v>
      </c>
      <c r="J42" s="6" t="str">
        <f t="shared" si="47"/>
        <v>#REF!</v>
      </c>
      <c r="K42" s="6" t="str">
        <f t="shared" si="47"/>
        <v>#REF!</v>
      </c>
      <c r="L42" s="6" t="str">
        <f t="shared" si="47"/>
        <v>#REF!</v>
      </c>
    </row>
    <row r="43">
      <c r="A43" s="6" t="str">
        <f t="shared" si="34"/>
        <v>#REF!</v>
      </c>
      <c r="B43" s="6"/>
      <c r="C43" s="6"/>
      <c r="D43" s="6"/>
      <c r="E43" s="6" t="str">
        <f t="shared" si="35"/>
        <v>#REF!</v>
      </c>
      <c r="F43" s="6" t="str">
        <f t="shared" ref="F43:L43" si="48">'Gibsonburg Golden Bears'!B47</f>
        <v>#REF!</v>
      </c>
      <c r="G43" s="6" t="str">
        <f t="shared" si="48"/>
        <v>#REF!</v>
      </c>
      <c r="H43" s="6" t="str">
        <f t="shared" si="48"/>
        <v>#REF!</v>
      </c>
      <c r="I43" s="6" t="str">
        <f t="shared" si="48"/>
        <v>#REF!</v>
      </c>
      <c r="J43" s="6" t="str">
        <f t="shared" si="48"/>
        <v>#REF!</v>
      </c>
      <c r="K43" s="6" t="str">
        <f t="shared" si="48"/>
        <v>#REF!</v>
      </c>
      <c r="L43" s="6" t="str">
        <f t="shared" si="48"/>
        <v>#REF!</v>
      </c>
    </row>
    <row r="44">
      <c r="A44" s="6" t="str">
        <f t="shared" ref="A44:A57" si="50">'Lakota Raiders'!A34</f>
        <v>#REF!</v>
      </c>
      <c r="B44" s="6"/>
      <c r="C44" s="6"/>
      <c r="D44" s="6"/>
      <c r="E44" s="6" t="str">
        <f t="shared" ref="E44:E57" si="51">LEFT('Lakota Raiders'!A$1,3)</f>
        <v>#REF!</v>
      </c>
      <c r="F44" s="6" t="str">
        <f t="shared" ref="F44:L44" si="49">'Lakota Raiders'!B34</f>
        <v>#REF!</v>
      </c>
      <c r="G44" s="6" t="str">
        <f t="shared" si="49"/>
        <v>#REF!</v>
      </c>
      <c r="H44" s="6" t="str">
        <f t="shared" si="49"/>
        <v>#REF!</v>
      </c>
      <c r="I44" s="6" t="str">
        <f t="shared" si="49"/>
        <v>#REF!</v>
      </c>
      <c r="J44" s="6" t="str">
        <f t="shared" si="49"/>
        <v>#REF!</v>
      </c>
      <c r="K44" s="6" t="str">
        <f t="shared" si="49"/>
        <v>#REF!</v>
      </c>
      <c r="L44" s="6" t="str">
        <f t="shared" si="49"/>
        <v>#REF!</v>
      </c>
    </row>
    <row r="45">
      <c r="A45" s="6" t="str">
        <f t="shared" si="50"/>
        <v>#REF!</v>
      </c>
      <c r="B45" s="6"/>
      <c r="C45" s="6"/>
      <c r="D45" s="6"/>
      <c r="E45" s="6" t="str">
        <f t="shared" si="51"/>
        <v>#REF!</v>
      </c>
      <c r="F45" s="6" t="str">
        <f t="shared" ref="F45:L45" si="52">'Lakota Raiders'!B35</f>
        <v>#REF!</v>
      </c>
      <c r="G45" s="6" t="str">
        <f t="shared" si="52"/>
        <v>#REF!</v>
      </c>
      <c r="H45" s="6" t="str">
        <f t="shared" si="52"/>
        <v>#REF!</v>
      </c>
      <c r="I45" s="6" t="str">
        <f t="shared" si="52"/>
        <v>#REF!</v>
      </c>
      <c r="J45" s="6" t="str">
        <f t="shared" si="52"/>
        <v>#REF!</v>
      </c>
      <c r="K45" s="6" t="str">
        <f t="shared" si="52"/>
        <v>#REF!</v>
      </c>
      <c r="L45" s="6" t="str">
        <f t="shared" si="52"/>
        <v>#REF!</v>
      </c>
    </row>
    <row r="46">
      <c r="A46" s="6" t="str">
        <f t="shared" si="50"/>
        <v>#REF!</v>
      </c>
      <c r="B46" s="6"/>
      <c r="C46" s="6"/>
      <c r="D46" s="6"/>
      <c r="E46" s="6" t="str">
        <f t="shared" si="51"/>
        <v>#REF!</v>
      </c>
      <c r="F46" s="6" t="str">
        <f t="shared" ref="F46:L46" si="53">'Lakota Raiders'!B36</f>
        <v>#REF!</v>
      </c>
      <c r="G46" s="6" t="str">
        <f t="shared" si="53"/>
        <v>#REF!</v>
      </c>
      <c r="H46" s="6" t="str">
        <f t="shared" si="53"/>
        <v>#REF!</v>
      </c>
      <c r="I46" s="6" t="str">
        <f t="shared" si="53"/>
        <v>#REF!</v>
      </c>
      <c r="J46" s="6" t="str">
        <f t="shared" si="53"/>
        <v>#REF!</v>
      </c>
      <c r="K46" s="6" t="str">
        <f t="shared" si="53"/>
        <v>#REF!</v>
      </c>
      <c r="L46" s="6" t="str">
        <f t="shared" si="53"/>
        <v>#REF!</v>
      </c>
    </row>
    <row r="47">
      <c r="A47" s="6" t="str">
        <f t="shared" si="50"/>
        <v>#REF!</v>
      </c>
      <c r="B47" s="6"/>
      <c r="C47" s="6"/>
      <c r="D47" s="6"/>
      <c r="E47" s="6" t="str">
        <f t="shared" si="51"/>
        <v>#REF!</v>
      </c>
      <c r="F47" s="6" t="str">
        <f t="shared" ref="F47:L47" si="54">'Lakota Raiders'!B37</f>
        <v>#REF!</v>
      </c>
      <c r="G47" s="6" t="str">
        <f t="shared" si="54"/>
        <v>#REF!</v>
      </c>
      <c r="H47" s="6" t="str">
        <f t="shared" si="54"/>
        <v>#REF!</v>
      </c>
      <c r="I47" s="6" t="str">
        <f t="shared" si="54"/>
        <v>#REF!</v>
      </c>
      <c r="J47" s="6" t="str">
        <f t="shared" si="54"/>
        <v>#REF!</v>
      </c>
      <c r="K47" s="6" t="str">
        <f t="shared" si="54"/>
        <v>#REF!</v>
      </c>
      <c r="L47" s="6" t="str">
        <f t="shared" si="54"/>
        <v>#REF!</v>
      </c>
    </row>
    <row r="48">
      <c r="A48" s="6" t="str">
        <f t="shared" si="50"/>
        <v>#REF!</v>
      </c>
      <c r="B48" s="6"/>
      <c r="C48" s="6"/>
      <c r="D48" s="6"/>
      <c r="E48" s="6" t="str">
        <f t="shared" si="51"/>
        <v>#REF!</v>
      </c>
      <c r="F48" s="6" t="str">
        <f t="shared" ref="F48:L48" si="55">'Lakota Raiders'!B38</f>
        <v>#REF!</v>
      </c>
      <c r="G48" s="6" t="str">
        <f t="shared" si="55"/>
        <v>#REF!</v>
      </c>
      <c r="H48" s="6" t="str">
        <f t="shared" si="55"/>
        <v>#REF!</v>
      </c>
      <c r="I48" s="6" t="str">
        <f t="shared" si="55"/>
        <v>#REF!</v>
      </c>
      <c r="J48" s="6" t="str">
        <f t="shared" si="55"/>
        <v>#REF!</v>
      </c>
      <c r="K48" s="6" t="str">
        <f t="shared" si="55"/>
        <v>#REF!</v>
      </c>
      <c r="L48" s="6" t="str">
        <f t="shared" si="55"/>
        <v>#REF!</v>
      </c>
    </row>
    <row r="49">
      <c r="A49" s="6" t="str">
        <f t="shared" si="50"/>
        <v>#REF!</v>
      </c>
      <c r="B49" s="6"/>
      <c r="C49" s="6"/>
      <c r="D49" s="6"/>
      <c r="E49" s="6" t="str">
        <f t="shared" si="51"/>
        <v>#REF!</v>
      </c>
      <c r="F49" s="6" t="str">
        <f t="shared" ref="F49:L49" si="56">'Lakota Raiders'!B39</f>
        <v>#REF!</v>
      </c>
      <c r="G49" s="6" t="str">
        <f t="shared" si="56"/>
        <v>#REF!</v>
      </c>
      <c r="H49" s="6" t="str">
        <f t="shared" si="56"/>
        <v>#REF!</v>
      </c>
      <c r="I49" s="6" t="str">
        <f t="shared" si="56"/>
        <v>#REF!</v>
      </c>
      <c r="J49" s="6" t="str">
        <f t="shared" si="56"/>
        <v>#REF!</v>
      </c>
      <c r="K49" s="6" t="str">
        <f t="shared" si="56"/>
        <v>#REF!</v>
      </c>
      <c r="L49" s="6" t="str">
        <f t="shared" si="56"/>
        <v>#REF!</v>
      </c>
    </row>
    <row r="50">
      <c r="A50" s="6" t="str">
        <f t="shared" si="50"/>
        <v>#REF!</v>
      </c>
      <c r="B50" s="6"/>
      <c r="C50" s="6"/>
      <c r="D50" s="6"/>
      <c r="E50" s="6" t="str">
        <f t="shared" si="51"/>
        <v>#REF!</v>
      </c>
      <c r="F50" s="6" t="str">
        <f t="shared" ref="F50:L50" si="57">'Lakota Raiders'!B40</f>
        <v>#REF!</v>
      </c>
      <c r="G50" s="6" t="str">
        <f t="shared" si="57"/>
        <v>#REF!</v>
      </c>
      <c r="H50" s="6" t="str">
        <f t="shared" si="57"/>
        <v>#REF!</v>
      </c>
      <c r="I50" s="6" t="str">
        <f t="shared" si="57"/>
        <v>#REF!</v>
      </c>
      <c r="J50" s="6" t="str">
        <f t="shared" si="57"/>
        <v>#REF!</v>
      </c>
      <c r="K50" s="6" t="str">
        <f t="shared" si="57"/>
        <v>#REF!</v>
      </c>
      <c r="L50" s="6" t="str">
        <f t="shared" si="57"/>
        <v>#REF!</v>
      </c>
    </row>
    <row r="51">
      <c r="A51" s="6" t="str">
        <f t="shared" si="50"/>
        <v>#REF!</v>
      </c>
      <c r="B51" s="6"/>
      <c r="C51" s="6"/>
      <c r="D51" s="6"/>
      <c r="E51" s="6" t="str">
        <f t="shared" si="51"/>
        <v>#REF!</v>
      </c>
      <c r="F51" s="6" t="str">
        <f t="shared" ref="F51:L51" si="58">'Lakota Raiders'!B41</f>
        <v>#REF!</v>
      </c>
      <c r="G51" s="6" t="str">
        <f t="shared" si="58"/>
        <v>#REF!</v>
      </c>
      <c r="H51" s="6" t="str">
        <f t="shared" si="58"/>
        <v>#REF!</v>
      </c>
      <c r="I51" s="6" t="str">
        <f t="shared" si="58"/>
        <v>#REF!</v>
      </c>
      <c r="J51" s="6" t="str">
        <f t="shared" si="58"/>
        <v>#REF!</v>
      </c>
      <c r="K51" s="6" t="str">
        <f t="shared" si="58"/>
        <v>#REF!</v>
      </c>
      <c r="L51" s="6" t="str">
        <f t="shared" si="58"/>
        <v>#REF!</v>
      </c>
    </row>
    <row r="52">
      <c r="A52" s="6" t="str">
        <f t="shared" si="50"/>
        <v>#REF!</v>
      </c>
      <c r="B52" s="6"/>
      <c r="C52" s="6"/>
      <c r="D52" s="6"/>
      <c r="E52" s="6" t="str">
        <f t="shared" si="51"/>
        <v>#REF!</v>
      </c>
      <c r="F52" s="6" t="str">
        <f t="shared" ref="F52:L52" si="59">'Lakota Raiders'!B42</f>
        <v>#REF!</v>
      </c>
      <c r="G52" s="6" t="str">
        <f t="shared" si="59"/>
        <v>#REF!</v>
      </c>
      <c r="H52" s="6" t="str">
        <f t="shared" si="59"/>
        <v>#REF!</v>
      </c>
      <c r="I52" s="6" t="str">
        <f t="shared" si="59"/>
        <v>#REF!</v>
      </c>
      <c r="J52" s="6" t="str">
        <f t="shared" si="59"/>
        <v>#REF!</v>
      </c>
      <c r="K52" s="6" t="str">
        <f t="shared" si="59"/>
        <v>#REF!</v>
      </c>
      <c r="L52" s="6" t="str">
        <f t="shared" si="59"/>
        <v>#REF!</v>
      </c>
    </row>
    <row r="53">
      <c r="A53" s="6" t="str">
        <f t="shared" si="50"/>
        <v>#REF!</v>
      </c>
      <c r="B53" s="6"/>
      <c r="C53" s="6"/>
      <c r="D53" s="6"/>
      <c r="E53" s="6" t="str">
        <f t="shared" si="51"/>
        <v>#REF!</v>
      </c>
      <c r="F53" s="6" t="str">
        <f t="shared" ref="F53:L53" si="60">'Lakota Raiders'!B43</f>
        <v>#REF!</v>
      </c>
      <c r="G53" s="6" t="str">
        <f t="shared" si="60"/>
        <v>#REF!</v>
      </c>
      <c r="H53" s="6" t="str">
        <f t="shared" si="60"/>
        <v>#REF!</v>
      </c>
      <c r="I53" s="6" t="str">
        <f t="shared" si="60"/>
        <v>#REF!</v>
      </c>
      <c r="J53" s="6" t="str">
        <f t="shared" si="60"/>
        <v>#REF!</v>
      </c>
      <c r="K53" s="6" t="str">
        <f t="shared" si="60"/>
        <v>#REF!</v>
      </c>
      <c r="L53" s="6" t="str">
        <f t="shared" si="60"/>
        <v>#REF!</v>
      </c>
    </row>
    <row r="54">
      <c r="A54" s="6" t="str">
        <f t="shared" si="50"/>
        <v>#REF!</v>
      </c>
      <c r="B54" s="6"/>
      <c r="C54" s="6"/>
      <c r="D54" s="6"/>
      <c r="E54" s="6" t="str">
        <f t="shared" si="51"/>
        <v>#REF!</v>
      </c>
      <c r="F54" s="6" t="str">
        <f t="shared" ref="F54:L54" si="61">'Lakota Raiders'!B44</f>
        <v>#REF!</v>
      </c>
      <c r="G54" s="6" t="str">
        <f t="shared" si="61"/>
        <v>#REF!</v>
      </c>
      <c r="H54" s="6" t="str">
        <f t="shared" si="61"/>
        <v>#REF!</v>
      </c>
      <c r="I54" s="6" t="str">
        <f t="shared" si="61"/>
        <v>#REF!</v>
      </c>
      <c r="J54" s="6" t="str">
        <f t="shared" si="61"/>
        <v>#REF!</v>
      </c>
      <c r="K54" s="6" t="str">
        <f t="shared" si="61"/>
        <v>#REF!</v>
      </c>
      <c r="L54" s="6" t="str">
        <f t="shared" si="61"/>
        <v>#REF!</v>
      </c>
    </row>
    <row r="55">
      <c r="A55" s="6" t="str">
        <f t="shared" si="50"/>
        <v>#REF!</v>
      </c>
      <c r="B55" s="6"/>
      <c r="C55" s="6"/>
      <c r="D55" s="6"/>
      <c r="E55" s="6" t="str">
        <f t="shared" si="51"/>
        <v>#REF!</v>
      </c>
      <c r="F55" s="6" t="str">
        <f t="shared" ref="F55:L55" si="62">'Lakota Raiders'!B45</f>
        <v>#REF!</v>
      </c>
      <c r="G55" s="6" t="str">
        <f t="shared" si="62"/>
        <v>#REF!</v>
      </c>
      <c r="H55" s="6" t="str">
        <f t="shared" si="62"/>
        <v>#REF!</v>
      </c>
      <c r="I55" s="6" t="str">
        <f t="shared" si="62"/>
        <v>#REF!</v>
      </c>
      <c r="J55" s="6" t="str">
        <f t="shared" si="62"/>
        <v>#REF!</v>
      </c>
      <c r="K55" s="6" t="str">
        <f t="shared" si="62"/>
        <v>#REF!</v>
      </c>
      <c r="L55" s="6" t="str">
        <f t="shared" si="62"/>
        <v>#REF!</v>
      </c>
    </row>
    <row r="56">
      <c r="A56" s="6" t="str">
        <f t="shared" si="50"/>
        <v>#REF!</v>
      </c>
      <c r="B56" s="6"/>
      <c r="C56" s="6"/>
      <c r="D56" s="6"/>
      <c r="E56" s="6" t="str">
        <f t="shared" si="51"/>
        <v>#REF!</v>
      </c>
      <c r="F56" s="6" t="str">
        <f t="shared" ref="F56:L56" si="63">'Lakota Raiders'!B46</f>
        <v>#REF!</v>
      </c>
      <c r="G56" s="6" t="str">
        <f t="shared" si="63"/>
        <v>#REF!</v>
      </c>
      <c r="H56" s="6" t="str">
        <f t="shared" si="63"/>
        <v>#REF!</v>
      </c>
      <c r="I56" s="6" t="str">
        <f t="shared" si="63"/>
        <v>#REF!</v>
      </c>
      <c r="J56" s="6" t="str">
        <f t="shared" si="63"/>
        <v>#REF!</v>
      </c>
      <c r="K56" s="6" t="str">
        <f t="shared" si="63"/>
        <v>#REF!</v>
      </c>
      <c r="L56" s="6" t="str">
        <f t="shared" si="63"/>
        <v>#REF!</v>
      </c>
    </row>
    <row r="57">
      <c r="A57" s="6" t="str">
        <f t="shared" si="50"/>
        <v>#REF!</v>
      </c>
      <c r="B57" s="6"/>
      <c r="C57" s="6"/>
      <c r="D57" s="6"/>
      <c r="E57" s="6" t="str">
        <f t="shared" si="51"/>
        <v>#REF!</v>
      </c>
      <c r="F57" s="6" t="str">
        <f t="shared" ref="F57:L57" si="64">'Lakota Raiders'!B47</f>
        <v>#REF!</v>
      </c>
      <c r="G57" s="6" t="str">
        <f t="shared" si="64"/>
        <v>#REF!</v>
      </c>
      <c r="H57" s="6" t="str">
        <f t="shared" si="64"/>
        <v>#REF!</v>
      </c>
      <c r="I57" s="6" t="str">
        <f t="shared" si="64"/>
        <v>#REF!</v>
      </c>
      <c r="J57" s="6" t="str">
        <f t="shared" si="64"/>
        <v>#REF!</v>
      </c>
      <c r="K57" s="6" t="str">
        <f t="shared" si="64"/>
        <v>#REF!</v>
      </c>
      <c r="L57" s="6" t="str">
        <f t="shared" si="64"/>
        <v>#REF!</v>
      </c>
    </row>
    <row r="58">
      <c r="A58" s="6" t="str">
        <f t="shared" ref="A58:A71" si="66">'Margaretta Polar Bears'!A34</f>
        <v>#REF!</v>
      </c>
      <c r="B58" s="6"/>
      <c r="C58" s="6"/>
      <c r="D58" s="6"/>
      <c r="E58" s="6" t="str">
        <f t="shared" ref="E58:E71" si="67">LEFT('Margaretta Polar Bears'!A$1,3)</f>
        <v>#REF!</v>
      </c>
      <c r="F58" s="6" t="str">
        <f t="shared" ref="F58:L58" si="65">'Margaretta Polar Bears'!B34</f>
        <v>#REF!</v>
      </c>
      <c r="G58" s="6" t="str">
        <f t="shared" si="65"/>
        <v>#REF!</v>
      </c>
      <c r="H58" s="6" t="str">
        <f t="shared" si="65"/>
        <v>#REF!</v>
      </c>
      <c r="I58" s="6" t="str">
        <f t="shared" si="65"/>
        <v>#REF!</v>
      </c>
      <c r="J58" s="6" t="str">
        <f t="shared" si="65"/>
        <v>#REF!</v>
      </c>
      <c r="K58" s="6" t="str">
        <f t="shared" si="65"/>
        <v>#REF!</v>
      </c>
      <c r="L58" s="6" t="str">
        <f t="shared" si="65"/>
        <v>#REF!</v>
      </c>
    </row>
    <row r="59">
      <c r="A59" s="6" t="str">
        <f t="shared" si="66"/>
        <v>#REF!</v>
      </c>
      <c r="B59" s="6"/>
      <c r="C59" s="6"/>
      <c r="D59" s="6"/>
      <c r="E59" s="6" t="str">
        <f t="shared" si="67"/>
        <v>#REF!</v>
      </c>
      <c r="F59" s="6" t="str">
        <f t="shared" ref="F59:L59" si="68">'Margaretta Polar Bears'!B35</f>
        <v>#REF!</v>
      </c>
      <c r="G59" s="6" t="str">
        <f t="shared" si="68"/>
        <v>#REF!</v>
      </c>
      <c r="H59" s="6" t="str">
        <f t="shared" si="68"/>
        <v>#REF!</v>
      </c>
      <c r="I59" s="6" t="str">
        <f t="shared" si="68"/>
        <v>#REF!</v>
      </c>
      <c r="J59" s="6" t="str">
        <f t="shared" si="68"/>
        <v>#REF!</v>
      </c>
      <c r="K59" s="6" t="str">
        <f t="shared" si="68"/>
        <v>#REF!</v>
      </c>
      <c r="L59" s="6" t="str">
        <f t="shared" si="68"/>
        <v>#REF!</v>
      </c>
    </row>
    <row r="60">
      <c r="A60" s="6" t="str">
        <f t="shared" si="66"/>
        <v>#REF!</v>
      </c>
      <c r="B60" s="6"/>
      <c r="C60" s="6"/>
      <c r="D60" s="6"/>
      <c r="E60" s="6" t="str">
        <f t="shared" si="67"/>
        <v>#REF!</v>
      </c>
      <c r="F60" s="6" t="str">
        <f t="shared" ref="F60:L60" si="69">'Margaretta Polar Bears'!B36</f>
        <v>#REF!</v>
      </c>
      <c r="G60" s="6" t="str">
        <f t="shared" si="69"/>
        <v>#REF!</v>
      </c>
      <c r="H60" s="6" t="str">
        <f t="shared" si="69"/>
        <v>#REF!</v>
      </c>
      <c r="I60" s="6" t="str">
        <f t="shared" si="69"/>
        <v>#REF!</v>
      </c>
      <c r="J60" s="6" t="str">
        <f t="shared" si="69"/>
        <v>#REF!</v>
      </c>
      <c r="K60" s="6" t="str">
        <f t="shared" si="69"/>
        <v>#REF!</v>
      </c>
      <c r="L60" s="6" t="str">
        <f t="shared" si="69"/>
        <v>#REF!</v>
      </c>
    </row>
    <row r="61">
      <c r="A61" s="6" t="str">
        <f t="shared" si="66"/>
        <v>#REF!</v>
      </c>
      <c r="B61" s="6"/>
      <c r="C61" s="6"/>
      <c r="D61" s="6"/>
      <c r="E61" s="6" t="str">
        <f t="shared" si="67"/>
        <v>#REF!</v>
      </c>
      <c r="F61" s="6" t="str">
        <f t="shared" ref="F61:L61" si="70">'Margaretta Polar Bears'!B37</f>
        <v>#REF!</v>
      </c>
      <c r="G61" s="6" t="str">
        <f t="shared" si="70"/>
        <v>#REF!</v>
      </c>
      <c r="H61" s="6" t="str">
        <f t="shared" si="70"/>
        <v>#REF!</v>
      </c>
      <c r="I61" s="6" t="str">
        <f t="shared" si="70"/>
        <v>#REF!</v>
      </c>
      <c r="J61" s="6" t="str">
        <f t="shared" si="70"/>
        <v>#REF!</v>
      </c>
      <c r="K61" s="6" t="str">
        <f t="shared" si="70"/>
        <v>#REF!</v>
      </c>
      <c r="L61" s="6" t="str">
        <f t="shared" si="70"/>
        <v>#REF!</v>
      </c>
    </row>
    <row r="62">
      <c r="A62" s="6" t="str">
        <f t="shared" si="66"/>
        <v>#REF!</v>
      </c>
      <c r="B62" s="6"/>
      <c r="C62" s="6"/>
      <c r="D62" s="6"/>
      <c r="E62" s="6" t="str">
        <f t="shared" si="67"/>
        <v>#REF!</v>
      </c>
      <c r="F62" s="6" t="str">
        <f t="shared" ref="F62:L62" si="71">'Margaretta Polar Bears'!B38</f>
        <v>#REF!</v>
      </c>
      <c r="G62" s="6" t="str">
        <f t="shared" si="71"/>
        <v>#REF!</v>
      </c>
      <c r="H62" s="6" t="str">
        <f t="shared" si="71"/>
        <v>#REF!</v>
      </c>
      <c r="I62" s="6" t="str">
        <f t="shared" si="71"/>
        <v>#REF!</v>
      </c>
      <c r="J62" s="6" t="str">
        <f t="shared" si="71"/>
        <v>#REF!</v>
      </c>
      <c r="K62" s="6" t="str">
        <f t="shared" si="71"/>
        <v>#REF!</v>
      </c>
      <c r="L62" s="6" t="str">
        <f t="shared" si="71"/>
        <v>#REF!</v>
      </c>
    </row>
    <row r="63">
      <c r="A63" s="6" t="str">
        <f t="shared" si="66"/>
        <v>#REF!</v>
      </c>
      <c r="B63" s="6"/>
      <c r="C63" s="6"/>
      <c r="D63" s="6"/>
      <c r="E63" s="6" t="str">
        <f t="shared" si="67"/>
        <v>#REF!</v>
      </c>
      <c r="F63" s="6" t="str">
        <f t="shared" ref="F63:L63" si="72">'Margaretta Polar Bears'!B39</f>
        <v>#REF!</v>
      </c>
      <c r="G63" s="6" t="str">
        <f t="shared" si="72"/>
        <v>#REF!</v>
      </c>
      <c r="H63" s="6" t="str">
        <f t="shared" si="72"/>
        <v>#REF!</v>
      </c>
      <c r="I63" s="6" t="str">
        <f t="shared" si="72"/>
        <v>#REF!</v>
      </c>
      <c r="J63" s="6" t="str">
        <f t="shared" si="72"/>
        <v>#REF!</v>
      </c>
      <c r="K63" s="6" t="str">
        <f t="shared" si="72"/>
        <v>#REF!</v>
      </c>
      <c r="L63" s="6" t="str">
        <f t="shared" si="72"/>
        <v>#REF!</v>
      </c>
    </row>
    <row r="64">
      <c r="A64" s="6" t="str">
        <f t="shared" si="66"/>
        <v>#REF!</v>
      </c>
      <c r="B64" s="6"/>
      <c r="C64" s="6"/>
      <c r="D64" s="6"/>
      <c r="E64" s="6" t="str">
        <f t="shared" si="67"/>
        <v>#REF!</v>
      </c>
      <c r="F64" s="6" t="str">
        <f t="shared" ref="F64:L64" si="73">'Margaretta Polar Bears'!B40</f>
        <v>#REF!</v>
      </c>
      <c r="G64" s="6" t="str">
        <f t="shared" si="73"/>
        <v>#REF!</v>
      </c>
      <c r="H64" s="6" t="str">
        <f t="shared" si="73"/>
        <v>#REF!</v>
      </c>
      <c r="I64" s="6" t="str">
        <f t="shared" si="73"/>
        <v>#REF!</v>
      </c>
      <c r="J64" s="6" t="str">
        <f t="shared" si="73"/>
        <v>#REF!</v>
      </c>
      <c r="K64" s="6" t="str">
        <f t="shared" si="73"/>
        <v>#REF!</v>
      </c>
      <c r="L64" s="6" t="str">
        <f t="shared" si="73"/>
        <v>#REF!</v>
      </c>
    </row>
    <row r="65">
      <c r="A65" s="6" t="str">
        <f t="shared" si="66"/>
        <v>#REF!</v>
      </c>
      <c r="B65" s="6"/>
      <c r="C65" s="6"/>
      <c r="D65" s="6"/>
      <c r="E65" s="6" t="str">
        <f t="shared" si="67"/>
        <v>#REF!</v>
      </c>
      <c r="F65" s="6" t="str">
        <f t="shared" ref="F65:L65" si="74">'Margaretta Polar Bears'!B41</f>
        <v>#REF!</v>
      </c>
      <c r="G65" s="6" t="str">
        <f t="shared" si="74"/>
        <v>#REF!</v>
      </c>
      <c r="H65" s="6" t="str">
        <f t="shared" si="74"/>
        <v>#REF!</v>
      </c>
      <c r="I65" s="6" t="str">
        <f t="shared" si="74"/>
        <v>#REF!</v>
      </c>
      <c r="J65" s="6" t="str">
        <f t="shared" si="74"/>
        <v>#REF!</v>
      </c>
      <c r="K65" s="6" t="str">
        <f t="shared" si="74"/>
        <v>#REF!</v>
      </c>
      <c r="L65" s="6" t="str">
        <f t="shared" si="74"/>
        <v>#REF!</v>
      </c>
    </row>
    <row r="66">
      <c r="A66" s="6" t="str">
        <f t="shared" si="66"/>
        <v>#REF!</v>
      </c>
      <c r="B66" s="6"/>
      <c r="C66" s="6"/>
      <c r="D66" s="6"/>
      <c r="E66" s="6" t="str">
        <f t="shared" si="67"/>
        <v>#REF!</v>
      </c>
      <c r="F66" s="6" t="str">
        <f t="shared" ref="F66:L66" si="75">'Margaretta Polar Bears'!B42</f>
        <v>#REF!</v>
      </c>
      <c r="G66" s="6" t="str">
        <f t="shared" si="75"/>
        <v>#REF!</v>
      </c>
      <c r="H66" s="6" t="str">
        <f t="shared" si="75"/>
        <v>#REF!</v>
      </c>
      <c r="I66" s="6" t="str">
        <f t="shared" si="75"/>
        <v>#REF!</v>
      </c>
      <c r="J66" s="6" t="str">
        <f t="shared" si="75"/>
        <v>#REF!</v>
      </c>
      <c r="K66" s="6" t="str">
        <f t="shared" si="75"/>
        <v>#REF!</v>
      </c>
      <c r="L66" s="6" t="str">
        <f t="shared" si="75"/>
        <v>#REF!</v>
      </c>
    </row>
    <row r="67">
      <c r="A67" s="6" t="str">
        <f t="shared" si="66"/>
        <v>#REF!</v>
      </c>
      <c r="B67" s="6"/>
      <c r="C67" s="6"/>
      <c r="D67" s="6"/>
      <c r="E67" s="6" t="str">
        <f t="shared" si="67"/>
        <v>#REF!</v>
      </c>
      <c r="F67" s="6" t="str">
        <f t="shared" ref="F67:L67" si="76">'Margaretta Polar Bears'!B43</f>
        <v>#REF!</v>
      </c>
      <c r="G67" s="6" t="str">
        <f t="shared" si="76"/>
        <v>#REF!</v>
      </c>
      <c r="H67" s="6" t="str">
        <f t="shared" si="76"/>
        <v>#REF!</v>
      </c>
      <c r="I67" s="6" t="str">
        <f t="shared" si="76"/>
        <v>#REF!</v>
      </c>
      <c r="J67" s="6" t="str">
        <f t="shared" si="76"/>
        <v>#REF!</v>
      </c>
      <c r="K67" s="6" t="str">
        <f t="shared" si="76"/>
        <v>#REF!</v>
      </c>
      <c r="L67" s="6" t="str">
        <f t="shared" si="76"/>
        <v>#REF!</v>
      </c>
    </row>
    <row r="68">
      <c r="A68" s="6" t="str">
        <f t="shared" si="66"/>
        <v>#REF!</v>
      </c>
      <c r="B68" s="6"/>
      <c r="C68" s="6"/>
      <c r="D68" s="6"/>
      <c r="E68" s="6" t="str">
        <f t="shared" si="67"/>
        <v>#REF!</v>
      </c>
      <c r="F68" s="6" t="str">
        <f t="shared" ref="F68:L68" si="77">'Margaretta Polar Bears'!B44</f>
        <v>#REF!</v>
      </c>
      <c r="G68" s="6" t="str">
        <f t="shared" si="77"/>
        <v>#REF!</v>
      </c>
      <c r="H68" s="6" t="str">
        <f t="shared" si="77"/>
        <v>#REF!</v>
      </c>
      <c r="I68" s="6" t="str">
        <f t="shared" si="77"/>
        <v>#REF!</v>
      </c>
      <c r="J68" s="6" t="str">
        <f t="shared" si="77"/>
        <v>#REF!</v>
      </c>
      <c r="K68" s="6" t="str">
        <f t="shared" si="77"/>
        <v>#REF!</v>
      </c>
      <c r="L68" s="6" t="str">
        <f t="shared" si="77"/>
        <v>#REF!</v>
      </c>
    </row>
    <row r="69">
      <c r="A69" s="6" t="str">
        <f t="shared" si="66"/>
        <v>#REF!</v>
      </c>
      <c r="B69" s="6"/>
      <c r="C69" s="6"/>
      <c r="D69" s="6"/>
      <c r="E69" s="6" t="str">
        <f t="shared" si="67"/>
        <v>#REF!</v>
      </c>
      <c r="F69" s="6" t="str">
        <f t="shared" ref="F69:L69" si="78">'Margaretta Polar Bears'!B45</f>
        <v>#REF!</v>
      </c>
      <c r="G69" s="6" t="str">
        <f t="shared" si="78"/>
        <v>#REF!</v>
      </c>
      <c r="H69" s="6" t="str">
        <f t="shared" si="78"/>
        <v>#REF!</v>
      </c>
      <c r="I69" s="6" t="str">
        <f t="shared" si="78"/>
        <v>#REF!</v>
      </c>
      <c r="J69" s="6" t="str">
        <f t="shared" si="78"/>
        <v>#REF!</v>
      </c>
      <c r="K69" s="6" t="str">
        <f t="shared" si="78"/>
        <v>#REF!</v>
      </c>
      <c r="L69" s="6" t="str">
        <f t="shared" si="78"/>
        <v>#REF!</v>
      </c>
    </row>
    <row r="70">
      <c r="A70" s="6" t="str">
        <f t="shared" si="66"/>
        <v>#REF!</v>
      </c>
      <c r="B70" s="6"/>
      <c r="C70" s="6"/>
      <c r="D70" s="6"/>
      <c r="E70" s="6" t="str">
        <f t="shared" si="67"/>
        <v>#REF!</v>
      </c>
      <c r="F70" s="6" t="str">
        <f t="shared" ref="F70:L70" si="79">'Margaretta Polar Bears'!B46</f>
        <v>#REF!</v>
      </c>
      <c r="G70" s="6" t="str">
        <f t="shared" si="79"/>
        <v>#REF!</v>
      </c>
      <c r="H70" s="6" t="str">
        <f t="shared" si="79"/>
        <v>#REF!</v>
      </c>
      <c r="I70" s="6" t="str">
        <f t="shared" si="79"/>
        <v>#REF!</v>
      </c>
      <c r="J70" s="6" t="str">
        <f t="shared" si="79"/>
        <v>#REF!</v>
      </c>
      <c r="K70" s="6" t="str">
        <f t="shared" si="79"/>
        <v>#REF!</v>
      </c>
      <c r="L70" s="6" t="str">
        <f t="shared" si="79"/>
        <v>#REF!</v>
      </c>
    </row>
    <row r="71">
      <c r="A71" s="6" t="str">
        <f t="shared" si="66"/>
        <v>#REF!</v>
      </c>
      <c r="B71" s="6"/>
      <c r="C71" s="6"/>
      <c r="D71" s="6"/>
      <c r="E71" s="6" t="str">
        <f t="shared" si="67"/>
        <v>#REF!</v>
      </c>
      <c r="F71" s="6" t="str">
        <f t="shared" ref="F71:L71" si="80">'Margaretta Polar Bears'!B47</f>
        <v>#REF!</v>
      </c>
      <c r="G71" s="6" t="str">
        <f t="shared" si="80"/>
        <v>#REF!</v>
      </c>
      <c r="H71" s="6" t="str">
        <f t="shared" si="80"/>
        <v>#REF!</v>
      </c>
      <c r="I71" s="6" t="str">
        <f t="shared" si="80"/>
        <v>#REF!</v>
      </c>
      <c r="J71" s="6" t="str">
        <f t="shared" si="80"/>
        <v>#REF!</v>
      </c>
      <c r="K71" s="6" t="str">
        <f t="shared" si="80"/>
        <v>#REF!</v>
      </c>
      <c r="L71" s="6" t="str">
        <f t="shared" si="80"/>
        <v>#REF!</v>
      </c>
    </row>
    <row r="72">
      <c r="A72" s="8" t="str">
        <f t="shared" ref="A72:A85" si="82">'Willard Flashes'!A34</f>
        <v>#REF!</v>
      </c>
      <c r="B72" s="8"/>
      <c r="C72" s="8"/>
      <c r="D72" s="8"/>
      <c r="E72" s="8" t="str">
        <f t="shared" ref="E72:E85" si="83">LEFT('Willard Flashes'!A$1,3)</f>
        <v>#REF!</v>
      </c>
      <c r="F72" s="9" t="str">
        <f t="shared" ref="F72:L72" si="81">'Willard Flashes'!B34</f>
        <v>#REF!</v>
      </c>
      <c r="G72" s="9" t="str">
        <f t="shared" si="81"/>
        <v>#REF!</v>
      </c>
      <c r="H72" s="9" t="str">
        <f t="shared" si="81"/>
        <v>#REF!</v>
      </c>
      <c r="I72" s="9" t="str">
        <f t="shared" si="81"/>
        <v>#REF!</v>
      </c>
      <c r="J72" s="9" t="str">
        <f t="shared" si="81"/>
        <v>#REF!</v>
      </c>
      <c r="K72" s="9" t="str">
        <f t="shared" si="81"/>
        <v>#REF!</v>
      </c>
      <c r="L72" s="10" t="str">
        <f t="shared" si="81"/>
        <v>#REF!</v>
      </c>
    </row>
    <row r="73">
      <c r="A73" s="8" t="str">
        <f t="shared" si="82"/>
        <v>#REF!</v>
      </c>
      <c r="B73" s="8"/>
      <c r="C73" s="8"/>
      <c r="D73" s="8"/>
      <c r="E73" s="8" t="str">
        <f t="shared" si="83"/>
        <v>#REF!</v>
      </c>
      <c r="F73" s="9" t="str">
        <f t="shared" ref="F73:L73" si="84">'Willard Flashes'!B35</f>
        <v>#REF!</v>
      </c>
      <c r="G73" s="9" t="str">
        <f t="shared" si="84"/>
        <v>#REF!</v>
      </c>
      <c r="H73" s="9" t="str">
        <f t="shared" si="84"/>
        <v>#REF!</v>
      </c>
      <c r="I73" s="9" t="str">
        <f t="shared" si="84"/>
        <v>#REF!</v>
      </c>
      <c r="J73" s="9" t="str">
        <f t="shared" si="84"/>
        <v>#REF!</v>
      </c>
      <c r="K73" s="9" t="str">
        <f t="shared" si="84"/>
        <v>#REF!</v>
      </c>
      <c r="L73" s="10" t="str">
        <f t="shared" si="84"/>
        <v>#REF!</v>
      </c>
    </row>
    <row r="74">
      <c r="A74" s="8" t="str">
        <f t="shared" si="82"/>
        <v>#REF!</v>
      </c>
      <c r="B74" s="8"/>
      <c r="C74" s="8"/>
      <c r="D74" s="8"/>
      <c r="E74" s="8" t="str">
        <f t="shared" si="83"/>
        <v>#REF!</v>
      </c>
      <c r="F74" s="9" t="str">
        <f t="shared" ref="F74:L74" si="85">'Willard Flashes'!B36</f>
        <v>#REF!</v>
      </c>
      <c r="G74" s="9" t="str">
        <f t="shared" si="85"/>
        <v>#REF!</v>
      </c>
      <c r="H74" s="9" t="str">
        <f t="shared" si="85"/>
        <v>#REF!</v>
      </c>
      <c r="I74" s="9" t="str">
        <f t="shared" si="85"/>
        <v>#REF!</v>
      </c>
      <c r="J74" s="9" t="str">
        <f t="shared" si="85"/>
        <v>#REF!</v>
      </c>
      <c r="K74" s="9" t="str">
        <f t="shared" si="85"/>
        <v>#REF!</v>
      </c>
      <c r="L74" s="10" t="str">
        <f t="shared" si="85"/>
        <v>#REF!</v>
      </c>
    </row>
    <row r="75">
      <c r="A75" s="8" t="str">
        <f t="shared" si="82"/>
        <v>#REF!</v>
      </c>
      <c r="B75" s="8"/>
      <c r="C75" s="8"/>
      <c r="D75" s="8"/>
      <c r="E75" s="8" t="str">
        <f t="shared" si="83"/>
        <v>#REF!</v>
      </c>
      <c r="F75" s="9" t="str">
        <f t="shared" ref="F75:L75" si="86">'Willard Flashes'!B37</f>
        <v>#REF!</v>
      </c>
      <c r="G75" s="9" t="str">
        <f t="shared" si="86"/>
        <v>#REF!</v>
      </c>
      <c r="H75" s="9" t="str">
        <f t="shared" si="86"/>
        <v>#REF!</v>
      </c>
      <c r="I75" s="9" t="str">
        <f t="shared" si="86"/>
        <v>#REF!</v>
      </c>
      <c r="J75" s="9" t="str">
        <f t="shared" si="86"/>
        <v>#REF!</v>
      </c>
      <c r="K75" s="9" t="str">
        <f t="shared" si="86"/>
        <v>#REF!</v>
      </c>
      <c r="L75" s="10" t="str">
        <f t="shared" si="86"/>
        <v>#REF!</v>
      </c>
    </row>
    <row r="76">
      <c r="A76" s="8" t="str">
        <f t="shared" si="82"/>
        <v>#REF!</v>
      </c>
      <c r="B76" s="8"/>
      <c r="C76" s="8"/>
      <c r="D76" s="8"/>
      <c r="E76" s="8" t="str">
        <f t="shared" si="83"/>
        <v>#REF!</v>
      </c>
      <c r="F76" s="9" t="str">
        <f t="shared" ref="F76:L76" si="87">'Willard Flashes'!B38</f>
        <v>#REF!</v>
      </c>
      <c r="G76" s="9" t="str">
        <f t="shared" si="87"/>
        <v>#REF!</v>
      </c>
      <c r="H76" s="9" t="str">
        <f t="shared" si="87"/>
        <v>#REF!</v>
      </c>
      <c r="I76" s="9" t="str">
        <f t="shared" si="87"/>
        <v>#REF!</v>
      </c>
      <c r="J76" s="9" t="str">
        <f t="shared" si="87"/>
        <v>#REF!</v>
      </c>
      <c r="K76" s="9" t="str">
        <f t="shared" si="87"/>
        <v>#REF!</v>
      </c>
      <c r="L76" s="10" t="str">
        <f t="shared" si="87"/>
        <v>#REF!</v>
      </c>
    </row>
    <row r="77">
      <c r="A77" s="8" t="str">
        <f t="shared" si="82"/>
        <v>#REF!</v>
      </c>
      <c r="B77" s="8"/>
      <c r="C77" s="8"/>
      <c r="D77" s="8"/>
      <c r="E77" s="8" t="str">
        <f t="shared" si="83"/>
        <v>#REF!</v>
      </c>
      <c r="F77" s="9" t="str">
        <f t="shared" ref="F77:L77" si="88">'Willard Flashes'!B39</f>
        <v>#REF!</v>
      </c>
      <c r="G77" s="9" t="str">
        <f t="shared" si="88"/>
        <v>#REF!</v>
      </c>
      <c r="H77" s="9" t="str">
        <f t="shared" si="88"/>
        <v>#REF!</v>
      </c>
      <c r="I77" s="9" t="str">
        <f t="shared" si="88"/>
        <v>#REF!</v>
      </c>
      <c r="J77" s="9" t="str">
        <f t="shared" si="88"/>
        <v>#REF!</v>
      </c>
      <c r="K77" s="9" t="str">
        <f t="shared" si="88"/>
        <v>#REF!</v>
      </c>
      <c r="L77" s="10" t="str">
        <f t="shared" si="88"/>
        <v>#REF!</v>
      </c>
    </row>
    <row r="78">
      <c r="A78" s="8" t="str">
        <f t="shared" si="82"/>
        <v>#REF!</v>
      </c>
      <c r="B78" s="8"/>
      <c r="C78" s="8"/>
      <c r="D78" s="8"/>
      <c r="E78" s="8" t="str">
        <f t="shared" si="83"/>
        <v>#REF!</v>
      </c>
      <c r="F78" s="9" t="str">
        <f t="shared" ref="F78:L78" si="89">'Willard Flashes'!B40</f>
        <v>#REF!</v>
      </c>
      <c r="G78" s="9" t="str">
        <f t="shared" si="89"/>
        <v>#REF!</v>
      </c>
      <c r="H78" s="9" t="str">
        <f t="shared" si="89"/>
        <v>#REF!</v>
      </c>
      <c r="I78" s="9" t="str">
        <f t="shared" si="89"/>
        <v>#REF!</v>
      </c>
      <c r="J78" s="9" t="str">
        <f t="shared" si="89"/>
        <v>#REF!</v>
      </c>
      <c r="K78" s="9" t="str">
        <f t="shared" si="89"/>
        <v>#REF!</v>
      </c>
      <c r="L78" s="10" t="str">
        <f t="shared" si="89"/>
        <v>#REF!</v>
      </c>
    </row>
    <row r="79">
      <c r="A79" s="8" t="str">
        <f t="shared" si="82"/>
        <v>#REF!</v>
      </c>
      <c r="B79" s="8"/>
      <c r="C79" s="8"/>
      <c r="D79" s="8"/>
      <c r="E79" s="8" t="str">
        <f t="shared" si="83"/>
        <v>#REF!</v>
      </c>
      <c r="F79" s="9" t="str">
        <f t="shared" ref="F79:L79" si="90">'Willard Flashes'!B41</f>
        <v>#REF!</v>
      </c>
      <c r="G79" s="9" t="str">
        <f t="shared" si="90"/>
        <v>#REF!</v>
      </c>
      <c r="H79" s="9" t="str">
        <f t="shared" si="90"/>
        <v>#REF!</v>
      </c>
      <c r="I79" s="9" t="str">
        <f t="shared" si="90"/>
        <v>#REF!</v>
      </c>
      <c r="J79" s="9" t="str">
        <f t="shared" si="90"/>
        <v>#REF!</v>
      </c>
      <c r="K79" s="9" t="str">
        <f t="shared" si="90"/>
        <v>#REF!</v>
      </c>
      <c r="L79" s="10" t="str">
        <f t="shared" si="90"/>
        <v>#REF!</v>
      </c>
    </row>
    <row r="80">
      <c r="A80" s="8" t="str">
        <f t="shared" si="82"/>
        <v>#REF!</v>
      </c>
      <c r="B80" s="8"/>
      <c r="C80" s="8"/>
      <c r="D80" s="8"/>
      <c r="E80" s="8" t="str">
        <f t="shared" si="83"/>
        <v>#REF!</v>
      </c>
      <c r="F80" s="9" t="str">
        <f t="shared" ref="F80:L80" si="91">'Willard Flashes'!B42</f>
        <v>#REF!</v>
      </c>
      <c r="G80" s="9" t="str">
        <f t="shared" si="91"/>
        <v>#REF!</v>
      </c>
      <c r="H80" s="9" t="str">
        <f t="shared" si="91"/>
        <v>#REF!</v>
      </c>
      <c r="I80" s="9" t="str">
        <f t="shared" si="91"/>
        <v>#REF!</v>
      </c>
      <c r="J80" s="9" t="str">
        <f t="shared" si="91"/>
        <v>#REF!</v>
      </c>
      <c r="K80" s="9" t="str">
        <f t="shared" si="91"/>
        <v>#REF!</v>
      </c>
      <c r="L80" s="10" t="str">
        <f t="shared" si="91"/>
        <v>#REF!</v>
      </c>
    </row>
    <row r="81">
      <c r="A81" s="8" t="str">
        <f t="shared" si="82"/>
        <v>#REF!</v>
      </c>
      <c r="B81" s="8"/>
      <c r="C81" s="8"/>
      <c r="D81" s="8"/>
      <c r="E81" s="8" t="str">
        <f t="shared" si="83"/>
        <v>#REF!</v>
      </c>
      <c r="F81" s="9" t="str">
        <f t="shared" ref="F81:L81" si="92">'Willard Flashes'!B43</f>
        <v>#REF!</v>
      </c>
      <c r="G81" s="9" t="str">
        <f t="shared" si="92"/>
        <v>#REF!</v>
      </c>
      <c r="H81" s="9" t="str">
        <f t="shared" si="92"/>
        <v>#REF!</v>
      </c>
      <c r="I81" s="9" t="str">
        <f t="shared" si="92"/>
        <v>#REF!</v>
      </c>
      <c r="J81" s="9" t="str">
        <f t="shared" si="92"/>
        <v>#REF!</v>
      </c>
      <c r="K81" s="9" t="str">
        <f t="shared" si="92"/>
        <v>#REF!</v>
      </c>
      <c r="L81" s="10" t="str">
        <f t="shared" si="92"/>
        <v>#REF!</v>
      </c>
    </row>
    <row r="82">
      <c r="A82" s="8" t="str">
        <f t="shared" si="82"/>
        <v>#REF!</v>
      </c>
      <c r="B82" s="8"/>
      <c r="C82" s="8"/>
      <c r="D82" s="8"/>
      <c r="E82" s="8" t="str">
        <f t="shared" si="83"/>
        <v>#REF!</v>
      </c>
      <c r="F82" s="9" t="str">
        <f t="shared" ref="F82:L82" si="93">'Willard Flashes'!B44</f>
        <v>#REF!</v>
      </c>
      <c r="G82" s="9" t="str">
        <f t="shared" si="93"/>
        <v>#REF!</v>
      </c>
      <c r="H82" s="9" t="str">
        <f t="shared" si="93"/>
        <v>#REF!</v>
      </c>
      <c r="I82" s="9" t="str">
        <f t="shared" si="93"/>
        <v>#REF!</v>
      </c>
      <c r="J82" s="9" t="str">
        <f t="shared" si="93"/>
        <v>#REF!</v>
      </c>
      <c r="K82" s="9" t="str">
        <f t="shared" si="93"/>
        <v>#REF!</v>
      </c>
      <c r="L82" s="10" t="str">
        <f t="shared" si="93"/>
        <v>#REF!</v>
      </c>
    </row>
    <row r="83">
      <c r="A83" s="8" t="str">
        <f t="shared" si="82"/>
        <v>#REF!</v>
      </c>
      <c r="B83" s="8"/>
      <c r="C83" s="8"/>
      <c r="D83" s="8"/>
      <c r="E83" s="8" t="str">
        <f t="shared" si="83"/>
        <v>#REF!</v>
      </c>
      <c r="F83" s="9" t="str">
        <f t="shared" ref="F83:L83" si="94">'Willard Flashes'!B45</f>
        <v>#REF!</v>
      </c>
      <c r="G83" s="9" t="str">
        <f t="shared" si="94"/>
        <v>#REF!</v>
      </c>
      <c r="H83" s="9" t="str">
        <f t="shared" si="94"/>
        <v>#REF!</v>
      </c>
      <c r="I83" s="9" t="str">
        <f t="shared" si="94"/>
        <v>#REF!</v>
      </c>
      <c r="J83" s="9" t="str">
        <f t="shared" si="94"/>
        <v>#REF!</v>
      </c>
      <c r="K83" s="9" t="str">
        <f t="shared" si="94"/>
        <v>#REF!</v>
      </c>
      <c r="L83" s="10" t="str">
        <f t="shared" si="94"/>
        <v>#REF!</v>
      </c>
    </row>
    <row r="84">
      <c r="A84" s="8" t="str">
        <f t="shared" si="82"/>
        <v>#REF!</v>
      </c>
      <c r="B84" s="8"/>
      <c r="C84" s="8"/>
      <c r="D84" s="8"/>
      <c r="E84" s="8" t="str">
        <f t="shared" si="83"/>
        <v>#REF!</v>
      </c>
      <c r="F84" s="9" t="str">
        <f t="shared" ref="F84:L84" si="95">'Willard Flashes'!B46</f>
        <v>#REF!</v>
      </c>
      <c r="G84" s="9" t="str">
        <f t="shared" si="95"/>
        <v>#REF!</v>
      </c>
      <c r="H84" s="9" t="str">
        <f t="shared" si="95"/>
        <v>#REF!</v>
      </c>
      <c r="I84" s="9" t="str">
        <f t="shared" si="95"/>
        <v>#REF!</v>
      </c>
      <c r="J84" s="9" t="str">
        <f t="shared" si="95"/>
        <v>#REF!</v>
      </c>
      <c r="K84" s="9" t="str">
        <f t="shared" si="95"/>
        <v>#REF!</v>
      </c>
      <c r="L84" s="10" t="str">
        <f t="shared" si="95"/>
        <v>#REF!</v>
      </c>
    </row>
    <row r="85">
      <c r="A85" s="8" t="str">
        <f t="shared" si="82"/>
        <v>#REF!</v>
      </c>
      <c r="B85" s="8"/>
      <c r="C85" s="8"/>
      <c r="D85" s="8"/>
      <c r="E85" s="8" t="str">
        <f t="shared" si="83"/>
        <v>#REF!</v>
      </c>
      <c r="F85" s="9" t="str">
        <f t="shared" ref="F85:L85" si="96">'Willard Flashes'!B47</f>
        <v>#REF!</v>
      </c>
      <c r="G85" s="9" t="str">
        <f t="shared" si="96"/>
        <v>#REF!</v>
      </c>
      <c r="H85" s="9" t="str">
        <f t="shared" si="96"/>
        <v>#REF!</v>
      </c>
      <c r="I85" s="9" t="str">
        <f t="shared" si="96"/>
        <v>#REF!</v>
      </c>
      <c r="J85" s="9" t="str">
        <f t="shared" si="96"/>
        <v>#REF!</v>
      </c>
      <c r="K85" s="9" t="str">
        <f t="shared" si="96"/>
        <v>#REF!</v>
      </c>
      <c r="L85" s="10" t="str">
        <f t="shared" si="96"/>
        <v>#REF!</v>
      </c>
    </row>
    <row r="86">
      <c r="A86" s="8" t="str">
        <f t="shared" ref="A86:A99" si="98">'Hopewell-Loudon Chieftains'!A34</f>
        <v>#REF!</v>
      </c>
      <c r="B86" s="8"/>
      <c r="C86" s="8"/>
      <c r="D86" s="8"/>
      <c r="E86" s="8" t="str">
        <f t="shared" ref="E86:E99" si="99">LEFT('Hopewell-Loudon Chieftains'!A$1,3)</f>
        <v>#REF!</v>
      </c>
      <c r="F86" s="9" t="str">
        <f t="shared" ref="F86:L86" si="97">'Hopewell-Loudon Chieftains'!B34</f>
        <v>#REF!</v>
      </c>
      <c r="G86" s="9" t="str">
        <f t="shared" si="97"/>
        <v>#REF!</v>
      </c>
      <c r="H86" s="9" t="str">
        <f t="shared" si="97"/>
        <v>#REF!</v>
      </c>
      <c r="I86" s="9" t="str">
        <f t="shared" si="97"/>
        <v>#REF!</v>
      </c>
      <c r="J86" s="9" t="str">
        <f t="shared" si="97"/>
        <v>#REF!</v>
      </c>
      <c r="K86" s="9" t="str">
        <f t="shared" si="97"/>
        <v>#REF!</v>
      </c>
      <c r="L86" s="10" t="str">
        <f t="shared" si="97"/>
        <v>#REF!</v>
      </c>
    </row>
    <row r="87">
      <c r="A87" s="8" t="str">
        <f t="shared" si="98"/>
        <v>#REF!</v>
      </c>
      <c r="B87" s="8"/>
      <c r="C87" s="8"/>
      <c r="D87" s="8"/>
      <c r="E87" s="8" t="str">
        <f t="shared" si="99"/>
        <v>#REF!</v>
      </c>
      <c r="F87" s="9" t="str">
        <f t="shared" ref="F87:L87" si="100">'Hopewell-Loudon Chieftains'!B35</f>
        <v>#REF!</v>
      </c>
      <c r="G87" s="9" t="str">
        <f t="shared" si="100"/>
        <v>#REF!</v>
      </c>
      <c r="H87" s="9" t="str">
        <f t="shared" si="100"/>
        <v>#REF!</v>
      </c>
      <c r="I87" s="9" t="str">
        <f t="shared" si="100"/>
        <v>#REF!</v>
      </c>
      <c r="J87" s="9" t="str">
        <f t="shared" si="100"/>
        <v>#REF!</v>
      </c>
      <c r="K87" s="9" t="str">
        <f t="shared" si="100"/>
        <v>#REF!</v>
      </c>
      <c r="L87" s="10" t="str">
        <f t="shared" si="100"/>
        <v>#REF!</v>
      </c>
    </row>
    <row r="88">
      <c r="A88" s="8" t="str">
        <f t="shared" si="98"/>
        <v>#REF!</v>
      </c>
      <c r="B88" s="8"/>
      <c r="C88" s="8"/>
      <c r="D88" s="8"/>
      <c r="E88" s="8" t="str">
        <f t="shared" si="99"/>
        <v>#REF!</v>
      </c>
      <c r="F88" s="9" t="str">
        <f t="shared" ref="F88:L88" si="101">'Hopewell-Loudon Chieftains'!B36</f>
        <v>#REF!</v>
      </c>
      <c r="G88" s="9" t="str">
        <f t="shared" si="101"/>
        <v>#REF!</v>
      </c>
      <c r="H88" s="9" t="str">
        <f t="shared" si="101"/>
        <v>#REF!</v>
      </c>
      <c r="I88" s="9" t="str">
        <f t="shared" si="101"/>
        <v>#REF!</v>
      </c>
      <c r="J88" s="9" t="str">
        <f t="shared" si="101"/>
        <v>#REF!</v>
      </c>
      <c r="K88" s="9" t="str">
        <f t="shared" si="101"/>
        <v>#REF!</v>
      </c>
      <c r="L88" s="10" t="str">
        <f t="shared" si="101"/>
        <v>#REF!</v>
      </c>
    </row>
    <row r="89">
      <c r="A89" s="8" t="str">
        <f t="shared" si="98"/>
        <v>#REF!</v>
      </c>
      <c r="B89" s="8"/>
      <c r="C89" s="8"/>
      <c r="D89" s="8"/>
      <c r="E89" s="8" t="str">
        <f t="shared" si="99"/>
        <v>#REF!</v>
      </c>
      <c r="F89" s="9" t="str">
        <f t="shared" ref="F89:L89" si="102">'Hopewell-Loudon Chieftains'!B37</f>
        <v>#REF!</v>
      </c>
      <c r="G89" s="9" t="str">
        <f t="shared" si="102"/>
        <v>#REF!</v>
      </c>
      <c r="H89" s="9" t="str">
        <f t="shared" si="102"/>
        <v>#REF!</v>
      </c>
      <c r="I89" s="9" t="str">
        <f t="shared" si="102"/>
        <v>#REF!</v>
      </c>
      <c r="J89" s="9" t="str">
        <f t="shared" si="102"/>
        <v>#REF!</v>
      </c>
      <c r="K89" s="9" t="str">
        <f t="shared" si="102"/>
        <v>#REF!</v>
      </c>
      <c r="L89" s="10" t="str">
        <f t="shared" si="102"/>
        <v>#REF!</v>
      </c>
    </row>
    <row r="90">
      <c r="A90" s="8" t="str">
        <f t="shared" si="98"/>
        <v>#REF!</v>
      </c>
      <c r="B90" s="8"/>
      <c r="C90" s="8"/>
      <c r="D90" s="8"/>
      <c r="E90" s="8" t="str">
        <f t="shared" si="99"/>
        <v>#REF!</v>
      </c>
      <c r="F90" s="9" t="str">
        <f t="shared" ref="F90:L90" si="103">'Hopewell-Loudon Chieftains'!B38</f>
        <v>#REF!</v>
      </c>
      <c r="G90" s="9" t="str">
        <f t="shared" si="103"/>
        <v>#REF!</v>
      </c>
      <c r="H90" s="9" t="str">
        <f t="shared" si="103"/>
        <v>#REF!</v>
      </c>
      <c r="I90" s="9" t="str">
        <f t="shared" si="103"/>
        <v>#REF!</v>
      </c>
      <c r="J90" s="9" t="str">
        <f t="shared" si="103"/>
        <v>#REF!</v>
      </c>
      <c r="K90" s="9" t="str">
        <f t="shared" si="103"/>
        <v>#REF!</v>
      </c>
      <c r="L90" s="10" t="str">
        <f t="shared" si="103"/>
        <v>#REF!</v>
      </c>
    </row>
    <row r="91">
      <c r="A91" s="8" t="str">
        <f t="shared" si="98"/>
        <v>#REF!</v>
      </c>
      <c r="B91" s="8"/>
      <c r="C91" s="8"/>
      <c r="D91" s="8"/>
      <c r="E91" s="8" t="str">
        <f t="shared" si="99"/>
        <v>#REF!</v>
      </c>
      <c r="F91" s="9" t="str">
        <f t="shared" ref="F91:L91" si="104">'Hopewell-Loudon Chieftains'!B39</f>
        <v>#REF!</v>
      </c>
      <c r="G91" s="9" t="str">
        <f t="shared" si="104"/>
        <v>#REF!</v>
      </c>
      <c r="H91" s="9" t="str">
        <f t="shared" si="104"/>
        <v>#REF!</v>
      </c>
      <c r="I91" s="9" t="str">
        <f t="shared" si="104"/>
        <v>#REF!</v>
      </c>
      <c r="J91" s="9" t="str">
        <f t="shared" si="104"/>
        <v>#REF!</v>
      </c>
      <c r="K91" s="9" t="str">
        <f t="shared" si="104"/>
        <v>#REF!</v>
      </c>
      <c r="L91" s="10" t="str">
        <f t="shared" si="104"/>
        <v>#REF!</v>
      </c>
    </row>
    <row r="92">
      <c r="A92" s="8" t="str">
        <f t="shared" si="98"/>
        <v>#REF!</v>
      </c>
      <c r="B92" s="8"/>
      <c r="C92" s="8"/>
      <c r="D92" s="8"/>
      <c r="E92" s="8" t="str">
        <f t="shared" si="99"/>
        <v>#REF!</v>
      </c>
      <c r="F92" s="9" t="str">
        <f t="shared" ref="F92:L92" si="105">'Hopewell-Loudon Chieftains'!B40</f>
        <v>#REF!</v>
      </c>
      <c r="G92" s="9" t="str">
        <f t="shared" si="105"/>
        <v>#REF!</v>
      </c>
      <c r="H92" s="9" t="str">
        <f t="shared" si="105"/>
        <v>#REF!</v>
      </c>
      <c r="I92" s="9" t="str">
        <f t="shared" si="105"/>
        <v>#REF!</v>
      </c>
      <c r="J92" s="9" t="str">
        <f t="shared" si="105"/>
        <v>#REF!</v>
      </c>
      <c r="K92" s="9" t="str">
        <f t="shared" si="105"/>
        <v>#REF!</v>
      </c>
      <c r="L92" s="10" t="str">
        <f t="shared" si="105"/>
        <v>#REF!</v>
      </c>
    </row>
    <row r="93">
      <c r="A93" s="8" t="str">
        <f t="shared" si="98"/>
        <v>#REF!</v>
      </c>
      <c r="B93" s="8"/>
      <c r="C93" s="8"/>
      <c r="D93" s="8"/>
      <c r="E93" s="8" t="str">
        <f t="shared" si="99"/>
        <v>#REF!</v>
      </c>
      <c r="F93" s="9" t="str">
        <f t="shared" ref="F93:L93" si="106">'Hopewell-Loudon Chieftains'!B41</f>
        <v>#REF!</v>
      </c>
      <c r="G93" s="9" t="str">
        <f t="shared" si="106"/>
        <v>#REF!</v>
      </c>
      <c r="H93" s="9" t="str">
        <f t="shared" si="106"/>
        <v>#REF!</v>
      </c>
      <c r="I93" s="9" t="str">
        <f t="shared" si="106"/>
        <v>#REF!</v>
      </c>
      <c r="J93" s="9" t="str">
        <f t="shared" si="106"/>
        <v>#REF!</v>
      </c>
      <c r="K93" s="9" t="str">
        <f t="shared" si="106"/>
        <v>#REF!</v>
      </c>
      <c r="L93" s="10" t="str">
        <f t="shared" si="106"/>
        <v>#REF!</v>
      </c>
    </row>
    <row r="94">
      <c r="A94" s="8" t="str">
        <f t="shared" si="98"/>
        <v>#REF!</v>
      </c>
      <c r="B94" s="8"/>
      <c r="C94" s="8"/>
      <c r="D94" s="8"/>
      <c r="E94" s="8" t="str">
        <f t="shared" si="99"/>
        <v>#REF!</v>
      </c>
      <c r="F94" s="9" t="str">
        <f t="shared" ref="F94:L94" si="107">'Hopewell-Loudon Chieftains'!B42</f>
        <v>#REF!</v>
      </c>
      <c r="G94" s="9" t="str">
        <f t="shared" si="107"/>
        <v>#REF!</v>
      </c>
      <c r="H94" s="9" t="str">
        <f t="shared" si="107"/>
        <v>#REF!</v>
      </c>
      <c r="I94" s="9" t="str">
        <f t="shared" si="107"/>
        <v>#REF!</v>
      </c>
      <c r="J94" s="9" t="str">
        <f t="shared" si="107"/>
        <v>#REF!</v>
      </c>
      <c r="K94" s="9" t="str">
        <f t="shared" si="107"/>
        <v>#REF!</v>
      </c>
      <c r="L94" s="10" t="str">
        <f t="shared" si="107"/>
        <v>#REF!</v>
      </c>
    </row>
    <row r="95">
      <c r="A95" s="8" t="str">
        <f t="shared" si="98"/>
        <v>#REF!</v>
      </c>
      <c r="B95" s="8"/>
      <c r="C95" s="8"/>
      <c r="D95" s="8"/>
      <c r="E95" s="8" t="str">
        <f t="shared" si="99"/>
        <v>#REF!</v>
      </c>
      <c r="F95" s="9" t="str">
        <f t="shared" ref="F95:L95" si="108">'Hopewell-Loudon Chieftains'!B43</f>
        <v>#REF!</v>
      </c>
      <c r="G95" s="9" t="str">
        <f t="shared" si="108"/>
        <v>#REF!</v>
      </c>
      <c r="H95" s="9" t="str">
        <f t="shared" si="108"/>
        <v>#REF!</v>
      </c>
      <c r="I95" s="9" t="str">
        <f t="shared" si="108"/>
        <v>#REF!</v>
      </c>
      <c r="J95" s="9" t="str">
        <f t="shared" si="108"/>
        <v>#REF!</v>
      </c>
      <c r="K95" s="9" t="str">
        <f t="shared" si="108"/>
        <v>#REF!</v>
      </c>
      <c r="L95" s="10" t="str">
        <f t="shared" si="108"/>
        <v>#REF!</v>
      </c>
    </row>
    <row r="96">
      <c r="A96" s="8" t="str">
        <f t="shared" si="98"/>
        <v>#REF!</v>
      </c>
      <c r="B96" s="8"/>
      <c r="C96" s="8"/>
      <c r="D96" s="8"/>
      <c r="E96" s="8" t="str">
        <f t="shared" si="99"/>
        <v>#REF!</v>
      </c>
      <c r="F96" s="9" t="str">
        <f t="shared" ref="F96:L96" si="109">'Hopewell-Loudon Chieftains'!B44</f>
        <v>#REF!</v>
      </c>
      <c r="G96" s="9" t="str">
        <f t="shared" si="109"/>
        <v>#REF!</v>
      </c>
      <c r="H96" s="9" t="str">
        <f t="shared" si="109"/>
        <v>#REF!</v>
      </c>
      <c r="I96" s="9" t="str">
        <f t="shared" si="109"/>
        <v>#REF!</v>
      </c>
      <c r="J96" s="9" t="str">
        <f t="shared" si="109"/>
        <v>#REF!</v>
      </c>
      <c r="K96" s="9" t="str">
        <f t="shared" si="109"/>
        <v>#REF!</v>
      </c>
      <c r="L96" s="10" t="str">
        <f t="shared" si="109"/>
        <v>#REF!</v>
      </c>
    </row>
    <row r="97">
      <c r="A97" s="8" t="str">
        <f t="shared" si="98"/>
        <v>#REF!</v>
      </c>
      <c r="B97" s="8"/>
      <c r="C97" s="8"/>
      <c r="D97" s="8"/>
      <c r="E97" s="8" t="str">
        <f t="shared" si="99"/>
        <v>#REF!</v>
      </c>
      <c r="F97" s="9" t="str">
        <f t="shared" ref="F97:L97" si="110">'Hopewell-Loudon Chieftains'!B45</f>
        <v>#REF!</v>
      </c>
      <c r="G97" s="9" t="str">
        <f t="shared" si="110"/>
        <v>#REF!</v>
      </c>
      <c r="H97" s="9" t="str">
        <f t="shared" si="110"/>
        <v>#REF!</v>
      </c>
      <c r="I97" s="9" t="str">
        <f t="shared" si="110"/>
        <v>#REF!</v>
      </c>
      <c r="J97" s="9" t="str">
        <f t="shared" si="110"/>
        <v>#REF!</v>
      </c>
      <c r="K97" s="9" t="str">
        <f t="shared" si="110"/>
        <v>#REF!</v>
      </c>
      <c r="L97" s="10" t="str">
        <f t="shared" si="110"/>
        <v>#REF!</v>
      </c>
    </row>
    <row r="98">
      <c r="A98" s="8" t="str">
        <f t="shared" si="98"/>
        <v>#REF!</v>
      </c>
      <c r="B98" s="8"/>
      <c r="C98" s="8"/>
      <c r="D98" s="8"/>
      <c r="E98" s="8" t="str">
        <f t="shared" si="99"/>
        <v>#REF!</v>
      </c>
      <c r="F98" s="9" t="str">
        <f t="shared" ref="F98:L98" si="111">'Hopewell-Loudon Chieftains'!B46</f>
        <v>#REF!</v>
      </c>
      <c r="G98" s="9" t="str">
        <f t="shared" si="111"/>
        <v>#REF!</v>
      </c>
      <c r="H98" s="9" t="str">
        <f t="shared" si="111"/>
        <v>#REF!</v>
      </c>
      <c r="I98" s="9" t="str">
        <f t="shared" si="111"/>
        <v>#REF!</v>
      </c>
      <c r="J98" s="9" t="str">
        <f t="shared" si="111"/>
        <v>#REF!</v>
      </c>
      <c r="K98" s="9" t="str">
        <f t="shared" si="111"/>
        <v>#REF!</v>
      </c>
      <c r="L98" s="10" t="str">
        <f t="shared" si="111"/>
        <v>#REF!</v>
      </c>
    </row>
    <row r="99">
      <c r="A99" s="8" t="str">
        <f t="shared" si="98"/>
        <v>#REF!</v>
      </c>
      <c r="B99" s="8"/>
      <c r="C99" s="8"/>
      <c r="D99" s="8"/>
      <c r="E99" s="8" t="str">
        <f t="shared" si="99"/>
        <v>#REF!</v>
      </c>
      <c r="F99" s="9" t="str">
        <f t="shared" ref="F99:L99" si="112">'Hopewell-Loudon Chieftains'!B47</f>
        <v>#REF!</v>
      </c>
      <c r="G99" s="9" t="str">
        <f t="shared" si="112"/>
        <v>#REF!</v>
      </c>
      <c r="H99" s="9" t="str">
        <f t="shared" si="112"/>
        <v>#REF!</v>
      </c>
      <c r="I99" s="9" t="str">
        <f t="shared" si="112"/>
        <v>#REF!</v>
      </c>
      <c r="J99" s="9" t="str">
        <f t="shared" si="112"/>
        <v>#REF!</v>
      </c>
      <c r="K99" s="9" t="str">
        <f t="shared" si="112"/>
        <v>#REF!</v>
      </c>
      <c r="L99" s="10" t="str">
        <f t="shared" si="112"/>
        <v>#REF!</v>
      </c>
    </row>
    <row r="100">
      <c r="A100" s="6" t="str">
        <f t="shared" ref="A100:A113" si="114">'SJCC Crimson Streaks'!A34</f>
        <v>#REF!</v>
      </c>
      <c r="B100" s="6"/>
      <c r="C100" s="6"/>
      <c r="D100" s="6"/>
      <c r="E100" s="6" t="str">
        <f t="shared" ref="E100:E113" si="115">LEFT('SJCC Crimson Streaks'!A$1,3)</f>
        <v>#REF!</v>
      </c>
      <c r="F100" s="6" t="str">
        <f t="shared" ref="F100:L100" si="113">'SJCC Crimson Streaks'!B34</f>
        <v>#REF!</v>
      </c>
      <c r="G100" s="6" t="str">
        <f t="shared" si="113"/>
        <v>#REF!</v>
      </c>
      <c r="H100" s="6" t="str">
        <f t="shared" si="113"/>
        <v>#REF!</v>
      </c>
      <c r="I100" s="6" t="str">
        <f t="shared" si="113"/>
        <v>#REF!</v>
      </c>
      <c r="J100" s="6" t="str">
        <f t="shared" si="113"/>
        <v>#REF!</v>
      </c>
      <c r="K100" s="6" t="str">
        <f t="shared" si="113"/>
        <v>#REF!</v>
      </c>
      <c r="L100" s="6" t="str">
        <f t="shared" si="113"/>
        <v>#REF!</v>
      </c>
    </row>
    <row r="101">
      <c r="A101" s="6" t="str">
        <f t="shared" si="114"/>
        <v>#REF!</v>
      </c>
      <c r="B101" s="6"/>
      <c r="C101" s="6"/>
      <c r="D101" s="6"/>
      <c r="E101" s="6" t="str">
        <f t="shared" si="115"/>
        <v>#REF!</v>
      </c>
      <c r="F101" s="6" t="str">
        <f t="shared" ref="F101:L101" si="116">'SJCC Crimson Streaks'!B35</f>
        <v>#REF!</v>
      </c>
      <c r="G101" s="6" t="str">
        <f t="shared" si="116"/>
        <v>#REF!</v>
      </c>
      <c r="H101" s="6" t="str">
        <f t="shared" si="116"/>
        <v>#REF!</v>
      </c>
      <c r="I101" s="6" t="str">
        <f t="shared" si="116"/>
        <v>#REF!</v>
      </c>
      <c r="J101" s="6" t="str">
        <f t="shared" si="116"/>
        <v>#REF!</v>
      </c>
      <c r="K101" s="6" t="str">
        <f t="shared" si="116"/>
        <v>#REF!</v>
      </c>
      <c r="L101" s="6" t="str">
        <f t="shared" si="116"/>
        <v>#REF!</v>
      </c>
    </row>
    <row r="102">
      <c r="A102" s="6" t="str">
        <f t="shared" si="114"/>
        <v>#REF!</v>
      </c>
      <c r="B102" s="6"/>
      <c r="C102" s="6"/>
      <c r="D102" s="6"/>
      <c r="E102" s="6" t="str">
        <f t="shared" si="115"/>
        <v>#REF!</v>
      </c>
      <c r="F102" s="6" t="str">
        <f t="shared" ref="F102:L102" si="117">'SJCC Crimson Streaks'!B36</f>
        <v>#REF!</v>
      </c>
      <c r="G102" s="6" t="str">
        <f t="shared" si="117"/>
        <v>#REF!</v>
      </c>
      <c r="H102" s="6" t="str">
        <f t="shared" si="117"/>
        <v>#REF!</v>
      </c>
      <c r="I102" s="6" t="str">
        <f t="shared" si="117"/>
        <v>#REF!</v>
      </c>
      <c r="J102" s="6" t="str">
        <f t="shared" si="117"/>
        <v>#REF!</v>
      </c>
      <c r="K102" s="6" t="str">
        <f t="shared" si="117"/>
        <v>#REF!</v>
      </c>
      <c r="L102" s="6" t="str">
        <f t="shared" si="117"/>
        <v>#REF!</v>
      </c>
    </row>
    <row r="103">
      <c r="A103" s="6" t="str">
        <f t="shared" si="114"/>
        <v>#REF!</v>
      </c>
      <c r="B103" s="6"/>
      <c r="C103" s="6"/>
      <c r="D103" s="6"/>
      <c r="E103" s="6" t="str">
        <f t="shared" si="115"/>
        <v>#REF!</v>
      </c>
      <c r="F103" s="6" t="str">
        <f t="shared" ref="F103:L103" si="118">'SJCC Crimson Streaks'!B37</f>
        <v>#REF!</v>
      </c>
      <c r="G103" s="6" t="str">
        <f t="shared" si="118"/>
        <v>#REF!</v>
      </c>
      <c r="H103" s="6" t="str">
        <f t="shared" si="118"/>
        <v>#REF!</v>
      </c>
      <c r="I103" s="6" t="str">
        <f t="shared" si="118"/>
        <v>#REF!</v>
      </c>
      <c r="J103" s="6" t="str">
        <f t="shared" si="118"/>
        <v>#REF!</v>
      </c>
      <c r="K103" s="6" t="str">
        <f t="shared" si="118"/>
        <v>#REF!</v>
      </c>
      <c r="L103" s="6" t="str">
        <f t="shared" si="118"/>
        <v>#REF!</v>
      </c>
    </row>
    <row r="104">
      <c r="A104" s="6" t="str">
        <f t="shared" si="114"/>
        <v>#REF!</v>
      </c>
      <c r="B104" s="6"/>
      <c r="C104" s="6"/>
      <c r="D104" s="6"/>
      <c r="E104" s="6" t="str">
        <f t="shared" si="115"/>
        <v>#REF!</v>
      </c>
      <c r="F104" s="6" t="str">
        <f t="shared" ref="F104:L104" si="119">'SJCC Crimson Streaks'!B38</f>
        <v>#REF!</v>
      </c>
      <c r="G104" s="6" t="str">
        <f t="shared" si="119"/>
        <v>#REF!</v>
      </c>
      <c r="H104" s="6" t="str">
        <f t="shared" si="119"/>
        <v>#REF!</v>
      </c>
      <c r="I104" s="6" t="str">
        <f t="shared" si="119"/>
        <v>#REF!</v>
      </c>
      <c r="J104" s="6" t="str">
        <f t="shared" si="119"/>
        <v>#REF!</v>
      </c>
      <c r="K104" s="6" t="str">
        <f t="shared" si="119"/>
        <v>#REF!</v>
      </c>
      <c r="L104" s="6" t="str">
        <f t="shared" si="119"/>
        <v>#REF!</v>
      </c>
    </row>
    <row r="105">
      <c r="A105" s="6" t="str">
        <f t="shared" si="114"/>
        <v>#REF!</v>
      </c>
      <c r="B105" s="6"/>
      <c r="C105" s="6"/>
      <c r="D105" s="6"/>
      <c r="E105" s="6" t="str">
        <f t="shared" si="115"/>
        <v>#REF!</v>
      </c>
      <c r="F105" s="6" t="str">
        <f t="shared" ref="F105:L105" si="120">'SJCC Crimson Streaks'!B39</f>
        <v>#REF!</v>
      </c>
      <c r="G105" s="6" t="str">
        <f t="shared" si="120"/>
        <v>#REF!</v>
      </c>
      <c r="H105" s="6" t="str">
        <f t="shared" si="120"/>
        <v>#REF!</v>
      </c>
      <c r="I105" s="6" t="str">
        <f t="shared" si="120"/>
        <v>#REF!</v>
      </c>
      <c r="J105" s="6" t="str">
        <f t="shared" si="120"/>
        <v>#REF!</v>
      </c>
      <c r="K105" s="6" t="str">
        <f t="shared" si="120"/>
        <v>#REF!</v>
      </c>
      <c r="L105" s="6" t="str">
        <f t="shared" si="120"/>
        <v>#REF!</v>
      </c>
    </row>
    <row r="106">
      <c r="A106" s="6" t="str">
        <f t="shared" si="114"/>
        <v>#REF!</v>
      </c>
      <c r="B106" s="6"/>
      <c r="C106" s="6"/>
      <c r="D106" s="6"/>
      <c r="E106" s="6" t="str">
        <f t="shared" si="115"/>
        <v>#REF!</v>
      </c>
      <c r="F106" s="6" t="str">
        <f t="shared" ref="F106:L106" si="121">'SJCC Crimson Streaks'!B40</f>
        <v>#REF!</v>
      </c>
      <c r="G106" s="6" t="str">
        <f t="shared" si="121"/>
        <v>#REF!</v>
      </c>
      <c r="H106" s="6" t="str">
        <f t="shared" si="121"/>
        <v>#REF!</v>
      </c>
      <c r="I106" s="6" t="str">
        <f t="shared" si="121"/>
        <v>#REF!</v>
      </c>
      <c r="J106" s="6" t="str">
        <f t="shared" si="121"/>
        <v>#REF!</v>
      </c>
      <c r="K106" s="6" t="str">
        <f t="shared" si="121"/>
        <v>#REF!</v>
      </c>
      <c r="L106" s="6" t="str">
        <f t="shared" si="121"/>
        <v>#REF!</v>
      </c>
    </row>
    <row r="107">
      <c r="A107" s="6" t="str">
        <f t="shared" si="114"/>
        <v>#REF!</v>
      </c>
      <c r="B107" s="6"/>
      <c r="C107" s="6"/>
      <c r="D107" s="6"/>
      <c r="E107" s="6" t="str">
        <f t="shared" si="115"/>
        <v>#REF!</v>
      </c>
      <c r="F107" s="6" t="str">
        <f t="shared" ref="F107:L107" si="122">'SJCC Crimson Streaks'!B41</f>
        <v>#REF!</v>
      </c>
      <c r="G107" s="6" t="str">
        <f t="shared" si="122"/>
        <v>#REF!</v>
      </c>
      <c r="H107" s="6" t="str">
        <f t="shared" si="122"/>
        <v>#REF!</v>
      </c>
      <c r="I107" s="6" t="str">
        <f t="shared" si="122"/>
        <v>#REF!</v>
      </c>
      <c r="J107" s="6" t="str">
        <f t="shared" si="122"/>
        <v>#REF!</v>
      </c>
      <c r="K107" s="6" t="str">
        <f t="shared" si="122"/>
        <v>#REF!</v>
      </c>
      <c r="L107" s="6" t="str">
        <f t="shared" si="122"/>
        <v>#REF!</v>
      </c>
    </row>
    <row r="108">
      <c r="A108" s="6" t="str">
        <f t="shared" si="114"/>
        <v>#REF!</v>
      </c>
      <c r="B108" s="6"/>
      <c r="C108" s="6"/>
      <c r="D108" s="6"/>
      <c r="E108" s="6" t="str">
        <f t="shared" si="115"/>
        <v>#REF!</v>
      </c>
      <c r="F108" s="6" t="str">
        <f t="shared" ref="F108:L108" si="123">'SJCC Crimson Streaks'!B42</f>
        <v>#REF!</v>
      </c>
      <c r="G108" s="6" t="str">
        <f t="shared" si="123"/>
        <v>#REF!</v>
      </c>
      <c r="H108" s="6" t="str">
        <f t="shared" si="123"/>
        <v>#REF!</v>
      </c>
      <c r="I108" s="6" t="str">
        <f t="shared" si="123"/>
        <v>#REF!</v>
      </c>
      <c r="J108" s="6" t="str">
        <f t="shared" si="123"/>
        <v>#REF!</v>
      </c>
      <c r="K108" s="6" t="str">
        <f t="shared" si="123"/>
        <v>#REF!</v>
      </c>
      <c r="L108" s="6" t="str">
        <f t="shared" si="123"/>
        <v>#REF!</v>
      </c>
    </row>
    <row r="109">
      <c r="A109" s="6" t="str">
        <f t="shared" si="114"/>
        <v>#REF!</v>
      </c>
      <c r="B109" s="6"/>
      <c r="C109" s="6"/>
      <c r="D109" s="6"/>
      <c r="E109" s="6" t="str">
        <f t="shared" si="115"/>
        <v>#REF!</v>
      </c>
      <c r="F109" s="6" t="str">
        <f t="shared" ref="F109:L109" si="124">'SJCC Crimson Streaks'!B43</f>
        <v>#REF!</v>
      </c>
      <c r="G109" s="6" t="str">
        <f t="shared" si="124"/>
        <v>#REF!</v>
      </c>
      <c r="H109" s="6" t="str">
        <f t="shared" si="124"/>
        <v>#REF!</v>
      </c>
      <c r="I109" s="6" t="str">
        <f t="shared" si="124"/>
        <v>#REF!</v>
      </c>
      <c r="J109" s="6" t="str">
        <f t="shared" si="124"/>
        <v>#REF!</v>
      </c>
      <c r="K109" s="6" t="str">
        <f t="shared" si="124"/>
        <v>#REF!</v>
      </c>
      <c r="L109" s="6" t="str">
        <f t="shared" si="124"/>
        <v>#REF!</v>
      </c>
    </row>
    <row r="110">
      <c r="A110" s="6" t="str">
        <f t="shared" si="114"/>
        <v>#REF!</v>
      </c>
      <c r="B110" s="6"/>
      <c r="C110" s="6"/>
      <c r="D110" s="6"/>
      <c r="E110" s="6" t="str">
        <f t="shared" si="115"/>
        <v>#REF!</v>
      </c>
      <c r="F110" s="6" t="str">
        <f t="shared" ref="F110:L110" si="125">'SJCC Crimson Streaks'!B44</f>
        <v>#REF!</v>
      </c>
      <c r="G110" s="6" t="str">
        <f t="shared" si="125"/>
        <v>#REF!</v>
      </c>
      <c r="H110" s="6" t="str">
        <f t="shared" si="125"/>
        <v>#REF!</v>
      </c>
      <c r="I110" s="6" t="str">
        <f t="shared" si="125"/>
        <v>#REF!</v>
      </c>
      <c r="J110" s="6" t="str">
        <f t="shared" si="125"/>
        <v>#REF!</v>
      </c>
      <c r="K110" s="6" t="str">
        <f t="shared" si="125"/>
        <v>#REF!</v>
      </c>
      <c r="L110" s="6" t="str">
        <f t="shared" si="125"/>
        <v>#REF!</v>
      </c>
    </row>
    <row r="111">
      <c r="A111" s="6" t="str">
        <f t="shared" si="114"/>
        <v>#REF!</v>
      </c>
      <c r="B111" s="6"/>
      <c r="C111" s="6"/>
      <c r="D111" s="6"/>
      <c r="E111" s="6" t="str">
        <f t="shared" si="115"/>
        <v>#REF!</v>
      </c>
      <c r="F111" s="6" t="str">
        <f t="shared" ref="F111:L111" si="126">'SJCC Crimson Streaks'!B45</f>
        <v>#REF!</v>
      </c>
      <c r="G111" s="6" t="str">
        <f t="shared" si="126"/>
        <v>#REF!</v>
      </c>
      <c r="H111" s="6" t="str">
        <f t="shared" si="126"/>
        <v>#REF!</v>
      </c>
      <c r="I111" s="6" t="str">
        <f t="shared" si="126"/>
        <v>#REF!</v>
      </c>
      <c r="J111" s="6" t="str">
        <f t="shared" si="126"/>
        <v>#REF!</v>
      </c>
      <c r="K111" s="6" t="str">
        <f t="shared" si="126"/>
        <v>#REF!</v>
      </c>
      <c r="L111" s="6" t="str">
        <f t="shared" si="126"/>
        <v>#REF!</v>
      </c>
    </row>
    <row r="112">
      <c r="A112" s="6" t="str">
        <f t="shared" si="114"/>
        <v>#REF!</v>
      </c>
      <c r="B112" s="6"/>
      <c r="C112" s="6"/>
      <c r="D112" s="6"/>
      <c r="E112" s="6" t="str">
        <f t="shared" si="115"/>
        <v>#REF!</v>
      </c>
      <c r="F112" s="6" t="str">
        <f t="shared" ref="F112:L112" si="127">'SJCC Crimson Streaks'!B46</f>
        <v>#REF!</v>
      </c>
      <c r="G112" s="6" t="str">
        <f t="shared" si="127"/>
        <v>#REF!</v>
      </c>
      <c r="H112" s="6" t="str">
        <f t="shared" si="127"/>
        <v>#REF!</v>
      </c>
      <c r="I112" s="6" t="str">
        <f t="shared" si="127"/>
        <v>#REF!</v>
      </c>
      <c r="J112" s="6" t="str">
        <f t="shared" si="127"/>
        <v>#REF!</v>
      </c>
      <c r="K112" s="6" t="str">
        <f t="shared" si="127"/>
        <v>#REF!</v>
      </c>
      <c r="L112" s="6" t="str">
        <f t="shared" si="127"/>
        <v>#REF!</v>
      </c>
    </row>
    <row r="113">
      <c r="A113" s="6" t="str">
        <f t="shared" si="114"/>
        <v>#REF!</v>
      </c>
      <c r="B113" s="6"/>
      <c r="C113" s="6"/>
      <c r="D113" s="6"/>
      <c r="E113" s="6" t="str">
        <f t="shared" si="115"/>
        <v>#REF!</v>
      </c>
      <c r="F113" s="6" t="str">
        <f t="shared" ref="F113:L113" si="128">'SJCC Crimson Streaks'!B47</f>
        <v>#REF!</v>
      </c>
      <c r="G113" s="6" t="str">
        <f t="shared" si="128"/>
        <v>#REF!</v>
      </c>
      <c r="H113" s="6" t="str">
        <f t="shared" si="128"/>
        <v>#REF!</v>
      </c>
      <c r="I113" s="6" t="str">
        <f t="shared" si="128"/>
        <v>#REF!</v>
      </c>
      <c r="J113" s="6" t="str">
        <f t="shared" si="128"/>
        <v>#REF!</v>
      </c>
      <c r="K113" s="6" t="str">
        <f t="shared" si="128"/>
        <v>#REF!</v>
      </c>
      <c r="L113" s="6" t="str">
        <f t="shared" si="128"/>
        <v>#REF!</v>
      </c>
    </row>
    <row r="114">
      <c r="B114" s="6"/>
      <c r="C114" s="6"/>
      <c r="D114" s="6"/>
    </row>
    <row r="115">
      <c r="B115" s="6"/>
      <c r="C115" s="6"/>
      <c r="D115" s="6"/>
    </row>
    <row r="116">
      <c r="B116" s="6"/>
      <c r="C116" s="6"/>
      <c r="D116" s="6"/>
    </row>
    <row r="117">
      <c r="B117" s="6"/>
      <c r="C117" s="6"/>
      <c r="D117" s="6"/>
    </row>
    <row r="118">
      <c r="B118" s="6"/>
      <c r="C118" s="6"/>
      <c r="D118" s="6"/>
    </row>
    <row r="119">
      <c r="B119" s="6"/>
      <c r="C119" s="6"/>
      <c r="D119" s="6"/>
    </row>
    <row r="120">
      <c r="B120" s="6"/>
      <c r="C120" s="6"/>
      <c r="D120" s="6"/>
    </row>
    <row r="121">
      <c r="B121" s="6"/>
      <c r="C121" s="6"/>
      <c r="D121" s="6"/>
    </row>
    <row r="122">
      <c r="B122" s="6"/>
      <c r="C122" s="6"/>
      <c r="D122" s="6"/>
    </row>
    <row r="123">
      <c r="B123" s="6"/>
      <c r="C123" s="6"/>
      <c r="D123" s="6"/>
    </row>
    <row r="124">
      <c r="B124" s="6"/>
      <c r="C124" s="6"/>
      <c r="D124" s="6"/>
    </row>
    <row r="125">
      <c r="B125" s="6"/>
      <c r="C125" s="6"/>
      <c r="D125" s="6"/>
    </row>
    <row r="126">
      <c r="B126" s="6"/>
      <c r="C126" s="6"/>
      <c r="D126" s="6"/>
    </row>
    <row r="127">
      <c r="B127" s="6"/>
      <c r="C127" s="6"/>
      <c r="D127" s="6"/>
    </row>
    <row r="128">
      <c r="B128" s="6"/>
      <c r="C128" s="6"/>
      <c r="D128" s="6"/>
    </row>
    <row r="129">
      <c r="B129" s="6"/>
      <c r="C129" s="6"/>
      <c r="D129" s="6"/>
    </row>
    <row r="130">
      <c r="B130" s="6"/>
      <c r="C130" s="6"/>
      <c r="D130" s="6"/>
    </row>
    <row r="131">
      <c r="B131" s="6"/>
      <c r="C131" s="6"/>
      <c r="D131" s="6"/>
    </row>
    <row r="132">
      <c r="B132" s="6"/>
      <c r="C132" s="6"/>
      <c r="D132" s="6"/>
    </row>
    <row r="133">
      <c r="B133" s="6"/>
      <c r="C133" s="6"/>
      <c r="D133" s="6"/>
    </row>
    <row r="134">
      <c r="B134" s="6"/>
      <c r="C134" s="6"/>
      <c r="D134" s="6"/>
    </row>
    <row r="135">
      <c r="B135" s="6"/>
      <c r="C135" s="6"/>
      <c r="D135" s="6"/>
    </row>
    <row r="136">
      <c r="B136" s="6"/>
      <c r="C136" s="6"/>
      <c r="D136" s="6"/>
    </row>
    <row r="137">
      <c r="B137" s="6"/>
      <c r="C137" s="6"/>
      <c r="D137" s="6"/>
    </row>
    <row r="138">
      <c r="B138" s="6"/>
      <c r="C138" s="6"/>
      <c r="D138" s="6"/>
    </row>
    <row r="139">
      <c r="B139" s="6"/>
      <c r="C139" s="6"/>
      <c r="D139" s="6"/>
    </row>
    <row r="140">
      <c r="B140" s="6"/>
      <c r="C140" s="6"/>
      <c r="D140" s="6"/>
    </row>
    <row r="141">
      <c r="B141" s="6"/>
      <c r="C141" s="6"/>
      <c r="D141" s="6"/>
    </row>
    <row r="142">
      <c r="B142" s="6"/>
      <c r="C142" s="6"/>
      <c r="D142" s="6"/>
    </row>
    <row r="143">
      <c r="B143" s="6"/>
      <c r="C143" s="6"/>
      <c r="D143" s="6"/>
    </row>
    <row r="144">
      <c r="B144" s="6"/>
      <c r="C144" s="6"/>
      <c r="D144" s="6"/>
    </row>
    <row r="145">
      <c r="B145" s="6"/>
      <c r="C145" s="6"/>
      <c r="D145" s="6"/>
    </row>
    <row r="146">
      <c r="B146" s="6"/>
      <c r="C146" s="6"/>
      <c r="D146" s="6"/>
    </row>
    <row r="147">
      <c r="B147" s="6"/>
      <c r="C147" s="6"/>
      <c r="D147" s="6"/>
    </row>
    <row r="148">
      <c r="B148" s="6"/>
      <c r="C148" s="6"/>
      <c r="D148" s="6"/>
    </row>
    <row r="149">
      <c r="B149" s="6"/>
      <c r="C149" s="6"/>
      <c r="D149" s="6"/>
    </row>
    <row r="150">
      <c r="B150" s="6"/>
      <c r="C150" s="6"/>
      <c r="D150" s="6"/>
    </row>
    <row r="151">
      <c r="B151" s="6"/>
      <c r="C151" s="6"/>
      <c r="D151" s="6"/>
    </row>
    <row r="152">
      <c r="B152" s="6"/>
      <c r="C152" s="6"/>
      <c r="D152" s="6"/>
    </row>
    <row r="153">
      <c r="B153" s="6"/>
      <c r="C153" s="6"/>
      <c r="D153" s="6"/>
    </row>
    <row r="154">
      <c r="B154" s="6"/>
      <c r="C154" s="6"/>
      <c r="D154" s="6"/>
    </row>
    <row r="155">
      <c r="B155" s="6"/>
      <c r="C155" s="6"/>
      <c r="D155" s="6"/>
    </row>
    <row r="156">
      <c r="B156" s="6"/>
      <c r="C156" s="6"/>
      <c r="D156" s="6"/>
    </row>
    <row r="157">
      <c r="B157" s="6"/>
      <c r="C157" s="6"/>
      <c r="D157" s="6"/>
    </row>
    <row r="158">
      <c r="B158" s="6"/>
      <c r="C158" s="6"/>
      <c r="D158" s="6"/>
    </row>
    <row r="159">
      <c r="B159" s="6"/>
      <c r="C159" s="6"/>
      <c r="D159" s="6"/>
    </row>
    <row r="160">
      <c r="B160" s="6"/>
      <c r="C160" s="6"/>
      <c r="D160" s="6"/>
    </row>
    <row r="161">
      <c r="B161" s="6"/>
      <c r="C161" s="6"/>
      <c r="D161" s="6"/>
    </row>
    <row r="162">
      <c r="B162" s="6"/>
      <c r="C162" s="6"/>
      <c r="D162" s="6"/>
    </row>
    <row r="163">
      <c r="B163" s="6"/>
      <c r="C163" s="6"/>
      <c r="D163" s="6"/>
    </row>
    <row r="164">
      <c r="B164" s="6"/>
      <c r="C164" s="6"/>
      <c r="D164" s="6"/>
    </row>
    <row r="165">
      <c r="B165" s="6"/>
      <c r="C165" s="6"/>
      <c r="D165" s="6"/>
    </row>
    <row r="166">
      <c r="B166" s="6"/>
      <c r="C166" s="6"/>
      <c r="D166" s="6"/>
    </row>
    <row r="167">
      <c r="B167" s="6"/>
      <c r="C167" s="6"/>
      <c r="D167" s="6"/>
    </row>
    <row r="168">
      <c r="B168" s="6"/>
      <c r="C168" s="6"/>
      <c r="D168" s="6"/>
    </row>
    <row r="169">
      <c r="B169" s="6"/>
      <c r="C169" s="6"/>
      <c r="D169" s="6"/>
    </row>
    <row r="170">
      <c r="B170" s="6"/>
      <c r="C170" s="6"/>
      <c r="D170" s="6"/>
    </row>
    <row r="171">
      <c r="B171" s="6"/>
      <c r="C171" s="6"/>
      <c r="D171" s="6"/>
    </row>
    <row r="172">
      <c r="B172" s="6"/>
      <c r="C172" s="6"/>
      <c r="D172" s="6"/>
    </row>
    <row r="173">
      <c r="B173" s="6"/>
      <c r="C173" s="6"/>
      <c r="D173" s="6"/>
    </row>
    <row r="174">
      <c r="B174" s="6"/>
      <c r="C174" s="6"/>
      <c r="D174" s="6"/>
    </row>
    <row r="175">
      <c r="B175" s="6"/>
      <c r="C175" s="6"/>
      <c r="D175" s="6"/>
    </row>
    <row r="176">
      <c r="B176" s="6"/>
      <c r="C176" s="6"/>
      <c r="D176" s="6"/>
    </row>
    <row r="177">
      <c r="B177" s="6"/>
      <c r="C177" s="6"/>
      <c r="D177" s="6"/>
    </row>
    <row r="178">
      <c r="B178" s="6"/>
      <c r="C178" s="6"/>
      <c r="D178" s="6"/>
    </row>
    <row r="179">
      <c r="B179" s="6"/>
      <c r="C179" s="6"/>
      <c r="D179" s="6"/>
    </row>
    <row r="180">
      <c r="B180" s="6"/>
      <c r="C180" s="6"/>
      <c r="D180" s="6"/>
    </row>
    <row r="181">
      <c r="B181" s="6"/>
      <c r="C181" s="6"/>
      <c r="D181" s="6"/>
    </row>
    <row r="182">
      <c r="B182" s="6"/>
      <c r="C182" s="6"/>
      <c r="D182" s="6"/>
    </row>
    <row r="183">
      <c r="B183" s="6"/>
      <c r="C183" s="6"/>
      <c r="D183" s="6"/>
    </row>
    <row r="184">
      <c r="B184" s="6"/>
      <c r="C184" s="6"/>
      <c r="D184" s="6"/>
    </row>
    <row r="185">
      <c r="B185" s="6"/>
      <c r="C185" s="6"/>
      <c r="D185" s="6"/>
    </row>
    <row r="186">
      <c r="B186" s="6"/>
      <c r="C186" s="6"/>
      <c r="D186" s="6"/>
    </row>
    <row r="187">
      <c r="B187" s="6"/>
      <c r="C187" s="6"/>
      <c r="D187" s="6"/>
    </row>
    <row r="188">
      <c r="B188" s="6"/>
      <c r="C188" s="6"/>
      <c r="D188" s="6"/>
    </row>
    <row r="189">
      <c r="B189" s="6"/>
      <c r="C189" s="6"/>
      <c r="D189" s="6"/>
    </row>
    <row r="190">
      <c r="B190" s="6"/>
      <c r="C190" s="6"/>
      <c r="D190" s="6"/>
    </row>
    <row r="191">
      <c r="B191" s="6"/>
      <c r="C191" s="6"/>
      <c r="D191" s="6"/>
    </row>
    <row r="192">
      <c r="B192" s="6"/>
      <c r="C192" s="6"/>
      <c r="D192" s="6"/>
    </row>
    <row r="193">
      <c r="B193" s="6"/>
      <c r="C193" s="6"/>
      <c r="D193" s="6"/>
    </row>
    <row r="194">
      <c r="B194" s="6"/>
      <c r="C194" s="6"/>
      <c r="D194" s="6"/>
    </row>
    <row r="195">
      <c r="B195" s="6"/>
      <c r="C195" s="6"/>
      <c r="D195" s="6"/>
    </row>
    <row r="196">
      <c r="B196" s="6"/>
      <c r="C196" s="6"/>
      <c r="D196" s="6"/>
    </row>
    <row r="197">
      <c r="B197" s="6"/>
      <c r="C197" s="6"/>
      <c r="D197" s="6"/>
    </row>
    <row r="198">
      <c r="B198" s="6"/>
      <c r="C198" s="6"/>
      <c r="D198" s="6"/>
    </row>
    <row r="199">
      <c r="B199" s="6"/>
      <c r="C199" s="6"/>
      <c r="D199" s="6"/>
    </row>
    <row r="200">
      <c r="B200" s="6"/>
      <c r="C200" s="6"/>
      <c r="D200" s="6"/>
    </row>
    <row r="201">
      <c r="B201" s="6"/>
      <c r="C201" s="6"/>
      <c r="D201" s="6"/>
    </row>
    <row r="202">
      <c r="B202" s="6"/>
      <c r="C202" s="6"/>
      <c r="D202" s="6"/>
    </row>
    <row r="203">
      <c r="B203" s="6"/>
      <c r="C203" s="6"/>
      <c r="D203" s="6"/>
    </row>
    <row r="204">
      <c r="B204" s="6"/>
      <c r="C204" s="6"/>
      <c r="D204" s="6"/>
    </row>
    <row r="205">
      <c r="B205" s="6"/>
      <c r="C205" s="6"/>
      <c r="D205" s="6"/>
    </row>
    <row r="206">
      <c r="B206" s="6"/>
      <c r="C206" s="6"/>
      <c r="D206" s="6"/>
    </row>
    <row r="207">
      <c r="B207" s="6"/>
      <c r="C207" s="6"/>
      <c r="D207" s="6"/>
    </row>
    <row r="208">
      <c r="B208" s="6"/>
      <c r="C208" s="6"/>
      <c r="D208" s="6"/>
    </row>
    <row r="209">
      <c r="B209" s="6"/>
      <c r="C209" s="6"/>
      <c r="D209" s="6"/>
    </row>
    <row r="210">
      <c r="B210" s="6"/>
      <c r="C210" s="6"/>
      <c r="D210" s="6"/>
    </row>
    <row r="211">
      <c r="B211" s="6"/>
      <c r="C211" s="6"/>
      <c r="D211" s="6"/>
    </row>
    <row r="212">
      <c r="B212" s="6"/>
      <c r="C212" s="6"/>
      <c r="D212" s="6"/>
    </row>
    <row r="213">
      <c r="B213" s="6"/>
      <c r="C213" s="6"/>
      <c r="D213" s="6"/>
    </row>
    <row r="214">
      <c r="B214" s="6"/>
      <c r="C214" s="6"/>
      <c r="D214" s="6"/>
    </row>
    <row r="215">
      <c r="B215" s="6"/>
      <c r="C215" s="6"/>
      <c r="D215" s="6"/>
    </row>
    <row r="216">
      <c r="B216" s="6"/>
      <c r="C216" s="6"/>
      <c r="D216" s="6"/>
    </row>
    <row r="217">
      <c r="B217" s="6"/>
      <c r="C217" s="6"/>
      <c r="D217" s="6"/>
    </row>
    <row r="218">
      <c r="B218" s="6"/>
      <c r="C218" s="6"/>
      <c r="D218" s="6"/>
    </row>
    <row r="219">
      <c r="B219" s="6"/>
      <c r="C219" s="6"/>
      <c r="D219" s="6"/>
    </row>
    <row r="220">
      <c r="B220" s="6"/>
      <c r="C220" s="6"/>
      <c r="D220" s="6"/>
    </row>
    <row r="221">
      <c r="B221" s="6"/>
      <c r="C221" s="6"/>
      <c r="D221" s="6"/>
    </row>
    <row r="222">
      <c r="B222" s="6"/>
      <c r="C222" s="6"/>
      <c r="D222" s="6"/>
    </row>
    <row r="223">
      <c r="B223" s="6"/>
      <c r="C223" s="6"/>
      <c r="D223" s="6"/>
    </row>
    <row r="224">
      <c r="B224" s="6"/>
      <c r="C224" s="6"/>
      <c r="D224" s="6"/>
    </row>
    <row r="225">
      <c r="B225" s="6"/>
      <c r="C225" s="6"/>
      <c r="D225" s="6"/>
    </row>
    <row r="226">
      <c r="B226" s="6"/>
      <c r="C226" s="6"/>
      <c r="D226" s="6"/>
    </row>
    <row r="227">
      <c r="B227" s="6"/>
      <c r="C227" s="6"/>
      <c r="D227" s="6"/>
    </row>
    <row r="228">
      <c r="B228" s="6"/>
      <c r="C228" s="6"/>
      <c r="D228" s="6"/>
    </row>
    <row r="229">
      <c r="B229" s="6"/>
      <c r="C229" s="6"/>
      <c r="D229" s="6"/>
    </row>
    <row r="230">
      <c r="B230" s="6"/>
      <c r="C230" s="6"/>
      <c r="D230" s="6"/>
    </row>
    <row r="231">
      <c r="B231" s="6"/>
      <c r="C231" s="6"/>
      <c r="D231" s="6"/>
    </row>
    <row r="232">
      <c r="B232" s="6"/>
      <c r="C232" s="6"/>
      <c r="D232" s="6"/>
    </row>
    <row r="233">
      <c r="B233" s="6"/>
      <c r="C233" s="6"/>
      <c r="D233" s="6"/>
    </row>
    <row r="234">
      <c r="B234" s="6"/>
      <c r="C234" s="6"/>
      <c r="D234" s="6"/>
    </row>
    <row r="235">
      <c r="B235" s="6"/>
      <c r="C235" s="6"/>
      <c r="D235" s="6"/>
    </row>
    <row r="236">
      <c r="B236" s="6"/>
      <c r="C236" s="6"/>
      <c r="D236" s="6"/>
    </row>
    <row r="237">
      <c r="B237" s="6"/>
      <c r="C237" s="6"/>
      <c r="D237" s="6"/>
    </row>
    <row r="238">
      <c r="B238" s="6"/>
      <c r="C238" s="6"/>
      <c r="D238" s="6"/>
    </row>
    <row r="239">
      <c r="B239" s="6"/>
      <c r="C239" s="6"/>
      <c r="D239" s="6"/>
    </row>
    <row r="240">
      <c r="B240" s="6"/>
      <c r="C240" s="6"/>
      <c r="D240" s="6"/>
    </row>
    <row r="241">
      <c r="B241" s="6"/>
      <c r="C241" s="6"/>
      <c r="D241" s="6"/>
    </row>
    <row r="242">
      <c r="B242" s="6"/>
      <c r="C242" s="6"/>
      <c r="D242" s="6"/>
    </row>
    <row r="243">
      <c r="B243" s="6"/>
      <c r="C243" s="6"/>
      <c r="D243" s="6"/>
    </row>
    <row r="244">
      <c r="B244" s="6"/>
      <c r="C244" s="6"/>
      <c r="D244" s="6"/>
    </row>
    <row r="245">
      <c r="B245" s="6"/>
      <c r="C245" s="6"/>
      <c r="D245" s="6"/>
    </row>
    <row r="246">
      <c r="B246" s="6"/>
      <c r="C246" s="6"/>
      <c r="D246" s="6"/>
    </row>
    <row r="247">
      <c r="B247" s="6"/>
      <c r="C247" s="6"/>
      <c r="D247" s="6"/>
    </row>
    <row r="248">
      <c r="B248" s="6"/>
      <c r="C248" s="6"/>
      <c r="D248" s="6"/>
    </row>
    <row r="249">
      <c r="B249" s="6"/>
      <c r="C249" s="6"/>
      <c r="D249" s="6"/>
    </row>
    <row r="250">
      <c r="B250" s="6"/>
      <c r="C250" s="6"/>
      <c r="D250" s="6"/>
    </row>
    <row r="251">
      <c r="B251" s="6"/>
      <c r="C251" s="6"/>
      <c r="D251" s="6"/>
    </row>
    <row r="252">
      <c r="B252" s="6"/>
      <c r="C252" s="6"/>
      <c r="D252" s="6"/>
    </row>
    <row r="253">
      <c r="B253" s="6"/>
      <c r="C253" s="6"/>
      <c r="D253" s="6"/>
    </row>
    <row r="254">
      <c r="B254" s="6"/>
      <c r="C254" s="6"/>
      <c r="D254" s="6"/>
    </row>
    <row r="255">
      <c r="B255" s="6"/>
      <c r="C255" s="6"/>
      <c r="D255" s="6"/>
    </row>
    <row r="256">
      <c r="B256" s="6"/>
      <c r="C256" s="6"/>
      <c r="D256" s="6"/>
    </row>
    <row r="257">
      <c r="B257" s="6"/>
      <c r="C257" s="6"/>
      <c r="D257" s="6"/>
    </row>
    <row r="258">
      <c r="B258" s="6"/>
      <c r="C258" s="6"/>
      <c r="D258" s="6"/>
    </row>
    <row r="259">
      <c r="B259" s="6"/>
      <c r="C259" s="6"/>
      <c r="D259" s="6"/>
    </row>
    <row r="260">
      <c r="B260" s="6"/>
      <c r="C260" s="6"/>
      <c r="D260" s="6"/>
    </row>
    <row r="261">
      <c r="B261" s="6"/>
      <c r="C261" s="6"/>
      <c r="D261" s="6"/>
    </row>
    <row r="262">
      <c r="B262" s="6"/>
      <c r="C262" s="6"/>
      <c r="D262" s="6"/>
    </row>
    <row r="263">
      <c r="B263" s="6"/>
      <c r="C263" s="6"/>
      <c r="D263" s="6"/>
    </row>
    <row r="264">
      <c r="B264" s="6"/>
      <c r="C264" s="6"/>
      <c r="D264" s="6"/>
    </row>
    <row r="265">
      <c r="B265" s="6"/>
      <c r="C265" s="6"/>
      <c r="D265" s="6"/>
    </row>
    <row r="266">
      <c r="B266" s="6"/>
      <c r="C266" s="6"/>
      <c r="D266" s="6"/>
    </row>
    <row r="267">
      <c r="B267" s="6"/>
      <c r="C267" s="6"/>
      <c r="D267" s="6"/>
    </row>
    <row r="268">
      <c r="B268" s="6"/>
      <c r="C268" s="6"/>
      <c r="D268" s="6"/>
    </row>
    <row r="269">
      <c r="B269" s="6"/>
      <c r="C269" s="6"/>
      <c r="D269" s="6"/>
    </row>
    <row r="270">
      <c r="B270" s="6"/>
      <c r="C270" s="6"/>
      <c r="D270" s="6"/>
    </row>
    <row r="271">
      <c r="B271" s="6"/>
      <c r="C271" s="6"/>
      <c r="D271" s="6"/>
    </row>
    <row r="272">
      <c r="B272" s="6"/>
      <c r="C272" s="6"/>
      <c r="D272" s="6"/>
    </row>
    <row r="273">
      <c r="B273" s="6"/>
      <c r="C273" s="6"/>
      <c r="D273" s="6"/>
    </row>
    <row r="274">
      <c r="B274" s="6"/>
      <c r="C274" s="6"/>
      <c r="D274" s="6"/>
    </row>
    <row r="275">
      <c r="B275" s="6"/>
      <c r="C275" s="6"/>
      <c r="D275" s="6"/>
    </row>
    <row r="276">
      <c r="B276" s="6"/>
      <c r="C276" s="6"/>
      <c r="D276" s="6"/>
    </row>
    <row r="277">
      <c r="B277" s="6"/>
      <c r="C277" s="6"/>
      <c r="D277" s="6"/>
    </row>
    <row r="278">
      <c r="B278" s="6"/>
      <c r="C278" s="6"/>
      <c r="D278" s="6"/>
    </row>
    <row r="279">
      <c r="B279" s="6"/>
      <c r="C279" s="6"/>
      <c r="D279" s="6"/>
    </row>
    <row r="280">
      <c r="B280" s="6"/>
      <c r="C280" s="6"/>
      <c r="D280" s="6"/>
    </row>
    <row r="281">
      <c r="B281" s="6"/>
      <c r="C281" s="6"/>
      <c r="D281" s="6"/>
    </row>
    <row r="282">
      <c r="B282" s="6"/>
      <c r="C282" s="6"/>
      <c r="D282" s="6"/>
    </row>
    <row r="283">
      <c r="B283" s="6"/>
      <c r="C283" s="6"/>
      <c r="D283" s="6"/>
    </row>
    <row r="284">
      <c r="B284" s="6"/>
      <c r="C284" s="6"/>
      <c r="D284" s="6"/>
    </row>
    <row r="285">
      <c r="B285" s="6"/>
      <c r="C285" s="6"/>
      <c r="D285" s="6"/>
    </row>
    <row r="286">
      <c r="B286" s="6"/>
      <c r="C286" s="6"/>
      <c r="D286" s="6"/>
    </row>
    <row r="287">
      <c r="B287" s="6"/>
      <c r="C287" s="6"/>
      <c r="D287" s="6"/>
    </row>
    <row r="288">
      <c r="B288" s="6"/>
      <c r="C288" s="6"/>
      <c r="D288" s="6"/>
    </row>
    <row r="289">
      <c r="B289" s="6"/>
      <c r="C289" s="6"/>
      <c r="D289" s="6"/>
    </row>
    <row r="290">
      <c r="B290" s="6"/>
      <c r="C290" s="6"/>
      <c r="D290" s="6"/>
    </row>
    <row r="291">
      <c r="B291" s="6"/>
      <c r="C291" s="6"/>
      <c r="D291" s="6"/>
    </row>
    <row r="292">
      <c r="B292" s="6"/>
      <c r="C292" s="6"/>
      <c r="D292" s="6"/>
    </row>
    <row r="293">
      <c r="B293" s="6"/>
      <c r="C293" s="6"/>
      <c r="D293" s="6"/>
    </row>
    <row r="294">
      <c r="B294" s="6"/>
      <c r="C294" s="6"/>
      <c r="D294" s="6"/>
    </row>
    <row r="295">
      <c r="B295" s="6"/>
      <c r="C295" s="6"/>
      <c r="D295" s="6"/>
    </row>
    <row r="296">
      <c r="B296" s="6"/>
      <c r="C296" s="6"/>
      <c r="D296" s="6"/>
    </row>
    <row r="297">
      <c r="B297" s="6"/>
      <c r="C297" s="6"/>
      <c r="D297" s="6"/>
    </row>
    <row r="298">
      <c r="B298" s="6"/>
      <c r="C298" s="6"/>
      <c r="D298" s="6"/>
    </row>
    <row r="299">
      <c r="B299" s="6"/>
      <c r="C299" s="6"/>
      <c r="D299" s="6"/>
    </row>
    <row r="300">
      <c r="B300" s="6"/>
      <c r="C300" s="6"/>
      <c r="D300" s="6"/>
    </row>
    <row r="301">
      <c r="B301" s="6"/>
      <c r="C301" s="6"/>
      <c r="D301" s="6"/>
    </row>
    <row r="302">
      <c r="B302" s="6"/>
      <c r="C302" s="6"/>
      <c r="D302" s="6"/>
    </row>
    <row r="303">
      <c r="B303" s="6"/>
      <c r="C303" s="6"/>
      <c r="D303" s="6"/>
    </row>
    <row r="304">
      <c r="B304" s="6"/>
      <c r="C304" s="6"/>
      <c r="D304" s="6"/>
    </row>
    <row r="305">
      <c r="B305" s="6"/>
      <c r="C305" s="6"/>
      <c r="D305" s="6"/>
    </row>
    <row r="306">
      <c r="B306" s="6"/>
      <c r="C306" s="6"/>
      <c r="D306" s="6"/>
    </row>
    <row r="307">
      <c r="B307" s="6"/>
      <c r="C307" s="6"/>
      <c r="D307" s="6"/>
    </row>
    <row r="308">
      <c r="B308" s="6"/>
      <c r="C308" s="6"/>
      <c r="D308" s="6"/>
    </row>
    <row r="309">
      <c r="B309" s="6"/>
      <c r="C309" s="6"/>
      <c r="D309" s="6"/>
    </row>
    <row r="310">
      <c r="B310" s="6"/>
      <c r="C310" s="6"/>
      <c r="D310" s="6"/>
    </row>
    <row r="311">
      <c r="B311" s="6"/>
      <c r="C311" s="6"/>
      <c r="D311" s="6"/>
    </row>
    <row r="312">
      <c r="B312" s="6"/>
      <c r="C312" s="6"/>
      <c r="D312" s="6"/>
    </row>
    <row r="313">
      <c r="B313" s="6"/>
      <c r="C313" s="6"/>
      <c r="D313" s="6"/>
    </row>
    <row r="314">
      <c r="B314" s="6"/>
      <c r="C314" s="6"/>
      <c r="D314" s="6"/>
    </row>
    <row r="315">
      <c r="B315" s="6"/>
      <c r="C315" s="6"/>
      <c r="D315" s="6"/>
    </row>
    <row r="316">
      <c r="B316" s="6"/>
      <c r="C316" s="6"/>
      <c r="D316" s="6"/>
    </row>
    <row r="317">
      <c r="B317" s="6"/>
      <c r="C317" s="6"/>
      <c r="D317" s="6"/>
    </row>
    <row r="318">
      <c r="B318" s="6"/>
      <c r="C318" s="6"/>
      <c r="D318" s="6"/>
    </row>
    <row r="319">
      <c r="B319" s="6"/>
      <c r="C319" s="6"/>
      <c r="D319" s="6"/>
    </row>
    <row r="320">
      <c r="B320" s="6"/>
      <c r="C320" s="6"/>
      <c r="D320" s="6"/>
    </row>
    <row r="321">
      <c r="B321" s="6"/>
      <c r="C321" s="6"/>
      <c r="D321" s="6"/>
    </row>
    <row r="322">
      <c r="B322" s="6"/>
      <c r="C322" s="6"/>
      <c r="D322" s="6"/>
    </row>
    <row r="323">
      <c r="B323" s="6"/>
      <c r="C323" s="6"/>
      <c r="D323" s="6"/>
    </row>
    <row r="324">
      <c r="B324" s="6"/>
      <c r="C324" s="6"/>
      <c r="D324" s="6"/>
    </row>
    <row r="325">
      <c r="B325" s="6"/>
      <c r="C325" s="6"/>
      <c r="D325" s="6"/>
    </row>
    <row r="326">
      <c r="B326" s="6"/>
      <c r="C326" s="6"/>
      <c r="D326" s="6"/>
    </row>
    <row r="327">
      <c r="B327" s="6"/>
      <c r="C327" s="6"/>
      <c r="D327" s="6"/>
    </row>
    <row r="328">
      <c r="B328" s="6"/>
      <c r="C328" s="6"/>
      <c r="D328" s="6"/>
    </row>
    <row r="329">
      <c r="B329" s="6"/>
      <c r="C329" s="6"/>
      <c r="D329" s="6"/>
    </row>
    <row r="330">
      <c r="B330" s="6"/>
      <c r="C330" s="6"/>
      <c r="D330" s="6"/>
    </row>
    <row r="331">
      <c r="B331" s="6"/>
      <c r="C331" s="6"/>
      <c r="D331" s="6"/>
    </row>
    <row r="332">
      <c r="B332" s="6"/>
      <c r="C332" s="6"/>
      <c r="D332" s="6"/>
    </row>
    <row r="333">
      <c r="B333" s="6"/>
      <c r="C333" s="6"/>
      <c r="D333" s="6"/>
    </row>
    <row r="334">
      <c r="B334" s="6"/>
      <c r="C334" s="6"/>
      <c r="D334" s="6"/>
    </row>
    <row r="335">
      <c r="B335" s="6"/>
      <c r="C335" s="6"/>
      <c r="D335" s="6"/>
    </row>
    <row r="336">
      <c r="B336" s="6"/>
      <c r="C336" s="6"/>
      <c r="D336" s="6"/>
    </row>
    <row r="337">
      <c r="B337" s="6"/>
      <c r="C337" s="6"/>
      <c r="D337" s="6"/>
    </row>
    <row r="338">
      <c r="B338" s="6"/>
      <c r="C338" s="6"/>
      <c r="D338" s="6"/>
    </row>
    <row r="339">
      <c r="B339" s="6"/>
      <c r="C339" s="6"/>
      <c r="D339" s="6"/>
    </row>
    <row r="340">
      <c r="B340" s="6"/>
      <c r="C340" s="6"/>
      <c r="D340" s="6"/>
    </row>
    <row r="341">
      <c r="B341" s="6"/>
      <c r="C341" s="6"/>
      <c r="D341" s="6"/>
    </row>
    <row r="342">
      <c r="B342" s="6"/>
      <c r="C342" s="6"/>
      <c r="D342" s="6"/>
    </row>
    <row r="343">
      <c r="B343" s="6"/>
      <c r="C343" s="6"/>
      <c r="D343" s="6"/>
    </row>
    <row r="344">
      <c r="B344" s="6"/>
      <c r="C344" s="6"/>
      <c r="D344" s="6"/>
    </row>
    <row r="345">
      <c r="B345" s="6"/>
      <c r="C345" s="6"/>
      <c r="D345" s="6"/>
    </row>
    <row r="346">
      <c r="B346" s="6"/>
      <c r="C346" s="6"/>
      <c r="D346" s="6"/>
    </row>
    <row r="347">
      <c r="B347" s="6"/>
      <c r="C347" s="6"/>
      <c r="D347" s="6"/>
    </row>
    <row r="348">
      <c r="B348" s="6"/>
      <c r="C348" s="6"/>
      <c r="D348" s="6"/>
    </row>
    <row r="349">
      <c r="B349" s="6"/>
      <c r="C349" s="6"/>
      <c r="D349" s="6"/>
    </row>
    <row r="350">
      <c r="B350" s="6"/>
      <c r="C350" s="6"/>
      <c r="D350" s="6"/>
    </row>
    <row r="351">
      <c r="B351" s="6"/>
      <c r="C351" s="6"/>
      <c r="D351" s="6"/>
    </row>
    <row r="352">
      <c r="B352" s="6"/>
      <c r="C352" s="6"/>
      <c r="D352" s="6"/>
    </row>
    <row r="353">
      <c r="B353" s="6"/>
      <c r="C353" s="6"/>
      <c r="D353" s="6"/>
    </row>
    <row r="354">
      <c r="B354" s="6"/>
      <c r="C354" s="6"/>
      <c r="D354" s="6"/>
    </row>
    <row r="355">
      <c r="B355" s="6"/>
      <c r="C355" s="6"/>
      <c r="D355" s="6"/>
    </row>
    <row r="356">
      <c r="B356" s="6"/>
      <c r="C356" s="6"/>
      <c r="D356" s="6"/>
    </row>
    <row r="357">
      <c r="B357" s="6"/>
      <c r="C357" s="6"/>
      <c r="D357" s="6"/>
    </row>
    <row r="358">
      <c r="B358" s="6"/>
      <c r="C358" s="6"/>
      <c r="D358" s="6"/>
    </row>
    <row r="359">
      <c r="B359" s="6"/>
      <c r="C359" s="6"/>
      <c r="D359" s="6"/>
    </row>
    <row r="360">
      <c r="B360" s="6"/>
      <c r="C360" s="6"/>
      <c r="D360" s="6"/>
    </row>
    <row r="361">
      <c r="B361" s="6"/>
      <c r="C361" s="6"/>
      <c r="D361" s="6"/>
    </row>
    <row r="362">
      <c r="B362" s="6"/>
      <c r="C362" s="6"/>
      <c r="D362" s="6"/>
    </row>
    <row r="363">
      <c r="B363" s="6"/>
      <c r="C363" s="6"/>
      <c r="D363" s="6"/>
    </row>
    <row r="364">
      <c r="B364" s="6"/>
      <c r="C364" s="6"/>
      <c r="D364" s="6"/>
    </row>
    <row r="365">
      <c r="B365" s="6"/>
      <c r="C365" s="6"/>
      <c r="D365" s="6"/>
    </row>
    <row r="366">
      <c r="B366" s="6"/>
      <c r="C366" s="6"/>
      <c r="D366" s="6"/>
    </row>
    <row r="367">
      <c r="B367" s="6"/>
      <c r="C367" s="6"/>
      <c r="D367" s="6"/>
    </row>
    <row r="368">
      <c r="B368" s="6"/>
      <c r="C368" s="6"/>
      <c r="D368" s="6"/>
    </row>
    <row r="369">
      <c r="B369" s="6"/>
      <c r="C369" s="6"/>
      <c r="D369" s="6"/>
    </row>
    <row r="370">
      <c r="B370" s="6"/>
      <c r="C370" s="6"/>
      <c r="D370" s="6"/>
    </row>
    <row r="371">
      <c r="B371" s="6"/>
      <c r="C371" s="6"/>
      <c r="D371" s="6"/>
    </row>
    <row r="372">
      <c r="B372" s="6"/>
      <c r="C372" s="6"/>
      <c r="D372" s="6"/>
    </row>
    <row r="373">
      <c r="B373" s="6"/>
      <c r="C373" s="6"/>
      <c r="D373" s="6"/>
    </row>
    <row r="374">
      <c r="B374" s="6"/>
      <c r="C374" s="6"/>
      <c r="D374" s="6"/>
    </row>
    <row r="375">
      <c r="B375" s="6"/>
      <c r="C375" s="6"/>
      <c r="D375" s="6"/>
    </row>
    <row r="376">
      <c r="B376" s="6"/>
      <c r="C376" s="6"/>
      <c r="D376" s="6"/>
    </row>
    <row r="377">
      <c r="B377" s="6"/>
      <c r="C377" s="6"/>
      <c r="D377" s="6"/>
    </row>
    <row r="378">
      <c r="B378" s="6"/>
      <c r="C378" s="6"/>
      <c r="D378" s="6"/>
    </row>
    <row r="379">
      <c r="B379" s="6"/>
      <c r="C379" s="6"/>
      <c r="D379" s="6"/>
    </row>
    <row r="380">
      <c r="B380" s="6"/>
      <c r="C380" s="6"/>
      <c r="D380" s="6"/>
    </row>
    <row r="381">
      <c r="B381" s="6"/>
      <c r="C381" s="6"/>
      <c r="D381" s="6"/>
    </row>
    <row r="382">
      <c r="B382" s="6"/>
      <c r="C382" s="6"/>
      <c r="D382" s="6"/>
    </row>
    <row r="383">
      <c r="B383" s="6"/>
      <c r="C383" s="6"/>
      <c r="D383" s="6"/>
    </row>
    <row r="384">
      <c r="B384" s="6"/>
      <c r="C384" s="6"/>
      <c r="D384" s="6"/>
    </row>
    <row r="385">
      <c r="B385" s="6"/>
      <c r="C385" s="6"/>
      <c r="D385" s="6"/>
    </row>
    <row r="386">
      <c r="B386" s="6"/>
      <c r="C386" s="6"/>
      <c r="D386" s="6"/>
    </row>
    <row r="387">
      <c r="B387" s="6"/>
      <c r="C387" s="6"/>
      <c r="D387" s="6"/>
    </row>
    <row r="388">
      <c r="B388" s="6"/>
      <c r="C388" s="6"/>
      <c r="D388" s="6"/>
    </row>
    <row r="389">
      <c r="B389" s="6"/>
      <c r="C389" s="6"/>
      <c r="D389" s="6"/>
    </row>
    <row r="390">
      <c r="B390" s="6"/>
      <c r="C390" s="6"/>
      <c r="D390" s="6"/>
    </row>
    <row r="391">
      <c r="B391" s="6"/>
      <c r="C391" s="6"/>
      <c r="D391" s="6"/>
    </row>
    <row r="392">
      <c r="B392" s="6"/>
      <c r="C392" s="6"/>
      <c r="D392" s="6"/>
    </row>
    <row r="393">
      <c r="B393" s="6"/>
      <c r="C393" s="6"/>
      <c r="D393" s="6"/>
    </row>
    <row r="394">
      <c r="B394" s="6"/>
      <c r="C394" s="6"/>
      <c r="D394" s="6"/>
    </row>
    <row r="395">
      <c r="B395" s="6"/>
      <c r="C395" s="6"/>
      <c r="D395" s="6"/>
    </row>
    <row r="396">
      <c r="B396" s="6"/>
      <c r="C396" s="6"/>
      <c r="D396" s="6"/>
    </row>
    <row r="397">
      <c r="B397" s="6"/>
      <c r="C397" s="6"/>
      <c r="D397" s="6"/>
    </row>
    <row r="398">
      <c r="B398" s="6"/>
      <c r="C398" s="6"/>
      <c r="D398" s="6"/>
    </row>
    <row r="399">
      <c r="B399" s="6"/>
      <c r="C399" s="6"/>
      <c r="D399" s="6"/>
    </row>
    <row r="400">
      <c r="B400" s="6"/>
      <c r="C400" s="6"/>
      <c r="D400" s="6"/>
    </row>
    <row r="401">
      <c r="B401" s="6"/>
      <c r="C401" s="6"/>
      <c r="D401" s="6"/>
    </row>
    <row r="402">
      <c r="B402" s="6"/>
      <c r="C402" s="6"/>
      <c r="D402" s="6"/>
    </row>
    <row r="403">
      <c r="B403" s="6"/>
      <c r="C403" s="6"/>
      <c r="D403" s="6"/>
    </row>
    <row r="404">
      <c r="B404" s="6"/>
      <c r="C404" s="6"/>
      <c r="D404" s="6"/>
    </row>
    <row r="405">
      <c r="B405" s="6"/>
      <c r="C405" s="6"/>
      <c r="D405" s="6"/>
    </row>
    <row r="406">
      <c r="B406" s="6"/>
      <c r="C406" s="6"/>
      <c r="D406" s="6"/>
    </row>
    <row r="407">
      <c r="B407" s="6"/>
      <c r="C407" s="6"/>
      <c r="D407" s="6"/>
    </row>
    <row r="408">
      <c r="B408" s="6"/>
      <c r="C408" s="6"/>
      <c r="D408" s="6"/>
    </row>
    <row r="409">
      <c r="B409" s="6"/>
      <c r="C409" s="6"/>
      <c r="D409" s="6"/>
    </row>
    <row r="410">
      <c r="B410" s="6"/>
      <c r="C410" s="6"/>
      <c r="D410" s="6"/>
    </row>
    <row r="411">
      <c r="B411" s="6"/>
      <c r="C411" s="6"/>
      <c r="D411" s="6"/>
    </row>
    <row r="412">
      <c r="B412" s="6"/>
      <c r="C412" s="6"/>
      <c r="D412" s="6"/>
    </row>
    <row r="413">
      <c r="B413" s="6"/>
      <c r="C413" s="6"/>
      <c r="D413" s="6"/>
    </row>
    <row r="414">
      <c r="B414" s="6"/>
      <c r="C414" s="6"/>
      <c r="D414" s="6"/>
    </row>
    <row r="415">
      <c r="B415" s="6"/>
      <c r="C415" s="6"/>
      <c r="D415" s="6"/>
    </row>
    <row r="416">
      <c r="B416" s="6"/>
      <c r="C416" s="6"/>
      <c r="D416" s="6"/>
    </row>
    <row r="417">
      <c r="B417" s="6"/>
      <c r="C417" s="6"/>
      <c r="D417" s="6"/>
    </row>
    <row r="418">
      <c r="B418" s="6"/>
      <c r="C418" s="6"/>
      <c r="D418" s="6"/>
    </row>
    <row r="419">
      <c r="B419" s="6"/>
      <c r="C419" s="6"/>
      <c r="D419" s="6"/>
    </row>
    <row r="420">
      <c r="B420" s="6"/>
      <c r="C420" s="6"/>
      <c r="D420" s="6"/>
    </row>
    <row r="421">
      <c r="B421" s="6"/>
      <c r="C421" s="6"/>
      <c r="D421" s="6"/>
    </row>
    <row r="422">
      <c r="B422" s="6"/>
      <c r="C422" s="6"/>
      <c r="D422" s="6"/>
    </row>
    <row r="423">
      <c r="B423" s="6"/>
      <c r="C423" s="6"/>
      <c r="D423" s="6"/>
    </row>
    <row r="424">
      <c r="B424" s="6"/>
      <c r="C424" s="6"/>
      <c r="D424" s="6"/>
    </row>
    <row r="425">
      <c r="B425" s="6"/>
      <c r="C425" s="6"/>
      <c r="D425" s="6"/>
    </row>
    <row r="426">
      <c r="B426" s="6"/>
      <c r="C426" s="6"/>
      <c r="D426" s="6"/>
    </row>
    <row r="427">
      <c r="B427" s="6"/>
      <c r="C427" s="6"/>
      <c r="D427" s="6"/>
    </row>
    <row r="428">
      <c r="B428" s="6"/>
      <c r="C428" s="6"/>
      <c r="D428" s="6"/>
    </row>
    <row r="429">
      <c r="B429" s="6"/>
      <c r="C429" s="6"/>
      <c r="D429" s="6"/>
    </row>
    <row r="430">
      <c r="B430" s="6"/>
      <c r="C430" s="6"/>
      <c r="D430" s="6"/>
    </row>
    <row r="431">
      <c r="B431" s="6"/>
      <c r="C431" s="6"/>
      <c r="D431" s="6"/>
    </row>
    <row r="432">
      <c r="B432" s="6"/>
      <c r="C432" s="6"/>
      <c r="D432" s="6"/>
    </row>
    <row r="433">
      <c r="B433" s="6"/>
      <c r="C433" s="6"/>
      <c r="D433" s="6"/>
    </row>
    <row r="434">
      <c r="B434" s="6"/>
      <c r="C434" s="6"/>
      <c r="D434" s="6"/>
    </row>
    <row r="435">
      <c r="B435" s="6"/>
      <c r="C435" s="6"/>
      <c r="D435" s="6"/>
    </row>
    <row r="436">
      <c r="B436" s="6"/>
      <c r="C436" s="6"/>
      <c r="D436" s="6"/>
    </row>
    <row r="437">
      <c r="B437" s="6"/>
      <c r="C437" s="6"/>
      <c r="D437" s="6"/>
    </row>
    <row r="438">
      <c r="B438" s="6"/>
      <c r="C438" s="6"/>
      <c r="D438" s="6"/>
    </row>
    <row r="439">
      <c r="B439" s="6"/>
      <c r="C439" s="6"/>
      <c r="D439" s="6"/>
    </row>
    <row r="440">
      <c r="B440" s="6"/>
      <c r="C440" s="6"/>
      <c r="D440" s="6"/>
    </row>
    <row r="441">
      <c r="B441" s="6"/>
      <c r="C441" s="6"/>
      <c r="D441" s="6"/>
    </row>
    <row r="442">
      <c r="B442" s="6"/>
      <c r="C442" s="6"/>
      <c r="D442" s="6"/>
    </row>
    <row r="443">
      <c r="B443" s="6"/>
      <c r="C443" s="6"/>
      <c r="D443" s="6"/>
    </row>
    <row r="444">
      <c r="B444" s="6"/>
      <c r="C444" s="6"/>
      <c r="D444" s="6"/>
    </row>
    <row r="445">
      <c r="B445" s="6"/>
      <c r="C445" s="6"/>
      <c r="D445" s="6"/>
    </row>
    <row r="446">
      <c r="B446" s="6"/>
      <c r="C446" s="6"/>
      <c r="D446" s="6"/>
    </row>
    <row r="447">
      <c r="B447" s="6"/>
      <c r="C447" s="6"/>
      <c r="D447" s="6"/>
    </row>
    <row r="448">
      <c r="B448" s="6"/>
      <c r="C448" s="6"/>
      <c r="D448" s="6"/>
    </row>
    <row r="449">
      <c r="B449" s="6"/>
      <c r="C449" s="6"/>
      <c r="D449" s="6"/>
    </row>
    <row r="450">
      <c r="B450" s="6"/>
      <c r="C450" s="6"/>
      <c r="D450" s="6"/>
    </row>
    <row r="451">
      <c r="B451" s="6"/>
      <c r="C451" s="6"/>
      <c r="D451" s="6"/>
    </row>
    <row r="452">
      <c r="B452" s="6"/>
      <c r="C452" s="6"/>
      <c r="D452" s="6"/>
    </row>
    <row r="453">
      <c r="B453" s="6"/>
      <c r="C453" s="6"/>
      <c r="D453" s="6"/>
    </row>
    <row r="454">
      <c r="B454" s="6"/>
      <c r="C454" s="6"/>
      <c r="D454" s="6"/>
    </row>
    <row r="455">
      <c r="B455" s="6"/>
      <c r="C455" s="6"/>
      <c r="D455" s="6"/>
    </row>
    <row r="456">
      <c r="B456" s="6"/>
      <c r="C456" s="6"/>
      <c r="D456" s="6"/>
    </row>
    <row r="457">
      <c r="B457" s="6"/>
      <c r="C457" s="6"/>
      <c r="D457" s="6"/>
    </row>
    <row r="458">
      <c r="B458" s="6"/>
      <c r="C458" s="6"/>
      <c r="D458" s="6"/>
    </row>
    <row r="459">
      <c r="B459" s="6"/>
      <c r="C459" s="6"/>
      <c r="D459" s="6"/>
    </row>
    <row r="460">
      <c r="B460" s="6"/>
      <c r="C460" s="6"/>
      <c r="D460" s="6"/>
    </row>
    <row r="461">
      <c r="B461" s="6"/>
      <c r="C461" s="6"/>
      <c r="D461" s="6"/>
    </row>
    <row r="462">
      <c r="B462" s="6"/>
      <c r="C462" s="6"/>
      <c r="D462" s="6"/>
    </row>
    <row r="463">
      <c r="B463" s="6"/>
      <c r="C463" s="6"/>
      <c r="D463" s="6"/>
    </row>
    <row r="464">
      <c r="B464" s="6"/>
      <c r="C464" s="6"/>
      <c r="D464" s="6"/>
    </row>
    <row r="465">
      <c r="B465" s="6"/>
      <c r="C465" s="6"/>
      <c r="D465" s="6"/>
    </row>
    <row r="466">
      <c r="B466" s="6"/>
      <c r="C466" s="6"/>
      <c r="D466" s="6"/>
    </row>
    <row r="467">
      <c r="B467" s="6"/>
      <c r="C467" s="6"/>
      <c r="D467" s="6"/>
    </row>
    <row r="468">
      <c r="B468" s="6"/>
      <c r="C468" s="6"/>
      <c r="D468" s="6"/>
    </row>
    <row r="469">
      <c r="B469" s="6"/>
      <c r="C469" s="6"/>
      <c r="D469" s="6"/>
    </row>
    <row r="470">
      <c r="B470" s="6"/>
      <c r="C470" s="6"/>
      <c r="D470" s="6"/>
    </row>
    <row r="471">
      <c r="B471" s="6"/>
      <c r="C471" s="6"/>
      <c r="D471" s="6"/>
    </row>
    <row r="472">
      <c r="B472" s="6"/>
      <c r="C472" s="6"/>
      <c r="D472" s="6"/>
    </row>
    <row r="473">
      <c r="B473" s="6"/>
      <c r="C473" s="6"/>
      <c r="D473" s="6"/>
    </row>
    <row r="474">
      <c r="B474" s="6"/>
      <c r="C474" s="6"/>
      <c r="D474" s="6"/>
    </row>
    <row r="475">
      <c r="B475" s="6"/>
      <c r="C475" s="6"/>
      <c r="D475" s="6"/>
    </row>
    <row r="476">
      <c r="B476" s="6"/>
      <c r="C476" s="6"/>
      <c r="D476" s="6"/>
    </row>
    <row r="477">
      <c r="B477" s="6"/>
      <c r="C477" s="6"/>
      <c r="D477" s="6"/>
    </row>
    <row r="478">
      <c r="B478" s="6"/>
      <c r="C478" s="6"/>
      <c r="D478" s="6"/>
    </row>
    <row r="479">
      <c r="B479" s="6"/>
      <c r="C479" s="6"/>
      <c r="D479" s="6"/>
    </row>
    <row r="480">
      <c r="B480" s="6"/>
      <c r="C480" s="6"/>
      <c r="D480" s="6"/>
    </row>
    <row r="481">
      <c r="B481" s="6"/>
      <c r="C481" s="6"/>
      <c r="D481" s="6"/>
    </row>
    <row r="482">
      <c r="B482" s="6"/>
      <c r="C482" s="6"/>
      <c r="D482" s="6"/>
    </row>
    <row r="483">
      <c r="B483" s="6"/>
      <c r="C483" s="6"/>
      <c r="D483" s="6"/>
    </row>
    <row r="484">
      <c r="B484" s="6"/>
      <c r="C484" s="6"/>
      <c r="D484" s="6"/>
    </row>
    <row r="485">
      <c r="B485" s="6"/>
      <c r="C485" s="6"/>
      <c r="D485" s="6"/>
    </row>
    <row r="486">
      <c r="B486" s="6"/>
      <c r="C486" s="6"/>
      <c r="D486" s="6"/>
    </row>
    <row r="487">
      <c r="B487" s="6"/>
      <c r="C487" s="6"/>
      <c r="D487" s="6"/>
    </row>
    <row r="488">
      <c r="B488" s="6"/>
      <c r="C488" s="6"/>
      <c r="D488" s="6"/>
    </row>
    <row r="489">
      <c r="B489" s="6"/>
      <c r="C489" s="6"/>
      <c r="D489" s="6"/>
    </row>
    <row r="490">
      <c r="B490" s="6"/>
      <c r="C490" s="6"/>
      <c r="D490" s="6"/>
    </row>
    <row r="491">
      <c r="B491" s="6"/>
      <c r="C491" s="6"/>
      <c r="D491" s="6"/>
    </row>
    <row r="492">
      <c r="B492" s="6"/>
      <c r="C492" s="6"/>
      <c r="D492" s="6"/>
    </row>
    <row r="493">
      <c r="B493" s="6"/>
      <c r="C493" s="6"/>
      <c r="D493" s="6"/>
    </row>
    <row r="494">
      <c r="B494" s="6"/>
      <c r="C494" s="6"/>
      <c r="D494" s="6"/>
    </row>
    <row r="495">
      <c r="B495" s="6"/>
      <c r="C495" s="6"/>
      <c r="D495" s="6"/>
    </row>
    <row r="496">
      <c r="B496" s="6"/>
      <c r="C496" s="6"/>
      <c r="D496" s="6"/>
    </row>
    <row r="497">
      <c r="B497" s="6"/>
      <c r="C497" s="6"/>
      <c r="D497" s="6"/>
    </row>
    <row r="498">
      <c r="B498" s="6"/>
      <c r="C498" s="6"/>
      <c r="D498" s="6"/>
    </row>
    <row r="499">
      <c r="B499" s="6"/>
      <c r="C499" s="6"/>
      <c r="D499" s="6"/>
    </row>
    <row r="500">
      <c r="B500" s="6"/>
      <c r="C500" s="6"/>
      <c r="D500" s="6"/>
    </row>
    <row r="501">
      <c r="B501" s="6"/>
      <c r="C501" s="6"/>
      <c r="D501" s="6"/>
    </row>
    <row r="502">
      <c r="B502" s="6"/>
      <c r="C502" s="6"/>
      <c r="D502" s="6"/>
    </row>
    <row r="503">
      <c r="B503" s="6"/>
      <c r="C503" s="6"/>
      <c r="D503" s="6"/>
    </row>
    <row r="504">
      <c r="B504" s="6"/>
      <c r="C504" s="6"/>
      <c r="D504" s="6"/>
    </row>
    <row r="505">
      <c r="B505" s="6"/>
      <c r="C505" s="6"/>
      <c r="D505" s="6"/>
    </row>
    <row r="506">
      <c r="B506" s="6"/>
      <c r="C506" s="6"/>
      <c r="D506" s="6"/>
    </row>
    <row r="507">
      <c r="B507" s="6"/>
      <c r="C507" s="6"/>
      <c r="D507" s="6"/>
    </row>
    <row r="508">
      <c r="B508" s="6"/>
      <c r="C508" s="6"/>
      <c r="D508" s="6"/>
    </row>
    <row r="509">
      <c r="B509" s="6"/>
      <c r="C509" s="6"/>
      <c r="D509" s="6"/>
    </row>
    <row r="510">
      <c r="B510" s="6"/>
      <c r="C510" s="6"/>
      <c r="D510" s="6"/>
    </row>
    <row r="511">
      <c r="B511" s="6"/>
      <c r="C511" s="6"/>
      <c r="D511" s="6"/>
    </row>
    <row r="512">
      <c r="B512" s="6"/>
      <c r="C512" s="6"/>
      <c r="D512" s="6"/>
    </row>
    <row r="513">
      <c r="B513" s="6"/>
      <c r="C513" s="6"/>
      <c r="D513" s="6"/>
    </row>
    <row r="514">
      <c r="B514" s="6"/>
      <c r="C514" s="6"/>
      <c r="D514" s="6"/>
    </row>
    <row r="515">
      <c r="B515" s="6"/>
      <c r="C515" s="6"/>
      <c r="D515" s="6"/>
    </row>
    <row r="516">
      <c r="B516" s="6"/>
      <c r="C516" s="6"/>
      <c r="D516" s="6"/>
    </row>
    <row r="517">
      <c r="B517" s="6"/>
      <c r="C517" s="6"/>
      <c r="D517" s="6"/>
    </row>
    <row r="518">
      <c r="B518" s="6"/>
      <c r="C518" s="6"/>
      <c r="D518" s="6"/>
    </row>
    <row r="519">
      <c r="B519" s="6"/>
      <c r="C519" s="6"/>
      <c r="D519" s="6"/>
    </row>
    <row r="520">
      <c r="B520" s="6"/>
      <c r="C520" s="6"/>
      <c r="D520" s="6"/>
    </row>
    <row r="521">
      <c r="B521" s="6"/>
      <c r="C521" s="6"/>
      <c r="D521" s="6"/>
    </row>
    <row r="522">
      <c r="B522" s="6"/>
      <c r="C522" s="6"/>
      <c r="D522" s="6"/>
    </row>
    <row r="523">
      <c r="B523" s="6"/>
      <c r="C523" s="6"/>
      <c r="D523" s="6"/>
    </row>
    <row r="524">
      <c r="B524" s="6"/>
      <c r="C524" s="6"/>
      <c r="D524" s="6"/>
    </row>
    <row r="525">
      <c r="B525" s="6"/>
      <c r="C525" s="6"/>
      <c r="D525" s="6"/>
    </row>
    <row r="526">
      <c r="B526" s="6"/>
      <c r="C526" s="6"/>
      <c r="D526" s="6"/>
    </row>
    <row r="527">
      <c r="B527" s="6"/>
      <c r="C527" s="6"/>
      <c r="D527" s="6"/>
    </row>
    <row r="528">
      <c r="B528" s="6"/>
      <c r="C528" s="6"/>
      <c r="D528" s="6"/>
    </row>
    <row r="529">
      <c r="B529" s="6"/>
      <c r="C529" s="6"/>
      <c r="D529" s="6"/>
    </row>
    <row r="530">
      <c r="B530" s="6"/>
      <c r="C530" s="6"/>
      <c r="D530" s="6"/>
    </row>
    <row r="531">
      <c r="B531" s="6"/>
      <c r="C531" s="6"/>
      <c r="D531" s="6"/>
    </row>
    <row r="532">
      <c r="B532" s="6"/>
      <c r="C532" s="6"/>
      <c r="D532" s="6"/>
    </row>
    <row r="533">
      <c r="B533" s="6"/>
      <c r="C533" s="6"/>
      <c r="D533" s="6"/>
    </row>
    <row r="534">
      <c r="B534" s="6"/>
      <c r="C534" s="6"/>
      <c r="D534" s="6"/>
    </row>
    <row r="535">
      <c r="B535" s="6"/>
      <c r="C535" s="6"/>
      <c r="D535" s="6"/>
    </row>
    <row r="536">
      <c r="B536" s="6"/>
      <c r="C536" s="6"/>
      <c r="D536" s="6"/>
    </row>
    <row r="537">
      <c r="B537" s="6"/>
      <c r="C537" s="6"/>
      <c r="D537" s="6"/>
    </row>
    <row r="538">
      <c r="B538" s="6"/>
      <c r="C538" s="6"/>
      <c r="D538" s="6"/>
    </row>
    <row r="539">
      <c r="B539" s="6"/>
      <c r="C539" s="6"/>
      <c r="D539" s="6"/>
    </row>
    <row r="540">
      <c r="B540" s="6"/>
      <c r="C540" s="6"/>
      <c r="D540" s="6"/>
    </row>
    <row r="541">
      <c r="B541" s="6"/>
      <c r="C541" s="6"/>
      <c r="D541" s="6"/>
    </row>
    <row r="542">
      <c r="B542" s="6"/>
      <c r="C542" s="6"/>
      <c r="D542" s="6"/>
    </row>
    <row r="543">
      <c r="B543" s="6"/>
      <c r="C543" s="6"/>
      <c r="D543" s="6"/>
    </row>
    <row r="544">
      <c r="B544" s="6"/>
      <c r="C544" s="6"/>
      <c r="D544" s="6"/>
    </row>
    <row r="545">
      <c r="B545" s="6"/>
      <c r="C545" s="6"/>
      <c r="D545" s="6"/>
    </row>
    <row r="546">
      <c r="B546" s="6"/>
      <c r="C546" s="6"/>
      <c r="D546" s="6"/>
    </row>
    <row r="547">
      <c r="B547" s="6"/>
      <c r="C547" s="6"/>
      <c r="D547" s="6"/>
    </row>
    <row r="548">
      <c r="B548" s="6"/>
      <c r="C548" s="6"/>
      <c r="D548" s="6"/>
    </row>
    <row r="549">
      <c r="B549" s="6"/>
      <c r="C549" s="6"/>
      <c r="D549" s="6"/>
    </row>
    <row r="550">
      <c r="B550" s="6"/>
      <c r="C550" s="6"/>
      <c r="D550" s="6"/>
    </row>
    <row r="551">
      <c r="B551" s="6"/>
      <c r="C551" s="6"/>
      <c r="D551" s="6"/>
    </row>
    <row r="552">
      <c r="B552" s="6"/>
      <c r="C552" s="6"/>
      <c r="D552" s="6"/>
    </row>
    <row r="553">
      <c r="B553" s="6"/>
      <c r="C553" s="6"/>
      <c r="D553" s="6"/>
    </row>
    <row r="554">
      <c r="B554" s="6"/>
      <c r="C554" s="6"/>
      <c r="D554" s="6"/>
    </row>
    <row r="555">
      <c r="B555" s="6"/>
      <c r="C555" s="6"/>
      <c r="D555" s="6"/>
    </row>
    <row r="556">
      <c r="B556" s="6"/>
      <c r="C556" s="6"/>
      <c r="D556" s="6"/>
    </row>
    <row r="557">
      <c r="B557" s="6"/>
      <c r="C557" s="6"/>
      <c r="D557" s="6"/>
    </row>
    <row r="558">
      <c r="B558" s="6"/>
      <c r="C558" s="6"/>
      <c r="D558" s="6"/>
    </row>
    <row r="559">
      <c r="B559" s="6"/>
      <c r="C559" s="6"/>
      <c r="D559" s="6"/>
    </row>
    <row r="560">
      <c r="B560" s="6"/>
      <c r="C560" s="6"/>
      <c r="D560" s="6"/>
    </row>
    <row r="561">
      <c r="B561" s="6"/>
      <c r="C561" s="6"/>
      <c r="D561" s="6"/>
    </row>
    <row r="562">
      <c r="B562" s="6"/>
      <c r="C562" s="6"/>
      <c r="D562" s="6"/>
    </row>
    <row r="563">
      <c r="B563" s="6"/>
      <c r="C563" s="6"/>
      <c r="D563" s="6"/>
    </row>
    <row r="564">
      <c r="B564" s="6"/>
      <c r="C564" s="6"/>
      <c r="D564" s="6"/>
    </row>
    <row r="565">
      <c r="B565" s="6"/>
      <c r="C565" s="6"/>
      <c r="D565" s="6"/>
    </row>
    <row r="566">
      <c r="B566" s="6"/>
      <c r="C566" s="6"/>
      <c r="D566" s="6"/>
    </row>
    <row r="567">
      <c r="B567" s="6"/>
      <c r="C567" s="6"/>
      <c r="D567" s="6"/>
    </row>
    <row r="568">
      <c r="B568" s="6"/>
      <c r="C568" s="6"/>
      <c r="D568" s="6"/>
    </row>
    <row r="569">
      <c r="B569" s="6"/>
      <c r="C569" s="6"/>
      <c r="D569" s="6"/>
    </row>
    <row r="570">
      <c r="B570" s="6"/>
      <c r="C570" s="6"/>
      <c r="D570" s="6"/>
    </row>
    <row r="571">
      <c r="B571" s="6"/>
      <c r="C571" s="6"/>
      <c r="D571" s="6"/>
    </row>
    <row r="572">
      <c r="B572" s="6"/>
      <c r="C572" s="6"/>
      <c r="D572" s="6"/>
    </row>
    <row r="573">
      <c r="B573" s="6"/>
      <c r="C573" s="6"/>
      <c r="D573" s="6"/>
    </row>
    <row r="574">
      <c r="B574" s="6"/>
      <c r="C574" s="6"/>
      <c r="D574" s="6"/>
    </row>
    <row r="575">
      <c r="B575" s="6"/>
      <c r="C575" s="6"/>
      <c r="D575" s="6"/>
    </row>
    <row r="576">
      <c r="B576" s="6"/>
      <c r="C576" s="6"/>
      <c r="D576" s="6"/>
    </row>
    <row r="577">
      <c r="B577" s="6"/>
      <c r="C577" s="6"/>
      <c r="D577" s="6"/>
    </row>
    <row r="578">
      <c r="B578" s="6"/>
      <c r="C578" s="6"/>
      <c r="D578" s="6"/>
    </row>
    <row r="579">
      <c r="B579" s="6"/>
      <c r="C579" s="6"/>
      <c r="D579" s="6"/>
    </row>
    <row r="580">
      <c r="B580" s="6"/>
      <c r="C580" s="6"/>
      <c r="D580" s="6"/>
    </row>
    <row r="581">
      <c r="B581" s="6"/>
      <c r="C581" s="6"/>
      <c r="D581" s="6"/>
    </row>
    <row r="582">
      <c r="B582" s="6"/>
      <c r="C582" s="6"/>
      <c r="D582" s="6"/>
    </row>
    <row r="583">
      <c r="B583" s="6"/>
      <c r="C583" s="6"/>
      <c r="D583" s="6"/>
    </row>
    <row r="584">
      <c r="B584" s="6"/>
      <c r="C584" s="6"/>
      <c r="D584" s="6"/>
    </row>
    <row r="585">
      <c r="B585" s="6"/>
      <c r="C585" s="6"/>
      <c r="D585" s="6"/>
    </row>
    <row r="586">
      <c r="B586" s="6"/>
      <c r="C586" s="6"/>
      <c r="D586" s="6"/>
    </row>
    <row r="587">
      <c r="B587" s="6"/>
      <c r="C587" s="6"/>
      <c r="D587" s="6"/>
    </row>
    <row r="588">
      <c r="B588" s="6"/>
      <c r="C588" s="6"/>
      <c r="D588" s="6"/>
    </row>
    <row r="589">
      <c r="B589" s="6"/>
      <c r="C589" s="6"/>
      <c r="D589" s="6"/>
    </row>
    <row r="590">
      <c r="B590" s="6"/>
      <c r="C590" s="6"/>
      <c r="D590" s="6"/>
    </row>
    <row r="591">
      <c r="B591" s="6"/>
      <c r="C591" s="6"/>
      <c r="D591" s="6"/>
    </row>
    <row r="592">
      <c r="B592" s="6"/>
      <c r="C592" s="6"/>
      <c r="D592" s="6"/>
    </row>
    <row r="593">
      <c r="B593" s="6"/>
      <c r="C593" s="6"/>
      <c r="D593" s="6"/>
    </row>
    <row r="594">
      <c r="B594" s="6"/>
      <c r="C594" s="6"/>
      <c r="D594" s="6"/>
    </row>
    <row r="595">
      <c r="B595" s="6"/>
      <c r="C595" s="6"/>
      <c r="D595" s="6"/>
    </row>
    <row r="596">
      <c r="B596" s="6"/>
      <c r="C596" s="6"/>
      <c r="D596" s="6"/>
    </row>
    <row r="597">
      <c r="B597" s="6"/>
      <c r="C597" s="6"/>
      <c r="D597" s="6"/>
    </row>
    <row r="598">
      <c r="B598" s="6"/>
      <c r="C598" s="6"/>
      <c r="D598" s="6"/>
    </row>
    <row r="599">
      <c r="B599" s="6"/>
      <c r="C599" s="6"/>
      <c r="D599" s="6"/>
    </row>
    <row r="600">
      <c r="B600" s="6"/>
      <c r="C600" s="6"/>
      <c r="D600" s="6"/>
    </row>
    <row r="601">
      <c r="B601" s="6"/>
      <c r="C601" s="6"/>
      <c r="D601" s="6"/>
    </row>
    <row r="602">
      <c r="B602" s="6"/>
      <c r="C602" s="6"/>
      <c r="D602" s="6"/>
    </row>
    <row r="603">
      <c r="B603" s="6"/>
      <c r="C603" s="6"/>
      <c r="D603" s="6"/>
    </row>
    <row r="604">
      <c r="B604" s="6"/>
      <c r="C604" s="6"/>
      <c r="D604" s="6"/>
    </row>
    <row r="605">
      <c r="B605" s="6"/>
      <c r="C605" s="6"/>
      <c r="D605" s="6"/>
    </row>
    <row r="606">
      <c r="B606" s="6"/>
      <c r="C606" s="6"/>
      <c r="D606" s="6"/>
    </row>
    <row r="607">
      <c r="B607" s="6"/>
      <c r="C607" s="6"/>
      <c r="D607" s="6"/>
    </row>
    <row r="608">
      <c r="B608" s="6"/>
      <c r="C608" s="6"/>
      <c r="D608" s="6"/>
    </row>
    <row r="609">
      <c r="B609" s="6"/>
      <c r="C609" s="6"/>
      <c r="D609" s="6"/>
    </row>
    <row r="610">
      <c r="B610" s="6"/>
      <c r="C610" s="6"/>
      <c r="D610" s="6"/>
    </row>
    <row r="611">
      <c r="B611" s="6"/>
      <c r="C611" s="6"/>
      <c r="D611" s="6"/>
    </row>
    <row r="612">
      <c r="B612" s="6"/>
      <c r="C612" s="6"/>
      <c r="D612" s="6"/>
    </row>
    <row r="613">
      <c r="B613" s="6"/>
      <c r="C613" s="6"/>
      <c r="D613" s="6"/>
    </row>
    <row r="614">
      <c r="B614" s="6"/>
      <c r="C614" s="6"/>
      <c r="D614" s="6"/>
    </row>
    <row r="615">
      <c r="B615" s="6"/>
      <c r="C615" s="6"/>
      <c r="D615" s="6"/>
    </row>
    <row r="616">
      <c r="B616" s="6"/>
      <c r="C616" s="6"/>
      <c r="D616" s="6"/>
    </row>
    <row r="617">
      <c r="B617" s="6"/>
      <c r="C617" s="6"/>
      <c r="D617" s="6"/>
    </row>
    <row r="618">
      <c r="B618" s="6"/>
      <c r="C618" s="6"/>
      <c r="D618" s="6"/>
    </row>
    <row r="619">
      <c r="B619" s="6"/>
      <c r="C619" s="6"/>
      <c r="D619" s="6"/>
    </row>
    <row r="620">
      <c r="B620" s="6"/>
      <c r="C620" s="6"/>
      <c r="D620" s="6"/>
    </row>
    <row r="621">
      <c r="B621" s="6"/>
      <c r="C621" s="6"/>
      <c r="D621" s="6"/>
    </row>
    <row r="622">
      <c r="B622" s="6"/>
      <c r="C622" s="6"/>
      <c r="D622" s="6"/>
    </row>
    <row r="623">
      <c r="B623" s="6"/>
      <c r="C623" s="6"/>
      <c r="D623" s="6"/>
    </row>
    <row r="624">
      <c r="B624" s="6"/>
      <c r="C624" s="6"/>
      <c r="D624" s="6"/>
    </row>
    <row r="625">
      <c r="B625" s="6"/>
      <c r="C625" s="6"/>
      <c r="D625" s="6"/>
    </row>
    <row r="626">
      <c r="B626" s="6"/>
      <c r="C626" s="6"/>
      <c r="D626" s="6"/>
    </row>
    <row r="627">
      <c r="B627" s="6"/>
      <c r="C627" s="6"/>
      <c r="D627" s="6"/>
    </row>
    <row r="628">
      <c r="B628" s="6"/>
      <c r="C628" s="6"/>
      <c r="D628" s="6"/>
    </row>
    <row r="629">
      <c r="B629" s="6"/>
      <c r="C629" s="6"/>
      <c r="D629" s="6"/>
    </row>
    <row r="630">
      <c r="B630" s="6"/>
      <c r="C630" s="6"/>
      <c r="D630" s="6"/>
    </row>
    <row r="631">
      <c r="B631" s="6"/>
      <c r="C631" s="6"/>
      <c r="D631" s="6"/>
    </row>
    <row r="632">
      <c r="B632" s="6"/>
      <c r="C632" s="6"/>
      <c r="D632" s="6"/>
    </row>
    <row r="633">
      <c r="B633" s="6"/>
      <c r="C633" s="6"/>
      <c r="D633" s="6"/>
    </row>
    <row r="634">
      <c r="B634" s="6"/>
      <c r="C634" s="6"/>
      <c r="D634" s="6"/>
    </row>
    <row r="635">
      <c r="B635" s="6"/>
      <c r="C635" s="6"/>
      <c r="D635" s="6"/>
    </row>
    <row r="636">
      <c r="B636" s="6"/>
      <c r="C636" s="6"/>
      <c r="D636" s="6"/>
    </row>
    <row r="637">
      <c r="B637" s="6"/>
      <c r="C637" s="6"/>
      <c r="D637" s="6"/>
    </row>
    <row r="638">
      <c r="B638" s="6"/>
      <c r="C638" s="6"/>
      <c r="D638" s="6"/>
    </row>
    <row r="639">
      <c r="B639" s="6"/>
      <c r="C639" s="6"/>
      <c r="D639" s="6"/>
    </row>
    <row r="640">
      <c r="B640" s="6"/>
      <c r="C640" s="6"/>
      <c r="D640" s="6"/>
    </row>
    <row r="641">
      <c r="B641" s="6"/>
      <c r="C641" s="6"/>
      <c r="D641" s="6"/>
    </row>
    <row r="642">
      <c r="B642" s="6"/>
      <c r="C642" s="6"/>
      <c r="D642" s="6"/>
    </row>
    <row r="643">
      <c r="B643" s="6"/>
      <c r="C643" s="6"/>
      <c r="D643" s="6"/>
    </row>
    <row r="644">
      <c r="B644" s="6"/>
      <c r="C644" s="6"/>
      <c r="D644" s="6"/>
    </row>
    <row r="645">
      <c r="B645" s="6"/>
      <c r="C645" s="6"/>
      <c r="D645" s="6"/>
    </row>
    <row r="646">
      <c r="B646" s="6"/>
      <c r="C646" s="6"/>
      <c r="D646" s="6"/>
    </row>
    <row r="647">
      <c r="B647" s="6"/>
      <c r="C647" s="6"/>
      <c r="D647" s="6"/>
    </row>
    <row r="648">
      <c r="B648" s="6"/>
      <c r="C648" s="6"/>
      <c r="D648" s="6"/>
    </row>
    <row r="649">
      <c r="B649" s="6"/>
      <c r="C649" s="6"/>
      <c r="D649" s="6"/>
    </row>
    <row r="650">
      <c r="B650" s="6"/>
      <c r="C650" s="6"/>
      <c r="D650" s="6"/>
    </row>
    <row r="651">
      <c r="B651" s="6"/>
      <c r="C651" s="6"/>
      <c r="D651" s="6"/>
    </row>
    <row r="652">
      <c r="B652" s="6"/>
      <c r="C652" s="6"/>
      <c r="D652" s="6"/>
    </row>
    <row r="653">
      <c r="B653" s="6"/>
      <c r="C653" s="6"/>
      <c r="D653" s="6"/>
    </row>
    <row r="654">
      <c r="B654" s="6"/>
      <c r="C654" s="6"/>
      <c r="D654" s="6"/>
    </row>
    <row r="655">
      <c r="B655" s="6"/>
      <c r="C655" s="6"/>
      <c r="D655" s="6"/>
    </row>
    <row r="656">
      <c r="B656" s="6"/>
      <c r="C656" s="6"/>
      <c r="D656" s="6"/>
    </row>
    <row r="657">
      <c r="B657" s="6"/>
      <c r="C657" s="6"/>
      <c r="D657" s="6"/>
    </row>
    <row r="658">
      <c r="B658" s="6"/>
      <c r="C658" s="6"/>
      <c r="D658" s="6"/>
    </row>
    <row r="659">
      <c r="B659" s="6"/>
      <c r="C659" s="6"/>
      <c r="D659" s="6"/>
    </row>
    <row r="660">
      <c r="B660" s="6"/>
      <c r="C660" s="6"/>
      <c r="D660" s="6"/>
    </row>
    <row r="661">
      <c r="B661" s="6"/>
      <c r="C661" s="6"/>
      <c r="D661" s="6"/>
    </row>
    <row r="662">
      <c r="B662" s="6"/>
      <c r="C662" s="6"/>
      <c r="D662" s="6"/>
    </row>
    <row r="663">
      <c r="B663" s="6"/>
      <c r="C663" s="6"/>
      <c r="D663" s="6"/>
    </row>
    <row r="664">
      <c r="B664" s="6"/>
      <c r="C664" s="6"/>
      <c r="D664" s="6"/>
    </row>
    <row r="665">
      <c r="B665" s="6"/>
      <c r="C665" s="6"/>
      <c r="D665" s="6"/>
    </row>
    <row r="666">
      <c r="B666" s="6"/>
      <c r="C666" s="6"/>
      <c r="D666" s="6"/>
    </row>
    <row r="667">
      <c r="B667" s="6"/>
      <c r="C667" s="6"/>
      <c r="D667" s="6"/>
    </row>
    <row r="668">
      <c r="B668" s="6"/>
      <c r="C668" s="6"/>
      <c r="D668" s="6"/>
    </row>
    <row r="669">
      <c r="B669" s="6"/>
      <c r="C669" s="6"/>
      <c r="D669" s="6"/>
    </row>
    <row r="670">
      <c r="B670" s="6"/>
      <c r="C670" s="6"/>
      <c r="D670" s="6"/>
    </row>
    <row r="671">
      <c r="B671" s="6"/>
      <c r="C671" s="6"/>
      <c r="D671" s="6"/>
    </row>
    <row r="672">
      <c r="B672" s="6"/>
      <c r="C672" s="6"/>
      <c r="D672" s="6"/>
    </row>
    <row r="673">
      <c r="B673" s="6"/>
      <c r="C673" s="6"/>
      <c r="D673" s="6"/>
    </row>
    <row r="674">
      <c r="B674" s="6"/>
      <c r="C674" s="6"/>
      <c r="D674" s="6"/>
    </row>
    <row r="675">
      <c r="B675" s="6"/>
      <c r="C675" s="6"/>
      <c r="D675" s="6"/>
    </row>
    <row r="676">
      <c r="B676" s="6"/>
      <c r="C676" s="6"/>
      <c r="D676" s="6"/>
    </row>
    <row r="677">
      <c r="B677" s="6"/>
      <c r="C677" s="6"/>
      <c r="D677" s="6"/>
    </row>
    <row r="678">
      <c r="B678" s="6"/>
      <c r="C678" s="6"/>
      <c r="D678" s="6"/>
    </row>
    <row r="679">
      <c r="B679" s="6"/>
      <c r="C679" s="6"/>
      <c r="D679" s="6"/>
    </row>
    <row r="680">
      <c r="B680" s="6"/>
      <c r="C680" s="6"/>
      <c r="D680" s="6"/>
    </row>
    <row r="681">
      <c r="B681" s="6"/>
      <c r="C681" s="6"/>
      <c r="D681" s="6"/>
    </row>
    <row r="682">
      <c r="B682" s="6"/>
      <c r="C682" s="6"/>
      <c r="D682" s="6"/>
    </row>
    <row r="683">
      <c r="B683" s="6"/>
      <c r="C683" s="6"/>
      <c r="D683" s="6"/>
    </row>
    <row r="684">
      <c r="B684" s="6"/>
      <c r="C684" s="6"/>
      <c r="D684" s="6"/>
    </row>
    <row r="685">
      <c r="B685" s="6"/>
      <c r="C685" s="6"/>
      <c r="D685" s="6"/>
    </row>
    <row r="686">
      <c r="B686" s="6"/>
      <c r="C686" s="6"/>
      <c r="D686" s="6"/>
    </row>
    <row r="687">
      <c r="B687" s="6"/>
      <c r="C687" s="6"/>
      <c r="D687" s="6"/>
    </row>
    <row r="688">
      <c r="B688" s="6"/>
      <c r="C688" s="6"/>
      <c r="D688" s="6"/>
    </row>
    <row r="689">
      <c r="B689" s="6"/>
      <c r="C689" s="6"/>
      <c r="D689" s="6"/>
    </row>
    <row r="690">
      <c r="B690" s="6"/>
      <c r="C690" s="6"/>
      <c r="D690" s="6"/>
    </row>
    <row r="691">
      <c r="B691" s="6"/>
      <c r="C691" s="6"/>
      <c r="D691" s="6"/>
    </row>
    <row r="692">
      <c r="B692" s="6"/>
      <c r="C692" s="6"/>
      <c r="D692" s="6"/>
    </row>
    <row r="693">
      <c r="B693" s="6"/>
      <c r="C693" s="6"/>
      <c r="D693" s="6"/>
    </row>
    <row r="694">
      <c r="B694" s="6"/>
      <c r="C694" s="6"/>
      <c r="D694" s="6"/>
    </row>
    <row r="695">
      <c r="B695" s="6"/>
      <c r="C695" s="6"/>
      <c r="D695" s="6"/>
    </row>
    <row r="696">
      <c r="B696" s="6"/>
      <c r="C696" s="6"/>
      <c r="D696" s="6"/>
    </row>
    <row r="697">
      <c r="B697" s="6"/>
      <c r="C697" s="6"/>
      <c r="D697" s="6"/>
    </row>
    <row r="698">
      <c r="B698" s="6"/>
      <c r="C698" s="6"/>
      <c r="D698" s="6"/>
    </row>
    <row r="699">
      <c r="B699" s="6"/>
      <c r="C699" s="6"/>
      <c r="D699" s="6"/>
    </row>
    <row r="700">
      <c r="B700" s="6"/>
      <c r="C700" s="6"/>
      <c r="D700" s="6"/>
    </row>
    <row r="701">
      <c r="B701" s="6"/>
      <c r="C701" s="6"/>
      <c r="D701" s="6"/>
    </row>
    <row r="702">
      <c r="B702" s="6"/>
      <c r="C702" s="6"/>
      <c r="D702" s="6"/>
    </row>
    <row r="703">
      <c r="B703" s="6"/>
      <c r="C703" s="6"/>
      <c r="D703" s="6"/>
    </row>
    <row r="704">
      <c r="B704" s="6"/>
      <c r="C704" s="6"/>
      <c r="D704" s="6"/>
    </row>
    <row r="705">
      <c r="B705" s="6"/>
      <c r="C705" s="6"/>
      <c r="D705" s="6"/>
    </row>
    <row r="706">
      <c r="B706" s="6"/>
      <c r="C706" s="6"/>
      <c r="D706" s="6"/>
    </row>
    <row r="707">
      <c r="B707" s="6"/>
      <c r="C707" s="6"/>
      <c r="D707" s="6"/>
    </row>
    <row r="708">
      <c r="B708" s="6"/>
      <c r="C708" s="6"/>
      <c r="D708" s="6"/>
    </row>
    <row r="709">
      <c r="B709" s="6"/>
      <c r="C709" s="6"/>
      <c r="D709" s="6"/>
    </row>
    <row r="710">
      <c r="B710" s="6"/>
      <c r="C710" s="6"/>
      <c r="D710" s="6"/>
    </row>
    <row r="711">
      <c r="B711" s="6"/>
      <c r="C711" s="6"/>
      <c r="D711" s="6"/>
    </row>
    <row r="712">
      <c r="B712" s="6"/>
      <c r="C712" s="6"/>
      <c r="D712" s="6"/>
    </row>
    <row r="713">
      <c r="B713" s="6"/>
      <c r="C713" s="6"/>
      <c r="D713" s="6"/>
    </row>
    <row r="714">
      <c r="B714" s="6"/>
      <c r="C714" s="6"/>
      <c r="D714" s="6"/>
    </row>
    <row r="715">
      <c r="B715" s="6"/>
      <c r="C715" s="6"/>
      <c r="D715" s="6"/>
    </row>
    <row r="716">
      <c r="B716" s="6"/>
      <c r="C716" s="6"/>
      <c r="D716" s="6"/>
    </row>
    <row r="717">
      <c r="B717" s="6"/>
      <c r="C717" s="6"/>
      <c r="D717" s="6"/>
    </row>
    <row r="718">
      <c r="B718" s="6"/>
      <c r="C718" s="6"/>
      <c r="D718" s="6"/>
    </row>
    <row r="719">
      <c r="B719" s="6"/>
      <c r="C719" s="6"/>
      <c r="D719" s="6"/>
    </row>
    <row r="720">
      <c r="B720" s="6"/>
      <c r="C720" s="6"/>
      <c r="D720" s="6"/>
    </row>
    <row r="721">
      <c r="B721" s="6"/>
      <c r="C721" s="6"/>
      <c r="D721" s="6"/>
    </row>
    <row r="722">
      <c r="B722" s="6"/>
      <c r="C722" s="6"/>
      <c r="D722" s="6"/>
    </row>
    <row r="723">
      <c r="B723" s="6"/>
      <c r="C723" s="6"/>
      <c r="D723" s="6"/>
    </row>
    <row r="724">
      <c r="B724" s="6"/>
      <c r="C724" s="6"/>
      <c r="D724" s="6"/>
    </row>
    <row r="725">
      <c r="B725" s="6"/>
      <c r="C725" s="6"/>
      <c r="D725" s="6"/>
    </row>
    <row r="726">
      <c r="B726" s="6"/>
      <c r="C726" s="6"/>
      <c r="D726" s="6"/>
    </row>
    <row r="727">
      <c r="B727" s="6"/>
      <c r="C727" s="6"/>
      <c r="D727" s="6"/>
    </row>
    <row r="728">
      <c r="B728" s="6"/>
      <c r="C728" s="6"/>
      <c r="D728" s="6"/>
    </row>
    <row r="729">
      <c r="B729" s="6"/>
      <c r="C729" s="6"/>
      <c r="D729" s="6"/>
    </row>
    <row r="730">
      <c r="B730" s="6"/>
      <c r="C730" s="6"/>
      <c r="D730" s="6"/>
    </row>
    <row r="731">
      <c r="B731" s="6"/>
      <c r="C731" s="6"/>
      <c r="D731" s="6"/>
    </row>
    <row r="732">
      <c r="B732" s="6"/>
      <c r="C732" s="6"/>
      <c r="D732" s="6"/>
    </row>
    <row r="733">
      <c r="B733" s="6"/>
      <c r="C733" s="6"/>
      <c r="D733" s="6"/>
    </row>
    <row r="734">
      <c r="B734" s="6"/>
      <c r="C734" s="6"/>
      <c r="D734" s="6"/>
    </row>
    <row r="735">
      <c r="B735" s="6"/>
      <c r="C735" s="6"/>
      <c r="D735" s="6"/>
    </row>
    <row r="736">
      <c r="B736" s="6"/>
      <c r="C736" s="6"/>
      <c r="D736" s="6"/>
    </row>
    <row r="737">
      <c r="B737" s="6"/>
      <c r="C737" s="6"/>
      <c r="D737" s="6"/>
    </row>
    <row r="738">
      <c r="B738" s="6"/>
      <c r="C738" s="6"/>
      <c r="D738" s="6"/>
    </row>
    <row r="739">
      <c r="B739" s="6"/>
      <c r="C739" s="6"/>
      <c r="D739" s="6"/>
    </row>
    <row r="740">
      <c r="B740" s="6"/>
      <c r="C740" s="6"/>
      <c r="D740" s="6"/>
    </row>
    <row r="741">
      <c r="B741" s="6"/>
      <c r="C741" s="6"/>
      <c r="D741" s="6"/>
    </row>
    <row r="742">
      <c r="B742" s="6"/>
      <c r="C742" s="6"/>
      <c r="D742" s="6"/>
    </row>
    <row r="743">
      <c r="B743" s="6"/>
      <c r="C743" s="6"/>
      <c r="D743" s="6"/>
    </row>
    <row r="744">
      <c r="B744" s="6"/>
      <c r="C744" s="6"/>
      <c r="D744" s="6"/>
    </row>
    <row r="745">
      <c r="B745" s="6"/>
      <c r="C745" s="6"/>
      <c r="D745" s="6"/>
    </row>
    <row r="746">
      <c r="B746" s="6"/>
      <c r="C746" s="6"/>
      <c r="D746" s="6"/>
    </row>
    <row r="747">
      <c r="B747" s="6"/>
      <c r="C747" s="6"/>
      <c r="D747" s="6"/>
    </row>
    <row r="748">
      <c r="B748" s="6"/>
      <c r="C748" s="6"/>
      <c r="D748" s="6"/>
    </row>
    <row r="749">
      <c r="B749" s="6"/>
      <c r="C749" s="6"/>
      <c r="D749" s="6"/>
    </row>
    <row r="750">
      <c r="B750" s="6"/>
      <c r="C750" s="6"/>
      <c r="D750" s="6"/>
    </row>
    <row r="751">
      <c r="B751" s="6"/>
      <c r="C751" s="6"/>
      <c r="D751" s="6"/>
    </row>
    <row r="752">
      <c r="B752" s="6"/>
      <c r="C752" s="6"/>
      <c r="D752" s="6"/>
    </row>
    <row r="753">
      <c r="B753" s="6"/>
      <c r="C753" s="6"/>
      <c r="D753" s="6"/>
    </row>
    <row r="754">
      <c r="B754" s="6"/>
      <c r="C754" s="6"/>
      <c r="D754" s="6"/>
    </row>
    <row r="755">
      <c r="B755" s="6"/>
      <c r="C755" s="6"/>
      <c r="D755" s="6"/>
    </row>
    <row r="756">
      <c r="B756" s="6"/>
      <c r="C756" s="6"/>
      <c r="D756" s="6"/>
    </row>
    <row r="757">
      <c r="B757" s="6"/>
      <c r="C757" s="6"/>
      <c r="D757" s="6"/>
    </row>
    <row r="758">
      <c r="B758" s="6"/>
      <c r="C758" s="6"/>
      <c r="D758" s="6"/>
    </row>
    <row r="759">
      <c r="B759" s="6"/>
      <c r="C759" s="6"/>
      <c r="D759" s="6"/>
    </row>
    <row r="760">
      <c r="B760" s="6"/>
      <c r="C760" s="6"/>
      <c r="D760" s="6"/>
    </row>
    <row r="761">
      <c r="B761" s="6"/>
      <c r="C761" s="6"/>
      <c r="D761" s="6"/>
    </row>
    <row r="762">
      <c r="B762" s="6"/>
      <c r="C762" s="6"/>
      <c r="D762" s="6"/>
    </row>
    <row r="763">
      <c r="B763" s="6"/>
      <c r="C763" s="6"/>
      <c r="D763" s="6"/>
    </row>
    <row r="764">
      <c r="B764" s="6"/>
      <c r="C764" s="6"/>
      <c r="D764" s="6"/>
    </row>
    <row r="765">
      <c r="B765" s="6"/>
      <c r="C765" s="6"/>
      <c r="D765" s="6"/>
    </row>
    <row r="766">
      <c r="B766" s="6"/>
      <c r="C766" s="6"/>
      <c r="D766" s="6"/>
    </row>
    <row r="767">
      <c r="B767" s="6"/>
      <c r="C767" s="6"/>
      <c r="D767" s="6"/>
    </row>
    <row r="768">
      <c r="B768" s="6"/>
      <c r="C768" s="6"/>
      <c r="D768" s="6"/>
    </row>
    <row r="769">
      <c r="B769" s="6"/>
      <c r="C769" s="6"/>
      <c r="D769" s="6"/>
    </row>
    <row r="770">
      <c r="B770" s="6"/>
      <c r="C770" s="6"/>
      <c r="D770" s="6"/>
    </row>
    <row r="771">
      <c r="B771" s="6"/>
      <c r="C771" s="6"/>
      <c r="D771" s="6"/>
    </row>
    <row r="772">
      <c r="B772" s="6"/>
      <c r="C772" s="6"/>
      <c r="D772" s="6"/>
    </row>
    <row r="773">
      <c r="B773" s="6"/>
      <c r="C773" s="6"/>
      <c r="D773" s="6"/>
    </row>
    <row r="774">
      <c r="B774" s="6"/>
      <c r="C774" s="6"/>
      <c r="D774" s="6"/>
    </row>
    <row r="775">
      <c r="B775" s="6"/>
      <c r="C775" s="6"/>
      <c r="D775" s="6"/>
    </row>
    <row r="776">
      <c r="B776" s="6"/>
      <c r="C776" s="6"/>
      <c r="D776" s="6"/>
    </row>
    <row r="777">
      <c r="B777" s="6"/>
      <c r="C777" s="6"/>
      <c r="D777" s="6"/>
    </row>
    <row r="778">
      <c r="B778" s="6"/>
      <c r="C778" s="6"/>
      <c r="D778" s="6"/>
    </row>
    <row r="779">
      <c r="B779" s="6"/>
      <c r="C779" s="6"/>
      <c r="D779" s="6"/>
    </row>
    <row r="780">
      <c r="B780" s="6"/>
      <c r="C780" s="6"/>
      <c r="D780" s="6"/>
    </row>
    <row r="781">
      <c r="B781" s="6"/>
      <c r="C781" s="6"/>
      <c r="D781" s="6"/>
    </row>
    <row r="782">
      <c r="B782" s="6"/>
      <c r="C782" s="6"/>
      <c r="D782" s="6"/>
    </row>
    <row r="783">
      <c r="B783" s="6"/>
      <c r="C783" s="6"/>
      <c r="D783" s="6"/>
    </row>
    <row r="784">
      <c r="B784" s="6"/>
      <c r="C784" s="6"/>
      <c r="D784" s="6"/>
    </row>
    <row r="785">
      <c r="B785" s="6"/>
      <c r="C785" s="6"/>
      <c r="D785" s="6"/>
    </row>
    <row r="786">
      <c r="B786" s="6"/>
      <c r="C786" s="6"/>
      <c r="D786" s="6"/>
    </row>
    <row r="787">
      <c r="B787" s="6"/>
      <c r="C787" s="6"/>
      <c r="D787" s="6"/>
    </row>
    <row r="788">
      <c r="B788" s="6"/>
      <c r="C788" s="6"/>
      <c r="D788" s="6"/>
    </row>
    <row r="789">
      <c r="B789" s="6"/>
      <c r="C789" s="6"/>
      <c r="D789" s="6"/>
    </row>
    <row r="790">
      <c r="B790" s="6"/>
      <c r="C790" s="6"/>
      <c r="D790" s="6"/>
    </row>
    <row r="791">
      <c r="B791" s="6"/>
      <c r="C791" s="6"/>
      <c r="D791" s="6"/>
    </row>
    <row r="792">
      <c r="B792" s="6"/>
      <c r="C792" s="6"/>
      <c r="D792" s="6"/>
    </row>
    <row r="793">
      <c r="B793" s="6"/>
      <c r="C793" s="6"/>
      <c r="D793" s="6"/>
    </row>
    <row r="794">
      <c r="B794" s="6"/>
      <c r="C794" s="6"/>
      <c r="D794" s="6"/>
    </row>
    <row r="795">
      <c r="B795" s="6"/>
      <c r="C795" s="6"/>
      <c r="D795" s="6"/>
    </row>
    <row r="796">
      <c r="B796" s="6"/>
      <c r="C796" s="6"/>
      <c r="D796" s="6"/>
    </row>
    <row r="797">
      <c r="B797" s="6"/>
      <c r="C797" s="6"/>
      <c r="D797" s="6"/>
    </row>
    <row r="798">
      <c r="B798" s="6"/>
      <c r="C798" s="6"/>
      <c r="D798" s="6"/>
    </row>
    <row r="799">
      <c r="B799" s="6"/>
      <c r="C799" s="6"/>
      <c r="D799" s="6"/>
    </row>
    <row r="800">
      <c r="B800" s="6"/>
      <c r="C800" s="6"/>
      <c r="D800" s="6"/>
    </row>
    <row r="801">
      <c r="B801" s="6"/>
      <c r="C801" s="6"/>
      <c r="D801" s="6"/>
    </row>
    <row r="802">
      <c r="B802" s="6"/>
      <c r="C802" s="6"/>
      <c r="D802" s="6"/>
    </row>
    <row r="803">
      <c r="B803" s="6"/>
      <c r="C803" s="6"/>
      <c r="D803" s="6"/>
    </row>
    <row r="804">
      <c r="B804" s="6"/>
      <c r="C804" s="6"/>
      <c r="D804" s="6"/>
    </row>
    <row r="805">
      <c r="B805" s="6"/>
      <c r="C805" s="6"/>
      <c r="D805" s="6"/>
    </row>
    <row r="806">
      <c r="B806" s="6"/>
      <c r="C806" s="6"/>
      <c r="D806" s="6"/>
    </row>
    <row r="807">
      <c r="B807" s="6"/>
      <c r="C807" s="6"/>
      <c r="D807" s="6"/>
    </row>
    <row r="808">
      <c r="B808" s="6"/>
      <c r="C808" s="6"/>
      <c r="D808" s="6"/>
    </row>
    <row r="809">
      <c r="B809" s="6"/>
      <c r="C809" s="6"/>
      <c r="D809" s="6"/>
    </row>
    <row r="810">
      <c r="B810" s="6"/>
      <c r="C810" s="6"/>
      <c r="D810" s="6"/>
    </row>
    <row r="811">
      <c r="B811" s="6"/>
      <c r="C811" s="6"/>
      <c r="D811" s="6"/>
    </row>
    <row r="812">
      <c r="B812" s="6"/>
      <c r="C812" s="6"/>
      <c r="D812" s="6"/>
    </row>
    <row r="813">
      <c r="B813" s="6"/>
      <c r="C813" s="6"/>
      <c r="D813" s="6"/>
    </row>
    <row r="814">
      <c r="B814" s="6"/>
      <c r="C814" s="6"/>
      <c r="D814" s="6"/>
    </row>
    <row r="815">
      <c r="B815" s="6"/>
      <c r="C815" s="6"/>
      <c r="D815" s="6"/>
    </row>
    <row r="816">
      <c r="B816" s="6"/>
      <c r="C816" s="6"/>
      <c r="D816" s="6"/>
    </row>
    <row r="817">
      <c r="B817" s="6"/>
      <c r="C817" s="6"/>
      <c r="D817" s="6"/>
    </row>
    <row r="818">
      <c r="B818" s="6"/>
      <c r="C818" s="6"/>
      <c r="D818" s="6"/>
    </row>
    <row r="819">
      <c r="B819" s="6"/>
      <c r="C819" s="6"/>
      <c r="D819" s="6"/>
    </row>
    <row r="820">
      <c r="B820" s="6"/>
      <c r="C820" s="6"/>
      <c r="D820" s="6"/>
    </row>
    <row r="821">
      <c r="B821" s="6"/>
      <c r="C821" s="6"/>
      <c r="D821" s="6"/>
    </row>
    <row r="822">
      <c r="B822" s="6"/>
      <c r="C822" s="6"/>
      <c r="D822" s="6"/>
    </row>
    <row r="823">
      <c r="B823" s="6"/>
      <c r="C823" s="6"/>
      <c r="D823" s="6"/>
    </row>
    <row r="824">
      <c r="B824" s="6"/>
      <c r="C824" s="6"/>
      <c r="D824" s="6"/>
    </row>
    <row r="825">
      <c r="B825" s="6"/>
      <c r="C825" s="6"/>
      <c r="D825" s="6"/>
    </row>
    <row r="826">
      <c r="B826" s="6"/>
      <c r="C826" s="6"/>
      <c r="D826" s="6"/>
    </row>
    <row r="827">
      <c r="B827" s="6"/>
      <c r="C827" s="6"/>
      <c r="D827" s="6"/>
    </row>
    <row r="828">
      <c r="B828" s="6"/>
      <c r="C828" s="6"/>
      <c r="D828" s="6"/>
    </row>
    <row r="829">
      <c r="B829" s="6"/>
      <c r="C829" s="6"/>
      <c r="D829" s="6"/>
    </row>
    <row r="830">
      <c r="B830" s="6"/>
      <c r="C830" s="6"/>
      <c r="D830" s="6"/>
    </row>
    <row r="831">
      <c r="B831" s="6"/>
      <c r="C831" s="6"/>
      <c r="D831" s="6"/>
    </row>
    <row r="832">
      <c r="B832" s="6"/>
      <c r="C832" s="6"/>
      <c r="D832" s="6"/>
    </row>
    <row r="833">
      <c r="B833" s="6"/>
      <c r="C833" s="6"/>
      <c r="D833" s="6"/>
    </row>
    <row r="834">
      <c r="B834" s="6"/>
      <c r="C834" s="6"/>
      <c r="D834" s="6"/>
    </row>
    <row r="835">
      <c r="B835" s="6"/>
      <c r="C835" s="6"/>
      <c r="D835" s="6"/>
    </row>
    <row r="836">
      <c r="B836" s="6"/>
      <c r="C836" s="6"/>
      <c r="D836" s="6"/>
    </row>
    <row r="837">
      <c r="B837" s="6"/>
      <c r="C837" s="6"/>
      <c r="D837" s="6"/>
    </row>
    <row r="838">
      <c r="B838" s="6"/>
      <c r="C838" s="6"/>
      <c r="D838" s="6"/>
    </row>
    <row r="839">
      <c r="B839" s="6"/>
      <c r="C839" s="6"/>
      <c r="D839" s="6"/>
    </row>
    <row r="840">
      <c r="B840" s="6"/>
      <c r="C840" s="6"/>
      <c r="D840" s="6"/>
    </row>
    <row r="841">
      <c r="B841" s="6"/>
      <c r="C841" s="6"/>
      <c r="D841" s="6"/>
    </row>
    <row r="842">
      <c r="B842" s="6"/>
      <c r="C842" s="6"/>
      <c r="D842" s="6"/>
    </row>
    <row r="843">
      <c r="B843" s="6"/>
      <c r="C843" s="6"/>
      <c r="D843" s="6"/>
    </row>
    <row r="844">
      <c r="B844" s="6"/>
      <c r="C844" s="6"/>
      <c r="D844" s="6"/>
    </row>
    <row r="845">
      <c r="B845" s="6"/>
      <c r="C845" s="6"/>
      <c r="D845" s="6"/>
    </row>
    <row r="846">
      <c r="B846" s="6"/>
      <c r="C846" s="6"/>
      <c r="D846" s="6"/>
    </row>
    <row r="847">
      <c r="B847" s="6"/>
      <c r="C847" s="6"/>
      <c r="D847" s="6"/>
    </row>
    <row r="848">
      <c r="B848" s="6"/>
      <c r="C848" s="6"/>
      <c r="D848" s="6"/>
    </row>
    <row r="849">
      <c r="B849" s="6"/>
      <c r="C849" s="6"/>
      <c r="D849" s="6"/>
    </row>
    <row r="850">
      <c r="B850" s="6"/>
      <c r="C850" s="6"/>
      <c r="D850" s="6"/>
    </row>
    <row r="851">
      <c r="B851" s="6"/>
      <c r="C851" s="6"/>
      <c r="D851" s="6"/>
    </row>
    <row r="852">
      <c r="B852" s="6"/>
      <c r="C852" s="6"/>
      <c r="D852" s="6"/>
    </row>
    <row r="853">
      <c r="B853" s="6"/>
      <c r="C853" s="6"/>
      <c r="D853" s="6"/>
    </row>
    <row r="854">
      <c r="B854" s="6"/>
      <c r="C854" s="6"/>
      <c r="D854" s="6"/>
    </row>
    <row r="855">
      <c r="B855" s="6"/>
      <c r="C855" s="6"/>
      <c r="D855" s="6"/>
    </row>
    <row r="856">
      <c r="B856" s="6"/>
      <c r="C856" s="6"/>
      <c r="D856" s="6"/>
    </row>
    <row r="857">
      <c r="B857" s="6"/>
      <c r="C857" s="6"/>
      <c r="D857" s="6"/>
    </row>
    <row r="858">
      <c r="B858" s="6"/>
      <c r="C858" s="6"/>
      <c r="D858" s="6"/>
    </row>
    <row r="859">
      <c r="B859" s="6"/>
      <c r="C859" s="6"/>
      <c r="D859" s="6"/>
    </row>
    <row r="860">
      <c r="B860" s="6"/>
      <c r="C860" s="6"/>
      <c r="D860" s="6"/>
    </row>
    <row r="861">
      <c r="B861" s="6"/>
      <c r="C861" s="6"/>
      <c r="D861" s="6"/>
    </row>
    <row r="862">
      <c r="B862" s="6"/>
      <c r="C862" s="6"/>
      <c r="D862" s="6"/>
    </row>
    <row r="863">
      <c r="B863" s="6"/>
      <c r="C863" s="6"/>
      <c r="D863" s="6"/>
    </row>
    <row r="864">
      <c r="B864" s="6"/>
      <c r="C864" s="6"/>
      <c r="D864" s="6"/>
    </row>
    <row r="865">
      <c r="B865" s="6"/>
      <c r="C865" s="6"/>
      <c r="D865" s="6"/>
    </row>
    <row r="866">
      <c r="B866" s="6"/>
      <c r="C866" s="6"/>
      <c r="D866" s="6"/>
    </row>
    <row r="867">
      <c r="B867" s="6"/>
      <c r="C867" s="6"/>
      <c r="D867" s="6"/>
    </row>
    <row r="868">
      <c r="B868" s="6"/>
      <c r="C868" s="6"/>
      <c r="D868" s="6"/>
    </row>
    <row r="869">
      <c r="B869" s="6"/>
      <c r="C869" s="6"/>
      <c r="D869" s="6"/>
    </row>
    <row r="870">
      <c r="B870" s="6"/>
      <c r="C870" s="6"/>
      <c r="D870" s="6"/>
    </row>
    <row r="871">
      <c r="B871" s="6"/>
      <c r="C871" s="6"/>
      <c r="D871" s="6"/>
    </row>
    <row r="872">
      <c r="B872" s="6"/>
      <c r="C872" s="6"/>
      <c r="D872" s="6"/>
    </row>
    <row r="873">
      <c r="B873" s="6"/>
      <c r="C873" s="6"/>
      <c r="D873" s="6"/>
    </row>
    <row r="874">
      <c r="B874" s="6"/>
      <c r="C874" s="6"/>
      <c r="D874" s="6"/>
    </row>
    <row r="875">
      <c r="B875" s="6"/>
      <c r="C875" s="6"/>
      <c r="D875" s="6"/>
    </row>
    <row r="876">
      <c r="B876" s="6"/>
      <c r="C876" s="6"/>
      <c r="D876" s="6"/>
    </row>
    <row r="877">
      <c r="B877" s="6"/>
      <c r="C877" s="6"/>
      <c r="D877" s="6"/>
    </row>
    <row r="878">
      <c r="B878" s="6"/>
      <c r="C878" s="6"/>
      <c r="D878" s="6"/>
    </row>
    <row r="879">
      <c r="B879" s="6"/>
      <c r="C879" s="6"/>
      <c r="D879" s="6"/>
    </row>
    <row r="880">
      <c r="B880" s="6"/>
      <c r="C880" s="6"/>
      <c r="D880" s="6"/>
    </row>
    <row r="881">
      <c r="B881" s="6"/>
      <c r="C881" s="6"/>
      <c r="D881" s="6"/>
    </row>
    <row r="882">
      <c r="B882" s="6"/>
      <c r="C882" s="6"/>
      <c r="D882" s="6"/>
    </row>
    <row r="883">
      <c r="B883" s="6"/>
      <c r="C883" s="6"/>
      <c r="D883" s="6"/>
    </row>
    <row r="884">
      <c r="B884" s="6"/>
      <c r="C884" s="6"/>
      <c r="D884" s="6"/>
    </row>
    <row r="885">
      <c r="B885" s="6"/>
      <c r="C885" s="6"/>
      <c r="D885" s="6"/>
    </row>
    <row r="886">
      <c r="B886" s="6"/>
      <c r="C886" s="6"/>
      <c r="D886" s="6"/>
    </row>
    <row r="887">
      <c r="B887" s="6"/>
      <c r="C887" s="6"/>
      <c r="D887" s="6"/>
    </row>
    <row r="888">
      <c r="B888" s="6"/>
      <c r="C888" s="6"/>
      <c r="D888" s="6"/>
    </row>
    <row r="889">
      <c r="B889" s="6"/>
      <c r="C889" s="6"/>
      <c r="D889" s="6"/>
    </row>
    <row r="890">
      <c r="B890" s="6"/>
      <c r="C890" s="6"/>
      <c r="D890" s="6"/>
    </row>
    <row r="891">
      <c r="B891" s="6"/>
      <c r="C891" s="6"/>
      <c r="D891" s="6"/>
    </row>
    <row r="892">
      <c r="B892" s="6"/>
      <c r="C892" s="6"/>
      <c r="D892" s="6"/>
    </row>
    <row r="893">
      <c r="B893" s="6"/>
      <c r="C893" s="6"/>
      <c r="D893" s="6"/>
    </row>
    <row r="894">
      <c r="B894" s="6"/>
      <c r="C894" s="6"/>
      <c r="D894" s="6"/>
    </row>
    <row r="895">
      <c r="B895" s="6"/>
      <c r="C895" s="6"/>
      <c r="D895" s="6"/>
    </row>
    <row r="896">
      <c r="B896" s="6"/>
      <c r="C896" s="6"/>
      <c r="D896" s="6"/>
    </row>
    <row r="897">
      <c r="B897" s="6"/>
      <c r="C897" s="6"/>
      <c r="D897" s="6"/>
    </row>
    <row r="898">
      <c r="B898" s="6"/>
      <c r="C898" s="6"/>
      <c r="D898" s="6"/>
    </row>
    <row r="899">
      <c r="B899" s="6"/>
      <c r="C899" s="6"/>
      <c r="D899" s="6"/>
    </row>
    <row r="900">
      <c r="B900" s="6"/>
      <c r="C900" s="6"/>
      <c r="D900" s="6"/>
    </row>
    <row r="901">
      <c r="B901" s="6"/>
      <c r="C901" s="6"/>
      <c r="D901" s="6"/>
    </row>
    <row r="902">
      <c r="B902" s="6"/>
      <c r="C902" s="6"/>
      <c r="D902" s="6"/>
    </row>
    <row r="903">
      <c r="B903" s="6"/>
      <c r="C903" s="6"/>
      <c r="D903" s="6"/>
    </row>
    <row r="904">
      <c r="B904" s="6"/>
      <c r="C904" s="6"/>
      <c r="D904" s="6"/>
    </row>
    <row r="905">
      <c r="B905" s="6"/>
      <c r="C905" s="6"/>
      <c r="D905" s="6"/>
    </row>
    <row r="906">
      <c r="B906" s="6"/>
      <c r="C906" s="6"/>
      <c r="D906" s="6"/>
    </row>
    <row r="907">
      <c r="B907" s="6"/>
      <c r="C907" s="6"/>
      <c r="D907" s="6"/>
    </row>
    <row r="908">
      <c r="B908" s="6"/>
      <c r="C908" s="6"/>
      <c r="D908" s="6"/>
    </row>
    <row r="909">
      <c r="B909" s="6"/>
      <c r="C909" s="6"/>
      <c r="D909" s="6"/>
    </row>
    <row r="910">
      <c r="B910" s="6"/>
      <c r="C910" s="6"/>
      <c r="D910" s="6"/>
    </row>
    <row r="911">
      <c r="B911" s="6"/>
      <c r="C911" s="6"/>
      <c r="D911" s="6"/>
    </row>
    <row r="912">
      <c r="B912" s="6"/>
      <c r="C912" s="6"/>
      <c r="D912" s="6"/>
    </row>
    <row r="913">
      <c r="B913" s="6"/>
      <c r="C913" s="6"/>
      <c r="D913" s="6"/>
    </row>
    <row r="914">
      <c r="B914" s="6"/>
      <c r="C914" s="6"/>
      <c r="D914" s="6"/>
    </row>
    <row r="915">
      <c r="B915" s="6"/>
      <c r="C915" s="6"/>
      <c r="D915" s="6"/>
    </row>
    <row r="916">
      <c r="B916" s="6"/>
      <c r="C916" s="6"/>
      <c r="D916" s="6"/>
    </row>
    <row r="917">
      <c r="B917" s="6"/>
      <c r="C917" s="6"/>
      <c r="D917" s="6"/>
    </row>
    <row r="918">
      <c r="B918" s="6"/>
      <c r="C918" s="6"/>
      <c r="D918" s="6"/>
    </row>
    <row r="919">
      <c r="B919" s="6"/>
      <c r="C919" s="6"/>
      <c r="D919" s="6"/>
    </row>
    <row r="920">
      <c r="B920" s="6"/>
      <c r="C920" s="6"/>
      <c r="D920" s="6"/>
    </row>
    <row r="921">
      <c r="B921" s="6"/>
      <c r="C921" s="6"/>
      <c r="D921" s="6"/>
    </row>
    <row r="922">
      <c r="B922" s="6"/>
      <c r="C922" s="6"/>
      <c r="D922" s="6"/>
    </row>
    <row r="923">
      <c r="B923" s="6"/>
      <c r="C923" s="6"/>
      <c r="D923" s="6"/>
    </row>
    <row r="924">
      <c r="B924" s="6"/>
      <c r="C924" s="6"/>
      <c r="D924" s="6"/>
    </row>
    <row r="925">
      <c r="B925" s="6"/>
      <c r="C925" s="6"/>
      <c r="D925" s="6"/>
    </row>
    <row r="926">
      <c r="B926" s="6"/>
      <c r="C926" s="6"/>
      <c r="D926" s="6"/>
    </row>
    <row r="927">
      <c r="B927" s="6"/>
      <c r="C927" s="6"/>
      <c r="D927" s="6"/>
    </row>
    <row r="928">
      <c r="B928" s="6"/>
      <c r="C928" s="6"/>
      <c r="D928" s="6"/>
    </row>
    <row r="929">
      <c r="B929" s="6"/>
      <c r="C929" s="6"/>
      <c r="D929" s="6"/>
    </row>
    <row r="930">
      <c r="B930" s="6"/>
      <c r="C930" s="6"/>
      <c r="D930" s="6"/>
    </row>
    <row r="931">
      <c r="B931" s="6"/>
      <c r="C931" s="6"/>
      <c r="D931" s="6"/>
    </row>
    <row r="932">
      <c r="B932" s="6"/>
      <c r="C932" s="6"/>
      <c r="D932" s="6"/>
    </row>
    <row r="933">
      <c r="B933" s="6"/>
      <c r="C933" s="6"/>
      <c r="D933" s="6"/>
    </row>
    <row r="934">
      <c r="B934" s="6"/>
      <c r="C934" s="6"/>
      <c r="D934" s="6"/>
    </row>
    <row r="935">
      <c r="B935" s="6"/>
      <c r="C935" s="6"/>
      <c r="D935" s="6"/>
    </row>
    <row r="936">
      <c r="B936" s="6"/>
      <c r="C936" s="6"/>
      <c r="D936" s="6"/>
    </row>
    <row r="937">
      <c r="B937" s="6"/>
      <c r="C937" s="6"/>
      <c r="D937" s="6"/>
    </row>
    <row r="938">
      <c r="B938" s="6"/>
      <c r="C938" s="6"/>
      <c r="D938" s="6"/>
    </row>
    <row r="939">
      <c r="B939" s="6"/>
      <c r="C939" s="6"/>
      <c r="D939" s="6"/>
    </row>
    <row r="940">
      <c r="B940" s="6"/>
      <c r="C940" s="6"/>
      <c r="D940" s="6"/>
    </row>
    <row r="941">
      <c r="B941" s="6"/>
      <c r="C941" s="6"/>
      <c r="D941" s="6"/>
    </row>
    <row r="942">
      <c r="B942" s="6"/>
      <c r="C942" s="6"/>
      <c r="D942" s="6"/>
    </row>
    <row r="943">
      <c r="B943" s="6"/>
      <c r="C943" s="6"/>
      <c r="D943" s="6"/>
    </row>
    <row r="944">
      <c r="B944" s="6"/>
      <c r="C944" s="6"/>
      <c r="D944" s="6"/>
    </row>
    <row r="945">
      <c r="B945" s="6"/>
      <c r="C945" s="6"/>
      <c r="D945" s="6"/>
    </row>
    <row r="946">
      <c r="B946" s="6"/>
      <c r="C946" s="6"/>
      <c r="D946" s="6"/>
    </row>
    <row r="947">
      <c r="B947" s="6"/>
      <c r="C947" s="6"/>
      <c r="D947" s="6"/>
    </row>
    <row r="948">
      <c r="B948" s="6"/>
      <c r="C948" s="6"/>
      <c r="D948" s="6"/>
    </row>
    <row r="949">
      <c r="B949" s="6"/>
      <c r="C949" s="6"/>
      <c r="D949" s="6"/>
    </row>
    <row r="950">
      <c r="B950" s="6"/>
      <c r="C950" s="6"/>
      <c r="D950" s="6"/>
    </row>
    <row r="951">
      <c r="B951" s="6"/>
      <c r="C951" s="6"/>
      <c r="D951" s="6"/>
    </row>
    <row r="952">
      <c r="B952" s="6"/>
      <c r="C952" s="6"/>
      <c r="D952" s="6"/>
    </row>
    <row r="953">
      <c r="B953" s="6"/>
      <c r="C953" s="6"/>
      <c r="D953" s="6"/>
    </row>
    <row r="954">
      <c r="B954" s="6"/>
      <c r="C954" s="6"/>
      <c r="D954" s="6"/>
    </row>
    <row r="955">
      <c r="B955" s="6"/>
      <c r="C955" s="6"/>
      <c r="D955" s="6"/>
    </row>
    <row r="956">
      <c r="B956" s="6"/>
      <c r="C956" s="6"/>
      <c r="D956" s="6"/>
    </row>
    <row r="957">
      <c r="B957" s="6"/>
      <c r="C957" s="6"/>
      <c r="D957" s="6"/>
    </row>
    <row r="958">
      <c r="B958" s="6"/>
      <c r="C958" s="6"/>
      <c r="D958" s="6"/>
    </row>
    <row r="959">
      <c r="B959" s="6"/>
      <c r="C959" s="6"/>
      <c r="D959" s="6"/>
    </row>
    <row r="960">
      <c r="B960" s="6"/>
      <c r="C960" s="6"/>
      <c r="D960" s="6"/>
    </row>
    <row r="961">
      <c r="B961" s="6"/>
      <c r="C961" s="6"/>
      <c r="D961" s="6"/>
    </row>
    <row r="962">
      <c r="B962" s="6"/>
      <c r="C962" s="6"/>
      <c r="D962" s="6"/>
    </row>
    <row r="963">
      <c r="B963" s="6"/>
      <c r="C963" s="6"/>
      <c r="D963" s="6"/>
    </row>
    <row r="964">
      <c r="B964" s="6"/>
      <c r="C964" s="6"/>
      <c r="D964" s="6"/>
    </row>
    <row r="965">
      <c r="B965" s="6"/>
      <c r="C965" s="6"/>
      <c r="D965" s="6"/>
    </row>
    <row r="966">
      <c r="B966" s="6"/>
      <c r="C966" s="6"/>
      <c r="D966" s="6"/>
    </row>
    <row r="967">
      <c r="B967" s="6"/>
      <c r="C967" s="6"/>
      <c r="D967" s="6"/>
    </row>
    <row r="968">
      <c r="B968" s="6"/>
      <c r="C968" s="6"/>
      <c r="D968" s="6"/>
    </row>
    <row r="969">
      <c r="B969" s="6"/>
      <c r="C969" s="6"/>
      <c r="D969" s="6"/>
    </row>
    <row r="970">
      <c r="B970" s="6"/>
      <c r="C970" s="6"/>
      <c r="D970" s="6"/>
    </row>
    <row r="971">
      <c r="B971" s="6"/>
      <c r="C971" s="6"/>
      <c r="D971" s="6"/>
    </row>
    <row r="972">
      <c r="B972" s="6"/>
      <c r="C972" s="6"/>
      <c r="D972" s="6"/>
    </row>
    <row r="973">
      <c r="B973" s="6"/>
      <c r="C973" s="6"/>
      <c r="D973" s="6"/>
    </row>
    <row r="974">
      <c r="B974" s="6"/>
      <c r="C974" s="6"/>
      <c r="D974" s="6"/>
    </row>
    <row r="975">
      <c r="B975" s="6"/>
      <c r="C975" s="6"/>
      <c r="D975" s="6"/>
    </row>
    <row r="976">
      <c r="B976" s="6"/>
      <c r="C976" s="6"/>
      <c r="D976" s="6"/>
    </row>
    <row r="977">
      <c r="B977" s="6"/>
      <c r="C977" s="6"/>
      <c r="D977" s="6"/>
    </row>
    <row r="978">
      <c r="B978" s="6"/>
      <c r="C978" s="6"/>
      <c r="D978" s="6"/>
    </row>
    <row r="979">
      <c r="B979" s="6"/>
      <c r="C979" s="6"/>
      <c r="D979" s="6"/>
    </row>
    <row r="980">
      <c r="B980" s="6"/>
      <c r="C980" s="6"/>
      <c r="D980" s="6"/>
    </row>
    <row r="981">
      <c r="B981" s="6"/>
      <c r="C981" s="6"/>
      <c r="D981" s="6"/>
    </row>
    <row r="982">
      <c r="B982" s="6"/>
      <c r="C982" s="6"/>
      <c r="D982" s="6"/>
    </row>
    <row r="983">
      <c r="B983" s="6"/>
      <c r="C983" s="6"/>
      <c r="D983" s="6"/>
    </row>
  </sheetData>
  <mergeCells count="1">
    <mergeCell ref="A1:D1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8.71"/>
    <col customWidth="1" min="2" max="4" width="5.29"/>
    <col customWidth="1" min="5" max="26" width="8.71"/>
  </cols>
  <sheetData>
    <row r="1">
      <c r="A1" s="1" t="s">
        <v>0</v>
      </c>
      <c r="B1" s="2"/>
      <c r="C1" s="2"/>
      <c r="D1" s="3"/>
      <c r="E1" s="4" t="s">
        <v>1</v>
      </c>
      <c r="F1" s="4" t="s">
        <v>5</v>
      </c>
      <c r="G1" s="4" t="s">
        <v>12</v>
      </c>
      <c r="H1" s="4" t="s">
        <v>13</v>
      </c>
      <c r="I1" s="4" t="s">
        <v>14</v>
      </c>
      <c r="J1" s="4" t="s">
        <v>15</v>
      </c>
      <c r="K1" s="16" t="s">
        <v>16</v>
      </c>
      <c r="L1" s="4" t="s">
        <v>7</v>
      </c>
    </row>
    <row r="2">
      <c r="A2" s="13" t="str">
        <f t="array" ref="A2:L500">sort(Sco!A2:L500,11,FALSE)</f>
        <v>#REF!</v>
      </c>
      <c r="B2" s="6"/>
      <c r="C2" s="6"/>
      <c r="D2" s="6"/>
      <c r="E2" s="6" t="e">
        <v>#REF!</v>
      </c>
      <c r="F2" s="6" t="e">
        <v>#REF!</v>
      </c>
      <c r="G2" s="6" t="e">
        <v>#REF!</v>
      </c>
      <c r="H2" s="6" t="e">
        <v>#REF!</v>
      </c>
      <c r="I2" s="6" t="e">
        <v>#REF!</v>
      </c>
      <c r="J2" s="6" t="e">
        <v>#REF!</v>
      </c>
      <c r="K2" s="6" t="e">
        <v>#REF!</v>
      </c>
      <c r="L2" s="6" t="e">
        <v>#REF!</v>
      </c>
    </row>
    <row r="3">
      <c r="A3" s="6" t="e">
        <v>#REF!</v>
      </c>
      <c r="B3" s="6"/>
      <c r="C3" s="6"/>
      <c r="D3" s="6"/>
      <c r="E3" s="6" t="e">
        <v>#REF!</v>
      </c>
      <c r="F3" s="6" t="e">
        <v>#REF!</v>
      </c>
      <c r="G3" s="6" t="e">
        <v>#REF!</v>
      </c>
      <c r="H3" s="6" t="e">
        <v>#REF!</v>
      </c>
      <c r="I3" s="6" t="e">
        <v>#REF!</v>
      </c>
      <c r="J3" s="6" t="e">
        <v>#REF!</v>
      </c>
      <c r="K3" s="6" t="e">
        <v>#REF!</v>
      </c>
      <c r="L3" s="6" t="e">
        <v>#REF!</v>
      </c>
    </row>
    <row r="4">
      <c r="A4" s="6" t="e">
        <v>#REF!</v>
      </c>
      <c r="B4" s="6"/>
      <c r="C4" s="6"/>
      <c r="D4" s="6"/>
      <c r="E4" s="6" t="e">
        <v>#REF!</v>
      </c>
      <c r="F4" s="6" t="e">
        <v>#REF!</v>
      </c>
      <c r="G4" s="6" t="e">
        <v>#REF!</v>
      </c>
      <c r="H4" s="6" t="e">
        <v>#REF!</v>
      </c>
      <c r="I4" s="6" t="e">
        <v>#REF!</v>
      </c>
      <c r="J4" s="6" t="e">
        <v>#REF!</v>
      </c>
      <c r="K4" s="6" t="e">
        <v>#REF!</v>
      </c>
      <c r="L4" s="6" t="e">
        <v>#REF!</v>
      </c>
    </row>
    <row r="5">
      <c r="A5" s="6" t="e">
        <v>#REF!</v>
      </c>
      <c r="B5" s="6"/>
      <c r="C5" s="6"/>
      <c r="D5" s="6"/>
      <c r="E5" s="6" t="e">
        <v>#REF!</v>
      </c>
      <c r="F5" s="6" t="e">
        <v>#REF!</v>
      </c>
      <c r="G5" s="6" t="e">
        <v>#REF!</v>
      </c>
      <c r="H5" s="6" t="e">
        <v>#REF!</v>
      </c>
      <c r="I5" s="6" t="e">
        <v>#REF!</v>
      </c>
      <c r="J5" s="6" t="e">
        <v>#REF!</v>
      </c>
      <c r="K5" s="6" t="e">
        <v>#REF!</v>
      </c>
      <c r="L5" s="6" t="e">
        <v>#REF!</v>
      </c>
    </row>
    <row r="6">
      <c r="A6" s="6" t="e">
        <v>#REF!</v>
      </c>
      <c r="B6" s="6"/>
      <c r="C6" s="6"/>
      <c r="D6" s="6"/>
      <c r="E6" s="6" t="e">
        <v>#REF!</v>
      </c>
      <c r="F6" s="6" t="e">
        <v>#REF!</v>
      </c>
      <c r="G6" s="6" t="e">
        <v>#REF!</v>
      </c>
      <c r="H6" s="6" t="e">
        <v>#REF!</v>
      </c>
      <c r="I6" s="6" t="e">
        <v>#REF!</v>
      </c>
      <c r="J6" s="6" t="e">
        <v>#REF!</v>
      </c>
      <c r="K6" s="6" t="e">
        <v>#REF!</v>
      </c>
      <c r="L6" s="6" t="e">
        <v>#REF!</v>
      </c>
    </row>
    <row r="7">
      <c r="A7" s="6" t="e">
        <v>#REF!</v>
      </c>
      <c r="B7" s="6"/>
      <c r="C7" s="6"/>
      <c r="D7" s="6"/>
      <c r="E7" s="6" t="e">
        <v>#REF!</v>
      </c>
      <c r="F7" s="6" t="e">
        <v>#REF!</v>
      </c>
      <c r="G7" s="6" t="e">
        <v>#REF!</v>
      </c>
      <c r="H7" s="6" t="e">
        <v>#REF!</v>
      </c>
      <c r="I7" s="6" t="e">
        <v>#REF!</v>
      </c>
      <c r="J7" s="6" t="e">
        <v>#REF!</v>
      </c>
      <c r="K7" s="6" t="e">
        <v>#REF!</v>
      </c>
      <c r="L7" s="6" t="e">
        <v>#REF!</v>
      </c>
    </row>
    <row r="8">
      <c r="A8" s="6" t="e">
        <v>#REF!</v>
      </c>
      <c r="B8" s="6"/>
      <c r="C8" s="6"/>
      <c r="D8" s="6"/>
      <c r="E8" s="6" t="e">
        <v>#REF!</v>
      </c>
      <c r="F8" s="6" t="e">
        <v>#REF!</v>
      </c>
      <c r="G8" s="6" t="e">
        <v>#REF!</v>
      </c>
      <c r="H8" s="6" t="e">
        <v>#REF!</v>
      </c>
      <c r="I8" s="6" t="e">
        <v>#REF!</v>
      </c>
      <c r="J8" s="6" t="e">
        <v>#REF!</v>
      </c>
      <c r="K8" s="6" t="e">
        <v>#REF!</v>
      </c>
      <c r="L8" s="6" t="e">
        <v>#REF!</v>
      </c>
    </row>
    <row r="9">
      <c r="A9" s="6" t="e">
        <v>#REF!</v>
      </c>
      <c r="B9" s="6"/>
      <c r="C9" s="6"/>
      <c r="D9" s="6"/>
      <c r="E9" s="6" t="e">
        <v>#REF!</v>
      </c>
      <c r="F9" s="6" t="e">
        <v>#REF!</v>
      </c>
      <c r="G9" s="6" t="e">
        <v>#REF!</v>
      </c>
      <c r="H9" s="6" t="e">
        <v>#REF!</v>
      </c>
      <c r="I9" s="6" t="e">
        <v>#REF!</v>
      </c>
      <c r="J9" s="6" t="e">
        <v>#REF!</v>
      </c>
      <c r="K9" s="6" t="e">
        <v>#REF!</v>
      </c>
      <c r="L9" s="6" t="e">
        <v>#REF!</v>
      </c>
    </row>
    <row r="10">
      <c r="A10" s="6" t="e">
        <v>#REF!</v>
      </c>
      <c r="B10" s="6"/>
      <c r="C10" s="6"/>
      <c r="D10" s="6"/>
      <c r="E10" s="6" t="e">
        <v>#REF!</v>
      </c>
      <c r="F10" s="6" t="e">
        <v>#REF!</v>
      </c>
      <c r="G10" s="6" t="e">
        <v>#REF!</v>
      </c>
      <c r="H10" s="6" t="e">
        <v>#REF!</v>
      </c>
      <c r="I10" s="6" t="e">
        <v>#REF!</v>
      </c>
      <c r="J10" s="6" t="e">
        <v>#REF!</v>
      </c>
      <c r="K10" s="6" t="e">
        <v>#REF!</v>
      </c>
      <c r="L10" s="6" t="e">
        <v>#REF!</v>
      </c>
    </row>
    <row r="11">
      <c r="A11" s="6" t="e">
        <v>#REF!</v>
      </c>
      <c r="B11" s="6"/>
      <c r="C11" s="6"/>
      <c r="D11" s="6"/>
      <c r="E11" s="6" t="e">
        <v>#REF!</v>
      </c>
      <c r="F11" s="6" t="e">
        <v>#REF!</v>
      </c>
      <c r="G11" s="6" t="e">
        <v>#REF!</v>
      </c>
      <c r="H11" s="6" t="e">
        <v>#REF!</v>
      </c>
      <c r="I11" s="6" t="e">
        <v>#REF!</v>
      </c>
      <c r="J11" s="6" t="e">
        <v>#REF!</v>
      </c>
      <c r="K11" s="6" t="e">
        <v>#REF!</v>
      </c>
      <c r="L11" s="6" t="e">
        <v>#REF!</v>
      </c>
    </row>
    <row r="12">
      <c r="A12" s="6" t="e">
        <v>#REF!</v>
      </c>
      <c r="B12" s="6"/>
      <c r="C12" s="6"/>
      <c r="D12" s="6"/>
      <c r="E12" s="6" t="e">
        <v>#REF!</v>
      </c>
      <c r="F12" s="6" t="e">
        <v>#REF!</v>
      </c>
      <c r="G12" s="6" t="e">
        <v>#REF!</v>
      </c>
      <c r="H12" s="6" t="e">
        <v>#REF!</v>
      </c>
      <c r="I12" s="6" t="e">
        <v>#REF!</v>
      </c>
      <c r="J12" s="6" t="e">
        <v>#REF!</v>
      </c>
      <c r="K12" s="6" t="e">
        <v>#REF!</v>
      </c>
      <c r="L12" s="6" t="e">
        <v>#REF!</v>
      </c>
    </row>
    <row r="13">
      <c r="A13" s="6" t="e">
        <v>#REF!</v>
      </c>
      <c r="B13" s="6"/>
      <c r="C13" s="6"/>
      <c r="D13" s="6"/>
      <c r="E13" s="6" t="e">
        <v>#REF!</v>
      </c>
      <c r="F13" s="6" t="e">
        <v>#REF!</v>
      </c>
      <c r="G13" s="6" t="e">
        <v>#REF!</v>
      </c>
      <c r="H13" s="6" t="e">
        <v>#REF!</v>
      </c>
      <c r="I13" s="6" t="e">
        <v>#REF!</v>
      </c>
      <c r="J13" s="6" t="e">
        <v>#REF!</v>
      </c>
      <c r="K13" s="6" t="e">
        <v>#REF!</v>
      </c>
      <c r="L13" s="6" t="e">
        <v>#REF!</v>
      </c>
    </row>
    <row r="14">
      <c r="A14" s="6" t="e">
        <v>#REF!</v>
      </c>
      <c r="B14" s="6"/>
      <c r="C14" s="6"/>
      <c r="D14" s="6"/>
      <c r="E14" s="6" t="e">
        <v>#REF!</v>
      </c>
      <c r="F14" s="6" t="e">
        <v>#REF!</v>
      </c>
      <c r="G14" s="6" t="e">
        <v>#REF!</v>
      </c>
      <c r="H14" s="6" t="e">
        <v>#REF!</v>
      </c>
      <c r="I14" s="6" t="e">
        <v>#REF!</v>
      </c>
      <c r="J14" s="6" t="e">
        <v>#REF!</v>
      </c>
      <c r="K14" s="6" t="e">
        <v>#REF!</v>
      </c>
      <c r="L14" s="6" t="e">
        <v>#REF!</v>
      </c>
    </row>
    <row r="15">
      <c r="A15" s="6" t="e">
        <v>#REF!</v>
      </c>
      <c r="B15" s="6"/>
      <c r="C15" s="6"/>
      <c r="D15" s="6"/>
      <c r="E15" s="6" t="e">
        <v>#REF!</v>
      </c>
      <c r="F15" s="6" t="e">
        <v>#REF!</v>
      </c>
      <c r="G15" s="6" t="e">
        <v>#REF!</v>
      </c>
      <c r="H15" s="6" t="e">
        <v>#REF!</v>
      </c>
      <c r="I15" s="6" t="e">
        <v>#REF!</v>
      </c>
      <c r="J15" s="6" t="e">
        <v>#REF!</v>
      </c>
      <c r="K15" s="6" t="e">
        <v>#REF!</v>
      </c>
      <c r="L15" s="6" t="e">
        <v>#REF!</v>
      </c>
    </row>
    <row r="16">
      <c r="A16" s="6" t="e">
        <v>#REF!</v>
      </c>
      <c r="B16" s="6"/>
      <c r="C16" s="6"/>
      <c r="D16" s="6"/>
      <c r="E16" s="6" t="e">
        <v>#REF!</v>
      </c>
      <c r="F16" s="6" t="e">
        <v>#REF!</v>
      </c>
      <c r="G16" s="6" t="e">
        <v>#REF!</v>
      </c>
      <c r="H16" s="6" t="e">
        <v>#REF!</v>
      </c>
      <c r="I16" s="6" t="e">
        <v>#REF!</v>
      </c>
      <c r="J16" s="6" t="e">
        <v>#REF!</v>
      </c>
      <c r="K16" s="6" t="e">
        <v>#REF!</v>
      </c>
      <c r="L16" s="6" t="e">
        <v>#REF!</v>
      </c>
    </row>
    <row r="17">
      <c r="A17" s="6" t="e">
        <v>#REF!</v>
      </c>
      <c r="B17" s="6"/>
      <c r="C17" s="6"/>
      <c r="D17" s="6"/>
      <c r="E17" s="6" t="e">
        <v>#REF!</v>
      </c>
      <c r="F17" s="6" t="e">
        <v>#REF!</v>
      </c>
      <c r="G17" s="6" t="e">
        <v>#REF!</v>
      </c>
      <c r="H17" s="6" t="e">
        <v>#REF!</v>
      </c>
      <c r="I17" s="6" t="e">
        <v>#REF!</v>
      </c>
      <c r="J17" s="6" t="e">
        <v>#REF!</v>
      </c>
      <c r="K17" s="6" t="e">
        <v>#REF!</v>
      </c>
      <c r="L17" s="6" t="e">
        <v>#REF!</v>
      </c>
    </row>
    <row r="18">
      <c r="A18" s="6" t="e">
        <v>#REF!</v>
      </c>
      <c r="B18" s="6"/>
      <c r="C18" s="6"/>
      <c r="D18" s="6"/>
      <c r="E18" s="6" t="e">
        <v>#REF!</v>
      </c>
      <c r="F18" s="6" t="e">
        <v>#REF!</v>
      </c>
      <c r="G18" s="6" t="e">
        <v>#REF!</v>
      </c>
      <c r="H18" s="6" t="e">
        <v>#REF!</v>
      </c>
      <c r="I18" s="6" t="e">
        <v>#REF!</v>
      </c>
      <c r="J18" s="6" t="e">
        <v>#REF!</v>
      </c>
      <c r="K18" s="6" t="e">
        <v>#REF!</v>
      </c>
      <c r="L18" s="6" t="e">
        <v>#REF!</v>
      </c>
    </row>
    <row r="19">
      <c r="A19" s="6" t="e">
        <v>#REF!</v>
      </c>
      <c r="B19" s="6"/>
      <c r="C19" s="6"/>
      <c r="D19" s="6"/>
      <c r="E19" s="6" t="e">
        <v>#REF!</v>
      </c>
      <c r="F19" s="6" t="e">
        <v>#REF!</v>
      </c>
      <c r="G19" s="6" t="e">
        <v>#REF!</v>
      </c>
      <c r="H19" s="6" t="e">
        <v>#REF!</v>
      </c>
      <c r="I19" s="6" t="e">
        <v>#REF!</v>
      </c>
      <c r="J19" s="6" t="e">
        <v>#REF!</v>
      </c>
      <c r="K19" s="6" t="e">
        <v>#REF!</v>
      </c>
      <c r="L19" s="6" t="e">
        <v>#REF!</v>
      </c>
    </row>
    <row r="20">
      <c r="A20" s="6" t="e">
        <v>#REF!</v>
      </c>
      <c r="B20" s="6"/>
      <c r="C20" s="6"/>
      <c r="D20" s="6"/>
      <c r="E20" s="6" t="e">
        <v>#REF!</v>
      </c>
      <c r="F20" s="6" t="e">
        <v>#REF!</v>
      </c>
      <c r="G20" s="6" t="e">
        <v>#REF!</v>
      </c>
      <c r="H20" s="6" t="e">
        <v>#REF!</v>
      </c>
      <c r="I20" s="6" t="e">
        <v>#REF!</v>
      </c>
      <c r="J20" s="6" t="e">
        <v>#REF!</v>
      </c>
      <c r="K20" s="6" t="e">
        <v>#REF!</v>
      </c>
      <c r="L20" s="6" t="e">
        <v>#REF!</v>
      </c>
    </row>
    <row r="21">
      <c r="A21" s="6" t="e">
        <v>#REF!</v>
      </c>
      <c r="B21" s="6"/>
      <c r="C21" s="6"/>
      <c r="D21" s="6"/>
      <c r="E21" s="6" t="e">
        <v>#REF!</v>
      </c>
      <c r="F21" s="6" t="e">
        <v>#REF!</v>
      </c>
      <c r="G21" s="6" t="e">
        <v>#REF!</v>
      </c>
      <c r="H21" s="6" t="e">
        <v>#REF!</v>
      </c>
      <c r="I21" s="6" t="e">
        <v>#REF!</v>
      </c>
      <c r="J21" s="6" t="e">
        <v>#REF!</v>
      </c>
      <c r="K21" s="6" t="e">
        <v>#REF!</v>
      </c>
      <c r="L21" s="6" t="e">
        <v>#REF!</v>
      </c>
    </row>
    <row r="22">
      <c r="A22" s="6" t="e">
        <v>#REF!</v>
      </c>
      <c r="B22" s="6"/>
      <c r="C22" s="6"/>
      <c r="D22" s="6"/>
      <c r="E22" s="6" t="e">
        <v>#REF!</v>
      </c>
      <c r="F22" s="6" t="e">
        <v>#REF!</v>
      </c>
      <c r="G22" s="6" t="e">
        <v>#REF!</v>
      </c>
      <c r="H22" s="6" t="e">
        <v>#REF!</v>
      </c>
      <c r="I22" s="6" t="e">
        <v>#REF!</v>
      </c>
      <c r="J22" s="6" t="e">
        <v>#REF!</v>
      </c>
      <c r="K22" s="6" t="e">
        <v>#REF!</v>
      </c>
      <c r="L22" s="6" t="e">
        <v>#REF!</v>
      </c>
    </row>
    <row r="23">
      <c r="A23" s="6" t="e">
        <v>#REF!</v>
      </c>
      <c r="B23" s="6"/>
      <c r="C23" s="6"/>
      <c r="D23" s="6"/>
      <c r="E23" s="6" t="e">
        <v>#REF!</v>
      </c>
      <c r="F23" s="6" t="e">
        <v>#REF!</v>
      </c>
      <c r="G23" s="6" t="e">
        <v>#REF!</v>
      </c>
      <c r="H23" s="6" t="e">
        <v>#REF!</v>
      </c>
      <c r="I23" s="6" t="e">
        <v>#REF!</v>
      </c>
      <c r="J23" s="6" t="e">
        <v>#REF!</v>
      </c>
      <c r="K23" s="6" t="e">
        <v>#REF!</v>
      </c>
      <c r="L23" s="6" t="e">
        <v>#REF!</v>
      </c>
    </row>
    <row r="24">
      <c r="A24" s="6" t="e">
        <v>#REF!</v>
      </c>
      <c r="B24" s="6"/>
      <c r="C24" s="6"/>
      <c r="D24" s="6"/>
      <c r="E24" s="6" t="e">
        <v>#REF!</v>
      </c>
      <c r="F24" s="6" t="e">
        <v>#REF!</v>
      </c>
      <c r="G24" s="6" t="e">
        <v>#REF!</v>
      </c>
      <c r="H24" s="6" t="e">
        <v>#REF!</v>
      </c>
      <c r="I24" s="6" t="e">
        <v>#REF!</v>
      </c>
      <c r="J24" s="6" t="e">
        <v>#REF!</v>
      </c>
      <c r="K24" s="6" t="e">
        <v>#REF!</v>
      </c>
      <c r="L24" s="6" t="e">
        <v>#REF!</v>
      </c>
    </row>
    <row r="25">
      <c r="A25" s="6" t="e">
        <v>#REF!</v>
      </c>
      <c r="B25" s="6"/>
      <c r="C25" s="6"/>
      <c r="D25" s="6"/>
      <c r="E25" s="6" t="e">
        <v>#REF!</v>
      </c>
      <c r="F25" s="6" t="e">
        <v>#REF!</v>
      </c>
      <c r="G25" s="6" t="e">
        <v>#REF!</v>
      </c>
      <c r="H25" s="6" t="e">
        <v>#REF!</v>
      </c>
      <c r="I25" s="6" t="e">
        <v>#REF!</v>
      </c>
      <c r="J25" s="6" t="e">
        <v>#REF!</v>
      </c>
      <c r="K25" s="6" t="e">
        <v>#REF!</v>
      </c>
      <c r="L25" s="6" t="e">
        <v>#REF!</v>
      </c>
    </row>
    <row r="26">
      <c r="A26" s="6" t="e">
        <v>#REF!</v>
      </c>
      <c r="B26" s="6"/>
      <c r="C26" s="6"/>
      <c r="D26" s="6"/>
      <c r="E26" s="6" t="e">
        <v>#REF!</v>
      </c>
      <c r="F26" s="6" t="e">
        <v>#REF!</v>
      </c>
      <c r="G26" s="6" t="e">
        <v>#REF!</v>
      </c>
      <c r="H26" s="6" t="e">
        <v>#REF!</v>
      </c>
      <c r="I26" s="6" t="e">
        <v>#REF!</v>
      </c>
      <c r="J26" s="6" t="e">
        <v>#REF!</v>
      </c>
      <c r="K26" s="6" t="e">
        <v>#REF!</v>
      </c>
      <c r="L26" s="6" t="e">
        <v>#REF!</v>
      </c>
    </row>
    <row r="27">
      <c r="A27" s="6" t="e">
        <v>#REF!</v>
      </c>
      <c r="B27" s="6"/>
      <c r="C27" s="6"/>
      <c r="D27" s="6"/>
      <c r="E27" s="6" t="e">
        <v>#REF!</v>
      </c>
      <c r="F27" s="6" t="e">
        <v>#REF!</v>
      </c>
      <c r="G27" s="6" t="e">
        <v>#REF!</v>
      </c>
      <c r="H27" s="6" t="e">
        <v>#REF!</v>
      </c>
      <c r="I27" s="6" t="e">
        <v>#REF!</v>
      </c>
      <c r="J27" s="6" t="e">
        <v>#REF!</v>
      </c>
      <c r="K27" s="6" t="e">
        <v>#REF!</v>
      </c>
      <c r="L27" s="6" t="e">
        <v>#REF!</v>
      </c>
    </row>
    <row r="28">
      <c r="A28" s="6" t="e">
        <v>#REF!</v>
      </c>
      <c r="B28" s="6"/>
      <c r="C28" s="6"/>
      <c r="D28" s="6"/>
      <c r="E28" s="6" t="e">
        <v>#REF!</v>
      </c>
      <c r="F28" s="6" t="e">
        <v>#REF!</v>
      </c>
      <c r="G28" s="6" t="e">
        <v>#REF!</v>
      </c>
      <c r="H28" s="6" t="e">
        <v>#REF!</v>
      </c>
      <c r="I28" s="6" t="e">
        <v>#REF!</v>
      </c>
      <c r="J28" s="6" t="e">
        <v>#REF!</v>
      </c>
      <c r="K28" s="6" t="e">
        <v>#REF!</v>
      </c>
      <c r="L28" s="6" t="e">
        <v>#REF!</v>
      </c>
    </row>
    <row r="29">
      <c r="A29" s="6" t="e">
        <v>#REF!</v>
      </c>
      <c r="B29" s="6"/>
      <c r="C29" s="6"/>
      <c r="D29" s="6"/>
      <c r="E29" s="6" t="e">
        <v>#REF!</v>
      </c>
      <c r="F29" s="6" t="e">
        <v>#REF!</v>
      </c>
      <c r="G29" s="6" t="e">
        <v>#REF!</v>
      </c>
      <c r="H29" s="6" t="e">
        <v>#REF!</v>
      </c>
      <c r="I29" s="6" t="e">
        <v>#REF!</v>
      </c>
      <c r="J29" s="6" t="e">
        <v>#REF!</v>
      </c>
      <c r="K29" s="6" t="e">
        <v>#REF!</v>
      </c>
      <c r="L29" s="6" t="e">
        <v>#REF!</v>
      </c>
    </row>
    <row r="30">
      <c r="A30" s="6" t="e">
        <v>#REF!</v>
      </c>
      <c r="B30" s="6"/>
      <c r="C30" s="6"/>
      <c r="D30" s="6"/>
      <c r="E30" s="6" t="e">
        <v>#REF!</v>
      </c>
      <c r="F30" s="6" t="e">
        <v>#REF!</v>
      </c>
      <c r="G30" s="6" t="e">
        <v>#REF!</v>
      </c>
      <c r="H30" s="6" t="e">
        <v>#REF!</v>
      </c>
      <c r="I30" s="6" t="e">
        <v>#REF!</v>
      </c>
      <c r="J30" s="6" t="e">
        <v>#REF!</v>
      </c>
      <c r="K30" s="6" t="e">
        <v>#REF!</v>
      </c>
      <c r="L30" s="6" t="e">
        <v>#REF!</v>
      </c>
    </row>
    <row r="31">
      <c r="A31" s="6" t="e">
        <v>#REF!</v>
      </c>
      <c r="B31" s="6"/>
      <c r="C31" s="6"/>
      <c r="D31" s="6"/>
      <c r="E31" s="6" t="e">
        <v>#REF!</v>
      </c>
      <c r="F31" s="6" t="e">
        <v>#REF!</v>
      </c>
      <c r="G31" s="6" t="e">
        <v>#REF!</v>
      </c>
      <c r="H31" s="6" t="e">
        <v>#REF!</v>
      </c>
      <c r="I31" s="6" t="e">
        <v>#REF!</v>
      </c>
      <c r="J31" s="6" t="e">
        <v>#REF!</v>
      </c>
      <c r="K31" s="6" t="e">
        <v>#REF!</v>
      </c>
      <c r="L31" s="6" t="e">
        <v>#REF!</v>
      </c>
    </row>
    <row r="32">
      <c r="A32" s="6" t="e">
        <v>#REF!</v>
      </c>
      <c r="B32" s="6"/>
      <c r="C32" s="6"/>
      <c r="D32" s="6"/>
      <c r="E32" s="6" t="e">
        <v>#REF!</v>
      </c>
      <c r="F32" s="6" t="e">
        <v>#REF!</v>
      </c>
      <c r="G32" s="6" t="e">
        <v>#REF!</v>
      </c>
      <c r="H32" s="6" t="e">
        <v>#REF!</v>
      </c>
      <c r="I32" s="6" t="e">
        <v>#REF!</v>
      </c>
      <c r="J32" s="6" t="e">
        <v>#REF!</v>
      </c>
      <c r="K32" s="6" t="e">
        <v>#REF!</v>
      </c>
      <c r="L32" s="6" t="e">
        <v>#REF!</v>
      </c>
    </row>
    <row r="33">
      <c r="A33" s="6" t="e">
        <v>#REF!</v>
      </c>
      <c r="B33" s="6"/>
      <c r="C33" s="6"/>
      <c r="D33" s="6"/>
      <c r="E33" s="6" t="e">
        <v>#REF!</v>
      </c>
      <c r="F33" s="6" t="e">
        <v>#REF!</v>
      </c>
      <c r="G33" s="6" t="e">
        <v>#REF!</v>
      </c>
      <c r="H33" s="6" t="e">
        <v>#REF!</v>
      </c>
      <c r="I33" s="6" t="e">
        <v>#REF!</v>
      </c>
      <c r="J33" s="6" t="e">
        <v>#REF!</v>
      </c>
      <c r="K33" s="6" t="e">
        <v>#REF!</v>
      </c>
      <c r="L33" s="6" t="e">
        <v>#REF!</v>
      </c>
    </row>
    <row r="34">
      <c r="A34" s="6" t="e">
        <v>#REF!</v>
      </c>
      <c r="B34" s="6"/>
      <c r="C34" s="6"/>
      <c r="D34" s="6"/>
      <c r="E34" s="6" t="e">
        <v>#REF!</v>
      </c>
      <c r="F34" s="6" t="e">
        <v>#REF!</v>
      </c>
      <c r="G34" s="6" t="e">
        <v>#REF!</v>
      </c>
      <c r="H34" s="6" t="e">
        <v>#REF!</v>
      </c>
      <c r="I34" s="6" t="e">
        <v>#REF!</v>
      </c>
      <c r="J34" s="6" t="e">
        <v>#REF!</v>
      </c>
      <c r="K34" s="6" t="e">
        <v>#REF!</v>
      </c>
      <c r="L34" s="6" t="e">
        <v>#REF!</v>
      </c>
    </row>
    <row r="35">
      <c r="A35" s="6" t="e">
        <v>#REF!</v>
      </c>
      <c r="B35" s="6"/>
      <c r="C35" s="6"/>
      <c r="D35" s="6"/>
      <c r="E35" s="6" t="e">
        <v>#REF!</v>
      </c>
      <c r="F35" s="6" t="e">
        <v>#REF!</v>
      </c>
      <c r="G35" s="6" t="e">
        <v>#REF!</v>
      </c>
      <c r="H35" s="6" t="e">
        <v>#REF!</v>
      </c>
      <c r="I35" s="6" t="e">
        <v>#REF!</v>
      </c>
      <c r="J35" s="6" t="e">
        <v>#REF!</v>
      </c>
      <c r="K35" s="6" t="e">
        <v>#REF!</v>
      </c>
      <c r="L35" s="6" t="e">
        <v>#REF!</v>
      </c>
    </row>
    <row r="36">
      <c r="A36" s="6" t="e">
        <v>#REF!</v>
      </c>
      <c r="B36" s="6"/>
      <c r="C36" s="6"/>
      <c r="D36" s="6"/>
      <c r="E36" s="6" t="e">
        <v>#REF!</v>
      </c>
      <c r="F36" s="6" t="e">
        <v>#REF!</v>
      </c>
      <c r="G36" s="6" t="e">
        <v>#REF!</v>
      </c>
      <c r="H36" s="6" t="e">
        <v>#REF!</v>
      </c>
      <c r="I36" s="6" t="e">
        <v>#REF!</v>
      </c>
      <c r="J36" s="6" t="e">
        <v>#REF!</v>
      </c>
      <c r="K36" s="6" t="e">
        <v>#REF!</v>
      </c>
      <c r="L36" s="6" t="e">
        <v>#REF!</v>
      </c>
    </row>
    <row r="37">
      <c r="A37" s="6" t="e">
        <v>#REF!</v>
      </c>
      <c r="B37" s="6"/>
      <c r="C37" s="6"/>
      <c r="D37" s="6"/>
      <c r="E37" s="6" t="e">
        <v>#REF!</v>
      </c>
      <c r="F37" s="6" t="e">
        <v>#REF!</v>
      </c>
      <c r="G37" s="6" t="e">
        <v>#REF!</v>
      </c>
      <c r="H37" s="6" t="e">
        <v>#REF!</v>
      </c>
      <c r="I37" s="6" t="e">
        <v>#REF!</v>
      </c>
      <c r="J37" s="6" t="e">
        <v>#REF!</v>
      </c>
      <c r="K37" s="6" t="e">
        <v>#REF!</v>
      </c>
      <c r="L37" s="6" t="e">
        <v>#REF!</v>
      </c>
    </row>
    <row r="38">
      <c r="A38" s="6" t="e">
        <v>#REF!</v>
      </c>
      <c r="B38" s="6"/>
      <c r="C38" s="6"/>
      <c r="D38" s="6"/>
      <c r="E38" s="6" t="e">
        <v>#REF!</v>
      </c>
      <c r="F38" s="6" t="e">
        <v>#REF!</v>
      </c>
      <c r="G38" s="6" t="e">
        <v>#REF!</v>
      </c>
      <c r="H38" s="6" t="e">
        <v>#REF!</v>
      </c>
      <c r="I38" s="6" t="e">
        <v>#REF!</v>
      </c>
      <c r="J38" s="6" t="e">
        <v>#REF!</v>
      </c>
      <c r="K38" s="6" t="e">
        <v>#REF!</v>
      </c>
      <c r="L38" s="6" t="e">
        <v>#REF!</v>
      </c>
    </row>
    <row r="39">
      <c r="A39" s="6" t="e">
        <v>#REF!</v>
      </c>
      <c r="B39" s="6"/>
      <c r="C39" s="6"/>
      <c r="D39" s="6"/>
      <c r="E39" s="6" t="e">
        <v>#REF!</v>
      </c>
      <c r="F39" s="6" t="e">
        <v>#REF!</v>
      </c>
      <c r="G39" s="6" t="e">
        <v>#REF!</v>
      </c>
      <c r="H39" s="6" t="e">
        <v>#REF!</v>
      </c>
      <c r="I39" s="6" t="e">
        <v>#REF!</v>
      </c>
      <c r="J39" s="6" t="e">
        <v>#REF!</v>
      </c>
      <c r="K39" s="6" t="e">
        <v>#REF!</v>
      </c>
      <c r="L39" s="6" t="e">
        <v>#REF!</v>
      </c>
    </row>
    <row r="40">
      <c r="A40" s="6" t="e">
        <v>#REF!</v>
      </c>
      <c r="B40" s="6"/>
      <c r="C40" s="6"/>
      <c r="D40" s="6"/>
      <c r="E40" s="6" t="e">
        <v>#REF!</v>
      </c>
      <c r="F40" s="6" t="e">
        <v>#REF!</v>
      </c>
      <c r="G40" s="6" t="e">
        <v>#REF!</v>
      </c>
      <c r="H40" s="6" t="e">
        <v>#REF!</v>
      </c>
      <c r="I40" s="6" t="e">
        <v>#REF!</v>
      </c>
      <c r="J40" s="6" t="e">
        <v>#REF!</v>
      </c>
      <c r="K40" s="6" t="e">
        <v>#REF!</v>
      </c>
      <c r="L40" s="6" t="e">
        <v>#REF!</v>
      </c>
    </row>
    <row r="41">
      <c r="A41" s="6" t="e">
        <v>#REF!</v>
      </c>
      <c r="B41" s="6"/>
      <c r="C41" s="6"/>
      <c r="D41" s="6"/>
      <c r="E41" s="6" t="e">
        <v>#REF!</v>
      </c>
      <c r="F41" s="6" t="e">
        <v>#REF!</v>
      </c>
      <c r="G41" s="6" t="e">
        <v>#REF!</v>
      </c>
      <c r="H41" s="6" t="e">
        <v>#REF!</v>
      </c>
      <c r="I41" s="6" t="e">
        <v>#REF!</v>
      </c>
      <c r="J41" s="6" t="e">
        <v>#REF!</v>
      </c>
      <c r="K41" s="6" t="e">
        <v>#REF!</v>
      </c>
      <c r="L41" s="6" t="e">
        <v>#REF!</v>
      </c>
    </row>
    <row r="42">
      <c r="A42" s="6" t="e">
        <v>#REF!</v>
      </c>
      <c r="B42" s="6"/>
      <c r="C42" s="6"/>
      <c r="D42" s="6"/>
      <c r="E42" s="6" t="e">
        <v>#REF!</v>
      </c>
      <c r="F42" s="6" t="e">
        <v>#REF!</v>
      </c>
      <c r="G42" s="6" t="e">
        <v>#REF!</v>
      </c>
      <c r="H42" s="6" t="e">
        <v>#REF!</v>
      </c>
      <c r="I42" s="6" t="e">
        <v>#REF!</v>
      </c>
      <c r="J42" s="6" t="e">
        <v>#REF!</v>
      </c>
      <c r="K42" s="6" t="e">
        <v>#REF!</v>
      </c>
      <c r="L42" s="6" t="e">
        <v>#REF!</v>
      </c>
    </row>
    <row r="43">
      <c r="A43" s="6" t="e">
        <v>#REF!</v>
      </c>
      <c r="B43" s="6"/>
      <c r="C43" s="6"/>
      <c r="D43" s="6"/>
      <c r="E43" s="6" t="e">
        <v>#REF!</v>
      </c>
      <c r="F43" s="6" t="e">
        <v>#REF!</v>
      </c>
      <c r="G43" s="6" t="e">
        <v>#REF!</v>
      </c>
      <c r="H43" s="6" t="e">
        <v>#REF!</v>
      </c>
      <c r="I43" s="6" t="e">
        <v>#REF!</v>
      </c>
      <c r="J43" s="6" t="e">
        <v>#REF!</v>
      </c>
      <c r="K43" s="6" t="e">
        <v>#REF!</v>
      </c>
      <c r="L43" s="6" t="e">
        <v>#REF!</v>
      </c>
    </row>
    <row r="44">
      <c r="A44" s="6" t="e">
        <v>#REF!</v>
      </c>
      <c r="B44" s="6"/>
      <c r="C44" s="6"/>
      <c r="D44" s="6"/>
      <c r="E44" s="6" t="e">
        <v>#REF!</v>
      </c>
      <c r="F44" s="6" t="e">
        <v>#REF!</v>
      </c>
      <c r="G44" s="6" t="e">
        <v>#REF!</v>
      </c>
      <c r="H44" s="6" t="e">
        <v>#REF!</v>
      </c>
      <c r="I44" s="6" t="e">
        <v>#REF!</v>
      </c>
      <c r="J44" s="6" t="e">
        <v>#REF!</v>
      </c>
      <c r="K44" s="6" t="e">
        <v>#REF!</v>
      </c>
      <c r="L44" s="6" t="e">
        <v>#REF!</v>
      </c>
    </row>
    <row r="45">
      <c r="A45" s="6" t="e">
        <v>#REF!</v>
      </c>
      <c r="B45" s="6"/>
      <c r="C45" s="6"/>
      <c r="D45" s="6"/>
      <c r="E45" s="6" t="e">
        <v>#REF!</v>
      </c>
      <c r="F45" s="6" t="e">
        <v>#REF!</v>
      </c>
      <c r="G45" s="6" t="e">
        <v>#REF!</v>
      </c>
      <c r="H45" s="6" t="e">
        <v>#REF!</v>
      </c>
      <c r="I45" s="6" t="e">
        <v>#REF!</v>
      </c>
      <c r="J45" s="6" t="e">
        <v>#REF!</v>
      </c>
      <c r="K45" s="6" t="e">
        <v>#REF!</v>
      </c>
      <c r="L45" s="6" t="e">
        <v>#REF!</v>
      </c>
    </row>
    <row r="46">
      <c r="A46" s="6" t="e">
        <v>#REF!</v>
      </c>
      <c r="B46" s="6"/>
      <c r="C46" s="6"/>
      <c r="D46" s="6"/>
      <c r="E46" s="6" t="e">
        <v>#REF!</v>
      </c>
      <c r="F46" s="6" t="e">
        <v>#REF!</v>
      </c>
      <c r="G46" s="6" t="e">
        <v>#REF!</v>
      </c>
      <c r="H46" s="6" t="e">
        <v>#REF!</v>
      </c>
      <c r="I46" s="6" t="e">
        <v>#REF!</v>
      </c>
      <c r="J46" s="6" t="e">
        <v>#REF!</v>
      </c>
      <c r="K46" s="6" t="e">
        <v>#REF!</v>
      </c>
      <c r="L46" s="6" t="e">
        <v>#REF!</v>
      </c>
    </row>
    <row r="47">
      <c r="A47" s="6" t="e">
        <v>#REF!</v>
      </c>
      <c r="B47" s="6"/>
      <c r="C47" s="6"/>
      <c r="D47" s="6"/>
      <c r="E47" s="6" t="e">
        <v>#REF!</v>
      </c>
      <c r="F47" s="6" t="e">
        <v>#REF!</v>
      </c>
      <c r="G47" s="6" t="e">
        <v>#REF!</v>
      </c>
      <c r="H47" s="6" t="e">
        <v>#REF!</v>
      </c>
      <c r="I47" s="6" t="e">
        <v>#REF!</v>
      </c>
      <c r="J47" s="6" t="e">
        <v>#REF!</v>
      </c>
      <c r="K47" s="6" t="e">
        <v>#REF!</v>
      </c>
      <c r="L47" s="6" t="e">
        <v>#REF!</v>
      </c>
    </row>
    <row r="48">
      <c r="A48" s="6" t="e">
        <v>#REF!</v>
      </c>
      <c r="B48" s="6"/>
      <c r="C48" s="6"/>
      <c r="D48" s="6"/>
      <c r="E48" s="6" t="e">
        <v>#REF!</v>
      </c>
      <c r="F48" s="6" t="e">
        <v>#REF!</v>
      </c>
      <c r="G48" s="6" t="e">
        <v>#REF!</v>
      </c>
      <c r="H48" s="6" t="e">
        <v>#REF!</v>
      </c>
      <c r="I48" s="6" t="e">
        <v>#REF!</v>
      </c>
      <c r="J48" s="6" t="e">
        <v>#REF!</v>
      </c>
      <c r="K48" s="6" t="e">
        <v>#REF!</v>
      </c>
      <c r="L48" s="6" t="e">
        <v>#REF!</v>
      </c>
    </row>
    <row r="49">
      <c r="A49" s="6" t="e">
        <v>#REF!</v>
      </c>
      <c r="B49" s="6"/>
      <c r="C49" s="6"/>
      <c r="D49" s="6"/>
      <c r="E49" s="6" t="e">
        <v>#REF!</v>
      </c>
      <c r="F49" s="6" t="e">
        <v>#REF!</v>
      </c>
      <c r="G49" s="6" t="e">
        <v>#REF!</v>
      </c>
      <c r="H49" s="6" t="e">
        <v>#REF!</v>
      </c>
      <c r="I49" s="6" t="e">
        <v>#REF!</v>
      </c>
      <c r="J49" s="6" t="e">
        <v>#REF!</v>
      </c>
      <c r="K49" s="6" t="e">
        <v>#REF!</v>
      </c>
      <c r="L49" s="6" t="e">
        <v>#REF!</v>
      </c>
    </row>
    <row r="50">
      <c r="A50" s="6" t="e">
        <v>#REF!</v>
      </c>
      <c r="B50" s="6"/>
      <c r="C50" s="6"/>
      <c r="D50" s="6"/>
      <c r="E50" s="6" t="e">
        <v>#REF!</v>
      </c>
      <c r="F50" s="6" t="e">
        <v>#REF!</v>
      </c>
      <c r="G50" s="6" t="e">
        <v>#REF!</v>
      </c>
      <c r="H50" s="6" t="e">
        <v>#REF!</v>
      </c>
      <c r="I50" s="6" t="e">
        <v>#REF!</v>
      </c>
      <c r="J50" s="6" t="e">
        <v>#REF!</v>
      </c>
      <c r="K50" s="6" t="e">
        <v>#REF!</v>
      </c>
      <c r="L50" s="6" t="e">
        <v>#REF!</v>
      </c>
    </row>
    <row r="51">
      <c r="A51" s="6" t="e">
        <v>#REF!</v>
      </c>
      <c r="B51" s="6"/>
      <c r="C51" s="6"/>
      <c r="D51" s="6"/>
      <c r="E51" s="6" t="e">
        <v>#REF!</v>
      </c>
      <c r="F51" s="6" t="e">
        <v>#REF!</v>
      </c>
      <c r="G51" s="6" t="e">
        <v>#REF!</v>
      </c>
      <c r="H51" s="6" t="e">
        <v>#REF!</v>
      </c>
      <c r="I51" s="6" t="e">
        <v>#REF!</v>
      </c>
      <c r="J51" s="6" t="e">
        <v>#REF!</v>
      </c>
      <c r="K51" s="6" t="e">
        <v>#REF!</v>
      </c>
      <c r="L51" s="6" t="e">
        <v>#REF!</v>
      </c>
    </row>
    <row r="52">
      <c r="A52" s="6" t="e">
        <v>#REF!</v>
      </c>
      <c r="B52" s="6"/>
      <c r="C52" s="6"/>
      <c r="D52" s="6"/>
      <c r="E52" s="6" t="e">
        <v>#REF!</v>
      </c>
      <c r="F52" s="6" t="e">
        <v>#REF!</v>
      </c>
      <c r="G52" s="6" t="e">
        <v>#REF!</v>
      </c>
      <c r="H52" s="6" t="e">
        <v>#REF!</v>
      </c>
      <c r="I52" s="6" t="e">
        <v>#REF!</v>
      </c>
      <c r="J52" s="6" t="e">
        <v>#REF!</v>
      </c>
      <c r="K52" s="6" t="e">
        <v>#REF!</v>
      </c>
      <c r="L52" s="6" t="e">
        <v>#REF!</v>
      </c>
    </row>
    <row r="53">
      <c r="A53" s="6" t="e">
        <v>#REF!</v>
      </c>
      <c r="B53" s="6"/>
      <c r="C53" s="6"/>
      <c r="D53" s="6"/>
      <c r="E53" s="6" t="e">
        <v>#REF!</v>
      </c>
      <c r="F53" s="6" t="e">
        <v>#REF!</v>
      </c>
      <c r="G53" s="6" t="e">
        <v>#REF!</v>
      </c>
      <c r="H53" s="6" t="e">
        <v>#REF!</v>
      </c>
      <c r="I53" s="6" t="e">
        <v>#REF!</v>
      </c>
      <c r="J53" s="6" t="e">
        <v>#REF!</v>
      </c>
      <c r="K53" s="6" t="e">
        <v>#REF!</v>
      </c>
      <c r="L53" s="6" t="e">
        <v>#REF!</v>
      </c>
    </row>
    <row r="54">
      <c r="A54" s="6" t="e">
        <v>#REF!</v>
      </c>
      <c r="B54" s="6"/>
      <c r="C54" s="6"/>
      <c r="D54" s="6"/>
      <c r="E54" s="6" t="e">
        <v>#REF!</v>
      </c>
      <c r="F54" s="6" t="e">
        <v>#REF!</v>
      </c>
      <c r="G54" s="6" t="e">
        <v>#REF!</v>
      </c>
      <c r="H54" s="6" t="e">
        <v>#REF!</v>
      </c>
      <c r="I54" s="6" t="e">
        <v>#REF!</v>
      </c>
      <c r="J54" s="6" t="e">
        <v>#REF!</v>
      </c>
      <c r="K54" s="6" t="e">
        <v>#REF!</v>
      </c>
      <c r="L54" s="6" t="e">
        <v>#REF!</v>
      </c>
    </row>
    <row r="55">
      <c r="A55" s="6" t="e">
        <v>#REF!</v>
      </c>
      <c r="B55" s="6"/>
      <c r="C55" s="6"/>
      <c r="D55" s="6"/>
      <c r="E55" s="6" t="e">
        <v>#REF!</v>
      </c>
      <c r="F55" s="6" t="e">
        <v>#REF!</v>
      </c>
      <c r="G55" s="6" t="e">
        <v>#REF!</v>
      </c>
      <c r="H55" s="6" t="e">
        <v>#REF!</v>
      </c>
      <c r="I55" s="6" t="e">
        <v>#REF!</v>
      </c>
      <c r="J55" s="6" t="e">
        <v>#REF!</v>
      </c>
      <c r="K55" s="6" t="e">
        <v>#REF!</v>
      </c>
      <c r="L55" s="6" t="e">
        <v>#REF!</v>
      </c>
    </row>
    <row r="56">
      <c r="A56" s="6" t="e">
        <v>#REF!</v>
      </c>
      <c r="B56" s="6"/>
      <c r="C56" s="6"/>
      <c r="D56" s="6"/>
      <c r="E56" s="6" t="e">
        <v>#REF!</v>
      </c>
      <c r="F56" s="6" t="e">
        <v>#REF!</v>
      </c>
      <c r="G56" s="6" t="e">
        <v>#REF!</v>
      </c>
      <c r="H56" s="6" t="e">
        <v>#REF!</v>
      </c>
      <c r="I56" s="6" t="e">
        <v>#REF!</v>
      </c>
      <c r="J56" s="6" t="e">
        <v>#REF!</v>
      </c>
      <c r="K56" s="6" t="e">
        <v>#REF!</v>
      </c>
      <c r="L56" s="6" t="e">
        <v>#REF!</v>
      </c>
    </row>
    <row r="57">
      <c r="A57" s="6" t="e">
        <v>#REF!</v>
      </c>
      <c r="B57" s="6"/>
      <c r="C57" s="6"/>
      <c r="D57" s="6"/>
      <c r="E57" s="6" t="e">
        <v>#REF!</v>
      </c>
      <c r="F57" s="6" t="e">
        <v>#REF!</v>
      </c>
      <c r="G57" s="6" t="e">
        <v>#REF!</v>
      </c>
      <c r="H57" s="6" t="e">
        <v>#REF!</v>
      </c>
      <c r="I57" s="6" t="e">
        <v>#REF!</v>
      </c>
      <c r="J57" s="6" t="e">
        <v>#REF!</v>
      </c>
      <c r="K57" s="6" t="e">
        <v>#REF!</v>
      </c>
      <c r="L57" s="6" t="e">
        <v>#REF!</v>
      </c>
    </row>
    <row r="58">
      <c r="A58" s="6" t="e">
        <v>#REF!</v>
      </c>
      <c r="B58" s="6"/>
      <c r="C58" s="6"/>
      <c r="D58" s="6"/>
      <c r="E58" s="6" t="e">
        <v>#REF!</v>
      </c>
      <c r="F58" s="6" t="e">
        <v>#REF!</v>
      </c>
      <c r="G58" s="6" t="e">
        <v>#REF!</v>
      </c>
      <c r="H58" s="6" t="e">
        <v>#REF!</v>
      </c>
      <c r="I58" s="6" t="e">
        <v>#REF!</v>
      </c>
      <c r="J58" s="6" t="e">
        <v>#REF!</v>
      </c>
      <c r="K58" s="6" t="e">
        <v>#REF!</v>
      </c>
      <c r="L58" s="6" t="e">
        <v>#REF!</v>
      </c>
    </row>
    <row r="59">
      <c r="A59" s="6" t="e">
        <v>#REF!</v>
      </c>
      <c r="B59" s="6"/>
      <c r="C59" s="6"/>
      <c r="D59" s="6"/>
      <c r="E59" s="6" t="e">
        <v>#REF!</v>
      </c>
      <c r="F59" s="6" t="e">
        <v>#REF!</v>
      </c>
      <c r="G59" s="6" t="e">
        <v>#REF!</v>
      </c>
      <c r="H59" s="6" t="e">
        <v>#REF!</v>
      </c>
      <c r="I59" s="6" t="e">
        <v>#REF!</v>
      </c>
      <c r="J59" s="6" t="e">
        <v>#REF!</v>
      </c>
      <c r="K59" s="6" t="e">
        <v>#REF!</v>
      </c>
      <c r="L59" s="6" t="e">
        <v>#REF!</v>
      </c>
    </row>
    <row r="60">
      <c r="A60" s="6" t="e">
        <v>#REF!</v>
      </c>
      <c r="B60" s="6"/>
      <c r="C60" s="6"/>
      <c r="D60" s="6"/>
      <c r="E60" s="6" t="e">
        <v>#REF!</v>
      </c>
      <c r="F60" s="6" t="e">
        <v>#REF!</v>
      </c>
      <c r="G60" s="6" t="e">
        <v>#REF!</v>
      </c>
      <c r="H60" s="6" t="e">
        <v>#REF!</v>
      </c>
      <c r="I60" s="6" t="e">
        <v>#REF!</v>
      </c>
      <c r="J60" s="6" t="e">
        <v>#REF!</v>
      </c>
      <c r="K60" s="6" t="e">
        <v>#REF!</v>
      </c>
      <c r="L60" s="6" t="e">
        <v>#REF!</v>
      </c>
    </row>
    <row r="61">
      <c r="A61" s="6" t="e">
        <v>#REF!</v>
      </c>
      <c r="B61" s="6"/>
      <c r="C61" s="6"/>
      <c r="D61" s="6"/>
      <c r="E61" s="6" t="e">
        <v>#REF!</v>
      </c>
      <c r="F61" s="6" t="e">
        <v>#REF!</v>
      </c>
      <c r="G61" s="6" t="e">
        <v>#REF!</v>
      </c>
      <c r="H61" s="6" t="e">
        <v>#REF!</v>
      </c>
      <c r="I61" s="6" t="e">
        <v>#REF!</v>
      </c>
      <c r="J61" s="6" t="e">
        <v>#REF!</v>
      </c>
      <c r="K61" s="6" t="e">
        <v>#REF!</v>
      </c>
      <c r="L61" s="6" t="e">
        <v>#REF!</v>
      </c>
    </row>
    <row r="62">
      <c r="A62" s="6" t="e">
        <v>#REF!</v>
      </c>
      <c r="B62" s="6"/>
      <c r="C62" s="6"/>
      <c r="D62" s="6"/>
      <c r="E62" s="6" t="e">
        <v>#REF!</v>
      </c>
      <c r="F62" s="6" t="e">
        <v>#REF!</v>
      </c>
      <c r="G62" s="6" t="e">
        <v>#REF!</v>
      </c>
      <c r="H62" s="6" t="e">
        <v>#REF!</v>
      </c>
      <c r="I62" s="6" t="e">
        <v>#REF!</v>
      </c>
      <c r="J62" s="6" t="e">
        <v>#REF!</v>
      </c>
      <c r="K62" s="6" t="e">
        <v>#REF!</v>
      </c>
      <c r="L62" s="6" t="e">
        <v>#REF!</v>
      </c>
    </row>
    <row r="63">
      <c r="A63" s="6" t="e">
        <v>#REF!</v>
      </c>
      <c r="B63" s="6"/>
      <c r="C63" s="6"/>
      <c r="D63" s="6"/>
      <c r="E63" s="6" t="e">
        <v>#REF!</v>
      </c>
      <c r="F63" s="6" t="e">
        <v>#REF!</v>
      </c>
      <c r="G63" s="6" t="e">
        <v>#REF!</v>
      </c>
      <c r="H63" s="6" t="e">
        <v>#REF!</v>
      </c>
      <c r="I63" s="6" t="e">
        <v>#REF!</v>
      </c>
      <c r="J63" s="6" t="e">
        <v>#REF!</v>
      </c>
      <c r="K63" s="6" t="e">
        <v>#REF!</v>
      </c>
      <c r="L63" s="6" t="e">
        <v>#REF!</v>
      </c>
    </row>
    <row r="64">
      <c r="A64" s="6" t="e">
        <v>#REF!</v>
      </c>
      <c r="B64" s="6"/>
      <c r="C64" s="6"/>
      <c r="D64" s="6"/>
      <c r="E64" s="6" t="e">
        <v>#REF!</v>
      </c>
      <c r="F64" s="6" t="e">
        <v>#REF!</v>
      </c>
      <c r="G64" s="6" t="e">
        <v>#REF!</v>
      </c>
      <c r="H64" s="6" t="e">
        <v>#REF!</v>
      </c>
      <c r="I64" s="6" t="e">
        <v>#REF!</v>
      </c>
      <c r="J64" s="6" t="e">
        <v>#REF!</v>
      </c>
      <c r="K64" s="6" t="e">
        <v>#REF!</v>
      </c>
      <c r="L64" s="6" t="e">
        <v>#REF!</v>
      </c>
    </row>
    <row r="65">
      <c r="A65" s="6" t="e">
        <v>#REF!</v>
      </c>
      <c r="B65" s="6"/>
      <c r="C65" s="6"/>
      <c r="D65" s="6"/>
      <c r="E65" s="6" t="e">
        <v>#REF!</v>
      </c>
      <c r="F65" s="6" t="e">
        <v>#REF!</v>
      </c>
      <c r="G65" s="6" t="e">
        <v>#REF!</v>
      </c>
      <c r="H65" s="6" t="e">
        <v>#REF!</v>
      </c>
      <c r="I65" s="6" t="e">
        <v>#REF!</v>
      </c>
      <c r="J65" s="6" t="e">
        <v>#REF!</v>
      </c>
      <c r="K65" s="6" t="e">
        <v>#REF!</v>
      </c>
      <c r="L65" s="6" t="e">
        <v>#REF!</v>
      </c>
    </row>
    <row r="66">
      <c r="A66" s="6" t="e">
        <v>#REF!</v>
      </c>
      <c r="B66" s="6"/>
      <c r="C66" s="6"/>
      <c r="D66" s="6"/>
      <c r="E66" s="6" t="e">
        <v>#REF!</v>
      </c>
      <c r="F66" s="6" t="e">
        <v>#REF!</v>
      </c>
      <c r="G66" s="6" t="e">
        <v>#REF!</v>
      </c>
      <c r="H66" s="6" t="e">
        <v>#REF!</v>
      </c>
      <c r="I66" s="6" t="e">
        <v>#REF!</v>
      </c>
      <c r="J66" s="6" t="e">
        <v>#REF!</v>
      </c>
      <c r="K66" s="6" t="e">
        <v>#REF!</v>
      </c>
      <c r="L66" s="6" t="e">
        <v>#REF!</v>
      </c>
    </row>
    <row r="67">
      <c r="A67" s="6" t="e">
        <v>#REF!</v>
      </c>
      <c r="B67" s="6"/>
      <c r="C67" s="6"/>
      <c r="D67" s="6"/>
      <c r="E67" s="6" t="e">
        <v>#REF!</v>
      </c>
      <c r="F67" s="6" t="e">
        <v>#REF!</v>
      </c>
      <c r="G67" s="6" t="e">
        <v>#REF!</v>
      </c>
      <c r="H67" s="6" t="e">
        <v>#REF!</v>
      </c>
      <c r="I67" s="6" t="e">
        <v>#REF!</v>
      </c>
      <c r="J67" s="6" t="e">
        <v>#REF!</v>
      </c>
      <c r="K67" s="6" t="e">
        <v>#REF!</v>
      </c>
      <c r="L67" s="6" t="e">
        <v>#REF!</v>
      </c>
    </row>
    <row r="68">
      <c r="A68" s="6" t="e">
        <v>#REF!</v>
      </c>
      <c r="B68" s="6"/>
      <c r="C68" s="6"/>
      <c r="D68" s="6"/>
      <c r="E68" s="6" t="e">
        <v>#REF!</v>
      </c>
      <c r="F68" s="6" t="e">
        <v>#REF!</v>
      </c>
      <c r="G68" s="6" t="e">
        <v>#REF!</v>
      </c>
      <c r="H68" s="6" t="e">
        <v>#REF!</v>
      </c>
      <c r="I68" s="6" t="e">
        <v>#REF!</v>
      </c>
      <c r="J68" s="6" t="e">
        <v>#REF!</v>
      </c>
      <c r="K68" s="6" t="e">
        <v>#REF!</v>
      </c>
      <c r="L68" s="6" t="e">
        <v>#REF!</v>
      </c>
    </row>
    <row r="69">
      <c r="A69" s="6" t="e">
        <v>#REF!</v>
      </c>
      <c r="B69" s="6"/>
      <c r="C69" s="6"/>
      <c r="D69" s="6"/>
      <c r="E69" s="6" t="e">
        <v>#REF!</v>
      </c>
      <c r="F69" s="6" t="e">
        <v>#REF!</v>
      </c>
      <c r="G69" s="6" t="e">
        <v>#REF!</v>
      </c>
      <c r="H69" s="6" t="e">
        <v>#REF!</v>
      </c>
      <c r="I69" s="6" t="e">
        <v>#REF!</v>
      </c>
      <c r="J69" s="6" t="e">
        <v>#REF!</v>
      </c>
      <c r="K69" s="6" t="e">
        <v>#REF!</v>
      </c>
      <c r="L69" s="6" t="e">
        <v>#REF!</v>
      </c>
    </row>
    <row r="70">
      <c r="A70" s="6" t="e">
        <v>#REF!</v>
      </c>
      <c r="B70" s="6"/>
      <c r="C70" s="6"/>
      <c r="D70" s="6"/>
      <c r="E70" s="6" t="e">
        <v>#REF!</v>
      </c>
      <c r="F70" s="6" t="e">
        <v>#REF!</v>
      </c>
      <c r="G70" s="6" t="e">
        <v>#REF!</v>
      </c>
      <c r="H70" s="6" t="e">
        <v>#REF!</v>
      </c>
      <c r="I70" s="6" t="e">
        <v>#REF!</v>
      </c>
      <c r="J70" s="6" t="e">
        <v>#REF!</v>
      </c>
      <c r="K70" s="6" t="e">
        <v>#REF!</v>
      </c>
      <c r="L70" s="6" t="e">
        <v>#REF!</v>
      </c>
    </row>
    <row r="71">
      <c r="A71" s="6" t="e">
        <v>#REF!</v>
      </c>
      <c r="B71" s="6"/>
      <c r="C71" s="6"/>
      <c r="D71" s="6"/>
      <c r="E71" s="6" t="e">
        <v>#REF!</v>
      </c>
      <c r="F71" s="6" t="e">
        <v>#REF!</v>
      </c>
      <c r="G71" s="6" t="e">
        <v>#REF!</v>
      </c>
      <c r="H71" s="6" t="e">
        <v>#REF!</v>
      </c>
      <c r="I71" s="6" t="e">
        <v>#REF!</v>
      </c>
      <c r="J71" s="6" t="e">
        <v>#REF!</v>
      </c>
      <c r="K71" s="6" t="e">
        <v>#REF!</v>
      </c>
      <c r="L71" s="6" t="e">
        <v>#REF!</v>
      </c>
    </row>
    <row r="72">
      <c r="A72" s="6" t="e">
        <v>#REF!</v>
      </c>
      <c r="B72" s="6"/>
      <c r="C72" s="6"/>
      <c r="D72" s="6"/>
      <c r="E72" s="6" t="e">
        <v>#REF!</v>
      </c>
      <c r="F72" s="6" t="e">
        <v>#REF!</v>
      </c>
      <c r="G72" s="6" t="e">
        <v>#REF!</v>
      </c>
      <c r="H72" s="6" t="e">
        <v>#REF!</v>
      </c>
      <c r="I72" s="6" t="e">
        <v>#REF!</v>
      </c>
      <c r="J72" s="6" t="e">
        <v>#REF!</v>
      </c>
      <c r="K72" s="6" t="e">
        <v>#REF!</v>
      </c>
      <c r="L72" s="14" t="e">
        <v>#REF!</v>
      </c>
    </row>
    <row r="73">
      <c r="A73" s="6" t="e">
        <v>#REF!</v>
      </c>
      <c r="B73" s="6"/>
      <c r="C73" s="6"/>
      <c r="D73" s="6"/>
      <c r="E73" s="6" t="e">
        <v>#REF!</v>
      </c>
      <c r="F73" s="6" t="e">
        <v>#REF!</v>
      </c>
      <c r="G73" s="6" t="e">
        <v>#REF!</v>
      </c>
      <c r="H73" s="6" t="e">
        <v>#REF!</v>
      </c>
      <c r="I73" s="6" t="e">
        <v>#REF!</v>
      </c>
      <c r="J73" s="6" t="e">
        <v>#REF!</v>
      </c>
      <c r="K73" s="6" t="e">
        <v>#REF!</v>
      </c>
      <c r="L73" s="14" t="e">
        <v>#REF!</v>
      </c>
    </row>
    <row r="74">
      <c r="A74" s="6" t="e">
        <v>#REF!</v>
      </c>
      <c r="B74" s="6"/>
      <c r="C74" s="6"/>
      <c r="D74" s="6"/>
      <c r="E74" s="6" t="e">
        <v>#REF!</v>
      </c>
      <c r="F74" s="6" t="e">
        <v>#REF!</v>
      </c>
      <c r="G74" s="6" t="e">
        <v>#REF!</v>
      </c>
      <c r="H74" s="6" t="e">
        <v>#REF!</v>
      </c>
      <c r="I74" s="6" t="e">
        <v>#REF!</v>
      </c>
      <c r="J74" s="6" t="e">
        <v>#REF!</v>
      </c>
      <c r="K74" s="6" t="e">
        <v>#REF!</v>
      </c>
      <c r="L74" s="14" t="e">
        <v>#REF!</v>
      </c>
    </row>
    <row r="75">
      <c r="A75" s="6" t="e">
        <v>#REF!</v>
      </c>
      <c r="B75" s="6"/>
      <c r="C75" s="6"/>
      <c r="D75" s="6"/>
      <c r="E75" s="6" t="e">
        <v>#REF!</v>
      </c>
      <c r="F75" s="6" t="e">
        <v>#REF!</v>
      </c>
      <c r="G75" s="6" t="e">
        <v>#REF!</v>
      </c>
      <c r="H75" s="6" t="e">
        <v>#REF!</v>
      </c>
      <c r="I75" s="6" t="e">
        <v>#REF!</v>
      </c>
      <c r="J75" s="6" t="e">
        <v>#REF!</v>
      </c>
      <c r="K75" s="6" t="e">
        <v>#REF!</v>
      </c>
      <c r="L75" s="14" t="e">
        <v>#REF!</v>
      </c>
    </row>
    <row r="76">
      <c r="A76" s="6" t="e">
        <v>#REF!</v>
      </c>
      <c r="B76" s="6"/>
      <c r="C76" s="6"/>
      <c r="D76" s="6"/>
      <c r="E76" s="6" t="e">
        <v>#REF!</v>
      </c>
      <c r="F76" s="6" t="e">
        <v>#REF!</v>
      </c>
      <c r="G76" s="6" t="e">
        <v>#REF!</v>
      </c>
      <c r="H76" s="6" t="e">
        <v>#REF!</v>
      </c>
      <c r="I76" s="6" t="e">
        <v>#REF!</v>
      </c>
      <c r="J76" s="6" t="e">
        <v>#REF!</v>
      </c>
      <c r="K76" s="6" t="e">
        <v>#REF!</v>
      </c>
      <c r="L76" s="14" t="e">
        <v>#REF!</v>
      </c>
    </row>
    <row r="77">
      <c r="A77" s="6" t="e">
        <v>#REF!</v>
      </c>
      <c r="B77" s="6"/>
      <c r="C77" s="6"/>
      <c r="D77" s="6"/>
      <c r="E77" s="6" t="e">
        <v>#REF!</v>
      </c>
      <c r="F77" s="6" t="e">
        <v>#REF!</v>
      </c>
      <c r="G77" s="6" t="e">
        <v>#REF!</v>
      </c>
      <c r="H77" s="6" t="e">
        <v>#REF!</v>
      </c>
      <c r="I77" s="6" t="e">
        <v>#REF!</v>
      </c>
      <c r="J77" s="6" t="e">
        <v>#REF!</v>
      </c>
      <c r="K77" s="6" t="e">
        <v>#REF!</v>
      </c>
      <c r="L77" s="14" t="e">
        <v>#REF!</v>
      </c>
    </row>
    <row r="78">
      <c r="A78" s="6" t="e">
        <v>#REF!</v>
      </c>
      <c r="B78" s="6"/>
      <c r="C78" s="6"/>
      <c r="D78" s="6"/>
      <c r="E78" s="6" t="e">
        <v>#REF!</v>
      </c>
      <c r="F78" s="6" t="e">
        <v>#REF!</v>
      </c>
      <c r="G78" s="6" t="e">
        <v>#REF!</v>
      </c>
      <c r="H78" s="6" t="e">
        <v>#REF!</v>
      </c>
      <c r="I78" s="6" t="e">
        <v>#REF!</v>
      </c>
      <c r="J78" s="6" t="e">
        <v>#REF!</v>
      </c>
      <c r="K78" s="6" t="e">
        <v>#REF!</v>
      </c>
      <c r="L78" s="14" t="e">
        <v>#REF!</v>
      </c>
    </row>
    <row r="79">
      <c r="A79" s="6" t="e">
        <v>#REF!</v>
      </c>
      <c r="B79" s="6"/>
      <c r="C79" s="6"/>
      <c r="D79" s="6"/>
      <c r="E79" s="6" t="e">
        <v>#REF!</v>
      </c>
      <c r="F79" s="6" t="e">
        <v>#REF!</v>
      </c>
      <c r="G79" s="6" t="e">
        <v>#REF!</v>
      </c>
      <c r="H79" s="6" t="e">
        <v>#REF!</v>
      </c>
      <c r="I79" s="6" t="e">
        <v>#REF!</v>
      </c>
      <c r="J79" s="6" t="e">
        <v>#REF!</v>
      </c>
      <c r="K79" s="6" t="e">
        <v>#REF!</v>
      </c>
      <c r="L79" s="14" t="e">
        <v>#REF!</v>
      </c>
    </row>
    <row r="80">
      <c r="A80" s="6" t="e">
        <v>#REF!</v>
      </c>
      <c r="B80" s="6"/>
      <c r="C80" s="6"/>
      <c r="D80" s="6"/>
      <c r="E80" s="6" t="e">
        <v>#REF!</v>
      </c>
      <c r="F80" s="6" t="e">
        <v>#REF!</v>
      </c>
      <c r="G80" s="6" t="e">
        <v>#REF!</v>
      </c>
      <c r="H80" s="6" t="e">
        <v>#REF!</v>
      </c>
      <c r="I80" s="6" t="e">
        <v>#REF!</v>
      </c>
      <c r="J80" s="6" t="e">
        <v>#REF!</v>
      </c>
      <c r="K80" s="6" t="e">
        <v>#REF!</v>
      </c>
      <c r="L80" s="14" t="e">
        <v>#REF!</v>
      </c>
    </row>
    <row r="81">
      <c r="A81" s="6" t="e">
        <v>#REF!</v>
      </c>
      <c r="B81" s="6"/>
      <c r="C81" s="6"/>
      <c r="D81" s="6"/>
      <c r="E81" s="6" t="e">
        <v>#REF!</v>
      </c>
      <c r="F81" s="6" t="e">
        <v>#REF!</v>
      </c>
      <c r="G81" s="6" t="e">
        <v>#REF!</v>
      </c>
      <c r="H81" s="6" t="e">
        <v>#REF!</v>
      </c>
      <c r="I81" s="6" t="e">
        <v>#REF!</v>
      </c>
      <c r="J81" s="6" t="e">
        <v>#REF!</v>
      </c>
      <c r="K81" s="6" t="e">
        <v>#REF!</v>
      </c>
      <c r="L81" s="14" t="e">
        <v>#REF!</v>
      </c>
    </row>
    <row r="82">
      <c r="A82" s="6" t="e">
        <v>#REF!</v>
      </c>
      <c r="B82" s="6"/>
      <c r="C82" s="6"/>
      <c r="D82" s="6"/>
      <c r="E82" s="6" t="e">
        <v>#REF!</v>
      </c>
      <c r="F82" s="6" t="e">
        <v>#REF!</v>
      </c>
      <c r="G82" s="6" t="e">
        <v>#REF!</v>
      </c>
      <c r="H82" s="6" t="e">
        <v>#REF!</v>
      </c>
      <c r="I82" s="6" t="e">
        <v>#REF!</v>
      </c>
      <c r="J82" s="6" t="e">
        <v>#REF!</v>
      </c>
      <c r="K82" s="6" t="e">
        <v>#REF!</v>
      </c>
      <c r="L82" s="14" t="e">
        <v>#REF!</v>
      </c>
    </row>
    <row r="83">
      <c r="A83" s="6" t="e">
        <v>#REF!</v>
      </c>
      <c r="B83" s="6"/>
      <c r="C83" s="6"/>
      <c r="D83" s="6"/>
      <c r="E83" s="6" t="e">
        <v>#REF!</v>
      </c>
      <c r="F83" s="6" t="e">
        <v>#REF!</v>
      </c>
      <c r="G83" s="6" t="e">
        <v>#REF!</v>
      </c>
      <c r="H83" s="6" t="e">
        <v>#REF!</v>
      </c>
      <c r="I83" s="6" t="e">
        <v>#REF!</v>
      </c>
      <c r="J83" s="6" t="e">
        <v>#REF!</v>
      </c>
      <c r="K83" s="6" t="e">
        <v>#REF!</v>
      </c>
      <c r="L83" s="14" t="e">
        <v>#REF!</v>
      </c>
    </row>
    <row r="84">
      <c r="A84" s="6" t="e">
        <v>#REF!</v>
      </c>
      <c r="B84" s="6"/>
      <c r="C84" s="6"/>
      <c r="D84" s="6"/>
      <c r="E84" s="6" t="e">
        <v>#REF!</v>
      </c>
      <c r="F84" s="6" t="e">
        <v>#REF!</v>
      </c>
      <c r="G84" s="6" t="e">
        <v>#REF!</v>
      </c>
      <c r="H84" s="6" t="e">
        <v>#REF!</v>
      </c>
      <c r="I84" s="6" t="e">
        <v>#REF!</v>
      </c>
      <c r="J84" s="6" t="e">
        <v>#REF!</v>
      </c>
      <c r="K84" s="6" t="e">
        <v>#REF!</v>
      </c>
      <c r="L84" s="14" t="e">
        <v>#REF!</v>
      </c>
    </row>
    <row r="85">
      <c r="A85" s="6" t="e">
        <v>#REF!</v>
      </c>
      <c r="B85" s="6"/>
      <c r="C85" s="6"/>
      <c r="D85" s="6"/>
      <c r="E85" s="6" t="e">
        <v>#REF!</v>
      </c>
      <c r="F85" s="6" t="e">
        <v>#REF!</v>
      </c>
      <c r="G85" s="6" t="e">
        <v>#REF!</v>
      </c>
      <c r="H85" s="6" t="e">
        <v>#REF!</v>
      </c>
      <c r="I85" s="6" t="e">
        <v>#REF!</v>
      </c>
      <c r="J85" s="6" t="e">
        <v>#REF!</v>
      </c>
      <c r="K85" s="6" t="e">
        <v>#REF!</v>
      </c>
      <c r="L85" s="14" t="e">
        <v>#REF!</v>
      </c>
    </row>
    <row r="86">
      <c r="A86" t="e">
        <v>#REF!</v>
      </c>
      <c r="B86" s="6"/>
      <c r="C86" s="6"/>
      <c r="D86" s="6"/>
      <c r="E86" t="e">
        <v>#REF!</v>
      </c>
      <c r="F86" t="e">
        <v>#REF!</v>
      </c>
      <c r="G86" t="e">
        <v>#REF!</v>
      </c>
      <c r="H86" t="e">
        <v>#REF!</v>
      </c>
      <c r="I86" t="e">
        <v>#REF!</v>
      </c>
      <c r="J86" t="e">
        <v>#REF!</v>
      </c>
      <c r="K86" t="e">
        <v>#REF!</v>
      </c>
      <c r="L86" s="15" t="e">
        <v>#REF!</v>
      </c>
    </row>
    <row r="87">
      <c r="A87" t="e">
        <v>#REF!</v>
      </c>
      <c r="B87" s="6"/>
      <c r="C87" s="6"/>
      <c r="D87" s="6"/>
      <c r="E87" t="e">
        <v>#REF!</v>
      </c>
      <c r="F87" t="e">
        <v>#REF!</v>
      </c>
      <c r="G87" t="e">
        <v>#REF!</v>
      </c>
      <c r="H87" t="e">
        <v>#REF!</v>
      </c>
      <c r="I87" t="e">
        <v>#REF!</v>
      </c>
      <c r="J87" t="e">
        <v>#REF!</v>
      </c>
      <c r="K87" t="e">
        <v>#REF!</v>
      </c>
      <c r="L87" s="15" t="e">
        <v>#REF!</v>
      </c>
    </row>
    <row r="88">
      <c r="A88" t="e">
        <v>#REF!</v>
      </c>
      <c r="B88" s="6"/>
      <c r="C88" s="6"/>
      <c r="D88" s="6"/>
      <c r="E88" t="e">
        <v>#REF!</v>
      </c>
      <c r="F88" t="e">
        <v>#REF!</v>
      </c>
      <c r="G88" t="e">
        <v>#REF!</v>
      </c>
      <c r="H88" t="e">
        <v>#REF!</v>
      </c>
      <c r="I88" t="e">
        <v>#REF!</v>
      </c>
      <c r="J88" t="e">
        <v>#REF!</v>
      </c>
      <c r="K88" t="e">
        <v>#REF!</v>
      </c>
      <c r="L88" s="15" t="e">
        <v>#REF!</v>
      </c>
    </row>
    <row r="89">
      <c r="A89" t="e">
        <v>#REF!</v>
      </c>
      <c r="B89" s="6"/>
      <c r="C89" s="6"/>
      <c r="D89" s="6"/>
      <c r="E89" t="e">
        <v>#REF!</v>
      </c>
      <c r="F89" t="e">
        <v>#REF!</v>
      </c>
      <c r="G89" t="e">
        <v>#REF!</v>
      </c>
      <c r="H89" t="e">
        <v>#REF!</v>
      </c>
      <c r="I89" t="e">
        <v>#REF!</v>
      </c>
      <c r="J89" t="e">
        <v>#REF!</v>
      </c>
      <c r="K89" t="e">
        <v>#REF!</v>
      </c>
      <c r="L89" s="15" t="e">
        <v>#REF!</v>
      </c>
    </row>
    <row r="90">
      <c r="A90" t="e">
        <v>#REF!</v>
      </c>
      <c r="B90" s="6"/>
      <c r="C90" s="6"/>
      <c r="D90" s="6"/>
      <c r="E90" t="e">
        <v>#REF!</v>
      </c>
      <c r="F90" t="e">
        <v>#REF!</v>
      </c>
      <c r="G90" t="e">
        <v>#REF!</v>
      </c>
      <c r="H90" t="e">
        <v>#REF!</v>
      </c>
      <c r="I90" t="e">
        <v>#REF!</v>
      </c>
      <c r="J90" t="e">
        <v>#REF!</v>
      </c>
      <c r="K90" t="e">
        <v>#REF!</v>
      </c>
      <c r="L90" s="15" t="e">
        <v>#REF!</v>
      </c>
    </row>
    <row r="91">
      <c r="A91" t="e">
        <v>#REF!</v>
      </c>
      <c r="B91" s="6"/>
      <c r="C91" s="6"/>
      <c r="D91" s="6"/>
      <c r="E91" t="e">
        <v>#REF!</v>
      </c>
      <c r="F91" t="e">
        <v>#REF!</v>
      </c>
      <c r="G91" t="e">
        <v>#REF!</v>
      </c>
      <c r="H91" t="e">
        <v>#REF!</v>
      </c>
      <c r="I91" t="e">
        <v>#REF!</v>
      </c>
      <c r="J91" t="e">
        <v>#REF!</v>
      </c>
      <c r="K91" t="e">
        <v>#REF!</v>
      </c>
      <c r="L91" s="15" t="e">
        <v>#REF!</v>
      </c>
    </row>
    <row r="92">
      <c r="A92" t="e">
        <v>#REF!</v>
      </c>
      <c r="B92" s="6"/>
      <c r="C92" s="6"/>
      <c r="D92" s="6"/>
      <c r="E92" t="e">
        <v>#REF!</v>
      </c>
      <c r="F92" t="e">
        <v>#REF!</v>
      </c>
      <c r="G92" t="e">
        <v>#REF!</v>
      </c>
      <c r="H92" t="e">
        <v>#REF!</v>
      </c>
      <c r="I92" t="e">
        <v>#REF!</v>
      </c>
      <c r="J92" t="e">
        <v>#REF!</v>
      </c>
      <c r="K92" t="e">
        <v>#REF!</v>
      </c>
      <c r="L92" s="15" t="e">
        <v>#REF!</v>
      </c>
    </row>
    <row r="93">
      <c r="A93" t="e">
        <v>#REF!</v>
      </c>
      <c r="B93" s="6"/>
      <c r="C93" s="6"/>
      <c r="D93" s="6"/>
      <c r="E93" t="e">
        <v>#REF!</v>
      </c>
      <c r="F93" t="e">
        <v>#REF!</v>
      </c>
      <c r="G93" t="e">
        <v>#REF!</v>
      </c>
      <c r="H93" t="e">
        <v>#REF!</v>
      </c>
      <c r="I93" t="e">
        <v>#REF!</v>
      </c>
      <c r="J93" t="e">
        <v>#REF!</v>
      </c>
      <c r="K93" t="e">
        <v>#REF!</v>
      </c>
      <c r="L93" s="15" t="e">
        <v>#REF!</v>
      </c>
    </row>
    <row r="94">
      <c r="A94" t="e">
        <v>#REF!</v>
      </c>
      <c r="B94" s="6"/>
      <c r="C94" s="6"/>
      <c r="D94" s="6"/>
      <c r="E94" t="e">
        <v>#REF!</v>
      </c>
      <c r="F94" t="e">
        <v>#REF!</v>
      </c>
      <c r="G94" t="e">
        <v>#REF!</v>
      </c>
      <c r="H94" t="e">
        <v>#REF!</v>
      </c>
      <c r="I94" t="e">
        <v>#REF!</v>
      </c>
      <c r="J94" t="e">
        <v>#REF!</v>
      </c>
      <c r="K94" t="e">
        <v>#REF!</v>
      </c>
      <c r="L94" s="15" t="e">
        <v>#REF!</v>
      </c>
    </row>
    <row r="95">
      <c r="A95" t="e">
        <v>#REF!</v>
      </c>
      <c r="B95" s="6"/>
      <c r="C95" s="6"/>
      <c r="D95" s="6"/>
      <c r="E95" t="e">
        <v>#REF!</v>
      </c>
      <c r="F95" t="e">
        <v>#REF!</v>
      </c>
      <c r="G95" t="e">
        <v>#REF!</v>
      </c>
      <c r="H95" t="e">
        <v>#REF!</v>
      </c>
      <c r="I95" t="e">
        <v>#REF!</v>
      </c>
      <c r="J95" t="e">
        <v>#REF!</v>
      </c>
      <c r="K95" t="e">
        <v>#REF!</v>
      </c>
      <c r="L95" s="15" t="e">
        <v>#REF!</v>
      </c>
    </row>
    <row r="96">
      <c r="A96" t="e">
        <v>#REF!</v>
      </c>
      <c r="B96" s="6"/>
      <c r="C96" s="6"/>
      <c r="D96" s="6"/>
      <c r="E96" t="e">
        <v>#REF!</v>
      </c>
      <c r="F96" t="e">
        <v>#REF!</v>
      </c>
      <c r="G96" t="e">
        <v>#REF!</v>
      </c>
      <c r="H96" t="e">
        <v>#REF!</v>
      </c>
      <c r="I96" t="e">
        <v>#REF!</v>
      </c>
      <c r="J96" t="e">
        <v>#REF!</v>
      </c>
      <c r="K96" t="e">
        <v>#REF!</v>
      </c>
      <c r="L96" s="15" t="e">
        <v>#REF!</v>
      </c>
    </row>
    <row r="97">
      <c r="A97" t="e">
        <v>#REF!</v>
      </c>
      <c r="B97" s="6"/>
      <c r="C97" s="6"/>
      <c r="D97" s="6"/>
      <c r="E97" t="e">
        <v>#REF!</v>
      </c>
      <c r="F97" t="e">
        <v>#REF!</v>
      </c>
      <c r="G97" t="e">
        <v>#REF!</v>
      </c>
      <c r="H97" t="e">
        <v>#REF!</v>
      </c>
      <c r="I97" t="e">
        <v>#REF!</v>
      </c>
      <c r="J97" t="e">
        <v>#REF!</v>
      </c>
      <c r="K97" t="e">
        <v>#REF!</v>
      </c>
      <c r="L97" s="15" t="e">
        <v>#REF!</v>
      </c>
    </row>
    <row r="98">
      <c r="A98" t="e">
        <v>#REF!</v>
      </c>
      <c r="B98" s="6"/>
      <c r="C98" s="6"/>
      <c r="D98" s="6"/>
      <c r="E98" t="e">
        <v>#REF!</v>
      </c>
      <c r="F98" t="e">
        <v>#REF!</v>
      </c>
      <c r="G98" t="e">
        <v>#REF!</v>
      </c>
      <c r="H98" t="e">
        <v>#REF!</v>
      </c>
      <c r="I98" t="e">
        <v>#REF!</v>
      </c>
      <c r="J98" t="e">
        <v>#REF!</v>
      </c>
      <c r="K98" t="e">
        <v>#REF!</v>
      </c>
      <c r="L98" s="15" t="e">
        <v>#REF!</v>
      </c>
    </row>
    <row r="99">
      <c r="A99" t="e">
        <v>#REF!</v>
      </c>
      <c r="B99" s="6"/>
      <c r="C99" s="6"/>
      <c r="D99" s="6"/>
      <c r="E99" t="e">
        <v>#REF!</v>
      </c>
      <c r="F99" t="e">
        <v>#REF!</v>
      </c>
      <c r="G99" t="e">
        <v>#REF!</v>
      </c>
      <c r="H99" t="e">
        <v>#REF!</v>
      </c>
      <c r="I99" t="e">
        <v>#REF!</v>
      </c>
      <c r="J99" t="e">
        <v>#REF!</v>
      </c>
      <c r="K99" t="e">
        <v>#REF!</v>
      </c>
      <c r="L99" s="15" t="e">
        <v>#REF!</v>
      </c>
    </row>
    <row r="100">
      <c r="A100" t="e">
        <v>#REF!</v>
      </c>
      <c r="B100" s="6"/>
      <c r="C100" s="6"/>
      <c r="D100" s="6"/>
      <c r="E100" t="e">
        <v>#REF!</v>
      </c>
      <c r="F100" t="e">
        <v>#REF!</v>
      </c>
      <c r="G100" t="e">
        <v>#REF!</v>
      </c>
      <c r="H100" t="e">
        <v>#REF!</v>
      </c>
      <c r="I100" t="e">
        <v>#REF!</v>
      </c>
      <c r="J100" t="e">
        <v>#REF!</v>
      </c>
      <c r="K100" t="e">
        <v>#REF!</v>
      </c>
      <c r="L100" t="e">
        <v>#REF!</v>
      </c>
    </row>
    <row r="101">
      <c r="A101" t="e">
        <v>#REF!</v>
      </c>
      <c r="B101" s="6"/>
      <c r="C101" s="6"/>
      <c r="D101" s="6"/>
      <c r="E101" t="e">
        <v>#REF!</v>
      </c>
      <c r="F101" t="e">
        <v>#REF!</v>
      </c>
      <c r="G101" t="e">
        <v>#REF!</v>
      </c>
      <c r="H101" t="e">
        <v>#REF!</v>
      </c>
      <c r="I101" t="e">
        <v>#REF!</v>
      </c>
      <c r="J101" t="e">
        <v>#REF!</v>
      </c>
      <c r="K101" t="e">
        <v>#REF!</v>
      </c>
      <c r="L101" t="e">
        <v>#REF!</v>
      </c>
    </row>
    <row r="102">
      <c r="A102" t="e">
        <v>#REF!</v>
      </c>
      <c r="B102" s="6"/>
      <c r="C102" s="6"/>
      <c r="D102" s="6"/>
      <c r="E102" t="e">
        <v>#REF!</v>
      </c>
      <c r="F102" t="e">
        <v>#REF!</v>
      </c>
      <c r="G102" t="e">
        <v>#REF!</v>
      </c>
      <c r="H102" t="e">
        <v>#REF!</v>
      </c>
      <c r="I102" t="e">
        <v>#REF!</v>
      </c>
      <c r="J102" t="e">
        <v>#REF!</v>
      </c>
      <c r="K102" t="e">
        <v>#REF!</v>
      </c>
      <c r="L102" t="e">
        <v>#REF!</v>
      </c>
    </row>
    <row r="103">
      <c r="A103" t="e">
        <v>#REF!</v>
      </c>
      <c r="B103" s="6"/>
      <c r="C103" s="6"/>
      <c r="D103" s="6"/>
      <c r="E103" t="e">
        <v>#REF!</v>
      </c>
      <c r="F103" t="e">
        <v>#REF!</v>
      </c>
      <c r="G103" t="e">
        <v>#REF!</v>
      </c>
      <c r="H103" t="e">
        <v>#REF!</v>
      </c>
      <c r="I103" t="e">
        <v>#REF!</v>
      </c>
      <c r="J103" t="e">
        <v>#REF!</v>
      </c>
      <c r="K103" t="e">
        <v>#REF!</v>
      </c>
      <c r="L103" t="e">
        <v>#REF!</v>
      </c>
    </row>
    <row r="104">
      <c r="A104" t="e">
        <v>#REF!</v>
      </c>
      <c r="B104" s="6"/>
      <c r="C104" s="6"/>
      <c r="D104" s="6"/>
      <c r="E104" t="e">
        <v>#REF!</v>
      </c>
      <c r="F104" t="e">
        <v>#REF!</v>
      </c>
      <c r="G104" t="e">
        <v>#REF!</v>
      </c>
      <c r="H104" t="e">
        <v>#REF!</v>
      </c>
      <c r="I104" t="e">
        <v>#REF!</v>
      </c>
      <c r="J104" t="e">
        <v>#REF!</v>
      </c>
      <c r="K104" t="e">
        <v>#REF!</v>
      </c>
      <c r="L104" t="e">
        <v>#REF!</v>
      </c>
    </row>
    <row r="105">
      <c r="A105" t="e">
        <v>#REF!</v>
      </c>
      <c r="B105" s="6"/>
      <c r="C105" s="6"/>
      <c r="D105" s="6"/>
      <c r="E105" t="e">
        <v>#REF!</v>
      </c>
      <c r="F105" t="e">
        <v>#REF!</v>
      </c>
      <c r="G105" t="e">
        <v>#REF!</v>
      </c>
      <c r="H105" t="e">
        <v>#REF!</v>
      </c>
      <c r="I105" t="e">
        <v>#REF!</v>
      </c>
      <c r="J105" t="e">
        <v>#REF!</v>
      </c>
      <c r="K105" t="e">
        <v>#REF!</v>
      </c>
      <c r="L105" t="e">
        <v>#REF!</v>
      </c>
    </row>
    <row r="106">
      <c r="A106" t="e">
        <v>#REF!</v>
      </c>
      <c r="B106" s="6"/>
      <c r="C106" s="6"/>
      <c r="D106" s="6"/>
      <c r="E106" t="e">
        <v>#REF!</v>
      </c>
      <c r="F106" t="e">
        <v>#REF!</v>
      </c>
      <c r="G106" t="e">
        <v>#REF!</v>
      </c>
      <c r="H106" t="e">
        <v>#REF!</v>
      </c>
      <c r="I106" t="e">
        <v>#REF!</v>
      </c>
      <c r="J106" t="e">
        <v>#REF!</v>
      </c>
      <c r="K106" t="e">
        <v>#REF!</v>
      </c>
      <c r="L106" t="e">
        <v>#REF!</v>
      </c>
    </row>
    <row r="107">
      <c r="A107" t="e">
        <v>#REF!</v>
      </c>
      <c r="B107" s="6"/>
      <c r="C107" s="6"/>
      <c r="D107" s="6"/>
      <c r="E107" t="e">
        <v>#REF!</v>
      </c>
      <c r="F107" t="e">
        <v>#REF!</v>
      </c>
      <c r="G107" t="e">
        <v>#REF!</v>
      </c>
      <c r="H107" t="e">
        <v>#REF!</v>
      </c>
      <c r="I107" t="e">
        <v>#REF!</v>
      </c>
      <c r="J107" t="e">
        <v>#REF!</v>
      </c>
      <c r="K107" t="e">
        <v>#REF!</v>
      </c>
      <c r="L107" t="e">
        <v>#REF!</v>
      </c>
    </row>
    <row r="108">
      <c r="A108" t="e">
        <v>#REF!</v>
      </c>
      <c r="B108" s="6"/>
      <c r="C108" s="6"/>
      <c r="D108" s="6"/>
      <c r="E108" t="e">
        <v>#REF!</v>
      </c>
      <c r="F108" t="e">
        <v>#REF!</v>
      </c>
      <c r="G108" t="e">
        <v>#REF!</v>
      </c>
      <c r="H108" t="e">
        <v>#REF!</v>
      </c>
      <c r="I108" t="e">
        <v>#REF!</v>
      </c>
      <c r="J108" t="e">
        <v>#REF!</v>
      </c>
      <c r="K108" t="e">
        <v>#REF!</v>
      </c>
      <c r="L108" t="e">
        <v>#REF!</v>
      </c>
    </row>
    <row r="109">
      <c r="A109" t="e">
        <v>#REF!</v>
      </c>
      <c r="B109" s="6"/>
      <c r="C109" s="6"/>
      <c r="D109" s="6"/>
      <c r="E109" t="e">
        <v>#REF!</v>
      </c>
      <c r="F109" t="e">
        <v>#REF!</v>
      </c>
      <c r="G109" t="e">
        <v>#REF!</v>
      </c>
      <c r="H109" t="e">
        <v>#REF!</v>
      </c>
      <c r="I109" t="e">
        <v>#REF!</v>
      </c>
      <c r="J109" t="e">
        <v>#REF!</v>
      </c>
      <c r="K109" t="e">
        <v>#REF!</v>
      </c>
      <c r="L109" t="e">
        <v>#REF!</v>
      </c>
    </row>
    <row r="110">
      <c r="A110" t="e">
        <v>#REF!</v>
      </c>
      <c r="B110" s="6"/>
      <c r="C110" s="6"/>
      <c r="D110" s="6"/>
      <c r="E110" t="e">
        <v>#REF!</v>
      </c>
      <c r="F110" t="e">
        <v>#REF!</v>
      </c>
      <c r="G110" t="e">
        <v>#REF!</v>
      </c>
      <c r="H110" t="e">
        <v>#REF!</v>
      </c>
      <c r="I110" t="e">
        <v>#REF!</v>
      </c>
      <c r="J110" t="e">
        <v>#REF!</v>
      </c>
      <c r="K110" t="e">
        <v>#REF!</v>
      </c>
      <c r="L110" t="e">
        <v>#REF!</v>
      </c>
    </row>
    <row r="111">
      <c r="A111" t="e">
        <v>#REF!</v>
      </c>
      <c r="B111" s="6"/>
      <c r="C111" s="6"/>
      <c r="D111" s="6"/>
      <c r="E111" t="e">
        <v>#REF!</v>
      </c>
      <c r="F111" t="e">
        <v>#REF!</v>
      </c>
      <c r="G111" t="e">
        <v>#REF!</v>
      </c>
      <c r="H111" t="e">
        <v>#REF!</v>
      </c>
      <c r="I111" t="e">
        <v>#REF!</v>
      </c>
      <c r="J111" t="e">
        <v>#REF!</v>
      </c>
      <c r="K111" t="e">
        <v>#REF!</v>
      </c>
      <c r="L111" t="e">
        <v>#REF!</v>
      </c>
    </row>
    <row r="112">
      <c r="A112" t="e">
        <v>#REF!</v>
      </c>
      <c r="B112" s="6"/>
      <c r="C112" s="6"/>
      <c r="D112" s="6"/>
      <c r="E112" t="e">
        <v>#REF!</v>
      </c>
      <c r="F112" t="e">
        <v>#REF!</v>
      </c>
      <c r="G112" t="e">
        <v>#REF!</v>
      </c>
      <c r="H112" t="e">
        <v>#REF!</v>
      </c>
      <c r="I112" t="e">
        <v>#REF!</v>
      </c>
      <c r="J112" t="e">
        <v>#REF!</v>
      </c>
      <c r="K112" t="e">
        <v>#REF!</v>
      </c>
      <c r="L112" t="e">
        <v>#REF!</v>
      </c>
    </row>
    <row r="113">
      <c r="A113" t="e">
        <v>#REF!</v>
      </c>
      <c r="B113" s="6"/>
      <c r="C113" s="6"/>
      <c r="D113" s="6"/>
      <c r="E113" t="e">
        <v>#REF!</v>
      </c>
      <c r="F113" t="e">
        <v>#REF!</v>
      </c>
      <c r="G113" t="e">
        <v>#REF!</v>
      </c>
      <c r="H113" t="e">
        <v>#REF!</v>
      </c>
      <c r="I113" t="e">
        <v>#REF!</v>
      </c>
      <c r="J113" t="e">
        <v>#REF!</v>
      </c>
      <c r="K113" t="e">
        <v>#REF!</v>
      </c>
      <c r="L113" t="e">
        <v>#REF!</v>
      </c>
    </row>
    <row r="114">
      <c r="B114" s="6"/>
      <c r="C114" s="6"/>
      <c r="D114" s="6"/>
    </row>
    <row r="115">
      <c r="B115" s="6"/>
      <c r="C115" s="6"/>
      <c r="D115" s="6"/>
    </row>
    <row r="116">
      <c r="B116" s="6"/>
      <c r="C116" s="6"/>
      <c r="D116" s="6"/>
    </row>
    <row r="117">
      <c r="B117" s="6"/>
      <c r="C117" s="6"/>
      <c r="D117" s="6"/>
    </row>
    <row r="118">
      <c r="B118" s="6"/>
      <c r="C118" s="6"/>
      <c r="D118" s="6"/>
    </row>
    <row r="119">
      <c r="B119" s="6"/>
      <c r="C119" s="6"/>
      <c r="D119" s="6"/>
    </row>
    <row r="120">
      <c r="B120" s="6"/>
      <c r="C120" s="6"/>
      <c r="D120" s="6"/>
    </row>
    <row r="121">
      <c r="B121" s="6"/>
      <c r="C121" s="6"/>
      <c r="D121" s="6"/>
    </row>
    <row r="122">
      <c r="B122" s="6"/>
      <c r="C122" s="6"/>
      <c r="D122" s="6"/>
    </row>
    <row r="123">
      <c r="B123" s="6"/>
      <c r="C123" s="6"/>
      <c r="D123" s="6"/>
    </row>
    <row r="124">
      <c r="B124" s="6"/>
      <c r="C124" s="6"/>
      <c r="D124" s="6"/>
    </row>
    <row r="125">
      <c r="B125" s="6"/>
      <c r="C125" s="6"/>
      <c r="D125" s="6"/>
    </row>
    <row r="126">
      <c r="B126" s="6"/>
      <c r="C126" s="6"/>
      <c r="D126" s="6"/>
    </row>
    <row r="127">
      <c r="B127" s="6"/>
      <c r="C127" s="6"/>
      <c r="D127" s="6"/>
    </row>
    <row r="128">
      <c r="B128" s="6"/>
      <c r="C128" s="6"/>
      <c r="D128" s="6"/>
    </row>
    <row r="129">
      <c r="B129" s="6"/>
      <c r="C129" s="6"/>
      <c r="D129" s="6"/>
    </row>
    <row r="130">
      <c r="B130" s="6"/>
      <c r="C130" s="6"/>
      <c r="D130" s="6"/>
    </row>
    <row r="131">
      <c r="B131" s="6"/>
      <c r="C131" s="6"/>
      <c r="D131" s="6"/>
    </row>
    <row r="132">
      <c r="B132" s="6"/>
      <c r="C132" s="6"/>
      <c r="D132" s="6"/>
    </row>
    <row r="133">
      <c r="B133" s="6"/>
      <c r="C133" s="6"/>
      <c r="D133" s="6"/>
    </row>
    <row r="134">
      <c r="B134" s="6"/>
      <c r="C134" s="6"/>
      <c r="D134" s="6"/>
    </row>
    <row r="135">
      <c r="B135" s="6"/>
      <c r="C135" s="6"/>
      <c r="D135" s="6"/>
    </row>
    <row r="136">
      <c r="B136" s="6"/>
      <c r="C136" s="6"/>
      <c r="D136" s="6"/>
    </row>
    <row r="137">
      <c r="B137" s="6"/>
      <c r="C137" s="6"/>
      <c r="D137" s="6"/>
    </row>
    <row r="138">
      <c r="B138" s="6"/>
      <c r="C138" s="6"/>
      <c r="D138" s="6"/>
    </row>
    <row r="139">
      <c r="B139" s="6"/>
      <c r="C139" s="6"/>
      <c r="D139" s="6"/>
    </row>
    <row r="140">
      <c r="B140" s="6"/>
      <c r="C140" s="6"/>
      <c r="D140" s="6"/>
    </row>
    <row r="141">
      <c r="B141" s="6"/>
      <c r="C141" s="6"/>
      <c r="D141" s="6"/>
    </row>
    <row r="142">
      <c r="B142" s="6"/>
      <c r="C142" s="6"/>
      <c r="D142" s="6"/>
    </row>
    <row r="143">
      <c r="B143" s="6"/>
      <c r="C143" s="6"/>
      <c r="D143" s="6"/>
    </row>
    <row r="144">
      <c r="B144" s="6"/>
      <c r="C144" s="6"/>
      <c r="D144" s="6"/>
    </row>
    <row r="145">
      <c r="B145" s="6"/>
      <c r="C145" s="6"/>
      <c r="D145" s="6"/>
    </row>
    <row r="146">
      <c r="B146" s="6"/>
      <c r="C146" s="6"/>
      <c r="D146" s="6"/>
    </row>
    <row r="147">
      <c r="B147" s="6"/>
      <c r="C147" s="6"/>
      <c r="D147" s="6"/>
    </row>
    <row r="148">
      <c r="B148" s="6"/>
      <c r="C148" s="6"/>
      <c r="D148" s="6"/>
    </row>
    <row r="149">
      <c r="B149" s="6"/>
      <c r="C149" s="6"/>
      <c r="D149" s="6"/>
    </row>
    <row r="150">
      <c r="B150" s="6"/>
      <c r="C150" s="6"/>
      <c r="D150" s="6"/>
    </row>
    <row r="151">
      <c r="B151" s="6"/>
      <c r="C151" s="6"/>
      <c r="D151" s="6"/>
    </row>
    <row r="152">
      <c r="B152" s="6"/>
      <c r="C152" s="6"/>
      <c r="D152" s="6"/>
    </row>
    <row r="153">
      <c r="B153" s="6"/>
      <c r="C153" s="6"/>
      <c r="D153" s="6"/>
    </row>
    <row r="154">
      <c r="B154" s="6"/>
      <c r="C154" s="6"/>
      <c r="D154" s="6"/>
    </row>
    <row r="155">
      <c r="B155" s="6"/>
      <c r="C155" s="6"/>
      <c r="D155" s="6"/>
    </row>
    <row r="156">
      <c r="B156" s="6"/>
      <c r="C156" s="6"/>
      <c r="D156" s="6"/>
    </row>
    <row r="157">
      <c r="B157" s="6"/>
      <c r="C157" s="6"/>
      <c r="D157" s="6"/>
    </row>
    <row r="158">
      <c r="B158" s="6"/>
      <c r="C158" s="6"/>
      <c r="D158" s="6"/>
    </row>
    <row r="159">
      <c r="B159" s="6"/>
      <c r="C159" s="6"/>
      <c r="D159" s="6"/>
    </row>
    <row r="160">
      <c r="B160" s="6"/>
      <c r="C160" s="6"/>
      <c r="D160" s="6"/>
    </row>
    <row r="161">
      <c r="B161" s="6"/>
      <c r="C161" s="6"/>
      <c r="D161" s="6"/>
    </row>
    <row r="162">
      <c r="B162" s="6"/>
      <c r="C162" s="6"/>
      <c r="D162" s="6"/>
    </row>
    <row r="163">
      <c r="B163" s="6"/>
      <c r="C163" s="6"/>
      <c r="D163" s="6"/>
    </row>
    <row r="164">
      <c r="B164" s="6"/>
      <c r="C164" s="6"/>
      <c r="D164" s="6"/>
    </row>
    <row r="165">
      <c r="B165" s="6"/>
      <c r="C165" s="6"/>
      <c r="D165" s="6"/>
    </row>
    <row r="166">
      <c r="B166" s="6"/>
      <c r="C166" s="6"/>
      <c r="D166" s="6"/>
    </row>
    <row r="167">
      <c r="B167" s="6"/>
      <c r="C167" s="6"/>
      <c r="D167" s="6"/>
    </row>
    <row r="168">
      <c r="B168" s="6"/>
      <c r="C168" s="6"/>
      <c r="D168" s="6"/>
    </row>
    <row r="169">
      <c r="B169" s="6"/>
      <c r="C169" s="6"/>
      <c r="D169" s="6"/>
    </row>
    <row r="170">
      <c r="B170" s="6"/>
      <c r="C170" s="6"/>
      <c r="D170" s="6"/>
    </row>
    <row r="171">
      <c r="B171" s="6"/>
      <c r="C171" s="6"/>
      <c r="D171" s="6"/>
    </row>
    <row r="172">
      <c r="B172" s="6"/>
      <c r="C172" s="6"/>
      <c r="D172" s="6"/>
    </row>
    <row r="173">
      <c r="B173" s="6"/>
      <c r="C173" s="6"/>
      <c r="D173" s="6"/>
    </row>
    <row r="174">
      <c r="B174" s="6"/>
      <c r="C174" s="6"/>
      <c r="D174" s="6"/>
    </row>
    <row r="175">
      <c r="B175" s="6"/>
      <c r="C175" s="6"/>
      <c r="D175" s="6"/>
    </row>
    <row r="176">
      <c r="B176" s="6"/>
      <c r="C176" s="6"/>
      <c r="D176" s="6"/>
    </row>
    <row r="177">
      <c r="B177" s="6"/>
      <c r="C177" s="6"/>
      <c r="D177" s="6"/>
    </row>
    <row r="178">
      <c r="B178" s="6"/>
      <c r="C178" s="6"/>
      <c r="D178" s="6"/>
    </row>
    <row r="179">
      <c r="B179" s="6"/>
      <c r="C179" s="6"/>
      <c r="D179" s="6"/>
    </row>
    <row r="180">
      <c r="B180" s="6"/>
      <c r="C180" s="6"/>
      <c r="D180" s="6"/>
    </row>
    <row r="181">
      <c r="B181" s="6"/>
      <c r="C181" s="6"/>
      <c r="D181" s="6"/>
    </row>
    <row r="182">
      <c r="B182" s="6"/>
      <c r="C182" s="6"/>
      <c r="D182" s="6"/>
    </row>
    <row r="183">
      <c r="B183" s="6"/>
      <c r="C183" s="6"/>
      <c r="D183" s="6"/>
    </row>
    <row r="184">
      <c r="B184" s="6"/>
      <c r="C184" s="6"/>
      <c r="D184" s="6"/>
    </row>
    <row r="185">
      <c r="B185" s="6"/>
      <c r="C185" s="6"/>
      <c r="D185" s="6"/>
    </row>
    <row r="186">
      <c r="B186" s="6"/>
      <c r="C186" s="6"/>
      <c r="D186" s="6"/>
    </row>
    <row r="187">
      <c r="B187" s="6"/>
      <c r="C187" s="6"/>
      <c r="D187" s="6"/>
    </row>
    <row r="188">
      <c r="B188" s="6"/>
      <c r="C188" s="6"/>
      <c r="D188" s="6"/>
    </row>
    <row r="189">
      <c r="B189" s="6"/>
      <c r="C189" s="6"/>
      <c r="D189" s="6"/>
    </row>
    <row r="190">
      <c r="B190" s="6"/>
      <c r="C190" s="6"/>
      <c r="D190" s="6"/>
    </row>
    <row r="191">
      <c r="B191" s="6"/>
      <c r="C191" s="6"/>
      <c r="D191" s="6"/>
    </row>
    <row r="192">
      <c r="B192" s="6"/>
      <c r="C192" s="6"/>
      <c r="D192" s="6"/>
    </row>
    <row r="193">
      <c r="B193" s="6"/>
      <c r="C193" s="6"/>
      <c r="D193" s="6"/>
    </row>
    <row r="194">
      <c r="B194" s="6"/>
      <c r="C194" s="6"/>
      <c r="D194" s="6"/>
    </row>
    <row r="195">
      <c r="B195" s="6"/>
      <c r="C195" s="6"/>
      <c r="D195" s="6"/>
    </row>
    <row r="196">
      <c r="B196" s="6"/>
      <c r="C196" s="6"/>
      <c r="D196" s="6"/>
    </row>
    <row r="197">
      <c r="B197" s="6"/>
      <c r="C197" s="6"/>
      <c r="D197" s="6"/>
    </row>
    <row r="198">
      <c r="B198" s="6"/>
      <c r="C198" s="6"/>
      <c r="D198" s="6"/>
    </row>
    <row r="199">
      <c r="B199" s="6"/>
      <c r="C199" s="6"/>
      <c r="D199" s="6"/>
    </row>
    <row r="200">
      <c r="B200" s="6"/>
      <c r="C200" s="6"/>
      <c r="D200" s="6"/>
    </row>
    <row r="201">
      <c r="B201" s="6"/>
      <c r="C201" s="6"/>
      <c r="D201" s="6"/>
    </row>
    <row r="202">
      <c r="B202" s="6"/>
      <c r="C202" s="6"/>
      <c r="D202" s="6"/>
    </row>
    <row r="203">
      <c r="B203" s="6"/>
      <c r="C203" s="6"/>
      <c r="D203" s="6"/>
    </row>
    <row r="204">
      <c r="B204" s="6"/>
      <c r="C204" s="6"/>
      <c r="D204" s="6"/>
    </row>
    <row r="205">
      <c r="B205" s="6"/>
      <c r="C205" s="6"/>
      <c r="D205" s="6"/>
    </row>
    <row r="206">
      <c r="B206" s="6"/>
      <c r="C206" s="6"/>
      <c r="D206" s="6"/>
    </row>
    <row r="207">
      <c r="B207" s="6"/>
      <c r="C207" s="6"/>
      <c r="D207" s="6"/>
    </row>
    <row r="208">
      <c r="B208" s="6"/>
      <c r="C208" s="6"/>
      <c r="D208" s="6"/>
    </row>
    <row r="209">
      <c r="B209" s="6"/>
      <c r="C209" s="6"/>
      <c r="D209" s="6"/>
    </row>
    <row r="210">
      <c r="B210" s="6"/>
      <c r="C210" s="6"/>
      <c r="D210" s="6"/>
    </row>
    <row r="211">
      <c r="B211" s="6"/>
      <c r="C211" s="6"/>
      <c r="D211" s="6"/>
    </row>
    <row r="212">
      <c r="B212" s="6"/>
      <c r="C212" s="6"/>
      <c r="D212" s="6"/>
    </row>
    <row r="213">
      <c r="B213" s="6"/>
      <c r="C213" s="6"/>
      <c r="D213" s="6"/>
    </row>
    <row r="214">
      <c r="B214" s="6"/>
      <c r="C214" s="6"/>
      <c r="D214" s="6"/>
    </row>
    <row r="215">
      <c r="B215" s="6"/>
      <c r="C215" s="6"/>
      <c r="D215" s="6"/>
    </row>
    <row r="216">
      <c r="B216" s="6"/>
      <c r="C216" s="6"/>
      <c r="D216" s="6"/>
    </row>
    <row r="217">
      <c r="B217" s="6"/>
      <c r="C217" s="6"/>
      <c r="D217" s="6"/>
    </row>
    <row r="218">
      <c r="B218" s="6"/>
      <c r="C218" s="6"/>
      <c r="D218" s="6"/>
    </row>
    <row r="219">
      <c r="B219" s="6"/>
      <c r="C219" s="6"/>
      <c r="D219" s="6"/>
    </row>
    <row r="220">
      <c r="B220" s="6"/>
      <c r="C220" s="6"/>
      <c r="D220" s="6"/>
    </row>
    <row r="221">
      <c r="B221" s="6"/>
      <c r="C221" s="6"/>
      <c r="D221" s="6"/>
    </row>
    <row r="222">
      <c r="B222" s="6"/>
      <c r="C222" s="6"/>
      <c r="D222" s="6"/>
    </row>
    <row r="223">
      <c r="B223" s="6"/>
      <c r="C223" s="6"/>
      <c r="D223" s="6"/>
    </row>
    <row r="224">
      <c r="B224" s="6"/>
      <c r="C224" s="6"/>
      <c r="D224" s="6"/>
    </row>
    <row r="225">
      <c r="B225" s="6"/>
      <c r="C225" s="6"/>
      <c r="D225" s="6"/>
    </row>
    <row r="226">
      <c r="B226" s="6"/>
      <c r="C226" s="6"/>
      <c r="D226" s="6"/>
    </row>
    <row r="227">
      <c r="B227" s="6"/>
      <c r="C227" s="6"/>
      <c r="D227" s="6"/>
    </row>
    <row r="228">
      <c r="B228" s="6"/>
      <c r="C228" s="6"/>
      <c r="D228" s="6"/>
    </row>
    <row r="229">
      <c r="B229" s="6"/>
      <c r="C229" s="6"/>
      <c r="D229" s="6"/>
    </row>
    <row r="230">
      <c r="B230" s="6"/>
      <c r="C230" s="6"/>
      <c r="D230" s="6"/>
    </row>
    <row r="231">
      <c r="B231" s="6"/>
      <c r="C231" s="6"/>
      <c r="D231" s="6"/>
    </row>
    <row r="232">
      <c r="B232" s="6"/>
      <c r="C232" s="6"/>
      <c r="D232" s="6"/>
    </row>
    <row r="233">
      <c r="B233" s="6"/>
      <c r="C233" s="6"/>
      <c r="D233" s="6"/>
    </row>
    <row r="234">
      <c r="B234" s="6"/>
      <c r="C234" s="6"/>
      <c r="D234" s="6"/>
    </row>
    <row r="235">
      <c r="B235" s="6"/>
      <c r="C235" s="6"/>
      <c r="D235" s="6"/>
    </row>
    <row r="236">
      <c r="B236" s="6"/>
      <c r="C236" s="6"/>
      <c r="D236" s="6"/>
    </row>
    <row r="237">
      <c r="B237" s="6"/>
      <c r="C237" s="6"/>
      <c r="D237" s="6"/>
    </row>
    <row r="238">
      <c r="B238" s="6"/>
      <c r="C238" s="6"/>
      <c r="D238" s="6"/>
    </row>
    <row r="239">
      <c r="B239" s="6"/>
      <c r="C239" s="6"/>
      <c r="D239" s="6"/>
    </row>
    <row r="240">
      <c r="B240" s="6"/>
      <c r="C240" s="6"/>
      <c r="D240" s="6"/>
    </row>
    <row r="241">
      <c r="B241" s="6"/>
      <c r="C241" s="6"/>
      <c r="D241" s="6"/>
    </row>
    <row r="242">
      <c r="B242" s="6"/>
      <c r="C242" s="6"/>
      <c r="D242" s="6"/>
    </row>
    <row r="243">
      <c r="B243" s="6"/>
      <c r="C243" s="6"/>
      <c r="D243" s="6"/>
    </row>
    <row r="244">
      <c r="B244" s="6"/>
      <c r="C244" s="6"/>
      <c r="D244" s="6"/>
    </row>
    <row r="245">
      <c r="B245" s="6"/>
      <c r="C245" s="6"/>
      <c r="D245" s="6"/>
    </row>
    <row r="246">
      <c r="B246" s="6"/>
      <c r="C246" s="6"/>
      <c r="D246" s="6"/>
    </row>
    <row r="247">
      <c r="B247" s="6"/>
      <c r="C247" s="6"/>
      <c r="D247" s="6"/>
    </row>
    <row r="248">
      <c r="B248" s="6"/>
      <c r="C248" s="6"/>
      <c r="D248" s="6"/>
    </row>
    <row r="249">
      <c r="B249" s="6"/>
      <c r="C249" s="6"/>
      <c r="D249" s="6"/>
    </row>
    <row r="250">
      <c r="B250" s="6"/>
      <c r="C250" s="6"/>
      <c r="D250" s="6"/>
    </row>
    <row r="251">
      <c r="B251" s="6"/>
      <c r="C251" s="6"/>
      <c r="D251" s="6"/>
    </row>
    <row r="252">
      <c r="B252" s="6"/>
      <c r="C252" s="6"/>
      <c r="D252" s="6"/>
    </row>
    <row r="253">
      <c r="B253" s="6"/>
      <c r="C253" s="6"/>
      <c r="D253" s="6"/>
    </row>
    <row r="254">
      <c r="B254" s="6"/>
      <c r="C254" s="6"/>
      <c r="D254" s="6"/>
    </row>
    <row r="255">
      <c r="B255" s="6"/>
      <c r="C255" s="6"/>
      <c r="D255" s="6"/>
    </row>
    <row r="256">
      <c r="B256" s="6"/>
      <c r="C256" s="6"/>
      <c r="D256" s="6"/>
    </row>
    <row r="257">
      <c r="B257" s="6"/>
      <c r="C257" s="6"/>
      <c r="D257" s="6"/>
    </row>
    <row r="258">
      <c r="B258" s="6"/>
      <c r="C258" s="6"/>
      <c r="D258" s="6"/>
    </row>
    <row r="259">
      <c r="B259" s="6"/>
      <c r="C259" s="6"/>
      <c r="D259" s="6"/>
    </row>
    <row r="260">
      <c r="B260" s="6"/>
      <c r="C260" s="6"/>
      <c r="D260" s="6"/>
    </row>
    <row r="261">
      <c r="B261" s="6"/>
      <c r="C261" s="6"/>
      <c r="D261" s="6"/>
    </row>
    <row r="262">
      <c r="B262" s="6"/>
      <c r="C262" s="6"/>
      <c r="D262" s="6"/>
    </row>
    <row r="263">
      <c r="B263" s="6"/>
      <c r="C263" s="6"/>
      <c r="D263" s="6"/>
    </row>
    <row r="264">
      <c r="B264" s="6"/>
      <c r="C264" s="6"/>
      <c r="D264" s="6"/>
    </row>
    <row r="265">
      <c r="B265" s="6"/>
      <c r="C265" s="6"/>
      <c r="D265" s="6"/>
    </row>
    <row r="266">
      <c r="B266" s="6"/>
      <c r="C266" s="6"/>
      <c r="D266" s="6"/>
    </row>
    <row r="267">
      <c r="B267" s="6"/>
      <c r="C267" s="6"/>
      <c r="D267" s="6"/>
    </row>
    <row r="268">
      <c r="B268" s="6"/>
      <c r="C268" s="6"/>
      <c r="D268" s="6"/>
    </row>
    <row r="269">
      <c r="B269" s="6"/>
      <c r="C269" s="6"/>
      <c r="D269" s="6"/>
    </row>
    <row r="270">
      <c r="B270" s="6"/>
      <c r="C270" s="6"/>
      <c r="D270" s="6"/>
    </row>
    <row r="271">
      <c r="B271" s="6"/>
      <c r="C271" s="6"/>
      <c r="D271" s="6"/>
    </row>
    <row r="272">
      <c r="B272" s="6"/>
      <c r="C272" s="6"/>
      <c r="D272" s="6"/>
    </row>
    <row r="273">
      <c r="B273" s="6"/>
      <c r="C273" s="6"/>
      <c r="D273" s="6"/>
    </row>
    <row r="274">
      <c r="B274" s="6"/>
      <c r="C274" s="6"/>
      <c r="D274" s="6"/>
    </row>
    <row r="275">
      <c r="B275" s="6"/>
      <c r="C275" s="6"/>
      <c r="D275" s="6"/>
    </row>
    <row r="276">
      <c r="B276" s="6"/>
      <c r="C276" s="6"/>
      <c r="D276" s="6"/>
    </row>
    <row r="277">
      <c r="B277" s="6"/>
      <c r="C277" s="6"/>
      <c r="D277" s="6"/>
    </row>
    <row r="278">
      <c r="B278" s="6"/>
      <c r="C278" s="6"/>
      <c r="D278" s="6"/>
    </row>
    <row r="279">
      <c r="B279" s="6"/>
      <c r="C279" s="6"/>
      <c r="D279" s="6"/>
    </row>
    <row r="280">
      <c r="B280" s="6"/>
      <c r="C280" s="6"/>
      <c r="D280" s="6"/>
    </row>
    <row r="281">
      <c r="B281" s="6"/>
      <c r="C281" s="6"/>
      <c r="D281" s="6"/>
    </row>
    <row r="282">
      <c r="B282" s="6"/>
      <c r="C282" s="6"/>
      <c r="D282" s="6"/>
    </row>
    <row r="283">
      <c r="B283" s="6"/>
      <c r="C283" s="6"/>
      <c r="D283" s="6"/>
    </row>
    <row r="284">
      <c r="B284" s="6"/>
      <c r="C284" s="6"/>
      <c r="D284" s="6"/>
    </row>
    <row r="285">
      <c r="B285" s="6"/>
      <c r="C285" s="6"/>
      <c r="D285" s="6"/>
    </row>
    <row r="286">
      <c r="B286" s="6"/>
      <c r="C286" s="6"/>
      <c r="D286" s="6"/>
    </row>
    <row r="287">
      <c r="B287" s="6"/>
      <c r="C287" s="6"/>
      <c r="D287" s="6"/>
    </row>
    <row r="288">
      <c r="B288" s="6"/>
      <c r="C288" s="6"/>
      <c r="D288" s="6"/>
    </row>
    <row r="289">
      <c r="B289" s="6"/>
      <c r="C289" s="6"/>
      <c r="D289" s="6"/>
    </row>
    <row r="290">
      <c r="B290" s="6"/>
      <c r="C290" s="6"/>
      <c r="D290" s="6"/>
    </row>
    <row r="291">
      <c r="B291" s="6"/>
      <c r="C291" s="6"/>
      <c r="D291" s="6"/>
    </row>
    <row r="292">
      <c r="B292" s="6"/>
      <c r="C292" s="6"/>
      <c r="D292" s="6"/>
    </row>
    <row r="293">
      <c r="B293" s="6"/>
      <c r="C293" s="6"/>
      <c r="D293" s="6"/>
    </row>
    <row r="294">
      <c r="B294" s="6"/>
      <c r="C294" s="6"/>
      <c r="D294" s="6"/>
    </row>
    <row r="295">
      <c r="B295" s="6"/>
      <c r="C295" s="6"/>
      <c r="D295" s="6"/>
    </row>
    <row r="296">
      <c r="B296" s="6"/>
      <c r="C296" s="6"/>
      <c r="D296" s="6"/>
    </row>
    <row r="297">
      <c r="B297" s="6"/>
      <c r="C297" s="6"/>
      <c r="D297" s="6"/>
    </row>
    <row r="298">
      <c r="B298" s="6"/>
      <c r="C298" s="6"/>
      <c r="D298" s="6"/>
    </row>
    <row r="299">
      <c r="B299" s="6"/>
      <c r="C299" s="6"/>
      <c r="D299" s="6"/>
    </row>
    <row r="300">
      <c r="B300" s="6"/>
      <c r="C300" s="6"/>
      <c r="D300" s="6"/>
    </row>
    <row r="301">
      <c r="B301" s="6"/>
      <c r="C301" s="6"/>
      <c r="D301" s="6"/>
    </row>
    <row r="302">
      <c r="B302" s="6"/>
      <c r="C302" s="6"/>
      <c r="D302" s="6"/>
    </row>
    <row r="303">
      <c r="B303" s="6"/>
      <c r="C303" s="6"/>
      <c r="D303" s="6"/>
    </row>
    <row r="304">
      <c r="B304" s="6"/>
      <c r="C304" s="6"/>
      <c r="D304" s="6"/>
    </row>
    <row r="305">
      <c r="B305" s="6"/>
      <c r="C305" s="6"/>
      <c r="D305" s="6"/>
    </row>
    <row r="306">
      <c r="B306" s="6"/>
      <c r="C306" s="6"/>
      <c r="D306" s="6"/>
    </row>
    <row r="307">
      <c r="B307" s="6"/>
      <c r="C307" s="6"/>
      <c r="D307" s="6"/>
    </row>
    <row r="308">
      <c r="B308" s="6"/>
      <c r="C308" s="6"/>
      <c r="D308" s="6"/>
    </row>
    <row r="309">
      <c r="B309" s="6"/>
      <c r="C309" s="6"/>
      <c r="D309" s="6"/>
    </row>
    <row r="310">
      <c r="B310" s="6"/>
      <c r="C310" s="6"/>
      <c r="D310" s="6"/>
    </row>
    <row r="311">
      <c r="B311" s="6"/>
      <c r="C311" s="6"/>
      <c r="D311" s="6"/>
    </row>
    <row r="312">
      <c r="B312" s="6"/>
      <c r="C312" s="6"/>
      <c r="D312" s="6"/>
    </row>
    <row r="313">
      <c r="B313" s="6"/>
      <c r="C313" s="6"/>
      <c r="D313" s="6"/>
    </row>
    <row r="314">
      <c r="B314" s="6"/>
      <c r="C314" s="6"/>
      <c r="D314" s="6"/>
    </row>
    <row r="315">
      <c r="B315" s="6"/>
      <c r="C315" s="6"/>
      <c r="D315" s="6"/>
    </row>
    <row r="316">
      <c r="B316" s="6"/>
      <c r="C316" s="6"/>
      <c r="D316" s="6"/>
    </row>
    <row r="317">
      <c r="B317" s="6"/>
      <c r="C317" s="6"/>
      <c r="D317" s="6"/>
    </row>
    <row r="318">
      <c r="B318" s="6"/>
      <c r="C318" s="6"/>
      <c r="D318" s="6"/>
    </row>
    <row r="319">
      <c r="B319" s="6"/>
      <c r="C319" s="6"/>
      <c r="D319" s="6"/>
    </row>
    <row r="320">
      <c r="B320" s="6"/>
      <c r="C320" s="6"/>
      <c r="D320" s="6"/>
    </row>
    <row r="321">
      <c r="B321" s="6"/>
      <c r="C321" s="6"/>
      <c r="D321" s="6"/>
    </row>
    <row r="322">
      <c r="B322" s="6"/>
      <c r="C322" s="6"/>
      <c r="D322" s="6"/>
    </row>
    <row r="323">
      <c r="B323" s="6"/>
      <c r="C323" s="6"/>
      <c r="D323" s="6"/>
    </row>
    <row r="324">
      <c r="B324" s="6"/>
      <c r="C324" s="6"/>
      <c r="D324" s="6"/>
    </row>
    <row r="325">
      <c r="B325" s="6"/>
      <c r="C325" s="6"/>
      <c r="D325" s="6"/>
    </row>
    <row r="326">
      <c r="B326" s="6"/>
      <c r="C326" s="6"/>
      <c r="D326" s="6"/>
    </row>
    <row r="327">
      <c r="B327" s="6"/>
      <c r="C327" s="6"/>
      <c r="D327" s="6"/>
    </row>
    <row r="328">
      <c r="B328" s="6"/>
      <c r="C328" s="6"/>
      <c r="D328" s="6"/>
    </row>
    <row r="329">
      <c r="B329" s="6"/>
      <c r="C329" s="6"/>
      <c r="D329" s="6"/>
    </row>
    <row r="330">
      <c r="B330" s="6"/>
      <c r="C330" s="6"/>
      <c r="D330" s="6"/>
    </row>
    <row r="331">
      <c r="B331" s="6"/>
      <c r="C331" s="6"/>
      <c r="D331" s="6"/>
    </row>
    <row r="332">
      <c r="B332" s="6"/>
      <c r="C332" s="6"/>
      <c r="D332" s="6"/>
    </row>
    <row r="333">
      <c r="B333" s="6"/>
      <c r="C333" s="6"/>
      <c r="D333" s="6"/>
    </row>
    <row r="334">
      <c r="B334" s="6"/>
      <c r="C334" s="6"/>
      <c r="D334" s="6"/>
    </row>
    <row r="335">
      <c r="B335" s="6"/>
      <c r="C335" s="6"/>
      <c r="D335" s="6"/>
    </row>
    <row r="336">
      <c r="B336" s="6"/>
      <c r="C336" s="6"/>
      <c r="D336" s="6"/>
    </row>
    <row r="337">
      <c r="B337" s="6"/>
      <c r="C337" s="6"/>
      <c r="D337" s="6"/>
    </row>
    <row r="338">
      <c r="B338" s="6"/>
      <c r="C338" s="6"/>
      <c r="D338" s="6"/>
    </row>
    <row r="339">
      <c r="B339" s="6"/>
      <c r="C339" s="6"/>
      <c r="D339" s="6"/>
    </row>
    <row r="340">
      <c r="B340" s="6"/>
      <c r="C340" s="6"/>
      <c r="D340" s="6"/>
    </row>
    <row r="341">
      <c r="B341" s="6"/>
      <c r="C341" s="6"/>
      <c r="D341" s="6"/>
    </row>
    <row r="342">
      <c r="B342" s="6"/>
      <c r="C342" s="6"/>
      <c r="D342" s="6"/>
    </row>
    <row r="343">
      <c r="B343" s="6"/>
      <c r="C343" s="6"/>
      <c r="D343" s="6"/>
    </row>
    <row r="344">
      <c r="B344" s="6"/>
      <c r="C344" s="6"/>
      <c r="D344" s="6"/>
    </row>
    <row r="345">
      <c r="B345" s="6"/>
      <c r="C345" s="6"/>
      <c r="D345" s="6"/>
    </row>
    <row r="346">
      <c r="B346" s="6"/>
      <c r="C346" s="6"/>
      <c r="D346" s="6"/>
    </row>
    <row r="347">
      <c r="B347" s="6"/>
      <c r="C347" s="6"/>
      <c r="D347" s="6"/>
    </row>
    <row r="348">
      <c r="B348" s="6"/>
      <c r="C348" s="6"/>
      <c r="D348" s="6"/>
    </row>
    <row r="349">
      <c r="B349" s="6"/>
      <c r="C349" s="6"/>
      <c r="D349" s="6"/>
    </row>
    <row r="350">
      <c r="B350" s="6"/>
      <c r="C350" s="6"/>
      <c r="D350" s="6"/>
    </row>
    <row r="351">
      <c r="B351" s="6"/>
      <c r="C351" s="6"/>
      <c r="D351" s="6"/>
    </row>
    <row r="352">
      <c r="B352" s="6"/>
      <c r="C352" s="6"/>
      <c r="D352" s="6"/>
    </row>
    <row r="353">
      <c r="B353" s="6"/>
      <c r="C353" s="6"/>
      <c r="D353" s="6"/>
    </row>
    <row r="354">
      <c r="B354" s="6"/>
      <c r="C354" s="6"/>
      <c r="D354" s="6"/>
    </row>
    <row r="355">
      <c r="B355" s="6"/>
      <c r="C355" s="6"/>
      <c r="D355" s="6"/>
    </row>
    <row r="356">
      <c r="B356" s="6"/>
      <c r="C356" s="6"/>
      <c r="D356" s="6"/>
    </row>
    <row r="357">
      <c r="B357" s="6"/>
      <c r="C357" s="6"/>
      <c r="D357" s="6"/>
    </row>
    <row r="358">
      <c r="B358" s="6"/>
      <c r="C358" s="6"/>
      <c r="D358" s="6"/>
    </row>
    <row r="359">
      <c r="B359" s="6"/>
      <c r="C359" s="6"/>
      <c r="D359" s="6"/>
    </row>
    <row r="360">
      <c r="B360" s="6"/>
      <c r="C360" s="6"/>
      <c r="D360" s="6"/>
    </row>
    <row r="361">
      <c r="B361" s="6"/>
      <c r="C361" s="6"/>
      <c r="D361" s="6"/>
    </row>
    <row r="362">
      <c r="B362" s="6"/>
      <c r="C362" s="6"/>
      <c r="D362" s="6"/>
    </row>
    <row r="363">
      <c r="B363" s="6"/>
      <c r="C363" s="6"/>
      <c r="D363" s="6"/>
    </row>
    <row r="364">
      <c r="B364" s="6"/>
      <c r="C364" s="6"/>
      <c r="D364" s="6"/>
    </row>
    <row r="365">
      <c r="B365" s="6"/>
      <c r="C365" s="6"/>
      <c r="D365" s="6"/>
    </row>
    <row r="366">
      <c r="B366" s="6"/>
      <c r="C366" s="6"/>
      <c r="D366" s="6"/>
    </row>
    <row r="367">
      <c r="B367" s="6"/>
      <c r="C367" s="6"/>
      <c r="D367" s="6"/>
    </row>
    <row r="368">
      <c r="B368" s="6"/>
      <c r="C368" s="6"/>
      <c r="D368" s="6"/>
    </row>
    <row r="369">
      <c r="B369" s="6"/>
      <c r="C369" s="6"/>
      <c r="D369" s="6"/>
    </row>
    <row r="370">
      <c r="B370" s="6"/>
      <c r="C370" s="6"/>
      <c r="D370" s="6"/>
    </row>
    <row r="371">
      <c r="B371" s="6"/>
      <c r="C371" s="6"/>
      <c r="D371" s="6"/>
    </row>
    <row r="372">
      <c r="B372" s="6"/>
      <c r="C372" s="6"/>
      <c r="D372" s="6"/>
    </row>
    <row r="373">
      <c r="B373" s="6"/>
      <c r="C373" s="6"/>
      <c r="D373" s="6"/>
    </row>
    <row r="374">
      <c r="B374" s="6"/>
      <c r="C374" s="6"/>
      <c r="D374" s="6"/>
    </row>
    <row r="375">
      <c r="B375" s="6"/>
      <c r="C375" s="6"/>
      <c r="D375" s="6"/>
    </row>
    <row r="376">
      <c r="B376" s="6"/>
      <c r="C376" s="6"/>
      <c r="D376" s="6"/>
    </row>
    <row r="377">
      <c r="B377" s="6"/>
      <c r="C377" s="6"/>
      <c r="D377" s="6"/>
    </row>
    <row r="378">
      <c r="B378" s="6"/>
      <c r="C378" s="6"/>
      <c r="D378" s="6"/>
    </row>
    <row r="379">
      <c r="B379" s="6"/>
      <c r="C379" s="6"/>
      <c r="D379" s="6"/>
    </row>
    <row r="380">
      <c r="B380" s="6"/>
      <c r="C380" s="6"/>
      <c r="D380" s="6"/>
    </row>
    <row r="381">
      <c r="B381" s="6"/>
      <c r="C381" s="6"/>
      <c r="D381" s="6"/>
    </row>
    <row r="382">
      <c r="B382" s="6"/>
      <c r="C382" s="6"/>
      <c r="D382" s="6"/>
    </row>
    <row r="383">
      <c r="B383" s="6"/>
      <c r="C383" s="6"/>
      <c r="D383" s="6"/>
    </row>
    <row r="384">
      <c r="B384" s="6"/>
      <c r="C384" s="6"/>
      <c r="D384" s="6"/>
    </row>
    <row r="385">
      <c r="B385" s="6"/>
      <c r="C385" s="6"/>
      <c r="D385" s="6"/>
    </row>
    <row r="386">
      <c r="B386" s="6"/>
      <c r="C386" s="6"/>
      <c r="D386" s="6"/>
    </row>
    <row r="387">
      <c r="B387" s="6"/>
      <c r="C387" s="6"/>
      <c r="D387" s="6"/>
    </row>
    <row r="388">
      <c r="B388" s="6"/>
      <c r="C388" s="6"/>
      <c r="D388" s="6"/>
    </row>
    <row r="389">
      <c r="B389" s="6"/>
      <c r="C389" s="6"/>
      <c r="D389" s="6"/>
    </row>
    <row r="390">
      <c r="B390" s="6"/>
      <c r="C390" s="6"/>
      <c r="D390" s="6"/>
    </row>
    <row r="391">
      <c r="B391" s="6"/>
      <c r="C391" s="6"/>
      <c r="D391" s="6"/>
    </row>
    <row r="392">
      <c r="B392" s="6"/>
      <c r="C392" s="6"/>
      <c r="D392" s="6"/>
    </row>
    <row r="393">
      <c r="B393" s="6"/>
      <c r="C393" s="6"/>
      <c r="D393" s="6"/>
    </row>
    <row r="394">
      <c r="B394" s="6"/>
      <c r="C394" s="6"/>
      <c r="D394" s="6"/>
    </row>
    <row r="395">
      <c r="B395" s="6"/>
      <c r="C395" s="6"/>
      <c r="D395" s="6"/>
    </row>
    <row r="396">
      <c r="B396" s="6"/>
      <c r="C396" s="6"/>
      <c r="D396" s="6"/>
    </row>
    <row r="397">
      <c r="B397" s="6"/>
      <c r="C397" s="6"/>
      <c r="D397" s="6"/>
    </row>
    <row r="398">
      <c r="B398" s="6"/>
      <c r="C398" s="6"/>
      <c r="D398" s="6"/>
    </row>
    <row r="399">
      <c r="B399" s="6"/>
      <c r="C399" s="6"/>
      <c r="D399" s="6"/>
    </row>
    <row r="400">
      <c r="B400" s="6"/>
      <c r="C400" s="6"/>
      <c r="D400" s="6"/>
    </row>
    <row r="401">
      <c r="B401" s="6"/>
      <c r="C401" s="6"/>
      <c r="D401" s="6"/>
    </row>
    <row r="402">
      <c r="B402" s="6"/>
      <c r="C402" s="6"/>
      <c r="D402" s="6"/>
    </row>
    <row r="403">
      <c r="B403" s="6"/>
      <c r="C403" s="6"/>
      <c r="D403" s="6"/>
    </row>
    <row r="404">
      <c r="B404" s="6"/>
      <c r="C404" s="6"/>
      <c r="D404" s="6"/>
    </row>
    <row r="405">
      <c r="B405" s="6"/>
      <c r="C405" s="6"/>
      <c r="D405" s="6"/>
    </row>
    <row r="406">
      <c r="B406" s="6"/>
      <c r="C406" s="6"/>
      <c r="D406" s="6"/>
    </row>
    <row r="407">
      <c r="B407" s="6"/>
      <c r="C407" s="6"/>
      <c r="D407" s="6"/>
    </row>
    <row r="408">
      <c r="B408" s="6"/>
      <c r="C408" s="6"/>
      <c r="D408" s="6"/>
    </row>
    <row r="409">
      <c r="B409" s="6"/>
      <c r="C409" s="6"/>
      <c r="D409" s="6"/>
    </row>
    <row r="410">
      <c r="B410" s="6"/>
      <c r="C410" s="6"/>
      <c r="D410" s="6"/>
    </row>
    <row r="411">
      <c r="B411" s="6"/>
      <c r="C411" s="6"/>
      <c r="D411" s="6"/>
    </row>
    <row r="412">
      <c r="B412" s="6"/>
      <c r="C412" s="6"/>
      <c r="D412" s="6"/>
    </row>
    <row r="413">
      <c r="B413" s="6"/>
      <c r="C413" s="6"/>
      <c r="D413" s="6"/>
    </row>
    <row r="414">
      <c r="B414" s="6"/>
      <c r="C414" s="6"/>
      <c r="D414" s="6"/>
    </row>
    <row r="415">
      <c r="B415" s="6"/>
      <c r="C415" s="6"/>
      <c r="D415" s="6"/>
    </row>
    <row r="416">
      <c r="B416" s="6"/>
      <c r="C416" s="6"/>
      <c r="D416" s="6"/>
    </row>
    <row r="417">
      <c r="B417" s="6"/>
      <c r="C417" s="6"/>
      <c r="D417" s="6"/>
    </row>
    <row r="418">
      <c r="B418" s="6"/>
      <c r="C418" s="6"/>
      <c r="D418" s="6"/>
    </row>
    <row r="419">
      <c r="B419" s="6"/>
      <c r="C419" s="6"/>
      <c r="D419" s="6"/>
    </row>
    <row r="420">
      <c r="B420" s="6"/>
      <c r="C420" s="6"/>
      <c r="D420" s="6"/>
    </row>
    <row r="421">
      <c r="B421" s="6"/>
      <c r="C421" s="6"/>
      <c r="D421" s="6"/>
    </row>
    <row r="422">
      <c r="B422" s="6"/>
      <c r="C422" s="6"/>
      <c r="D422" s="6"/>
    </row>
    <row r="423">
      <c r="B423" s="6"/>
      <c r="C423" s="6"/>
      <c r="D423" s="6"/>
    </row>
    <row r="424">
      <c r="B424" s="6"/>
      <c r="C424" s="6"/>
      <c r="D424" s="6"/>
    </row>
    <row r="425">
      <c r="B425" s="6"/>
      <c r="C425" s="6"/>
      <c r="D425" s="6"/>
    </row>
    <row r="426">
      <c r="B426" s="6"/>
      <c r="C426" s="6"/>
      <c r="D426" s="6"/>
    </row>
    <row r="427">
      <c r="B427" s="6"/>
      <c r="C427" s="6"/>
      <c r="D427" s="6"/>
    </row>
    <row r="428">
      <c r="B428" s="6"/>
      <c r="C428" s="6"/>
      <c r="D428" s="6"/>
    </row>
    <row r="429">
      <c r="B429" s="6"/>
      <c r="C429" s="6"/>
      <c r="D429" s="6"/>
    </row>
    <row r="430">
      <c r="B430" s="6"/>
      <c r="C430" s="6"/>
      <c r="D430" s="6"/>
    </row>
    <row r="431">
      <c r="B431" s="6"/>
      <c r="C431" s="6"/>
      <c r="D431" s="6"/>
    </row>
    <row r="432">
      <c r="B432" s="6"/>
      <c r="C432" s="6"/>
      <c r="D432" s="6"/>
    </row>
    <row r="433">
      <c r="B433" s="6"/>
      <c r="C433" s="6"/>
      <c r="D433" s="6"/>
    </row>
    <row r="434">
      <c r="B434" s="6"/>
      <c r="C434" s="6"/>
      <c r="D434" s="6"/>
    </row>
    <row r="435">
      <c r="B435" s="6"/>
      <c r="C435" s="6"/>
      <c r="D435" s="6"/>
    </row>
    <row r="436">
      <c r="B436" s="6"/>
      <c r="C436" s="6"/>
      <c r="D436" s="6"/>
    </row>
    <row r="437">
      <c r="B437" s="6"/>
      <c r="C437" s="6"/>
      <c r="D437" s="6"/>
    </row>
    <row r="438">
      <c r="B438" s="6"/>
      <c r="C438" s="6"/>
      <c r="D438" s="6"/>
    </row>
    <row r="439">
      <c r="B439" s="6"/>
      <c r="C439" s="6"/>
      <c r="D439" s="6"/>
    </row>
    <row r="440">
      <c r="B440" s="6"/>
      <c r="C440" s="6"/>
      <c r="D440" s="6"/>
    </row>
    <row r="441">
      <c r="B441" s="6"/>
      <c r="C441" s="6"/>
      <c r="D441" s="6"/>
    </row>
    <row r="442">
      <c r="B442" s="6"/>
      <c r="C442" s="6"/>
      <c r="D442" s="6"/>
    </row>
    <row r="443">
      <c r="B443" s="6"/>
      <c r="C443" s="6"/>
      <c r="D443" s="6"/>
    </row>
    <row r="444">
      <c r="B444" s="6"/>
      <c r="C444" s="6"/>
      <c r="D444" s="6"/>
    </row>
    <row r="445">
      <c r="B445" s="6"/>
      <c r="C445" s="6"/>
      <c r="D445" s="6"/>
    </row>
    <row r="446">
      <c r="B446" s="6"/>
      <c r="C446" s="6"/>
      <c r="D446" s="6"/>
    </row>
    <row r="447">
      <c r="B447" s="6"/>
      <c r="C447" s="6"/>
      <c r="D447" s="6"/>
    </row>
    <row r="448">
      <c r="B448" s="6"/>
      <c r="C448" s="6"/>
      <c r="D448" s="6"/>
    </row>
    <row r="449">
      <c r="B449" s="6"/>
      <c r="C449" s="6"/>
      <c r="D449" s="6"/>
    </row>
    <row r="450">
      <c r="B450" s="6"/>
      <c r="C450" s="6"/>
      <c r="D450" s="6"/>
    </row>
    <row r="451">
      <c r="B451" s="6"/>
      <c r="C451" s="6"/>
      <c r="D451" s="6"/>
    </row>
    <row r="452">
      <c r="B452" s="6"/>
      <c r="C452" s="6"/>
      <c r="D452" s="6"/>
    </row>
    <row r="453">
      <c r="B453" s="6"/>
      <c r="C453" s="6"/>
      <c r="D453" s="6"/>
    </row>
    <row r="454">
      <c r="B454" s="6"/>
      <c r="C454" s="6"/>
      <c r="D454" s="6"/>
    </row>
    <row r="455">
      <c r="B455" s="6"/>
      <c r="C455" s="6"/>
      <c r="D455" s="6"/>
    </row>
    <row r="456">
      <c r="B456" s="6"/>
      <c r="C456" s="6"/>
      <c r="D456" s="6"/>
    </row>
    <row r="457">
      <c r="B457" s="6"/>
      <c r="C457" s="6"/>
      <c r="D457" s="6"/>
    </row>
    <row r="458">
      <c r="B458" s="6"/>
      <c r="C458" s="6"/>
      <c r="D458" s="6"/>
    </row>
    <row r="459">
      <c r="B459" s="6"/>
      <c r="C459" s="6"/>
      <c r="D459" s="6"/>
    </row>
    <row r="460">
      <c r="B460" s="6"/>
      <c r="C460" s="6"/>
      <c r="D460" s="6"/>
    </row>
    <row r="461">
      <c r="B461" s="6"/>
      <c r="C461" s="6"/>
      <c r="D461" s="6"/>
    </row>
    <row r="462">
      <c r="B462" s="6"/>
      <c r="C462" s="6"/>
      <c r="D462" s="6"/>
    </row>
    <row r="463">
      <c r="B463" s="6"/>
      <c r="C463" s="6"/>
      <c r="D463" s="6"/>
    </row>
    <row r="464">
      <c r="B464" s="6"/>
      <c r="C464" s="6"/>
      <c r="D464" s="6"/>
    </row>
    <row r="465">
      <c r="B465" s="6"/>
      <c r="C465" s="6"/>
      <c r="D465" s="6"/>
    </row>
    <row r="466">
      <c r="B466" s="6"/>
      <c r="C466" s="6"/>
      <c r="D466" s="6"/>
    </row>
    <row r="467">
      <c r="B467" s="6"/>
      <c r="C467" s="6"/>
      <c r="D467" s="6"/>
    </row>
    <row r="468">
      <c r="B468" s="6"/>
      <c r="C468" s="6"/>
      <c r="D468" s="6"/>
    </row>
    <row r="469">
      <c r="B469" s="6"/>
      <c r="C469" s="6"/>
      <c r="D469" s="6"/>
    </row>
    <row r="470">
      <c r="B470" s="6"/>
      <c r="C470" s="6"/>
      <c r="D470" s="6"/>
    </row>
    <row r="471">
      <c r="B471" s="6"/>
      <c r="C471" s="6"/>
      <c r="D471" s="6"/>
    </row>
    <row r="472">
      <c r="B472" s="6"/>
      <c r="C472" s="6"/>
      <c r="D472" s="6"/>
    </row>
    <row r="473">
      <c r="B473" s="6"/>
      <c r="C473" s="6"/>
      <c r="D473" s="6"/>
    </row>
    <row r="474">
      <c r="B474" s="6"/>
      <c r="C474" s="6"/>
      <c r="D474" s="6"/>
    </row>
    <row r="475">
      <c r="B475" s="6"/>
      <c r="C475" s="6"/>
      <c r="D475" s="6"/>
    </row>
    <row r="476">
      <c r="B476" s="6"/>
      <c r="C476" s="6"/>
      <c r="D476" s="6"/>
    </row>
    <row r="477">
      <c r="B477" s="6"/>
      <c r="C477" s="6"/>
      <c r="D477" s="6"/>
    </row>
    <row r="478">
      <c r="B478" s="6"/>
      <c r="C478" s="6"/>
      <c r="D478" s="6"/>
    </row>
    <row r="479">
      <c r="B479" s="6"/>
      <c r="C479" s="6"/>
      <c r="D479" s="6"/>
    </row>
    <row r="480">
      <c r="B480" s="6"/>
      <c r="C480" s="6"/>
      <c r="D480" s="6"/>
    </row>
    <row r="481">
      <c r="B481" s="6"/>
      <c r="C481" s="6"/>
      <c r="D481" s="6"/>
    </row>
    <row r="482">
      <c r="B482" s="6"/>
      <c r="C482" s="6"/>
      <c r="D482" s="6"/>
    </row>
    <row r="483">
      <c r="B483" s="6"/>
      <c r="C483" s="6"/>
      <c r="D483" s="6"/>
    </row>
    <row r="484">
      <c r="B484" s="6"/>
      <c r="C484" s="6"/>
      <c r="D484" s="6"/>
    </row>
    <row r="485">
      <c r="B485" s="6"/>
      <c r="C485" s="6"/>
      <c r="D485" s="6"/>
    </row>
    <row r="486">
      <c r="B486" s="6"/>
      <c r="C486" s="6"/>
      <c r="D486" s="6"/>
    </row>
    <row r="487">
      <c r="B487" s="6"/>
      <c r="C487" s="6"/>
      <c r="D487" s="6"/>
    </row>
    <row r="488">
      <c r="B488" s="6"/>
      <c r="C488" s="6"/>
      <c r="D488" s="6"/>
    </row>
    <row r="489">
      <c r="B489" s="6"/>
      <c r="C489" s="6"/>
      <c r="D489" s="6"/>
    </row>
    <row r="490">
      <c r="B490" s="6"/>
      <c r="C490" s="6"/>
      <c r="D490" s="6"/>
    </row>
    <row r="491">
      <c r="B491" s="6"/>
      <c r="C491" s="6"/>
      <c r="D491" s="6"/>
    </row>
    <row r="492">
      <c r="B492" s="6"/>
      <c r="C492" s="6"/>
      <c r="D492" s="6"/>
    </row>
    <row r="493">
      <c r="B493" s="6"/>
      <c r="C493" s="6"/>
      <c r="D493" s="6"/>
    </row>
    <row r="494">
      <c r="B494" s="6"/>
      <c r="C494" s="6"/>
      <c r="D494" s="6"/>
    </row>
    <row r="495">
      <c r="B495" s="6"/>
      <c r="C495" s="6"/>
      <c r="D495" s="6"/>
    </row>
    <row r="496">
      <c r="B496" s="6"/>
      <c r="C496" s="6"/>
      <c r="D496" s="6"/>
    </row>
    <row r="497">
      <c r="B497" s="6"/>
      <c r="C497" s="6"/>
      <c r="D497" s="6"/>
    </row>
    <row r="498">
      <c r="B498" s="6"/>
      <c r="C498" s="6"/>
      <c r="D498" s="6"/>
    </row>
    <row r="499">
      <c r="B499" s="6"/>
      <c r="C499" s="6"/>
      <c r="D499" s="6"/>
    </row>
    <row r="500">
      <c r="B500" s="6"/>
      <c r="C500" s="6"/>
      <c r="D500" s="6"/>
    </row>
    <row r="501">
      <c r="B501" s="6"/>
      <c r="C501" s="6"/>
      <c r="D501" s="6"/>
    </row>
    <row r="502">
      <c r="B502" s="6"/>
      <c r="C502" s="6"/>
      <c r="D502" s="6"/>
    </row>
    <row r="503">
      <c r="B503" s="6"/>
      <c r="C503" s="6"/>
      <c r="D503" s="6"/>
    </row>
    <row r="504">
      <c r="B504" s="6"/>
      <c r="C504" s="6"/>
      <c r="D504" s="6"/>
    </row>
    <row r="505">
      <c r="B505" s="6"/>
      <c r="C505" s="6"/>
      <c r="D505" s="6"/>
    </row>
    <row r="506">
      <c r="B506" s="6"/>
      <c r="C506" s="6"/>
      <c r="D506" s="6"/>
    </row>
    <row r="507">
      <c r="B507" s="6"/>
      <c r="C507" s="6"/>
      <c r="D507" s="6"/>
    </row>
    <row r="508">
      <c r="B508" s="6"/>
      <c r="C508" s="6"/>
      <c r="D508" s="6"/>
    </row>
    <row r="509">
      <c r="B509" s="6"/>
      <c r="C509" s="6"/>
      <c r="D509" s="6"/>
    </row>
    <row r="510">
      <c r="B510" s="6"/>
      <c r="C510" s="6"/>
      <c r="D510" s="6"/>
    </row>
    <row r="511">
      <c r="B511" s="6"/>
      <c r="C511" s="6"/>
      <c r="D511" s="6"/>
    </row>
    <row r="512">
      <c r="B512" s="6"/>
      <c r="C512" s="6"/>
      <c r="D512" s="6"/>
    </row>
    <row r="513">
      <c r="B513" s="6"/>
      <c r="C513" s="6"/>
      <c r="D513" s="6"/>
    </row>
    <row r="514">
      <c r="B514" s="6"/>
      <c r="C514" s="6"/>
      <c r="D514" s="6"/>
    </row>
    <row r="515">
      <c r="B515" s="6"/>
      <c r="C515" s="6"/>
      <c r="D515" s="6"/>
    </row>
    <row r="516">
      <c r="B516" s="6"/>
      <c r="C516" s="6"/>
      <c r="D516" s="6"/>
    </row>
    <row r="517">
      <c r="B517" s="6"/>
      <c r="C517" s="6"/>
      <c r="D517" s="6"/>
    </row>
    <row r="518">
      <c r="B518" s="6"/>
      <c r="C518" s="6"/>
      <c r="D518" s="6"/>
    </row>
    <row r="519">
      <c r="B519" s="6"/>
      <c r="C519" s="6"/>
      <c r="D519" s="6"/>
    </row>
    <row r="520">
      <c r="B520" s="6"/>
      <c r="C520" s="6"/>
      <c r="D520" s="6"/>
    </row>
    <row r="521">
      <c r="B521" s="6"/>
      <c r="C521" s="6"/>
      <c r="D521" s="6"/>
    </row>
    <row r="522">
      <c r="B522" s="6"/>
      <c r="C522" s="6"/>
      <c r="D522" s="6"/>
    </row>
    <row r="523">
      <c r="B523" s="6"/>
      <c r="C523" s="6"/>
      <c r="D523" s="6"/>
    </row>
    <row r="524">
      <c r="B524" s="6"/>
      <c r="C524" s="6"/>
      <c r="D524" s="6"/>
    </row>
    <row r="525">
      <c r="B525" s="6"/>
      <c r="C525" s="6"/>
      <c r="D525" s="6"/>
    </row>
    <row r="526">
      <c r="B526" s="6"/>
      <c r="C526" s="6"/>
      <c r="D526" s="6"/>
    </row>
    <row r="527">
      <c r="B527" s="6"/>
      <c r="C527" s="6"/>
      <c r="D527" s="6"/>
    </row>
    <row r="528">
      <c r="B528" s="6"/>
      <c r="C528" s="6"/>
      <c r="D528" s="6"/>
    </row>
    <row r="529">
      <c r="B529" s="6"/>
      <c r="C529" s="6"/>
      <c r="D529" s="6"/>
    </row>
    <row r="530">
      <c r="B530" s="6"/>
      <c r="C530" s="6"/>
      <c r="D530" s="6"/>
    </row>
    <row r="531">
      <c r="B531" s="6"/>
      <c r="C531" s="6"/>
      <c r="D531" s="6"/>
    </row>
    <row r="532">
      <c r="B532" s="6"/>
      <c r="C532" s="6"/>
      <c r="D532" s="6"/>
    </row>
    <row r="533">
      <c r="B533" s="6"/>
      <c r="C533" s="6"/>
      <c r="D533" s="6"/>
    </row>
    <row r="534">
      <c r="B534" s="6"/>
      <c r="C534" s="6"/>
      <c r="D534" s="6"/>
    </row>
    <row r="535">
      <c r="B535" s="6"/>
      <c r="C535" s="6"/>
      <c r="D535" s="6"/>
    </row>
    <row r="536">
      <c r="B536" s="6"/>
      <c r="C536" s="6"/>
      <c r="D536" s="6"/>
    </row>
    <row r="537">
      <c r="B537" s="6"/>
      <c r="C537" s="6"/>
      <c r="D537" s="6"/>
    </row>
    <row r="538">
      <c r="B538" s="6"/>
      <c r="C538" s="6"/>
      <c r="D538" s="6"/>
    </row>
    <row r="539">
      <c r="B539" s="6"/>
      <c r="C539" s="6"/>
      <c r="D539" s="6"/>
    </row>
    <row r="540">
      <c r="B540" s="6"/>
      <c r="C540" s="6"/>
      <c r="D540" s="6"/>
    </row>
    <row r="541">
      <c r="B541" s="6"/>
      <c r="C541" s="6"/>
      <c r="D541" s="6"/>
    </row>
    <row r="542">
      <c r="B542" s="6"/>
      <c r="C542" s="6"/>
      <c r="D542" s="6"/>
    </row>
    <row r="543">
      <c r="B543" s="6"/>
      <c r="C543" s="6"/>
      <c r="D543" s="6"/>
    </row>
    <row r="544">
      <c r="B544" s="6"/>
      <c r="C544" s="6"/>
      <c r="D544" s="6"/>
    </row>
    <row r="545">
      <c r="B545" s="6"/>
      <c r="C545" s="6"/>
      <c r="D545" s="6"/>
    </row>
    <row r="546">
      <c r="B546" s="6"/>
      <c r="C546" s="6"/>
      <c r="D546" s="6"/>
    </row>
    <row r="547">
      <c r="B547" s="6"/>
      <c r="C547" s="6"/>
      <c r="D547" s="6"/>
    </row>
    <row r="548">
      <c r="B548" s="6"/>
      <c r="C548" s="6"/>
      <c r="D548" s="6"/>
    </row>
    <row r="549">
      <c r="B549" s="6"/>
      <c r="C549" s="6"/>
      <c r="D549" s="6"/>
    </row>
    <row r="550">
      <c r="B550" s="6"/>
      <c r="C550" s="6"/>
      <c r="D550" s="6"/>
    </row>
    <row r="551">
      <c r="B551" s="6"/>
      <c r="C551" s="6"/>
      <c r="D551" s="6"/>
    </row>
    <row r="552">
      <c r="B552" s="6"/>
      <c r="C552" s="6"/>
      <c r="D552" s="6"/>
    </row>
    <row r="553">
      <c r="B553" s="6"/>
      <c r="C553" s="6"/>
      <c r="D553" s="6"/>
    </row>
    <row r="554">
      <c r="B554" s="6"/>
      <c r="C554" s="6"/>
      <c r="D554" s="6"/>
    </row>
    <row r="555">
      <c r="B555" s="6"/>
      <c r="C555" s="6"/>
      <c r="D555" s="6"/>
    </row>
    <row r="556">
      <c r="B556" s="6"/>
      <c r="C556" s="6"/>
      <c r="D556" s="6"/>
    </row>
    <row r="557">
      <c r="B557" s="6"/>
      <c r="C557" s="6"/>
      <c r="D557" s="6"/>
    </row>
    <row r="558">
      <c r="B558" s="6"/>
      <c r="C558" s="6"/>
      <c r="D558" s="6"/>
    </row>
    <row r="559">
      <c r="B559" s="6"/>
      <c r="C559" s="6"/>
      <c r="D559" s="6"/>
    </row>
    <row r="560">
      <c r="B560" s="6"/>
      <c r="C560" s="6"/>
      <c r="D560" s="6"/>
    </row>
    <row r="561">
      <c r="B561" s="6"/>
      <c r="C561" s="6"/>
      <c r="D561" s="6"/>
    </row>
    <row r="562">
      <c r="B562" s="6"/>
      <c r="C562" s="6"/>
      <c r="D562" s="6"/>
    </row>
    <row r="563">
      <c r="B563" s="6"/>
      <c r="C563" s="6"/>
      <c r="D563" s="6"/>
    </row>
    <row r="564">
      <c r="B564" s="6"/>
      <c r="C564" s="6"/>
      <c r="D564" s="6"/>
    </row>
    <row r="565">
      <c r="B565" s="6"/>
      <c r="C565" s="6"/>
      <c r="D565" s="6"/>
    </row>
    <row r="566">
      <c r="B566" s="6"/>
      <c r="C566" s="6"/>
      <c r="D566" s="6"/>
    </row>
    <row r="567">
      <c r="B567" s="6"/>
      <c r="C567" s="6"/>
      <c r="D567" s="6"/>
    </row>
    <row r="568">
      <c r="B568" s="6"/>
      <c r="C568" s="6"/>
      <c r="D568" s="6"/>
    </row>
    <row r="569">
      <c r="B569" s="6"/>
      <c r="C569" s="6"/>
      <c r="D569" s="6"/>
    </row>
    <row r="570">
      <c r="B570" s="6"/>
      <c r="C570" s="6"/>
      <c r="D570" s="6"/>
    </row>
    <row r="571">
      <c r="B571" s="6"/>
      <c r="C571" s="6"/>
      <c r="D571" s="6"/>
    </row>
    <row r="572">
      <c r="B572" s="6"/>
      <c r="C572" s="6"/>
      <c r="D572" s="6"/>
    </row>
    <row r="573">
      <c r="B573" s="6"/>
      <c r="C573" s="6"/>
      <c r="D573" s="6"/>
    </row>
    <row r="574">
      <c r="B574" s="6"/>
      <c r="C574" s="6"/>
      <c r="D574" s="6"/>
    </row>
    <row r="575">
      <c r="B575" s="6"/>
      <c r="C575" s="6"/>
      <c r="D575" s="6"/>
    </row>
    <row r="576">
      <c r="B576" s="6"/>
      <c r="C576" s="6"/>
      <c r="D576" s="6"/>
    </row>
    <row r="577">
      <c r="B577" s="6"/>
      <c r="C577" s="6"/>
      <c r="D577" s="6"/>
    </row>
    <row r="578">
      <c r="B578" s="6"/>
      <c r="C578" s="6"/>
      <c r="D578" s="6"/>
    </row>
    <row r="579">
      <c r="B579" s="6"/>
      <c r="C579" s="6"/>
      <c r="D579" s="6"/>
    </row>
    <row r="580">
      <c r="B580" s="6"/>
      <c r="C580" s="6"/>
      <c r="D580" s="6"/>
    </row>
    <row r="581">
      <c r="B581" s="6"/>
      <c r="C581" s="6"/>
      <c r="D581" s="6"/>
    </row>
    <row r="582">
      <c r="B582" s="6"/>
      <c r="C582" s="6"/>
      <c r="D582" s="6"/>
    </row>
    <row r="583">
      <c r="B583" s="6"/>
      <c r="C583" s="6"/>
      <c r="D583" s="6"/>
    </row>
    <row r="584">
      <c r="B584" s="6"/>
      <c r="C584" s="6"/>
      <c r="D584" s="6"/>
    </row>
    <row r="585">
      <c r="B585" s="6"/>
      <c r="C585" s="6"/>
      <c r="D585" s="6"/>
    </row>
    <row r="586">
      <c r="B586" s="6"/>
      <c r="C586" s="6"/>
      <c r="D586" s="6"/>
    </row>
    <row r="587">
      <c r="B587" s="6"/>
      <c r="C587" s="6"/>
      <c r="D587" s="6"/>
    </row>
    <row r="588">
      <c r="B588" s="6"/>
      <c r="C588" s="6"/>
      <c r="D588" s="6"/>
    </row>
    <row r="589">
      <c r="B589" s="6"/>
      <c r="C589" s="6"/>
      <c r="D589" s="6"/>
    </row>
    <row r="590">
      <c r="B590" s="6"/>
      <c r="C590" s="6"/>
      <c r="D590" s="6"/>
    </row>
    <row r="591">
      <c r="B591" s="6"/>
      <c r="C591" s="6"/>
      <c r="D591" s="6"/>
    </row>
    <row r="592">
      <c r="B592" s="6"/>
      <c r="C592" s="6"/>
      <c r="D592" s="6"/>
    </row>
    <row r="593">
      <c r="B593" s="6"/>
      <c r="C593" s="6"/>
      <c r="D593" s="6"/>
    </row>
    <row r="594">
      <c r="B594" s="6"/>
      <c r="C594" s="6"/>
      <c r="D594" s="6"/>
    </row>
    <row r="595">
      <c r="B595" s="6"/>
      <c r="C595" s="6"/>
      <c r="D595" s="6"/>
    </row>
    <row r="596">
      <c r="B596" s="6"/>
      <c r="C596" s="6"/>
      <c r="D596" s="6"/>
    </row>
    <row r="597">
      <c r="B597" s="6"/>
      <c r="C597" s="6"/>
      <c r="D597" s="6"/>
    </row>
    <row r="598">
      <c r="B598" s="6"/>
      <c r="C598" s="6"/>
      <c r="D598" s="6"/>
    </row>
    <row r="599">
      <c r="B599" s="6"/>
      <c r="C599" s="6"/>
      <c r="D599" s="6"/>
    </row>
    <row r="600">
      <c r="B600" s="6"/>
      <c r="C600" s="6"/>
      <c r="D600" s="6"/>
    </row>
    <row r="601">
      <c r="B601" s="6"/>
      <c r="C601" s="6"/>
      <c r="D601" s="6"/>
    </row>
    <row r="602">
      <c r="B602" s="6"/>
      <c r="C602" s="6"/>
      <c r="D602" s="6"/>
    </row>
    <row r="603">
      <c r="B603" s="6"/>
      <c r="C603" s="6"/>
      <c r="D603" s="6"/>
    </row>
    <row r="604">
      <c r="B604" s="6"/>
      <c r="C604" s="6"/>
      <c r="D604" s="6"/>
    </row>
    <row r="605">
      <c r="B605" s="6"/>
      <c r="C605" s="6"/>
      <c r="D605" s="6"/>
    </row>
    <row r="606">
      <c r="B606" s="6"/>
      <c r="C606" s="6"/>
      <c r="D606" s="6"/>
    </row>
    <row r="607">
      <c r="B607" s="6"/>
      <c r="C607" s="6"/>
      <c r="D607" s="6"/>
    </row>
    <row r="608">
      <c r="B608" s="6"/>
      <c r="C608" s="6"/>
      <c r="D608" s="6"/>
    </row>
    <row r="609">
      <c r="B609" s="6"/>
      <c r="C609" s="6"/>
      <c r="D609" s="6"/>
    </row>
    <row r="610">
      <c r="B610" s="6"/>
      <c r="C610" s="6"/>
      <c r="D610" s="6"/>
    </row>
    <row r="611">
      <c r="B611" s="6"/>
      <c r="C611" s="6"/>
      <c r="D611" s="6"/>
    </row>
    <row r="612">
      <c r="B612" s="6"/>
      <c r="C612" s="6"/>
      <c r="D612" s="6"/>
    </row>
    <row r="613">
      <c r="B613" s="6"/>
      <c r="C613" s="6"/>
      <c r="D613" s="6"/>
    </row>
    <row r="614">
      <c r="B614" s="6"/>
      <c r="C614" s="6"/>
      <c r="D614" s="6"/>
    </row>
    <row r="615">
      <c r="B615" s="6"/>
      <c r="C615" s="6"/>
      <c r="D615" s="6"/>
    </row>
    <row r="616">
      <c r="B616" s="6"/>
      <c r="C616" s="6"/>
      <c r="D616" s="6"/>
    </row>
    <row r="617">
      <c r="B617" s="6"/>
      <c r="C617" s="6"/>
      <c r="D617" s="6"/>
    </row>
    <row r="618">
      <c r="B618" s="6"/>
      <c r="C618" s="6"/>
      <c r="D618" s="6"/>
    </row>
    <row r="619">
      <c r="B619" s="6"/>
      <c r="C619" s="6"/>
      <c r="D619" s="6"/>
    </row>
    <row r="620">
      <c r="B620" s="6"/>
      <c r="C620" s="6"/>
      <c r="D620" s="6"/>
    </row>
    <row r="621">
      <c r="B621" s="6"/>
      <c r="C621" s="6"/>
      <c r="D621" s="6"/>
    </row>
    <row r="622">
      <c r="B622" s="6"/>
      <c r="C622" s="6"/>
      <c r="D622" s="6"/>
    </row>
    <row r="623">
      <c r="B623" s="6"/>
      <c r="C623" s="6"/>
      <c r="D623" s="6"/>
    </row>
    <row r="624">
      <c r="B624" s="6"/>
      <c r="C624" s="6"/>
      <c r="D624" s="6"/>
    </row>
    <row r="625">
      <c r="B625" s="6"/>
      <c r="C625" s="6"/>
      <c r="D625" s="6"/>
    </row>
    <row r="626">
      <c r="B626" s="6"/>
      <c r="C626" s="6"/>
      <c r="D626" s="6"/>
    </row>
    <row r="627">
      <c r="B627" s="6"/>
      <c r="C627" s="6"/>
      <c r="D627" s="6"/>
    </row>
    <row r="628">
      <c r="B628" s="6"/>
      <c r="C628" s="6"/>
      <c r="D628" s="6"/>
    </row>
    <row r="629">
      <c r="B629" s="6"/>
      <c r="C629" s="6"/>
      <c r="D629" s="6"/>
    </row>
    <row r="630">
      <c r="B630" s="6"/>
      <c r="C630" s="6"/>
      <c r="D630" s="6"/>
    </row>
    <row r="631">
      <c r="B631" s="6"/>
      <c r="C631" s="6"/>
      <c r="D631" s="6"/>
    </row>
    <row r="632">
      <c r="B632" s="6"/>
      <c r="C632" s="6"/>
      <c r="D632" s="6"/>
    </row>
    <row r="633">
      <c r="B633" s="6"/>
      <c r="C633" s="6"/>
      <c r="D633" s="6"/>
    </row>
    <row r="634">
      <c r="B634" s="6"/>
      <c r="C634" s="6"/>
      <c r="D634" s="6"/>
    </row>
    <row r="635">
      <c r="B635" s="6"/>
      <c r="C635" s="6"/>
      <c r="D635" s="6"/>
    </row>
    <row r="636">
      <c r="B636" s="6"/>
      <c r="C636" s="6"/>
      <c r="D636" s="6"/>
    </row>
    <row r="637">
      <c r="B637" s="6"/>
      <c r="C637" s="6"/>
      <c r="D637" s="6"/>
    </row>
    <row r="638">
      <c r="B638" s="6"/>
      <c r="C638" s="6"/>
      <c r="D638" s="6"/>
    </row>
    <row r="639">
      <c r="B639" s="6"/>
      <c r="C639" s="6"/>
      <c r="D639" s="6"/>
    </row>
    <row r="640">
      <c r="B640" s="6"/>
      <c r="C640" s="6"/>
      <c r="D640" s="6"/>
    </row>
    <row r="641">
      <c r="B641" s="6"/>
      <c r="C641" s="6"/>
      <c r="D641" s="6"/>
    </row>
    <row r="642">
      <c r="B642" s="6"/>
      <c r="C642" s="6"/>
      <c r="D642" s="6"/>
    </row>
    <row r="643">
      <c r="B643" s="6"/>
      <c r="C643" s="6"/>
      <c r="D643" s="6"/>
    </row>
    <row r="644">
      <c r="B644" s="6"/>
      <c r="C644" s="6"/>
      <c r="D644" s="6"/>
    </row>
    <row r="645">
      <c r="B645" s="6"/>
      <c r="C645" s="6"/>
      <c r="D645" s="6"/>
    </row>
    <row r="646">
      <c r="B646" s="6"/>
      <c r="C646" s="6"/>
      <c r="D646" s="6"/>
    </row>
    <row r="647">
      <c r="B647" s="6"/>
      <c r="C647" s="6"/>
      <c r="D647" s="6"/>
    </row>
    <row r="648">
      <c r="B648" s="6"/>
      <c r="C648" s="6"/>
      <c r="D648" s="6"/>
    </row>
    <row r="649">
      <c r="B649" s="6"/>
      <c r="C649" s="6"/>
      <c r="D649" s="6"/>
    </row>
    <row r="650">
      <c r="B650" s="6"/>
      <c r="C650" s="6"/>
      <c r="D650" s="6"/>
    </row>
    <row r="651">
      <c r="B651" s="6"/>
      <c r="C651" s="6"/>
      <c r="D651" s="6"/>
    </row>
    <row r="652">
      <c r="B652" s="6"/>
      <c r="C652" s="6"/>
      <c r="D652" s="6"/>
    </row>
    <row r="653">
      <c r="B653" s="6"/>
      <c r="C653" s="6"/>
      <c r="D653" s="6"/>
    </row>
    <row r="654">
      <c r="B654" s="6"/>
      <c r="C654" s="6"/>
      <c r="D654" s="6"/>
    </row>
    <row r="655">
      <c r="B655" s="6"/>
      <c r="C655" s="6"/>
      <c r="D655" s="6"/>
    </row>
    <row r="656">
      <c r="B656" s="6"/>
      <c r="C656" s="6"/>
      <c r="D656" s="6"/>
    </row>
    <row r="657">
      <c r="B657" s="6"/>
      <c r="C657" s="6"/>
      <c r="D657" s="6"/>
    </row>
    <row r="658">
      <c r="B658" s="6"/>
      <c r="C658" s="6"/>
      <c r="D658" s="6"/>
    </row>
    <row r="659">
      <c r="B659" s="6"/>
      <c r="C659" s="6"/>
      <c r="D659" s="6"/>
    </row>
    <row r="660">
      <c r="B660" s="6"/>
      <c r="C660" s="6"/>
      <c r="D660" s="6"/>
    </row>
    <row r="661">
      <c r="B661" s="6"/>
      <c r="C661" s="6"/>
      <c r="D661" s="6"/>
    </row>
    <row r="662">
      <c r="B662" s="6"/>
      <c r="C662" s="6"/>
      <c r="D662" s="6"/>
    </row>
    <row r="663">
      <c r="B663" s="6"/>
      <c r="C663" s="6"/>
      <c r="D663" s="6"/>
    </row>
    <row r="664">
      <c r="B664" s="6"/>
      <c r="C664" s="6"/>
      <c r="D664" s="6"/>
    </row>
    <row r="665">
      <c r="B665" s="6"/>
      <c r="C665" s="6"/>
      <c r="D665" s="6"/>
    </row>
    <row r="666">
      <c r="B666" s="6"/>
      <c r="C666" s="6"/>
      <c r="D666" s="6"/>
    </row>
    <row r="667">
      <c r="B667" s="6"/>
      <c r="C667" s="6"/>
      <c r="D667" s="6"/>
    </row>
    <row r="668">
      <c r="B668" s="6"/>
      <c r="C668" s="6"/>
      <c r="D668" s="6"/>
    </row>
    <row r="669">
      <c r="B669" s="6"/>
      <c r="C669" s="6"/>
      <c r="D669" s="6"/>
    </row>
    <row r="670">
      <c r="B670" s="6"/>
      <c r="C670" s="6"/>
      <c r="D670" s="6"/>
    </row>
    <row r="671">
      <c r="B671" s="6"/>
      <c r="C671" s="6"/>
      <c r="D671" s="6"/>
    </row>
    <row r="672">
      <c r="B672" s="6"/>
      <c r="C672" s="6"/>
      <c r="D672" s="6"/>
    </row>
    <row r="673">
      <c r="B673" s="6"/>
      <c r="C673" s="6"/>
      <c r="D673" s="6"/>
    </row>
    <row r="674">
      <c r="B674" s="6"/>
      <c r="C674" s="6"/>
      <c r="D674" s="6"/>
    </row>
    <row r="675">
      <c r="B675" s="6"/>
      <c r="C675" s="6"/>
      <c r="D675" s="6"/>
    </row>
    <row r="676">
      <c r="B676" s="6"/>
      <c r="C676" s="6"/>
      <c r="D676" s="6"/>
    </row>
    <row r="677">
      <c r="B677" s="6"/>
      <c r="C677" s="6"/>
      <c r="D677" s="6"/>
    </row>
    <row r="678">
      <c r="B678" s="6"/>
      <c r="C678" s="6"/>
      <c r="D678" s="6"/>
    </row>
    <row r="679">
      <c r="B679" s="6"/>
      <c r="C679" s="6"/>
      <c r="D679" s="6"/>
    </row>
    <row r="680">
      <c r="B680" s="6"/>
      <c r="C680" s="6"/>
      <c r="D680" s="6"/>
    </row>
    <row r="681">
      <c r="B681" s="6"/>
      <c r="C681" s="6"/>
      <c r="D681" s="6"/>
    </row>
    <row r="682">
      <c r="B682" s="6"/>
      <c r="C682" s="6"/>
      <c r="D682" s="6"/>
    </row>
    <row r="683">
      <c r="B683" s="6"/>
      <c r="C683" s="6"/>
      <c r="D683" s="6"/>
    </row>
    <row r="684">
      <c r="B684" s="6"/>
      <c r="C684" s="6"/>
      <c r="D684" s="6"/>
    </row>
    <row r="685">
      <c r="B685" s="6"/>
      <c r="C685" s="6"/>
      <c r="D685" s="6"/>
    </row>
    <row r="686">
      <c r="B686" s="6"/>
      <c r="C686" s="6"/>
      <c r="D686" s="6"/>
    </row>
    <row r="687">
      <c r="B687" s="6"/>
      <c r="C687" s="6"/>
      <c r="D687" s="6"/>
    </row>
    <row r="688">
      <c r="B688" s="6"/>
      <c r="C688" s="6"/>
      <c r="D688" s="6"/>
    </row>
    <row r="689">
      <c r="B689" s="6"/>
      <c r="C689" s="6"/>
      <c r="D689" s="6"/>
    </row>
    <row r="690">
      <c r="B690" s="6"/>
      <c r="C690" s="6"/>
      <c r="D690" s="6"/>
    </row>
    <row r="691">
      <c r="B691" s="6"/>
      <c r="C691" s="6"/>
      <c r="D691" s="6"/>
    </row>
    <row r="692">
      <c r="B692" s="6"/>
      <c r="C692" s="6"/>
      <c r="D692" s="6"/>
    </row>
    <row r="693">
      <c r="B693" s="6"/>
      <c r="C693" s="6"/>
      <c r="D693" s="6"/>
    </row>
    <row r="694">
      <c r="B694" s="6"/>
      <c r="C694" s="6"/>
      <c r="D694" s="6"/>
    </row>
    <row r="695">
      <c r="B695" s="6"/>
      <c r="C695" s="6"/>
      <c r="D695" s="6"/>
    </row>
    <row r="696">
      <c r="B696" s="6"/>
      <c r="C696" s="6"/>
      <c r="D696" s="6"/>
    </row>
    <row r="697">
      <c r="B697" s="6"/>
      <c r="C697" s="6"/>
      <c r="D697" s="6"/>
    </row>
    <row r="698">
      <c r="B698" s="6"/>
      <c r="C698" s="6"/>
      <c r="D698" s="6"/>
    </row>
    <row r="699">
      <c r="B699" s="6"/>
      <c r="C699" s="6"/>
      <c r="D699" s="6"/>
    </row>
    <row r="700">
      <c r="B700" s="6"/>
      <c r="C700" s="6"/>
      <c r="D700" s="6"/>
    </row>
    <row r="701">
      <c r="B701" s="6"/>
      <c r="C701" s="6"/>
      <c r="D701" s="6"/>
    </row>
    <row r="702">
      <c r="B702" s="6"/>
      <c r="C702" s="6"/>
      <c r="D702" s="6"/>
    </row>
    <row r="703">
      <c r="B703" s="6"/>
      <c r="C703" s="6"/>
      <c r="D703" s="6"/>
    </row>
    <row r="704">
      <c r="B704" s="6"/>
      <c r="C704" s="6"/>
      <c r="D704" s="6"/>
    </row>
    <row r="705">
      <c r="B705" s="6"/>
      <c r="C705" s="6"/>
      <c r="D705" s="6"/>
    </row>
    <row r="706">
      <c r="B706" s="6"/>
      <c r="C706" s="6"/>
      <c r="D706" s="6"/>
    </row>
    <row r="707">
      <c r="B707" s="6"/>
      <c r="C707" s="6"/>
      <c r="D707" s="6"/>
    </row>
    <row r="708">
      <c r="B708" s="6"/>
      <c r="C708" s="6"/>
      <c r="D708" s="6"/>
    </row>
    <row r="709">
      <c r="B709" s="6"/>
      <c r="C709" s="6"/>
      <c r="D709" s="6"/>
    </row>
    <row r="710">
      <c r="B710" s="6"/>
      <c r="C710" s="6"/>
      <c r="D710" s="6"/>
    </row>
    <row r="711">
      <c r="B711" s="6"/>
      <c r="C711" s="6"/>
      <c r="D711" s="6"/>
    </row>
    <row r="712">
      <c r="B712" s="6"/>
      <c r="C712" s="6"/>
      <c r="D712" s="6"/>
    </row>
    <row r="713">
      <c r="B713" s="6"/>
      <c r="C713" s="6"/>
      <c r="D713" s="6"/>
    </row>
    <row r="714">
      <c r="B714" s="6"/>
      <c r="C714" s="6"/>
      <c r="D714" s="6"/>
    </row>
    <row r="715">
      <c r="B715" s="6"/>
      <c r="C715" s="6"/>
      <c r="D715" s="6"/>
    </row>
    <row r="716">
      <c r="B716" s="6"/>
      <c r="C716" s="6"/>
      <c r="D716" s="6"/>
    </row>
    <row r="717">
      <c r="B717" s="6"/>
      <c r="C717" s="6"/>
      <c r="D717" s="6"/>
    </row>
    <row r="718">
      <c r="B718" s="6"/>
      <c r="C718" s="6"/>
      <c r="D718" s="6"/>
    </row>
    <row r="719">
      <c r="B719" s="6"/>
      <c r="C719" s="6"/>
      <c r="D719" s="6"/>
    </row>
    <row r="720">
      <c r="B720" s="6"/>
      <c r="C720" s="6"/>
      <c r="D720" s="6"/>
    </row>
    <row r="721">
      <c r="B721" s="6"/>
      <c r="C721" s="6"/>
      <c r="D721" s="6"/>
    </row>
    <row r="722">
      <c r="B722" s="6"/>
      <c r="C722" s="6"/>
      <c r="D722" s="6"/>
    </row>
    <row r="723">
      <c r="B723" s="6"/>
      <c r="C723" s="6"/>
      <c r="D723" s="6"/>
    </row>
    <row r="724">
      <c r="B724" s="6"/>
      <c r="C724" s="6"/>
      <c r="D724" s="6"/>
    </row>
    <row r="725">
      <c r="B725" s="6"/>
      <c r="C725" s="6"/>
      <c r="D725" s="6"/>
    </row>
    <row r="726">
      <c r="B726" s="6"/>
      <c r="C726" s="6"/>
      <c r="D726" s="6"/>
    </row>
    <row r="727">
      <c r="B727" s="6"/>
      <c r="C727" s="6"/>
      <c r="D727" s="6"/>
    </row>
    <row r="728">
      <c r="B728" s="6"/>
      <c r="C728" s="6"/>
      <c r="D728" s="6"/>
    </row>
    <row r="729">
      <c r="B729" s="6"/>
      <c r="C729" s="6"/>
      <c r="D729" s="6"/>
    </row>
    <row r="730">
      <c r="B730" s="6"/>
      <c r="C730" s="6"/>
      <c r="D730" s="6"/>
    </row>
    <row r="731">
      <c r="B731" s="6"/>
      <c r="C731" s="6"/>
      <c r="D731" s="6"/>
    </row>
    <row r="732">
      <c r="B732" s="6"/>
      <c r="C732" s="6"/>
      <c r="D732" s="6"/>
    </row>
    <row r="733">
      <c r="B733" s="6"/>
      <c r="C733" s="6"/>
      <c r="D733" s="6"/>
    </row>
    <row r="734">
      <c r="B734" s="6"/>
      <c r="C734" s="6"/>
      <c r="D734" s="6"/>
    </row>
    <row r="735">
      <c r="B735" s="6"/>
      <c r="C735" s="6"/>
      <c r="D735" s="6"/>
    </row>
    <row r="736">
      <c r="B736" s="6"/>
      <c r="C736" s="6"/>
      <c r="D736" s="6"/>
    </row>
    <row r="737">
      <c r="B737" s="6"/>
      <c r="C737" s="6"/>
      <c r="D737" s="6"/>
    </row>
    <row r="738">
      <c r="B738" s="6"/>
      <c r="C738" s="6"/>
      <c r="D738" s="6"/>
    </row>
    <row r="739">
      <c r="B739" s="6"/>
      <c r="C739" s="6"/>
      <c r="D739" s="6"/>
    </row>
    <row r="740">
      <c r="B740" s="6"/>
      <c r="C740" s="6"/>
      <c r="D740" s="6"/>
    </row>
    <row r="741">
      <c r="B741" s="6"/>
      <c r="C741" s="6"/>
      <c r="D741" s="6"/>
    </row>
    <row r="742">
      <c r="B742" s="6"/>
      <c r="C742" s="6"/>
      <c r="D742" s="6"/>
    </row>
    <row r="743">
      <c r="B743" s="6"/>
      <c r="C743" s="6"/>
      <c r="D743" s="6"/>
    </row>
    <row r="744">
      <c r="B744" s="6"/>
      <c r="C744" s="6"/>
      <c r="D744" s="6"/>
    </row>
    <row r="745">
      <c r="B745" s="6"/>
      <c r="C745" s="6"/>
      <c r="D745" s="6"/>
    </row>
    <row r="746">
      <c r="B746" s="6"/>
      <c r="C746" s="6"/>
      <c r="D746" s="6"/>
    </row>
    <row r="747">
      <c r="B747" s="6"/>
      <c r="C747" s="6"/>
      <c r="D747" s="6"/>
    </row>
    <row r="748">
      <c r="B748" s="6"/>
      <c r="C748" s="6"/>
      <c r="D748" s="6"/>
    </row>
    <row r="749">
      <c r="B749" s="6"/>
      <c r="C749" s="6"/>
      <c r="D749" s="6"/>
    </row>
    <row r="750">
      <c r="B750" s="6"/>
      <c r="C750" s="6"/>
      <c r="D750" s="6"/>
    </row>
    <row r="751">
      <c r="B751" s="6"/>
      <c r="C751" s="6"/>
      <c r="D751" s="6"/>
    </row>
    <row r="752">
      <c r="B752" s="6"/>
      <c r="C752" s="6"/>
      <c r="D752" s="6"/>
    </row>
    <row r="753">
      <c r="B753" s="6"/>
      <c r="C753" s="6"/>
      <c r="D753" s="6"/>
    </row>
    <row r="754">
      <c r="B754" s="6"/>
      <c r="C754" s="6"/>
      <c r="D754" s="6"/>
    </row>
    <row r="755">
      <c r="B755" s="6"/>
      <c r="C755" s="6"/>
      <c r="D755" s="6"/>
    </row>
    <row r="756">
      <c r="B756" s="6"/>
      <c r="C756" s="6"/>
      <c r="D756" s="6"/>
    </row>
    <row r="757">
      <c r="B757" s="6"/>
      <c r="C757" s="6"/>
      <c r="D757" s="6"/>
    </row>
    <row r="758">
      <c r="B758" s="6"/>
      <c r="C758" s="6"/>
      <c r="D758" s="6"/>
    </row>
    <row r="759">
      <c r="B759" s="6"/>
      <c r="C759" s="6"/>
      <c r="D759" s="6"/>
    </row>
    <row r="760">
      <c r="B760" s="6"/>
      <c r="C760" s="6"/>
      <c r="D760" s="6"/>
    </row>
    <row r="761">
      <c r="B761" s="6"/>
      <c r="C761" s="6"/>
      <c r="D761" s="6"/>
    </row>
    <row r="762">
      <c r="B762" s="6"/>
      <c r="C762" s="6"/>
      <c r="D762" s="6"/>
    </row>
    <row r="763">
      <c r="B763" s="6"/>
      <c r="C763" s="6"/>
      <c r="D763" s="6"/>
    </row>
    <row r="764">
      <c r="B764" s="6"/>
      <c r="C764" s="6"/>
      <c r="D764" s="6"/>
    </row>
    <row r="765">
      <c r="B765" s="6"/>
      <c r="C765" s="6"/>
      <c r="D765" s="6"/>
    </row>
    <row r="766">
      <c r="B766" s="6"/>
      <c r="C766" s="6"/>
      <c r="D766" s="6"/>
    </row>
    <row r="767">
      <c r="B767" s="6"/>
      <c r="C767" s="6"/>
      <c r="D767" s="6"/>
    </row>
    <row r="768">
      <c r="B768" s="6"/>
      <c r="C768" s="6"/>
      <c r="D768" s="6"/>
    </row>
    <row r="769">
      <c r="B769" s="6"/>
      <c r="C769" s="6"/>
      <c r="D769" s="6"/>
    </row>
    <row r="770">
      <c r="B770" s="6"/>
      <c r="C770" s="6"/>
      <c r="D770" s="6"/>
    </row>
    <row r="771">
      <c r="B771" s="6"/>
      <c r="C771" s="6"/>
      <c r="D771" s="6"/>
    </row>
    <row r="772">
      <c r="B772" s="6"/>
      <c r="C772" s="6"/>
      <c r="D772" s="6"/>
    </row>
    <row r="773">
      <c r="B773" s="6"/>
      <c r="C773" s="6"/>
      <c r="D773" s="6"/>
    </row>
    <row r="774">
      <c r="B774" s="6"/>
      <c r="C774" s="6"/>
      <c r="D774" s="6"/>
    </row>
    <row r="775">
      <c r="B775" s="6"/>
      <c r="C775" s="6"/>
      <c r="D775" s="6"/>
    </row>
    <row r="776">
      <c r="B776" s="6"/>
      <c r="C776" s="6"/>
      <c r="D776" s="6"/>
    </row>
    <row r="777">
      <c r="B777" s="6"/>
      <c r="C777" s="6"/>
      <c r="D777" s="6"/>
    </row>
    <row r="778">
      <c r="B778" s="6"/>
      <c r="C778" s="6"/>
      <c r="D778" s="6"/>
    </row>
    <row r="779">
      <c r="B779" s="6"/>
      <c r="C779" s="6"/>
      <c r="D779" s="6"/>
    </row>
    <row r="780">
      <c r="B780" s="6"/>
      <c r="C780" s="6"/>
      <c r="D780" s="6"/>
    </row>
    <row r="781">
      <c r="B781" s="6"/>
      <c r="C781" s="6"/>
      <c r="D781" s="6"/>
    </row>
    <row r="782">
      <c r="B782" s="6"/>
      <c r="C782" s="6"/>
      <c r="D782" s="6"/>
    </row>
    <row r="783">
      <c r="B783" s="6"/>
      <c r="C783" s="6"/>
      <c r="D783" s="6"/>
    </row>
    <row r="784">
      <c r="B784" s="6"/>
      <c r="C784" s="6"/>
      <c r="D784" s="6"/>
    </row>
    <row r="785">
      <c r="B785" s="6"/>
      <c r="C785" s="6"/>
      <c r="D785" s="6"/>
    </row>
    <row r="786">
      <c r="B786" s="6"/>
      <c r="C786" s="6"/>
      <c r="D786" s="6"/>
    </row>
    <row r="787">
      <c r="B787" s="6"/>
      <c r="C787" s="6"/>
      <c r="D787" s="6"/>
    </row>
    <row r="788">
      <c r="B788" s="6"/>
      <c r="C788" s="6"/>
      <c r="D788" s="6"/>
    </row>
    <row r="789">
      <c r="B789" s="6"/>
      <c r="C789" s="6"/>
      <c r="D789" s="6"/>
    </row>
    <row r="790">
      <c r="B790" s="6"/>
      <c r="C790" s="6"/>
      <c r="D790" s="6"/>
    </row>
    <row r="791">
      <c r="B791" s="6"/>
      <c r="C791" s="6"/>
      <c r="D791" s="6"/>
    </row>
    <row r="792">
      <c r="B792" s="6"/>
      <c r="C792" s="6"/>
      <c r="D792" s="6"/>
    </row>
    <row r="793">
      <c r="B793" s="6"/>
      <c r="C793" s="6"/>
      <c r="D793" s="6"/>
    </row>
    <row r="794">
      <c r="B794" s="6"/>
      <c r="C794" s="6"/>
      <c r="D794" s="6"/>
    </row>
    <row r="795">
      <c r="B795" s="6"/>
      <c r="C795" s="6"/>
      <c r="D795" s="6"/>
    </row>
    <row r="796">
      <c r="B796" s="6"/>
      <c r="C796" s="6"/>
      <c r="D796" s="6"/>
    </row>
    <row r="797">
      <c r="B797" s="6"/>
      <c r="C797" s="6"/>
      <c r="D797" s="6"/>
    </row>
    <row r="798">
      <c r="B798" s="6"/>
      <c r="C798" s="6"/>
      <c r="D798" s="6"/>
    </row>
    <row r="799">
      <c r="B799" s="6"/>
      <c r="C799" s="6"/>
      <c r="D799" s="6"/>
    </row>
    <row r="800">
      <c r="B800" s="6"/>
      <c r="C800" s="6"/>
      <c r="D800" s="6"/>
    </row>
    <row r="801">
      <c r="B801" s="6"/>
      <c r="C801" s="6"/>
      <c r="D801" s="6"/>
    </row>
    <row r="802">
      <c r="B802" s="6"/>
      <c r="C802" s="6"/>
      <c r="D802" s="6"/>
    </row>
    <row r="803">
      <c r="B803" s="6"/>
      <c r="C803" s="6"/>
      <c r="D803" s="6"/>
    </row>
    <row r="804">
      <c r="B804" s="6"/>
      <c r="C804" s="6"/>
      <c r="D804" s="6"/>
    </row>
    <row r="805">
      <c r="B805" s="6"/>
      <c r="C805" s="6"/>
      <c r="D805" s="6"/>
    </row>
    <row r="806">
      <c r="B806" s="6"/>
      <c r="C806" s="6"/>
      <c r="D806" s="6"/>
    </row>
    <row r="807">
      <c r="B807" s="6"/>
      <c r="C807" s="6"/>
      <c r="D807" s="6"/>
    </row>
    <row r="808">
      <c r="B808" s="6"/>
      <c r="C808" s="6"/>
      <c r="D808" s="6"/>
    </row>
    <row r="809">
      <c r="B809" s="6"/>
      <c r="C809" s="6"/>
      <c r="D809" s="6"/>
    </row>
    <row r="810">
      <c r="B810" s="6"/>
      <c r="C810" s="6"/>
      <c r="D810" s="6"/>
    </row>
    <row r="811">
      <c r="B811" s="6"/>
      <c r="C811" s="6"/>
      <c r="D811" s="6"/>
    </row>
    <row r="812">
      <c r="B812" s="6"/>
      <c r="C812" s="6"/>
      <c r="D812" s="6"/>
    </row>
    <row r="813">
      <c r="B813" s="6"/>
      <c r="C813" s="6"/>
      <c r="D813" s="6"/>
    </row>
    <row r="814">
      <c r="B814" s="6"/>
      <c r="C814" s="6"/>
      <c r="D814" s="6"/>
    </row>
    <row r="815">
      <c r="B815" s="6"/>
      <c r="C815" s="6"/>
      <c r="D815" s="6"/>
    </row>
    <row r="816">
      <c r="B816" s="6"/>
      <c r="C816" s="6"/>
      <c r="D816" s="6"/>
    </row>
    <row r="817">
      <c r="B817" s="6"/>
      <c r="C817" s="6"/>
      <c r="D817" s="6"/>
    </row>
    <row r="818">
      <c r="B818" s="6"/>
      <c r="C818" s="6"/>
      <c r="D818" s="6"/>
    </row>
    <row r="819">
      <c r="B819" s="6"/>
      <c r="C819" s="6"/>
      <c r="D819" s="6"/>
    </row>
    <row r="820">
      <c r="B820" s="6"/>
      <c r="C820" s="6"/>
      <c r="D820" s="6"/>
    </row>
    <row r="821">
      <c r="B821" s="6"/>
      <c r="C821" s="6"/>
      <c r="D821" s="6"/>
    </row>
    <row r="822">
      <c r="B822" s="6"/>
      <c r="C822" s="6"/>
      <c r="D822" s="6"/>
    </row>
    <row r="823">
      <c r="B823" s="6"/>
      <c r="C823" s="6"/>
      <c r="D823" s="6"/>
    </row>
    <row r="824">
      <c r="B824" s="6"/>
      <c r="C824" s="6"/>
      <c r="D824" s="6"/>
    </row>
    <row r="825">
      <c r="B825" s="6"/>
      <c r="C825" s="6"/>
      <c r="D825" s="6"/>
    </row>
    <row r="826">
      <c r="B826" s="6"/>
      <c r="C826" s="6"/>
      <c r="D826" s="6"/>
    </row>
    <row r="827">
      <c r="B827" s="6"/>
      <c r="C827" s="6"/>
      <c r="D827" s="6"/>
    </row>
    <row r="828">
      <c r="B828" s="6"/>
      <c r="C828" s="6"/>
      <c r="D828" s="6"/>
    </row>
    <row r="829">
      <c r="B829" s="6"/>
      <c r="C829" s="6"/>
      <c r="D829" s="6"/>
    </row>
    <row r="830">
      <c r="B830" s="6"/>
      <c r="C830" s="6"/>
      <c r="D830" s="6"/>
    </row>
    <row r="831">
      <c r="B831" s="6"/>
      <c r="C831" s="6"/>
      <c r="D831" s="6"/>
    </row>
    <row r="832">
      <c r="B832" s="6"/>
      <c r="C832" s="6"/>
      <c r="D832" s="6"/>
    </row>
    <row r="833">
      <c r="B833" s="6"/>
      <c r="C833" s="6"/>
      <c r="D833" s="6"/>
    </row>
    <row r="834">
      <c r="B834" s="6"/>
      <c r="C834" s="6"/>
      <c r="D834" s="6"/>
    </row>
    <row r="835">
      <c r="B835" s="6"/>
      <c r="C835" s="6"/>
      <c r="D835" s="6"/>
    </row>
    <row r="836">
      <c r="B836" s="6"/>
      <c r="C836" s="6"/>
      <c r="D836" s="6"/>
    </row>
    <row r="837">
      <c r="B837" s="6"/>
      <c r="C837" s="6"/>
      <c r="D837" s="6"/>
    </row>
    <row r="838">
      <c r="B838" s="6"/>
      <c r="C838" s="6"/>
      <c r="D838" s="6"/>
    </row>
    <row r="839">
      <c r="B839" s="6"/>
      <c r="C839" s="6"/>
      <c r="D839" s="6"/>
    </row>
    <row r="840">
      <c r="B840" s="6"/>
      <c r="C840" s="6"/>
      <c r="D840" s="6"/>
    </row>
    <row r="841">
      <c r="B841" s="6"/>
      <c r="C841" s="6"/>
      <c r="D841" s="6"/>
    </row>
    <row r="842">
      <c r="B842" s="6"/>
      <c r="C842" s="6"/>
      <c r="D842" s="6"/>
    </row>
    <row r="843">
      <c r="B843" s="6"/>
      <c r="C843" s="6"/>
      <c r="D843" s="6"/>
    </row>
    <row r="844">
      <c r="B844" s="6"/>
      <c r="C844" s="6"/>
      <c r="D844" s="6"/>
    </row>
    <row r="845">
      <c r="B845" s="6"/>
      <c r="C845" s="6"/>
      <c r="D845" s="6"/>
    </row>
    <row r="846">
      <c r="B846" s="6"/>
      <c r="C846" s="6"/>
      <c r="D846" s="6"/>
    </row>
    <row r="847">
      <c r="B847" s="6"/>
      <c r="C847" s="6"/>
      <c r="D847" s="6"/>
    </row>
    <row r="848">
      <c r="B848" s="6"/>
      <c r="C848" s="6"/>
      <c r="D848" s="6"/>
    </row>
    <row r="849">
      <c r="B849" s="6"/>
      <c r="C849" s="6"/>
      <c r="D849" s="6"/>
    </row>
    <row r="850">
      <c r="B850" s="6"/>
      <c r="C850" s="6"/>
      <c r="D850" s="6"/>
    </row>
    <row r="851">
      <c r="B851" s="6"/>
      <c r="C851" s="6"/>
      <c r="D851" s="6"/>
    </row>
    <row r="852">
      <c r="B852" s="6"/>
      <c r="C852" s="6"/>
      <c r="D852" s="6"/>
    </row>
    <row r="853">
      <c r="B853" s="6"/>
      <c r="C853" s="6"/>
      <c r="D853" s="6"/>
    </row>
    <row r="854">
      <c r="B854" s="6"/>
      <c r="C854" s="6"/>
      <c r="D854" s="6"/>
    </row>
    <row r="855">
      <c r="B855" s="6"/>
      <c r="C855" s="6"/>
      <c r="D855" s="6"/>
    </row>
    <row r="856">
      <c r="B856" s="6"/>
      <c r="C856" s="6"/>
      <c r="D856" s="6"/>
    </row>
    <row r="857">
      <c r="B857" s="6"/>
      <c r="C857" s="6"/>
      <c r="D857" s="6"/>
    </row>
    <row r="858">
      <c r="B858" s="6"/>
      <c r="C858" s="6"/>
      <c r="D858" s="6"/>
    </row>
    <row r="859">
      <c r="B859" s="6"/>
      <c r="C859" s="6"/>
      <c r="D859" s="6"/>
    </row>
    <row r="860">
      <c r="B860" s="6"/>
      <c r="C860" s="6"/>
      <c r="D860" s="6"/>
    </row>
    <row r="861">
      <c r="B861" s="6"/>
      <c r="C861" s="6"/>
      <c r="D861" s="6"/>
    </row>
    <row r="862">
      <c r="B862" s="6"/>
      <c r="C862" s="6"/>
      <c r="D862" s="6"/>
    </row>
    <row r="863">
      <c r="B863" s="6"/>
      <c r="C863" s="6"/>
      <c r="D863" s="6"/>
    </row>
    <row r="864">
      <c r="B864" s="6"/>
      <c r="C864" s="6"/>
      <c r="D864" s="6"/>
    </row>
    <row r="865">
      <c r="B865" s="6"/>
      <c r="C865" s="6"/>
      <c r="D865" s="6"/>
    </row>
    <row r="866">
      <c r="B866" s="6"/>
      <c r="C866" s="6"/>
      <c r="D866" s="6"/>
    </row>
    <row r="867">
      <c r="B867" s="6"/>
      <c r="C867" s="6"/>
      <c r="D867" s="6"/>
    </row>
    <row r="868">
      <c r="B868" s="6"/>
      <c r="C868" s="6"/>
      <c r="D868" s="6"/>
    </row>
    <row r="869">
      <c r="B869" s="6"/>
      <c r="C869" s="6"/>
      <c r="D869" s="6"/>
    </row>
    <row r="870">
      <c r="B870" s="6"/>
      <c r="C870" s="6"/>
      <c r="D870" s="6"/>
    </row>
    <row r="871">
      <c r="B871" s="6"/>
      <c r="C871" s="6"/>
      <c r="D871" s="6"/>
    </row>
    <row r="872">
      <c r="B872" s="6"/>
      <c r="C872" s="6"/>
      <c r="D872" s="6"/>
    </row>
    <row r="873">
      <c r="B873" s="6"/>
      <c r="C873" s="6"/>
      <c r="D873" s="6"/>
    </row>
    <row r="874">
      <c r="B874" s="6"/>
      <c r="C874" s="6"/>
      <c r="D874" s="6"/>
    </row>
    <row r="875">
      <c r="B875" s="6"/>
      <c r="C875" s="6"/>
      <c r="D875" s="6"/>
    </row>
    <row r="876">
      <c r="B876" s="6"/>
      <c r="C876" s="6"/>
      <c r="D876" s="6"/>
    </row>
    <row r="877">
      <c r="B877" s="6"/>
      <c r="C877" s="6"/>
      <c r="D877" s="6"/>
    </row>
    <row r="878">
      <c r="B878" s="6"/>
      <c r="C878" s="6"/>
      <c r="D878" s="6"/>
    </row>
    <row r="879">
      <c r="B879" s="6"/>
      <c r="C879" s="6"/>
      <c r="D879" s="6"/>
    </row>
    <row r="880">
      <c r="B880" s="6"/>
      <c r="C880" s="6"/>
      <c r="D880" s="6"/>
    </row>
    <row r="881">
      <c r="B881" s="6"/>
      <c r="C881" s="6"/>
      <c r="D881" s="6"/>
    </row>
    <row r="882">
      <c r="B882" s="6"/>
      <c r="C882" s="6"/>
      <c r="D882" s="6"/>
    </row>
    <row r="883">
      <c r="B883" s="6"/>
      <c r="C883" s="6"/>
      <c r="D883" s="6"/>
    </row>
    <row r="884">
      <c r="B884" s="6"/>
      <c r="C884" s="6"/>
      <c r="D884" s="6"/>
    </row>
    <row r="885">
      <c r="B885" s="6"/>
      <c r="C885" s="6"/>
      <c r="D885" s="6"/>
    </row>
    <row r="886">
      <c r="B886" s="6"/>
      <c r="C886" s="6"/>
      <c r="D886" s="6"/>
    </row>
    <row r="887">
      <c r="B887" s="6"/>
      <c r="C887" s="6"/>
      <c r="D887" s="6"/>
    </row>
    <row r="888">
      <c r="B888" s="6"/>
      <c r="C888" s="6"/>
      <c r="D888" s="6"/>
    </row>
    <row r="889">
      <c r="B889" s="6"/>
      <c r="C889" s="6"/>
      <c r="D889" s="6"/>
    </row>
    <row r="890">
      <c r="B890" s="6"/>
      <c r="C890" s="6"/>
      <c r="D890" s="6"/>
    </row>
    <row r="891">
      <c r="B891" s="6"/>
      <c r="C891" s="6"/>
      <c r="D891" s="6"/>
    </row>
    <row r="892">
      <c r="B892" s="6"/>
      <c r="C892" s="6"/>
      <c r="D892" s="6"/>
    </row>
    <row r="893">
      <c r="B893" s="6"/>
      <c r="C893" s="6"/>
      <c r="D893" s="6"/>
    </row>
    <row r="894">
      <c r="B894" s="6"/>
      <c r="C894" s="6"/>
      <c r="D894" s="6"/>
    </row>
    <row r="895">
      <c r="B895" s="6"/>
      <c r="C895" s="6"/>
      <c r="D895" s="6"/>
    </row>
    <row r="896">
      <c r="B896" s="6"/>
      <c r="C896" s="6"/>
      <c r="D896" s="6"/>
    </row>
    <row r="897">
      <c r="B897" s="6"/>
      <c r="C897" s="6"/>
      <c r="D897" s="6"/>
    </row>
    <row r="898">
      <c r="B898" s="6"/>
      <c r="C898" s="6"/>
      <c r="D898" s="6"/>
    </row>
    <row r="899">
      <c r="B899" s="6"/>
      <c r="C899" s="6"/>
      <c r="D899" s="6"/>
    </row>
    <row r="900">
      <c r="B900" s="6"/>
      <c r="C900" s="6"/>
      <c r="D900" s="6"/>
    </row>
    <row r="901">
      <c r="B901" s="6"/>
      <c r="C901" s="6"/>
      <c r="D901" s="6"/>
    </row>
    <row r="902">
      <c r="B902" s="6"/>
      <c r="C902" s="6"/>
      <c r="D902" s="6"/>
    </row>
    <row r="903">
      <c r="B903" s="6"/>
      <c r="C903" s="6"/>
      <c r="D903" s="6"/>
    </row>
    <row r="904">
      <c r="B904" s="6"/>
      <c r="C904" s="6"/>
      <c r="D904" s="6"/>
    </row>
    <row r="905">
      <c r="B905" s="6"/>
      <c r="C905" s="6"/>
      <c r="D905" s="6"/>
    </row>
    <row r="906">
      <c r="B906" s="6"/>
      <c r="C906" s="6"/>
      <c r="D906" s="6"/>
    </row>
    <row r="907">
      <c r="B907" s="6"/>
      <c r="C907" s="6"/>
      <c r="D907" s="6"/>
    </row>
    <row r="908">
      <c r="B908" s="6"/>
      <c r="C908" s="6"/>
      <c r="D908" s="6"/>
    </row>
    <row r="909">
      <c r="B909" s="6"/>
      <c r="C909" s="6"/>
      <c r="D909" s="6"/>
    </row>
    <row r="910">
      <c r="B910" s="6"/>
      <c r="C910" s="6"/>
      <c r="D910" s="6"/>
    </row>
    <row r="911">
      <c r="B911" s="6"/>
      <c r="C911" s="6"/>
      <c r="D911" s="6"/>
    </row>
    <row r="912">
      <c r="B912" s="6"/>
      <c r="C912" s="6"/>
      <c r="D912" s="6"/>
    </row>
    <row r="913">
      <c r="B913" s="6"/>
      <c r="C913" s="6"/>
      <c r="D913" s="6"/>
    </row>
    <row r="914">
      <c r="B914" s="6"/>
      <c r="C914" s="6"/>
      <c r="D914" s="6"/>
    </row>
    <row r="915">
      <c r="B915" s="6"/>
      <c r="C915" s="6"/>
      <c r="D915" s="6"/>
    </row>
    <row r="916">
      <c r="B916" s="6"/>
      <c r="C916" s="6"/>
      <c r="D916" s="6"/>
    </row>
    <row r="917">
      <c r="B917" s="6"/>
      <c r="C917" s="6"/>
      <c r="D917" s="6"/>
    </row>
    <row r="918">
      <c r="B918" s="6"/>
      <c r="C918" s="6"/>
      <c r="D918" s="6"/>
    </row>
    <row r="919">
      <c r="B919" s="6"/>
      <c r="C919" s="6"/>
      <c r="D919" s="6"/>
    </row>
    <row r="920">
      <c r="B920" s="6"/>
      <c r="C920" s="6"/>
      <c r="D920" s="6"/>
    </row>
    <row r="921">
      <c r="B921" s="6"/>
      <c r="C921" s="6"/>
      <c r="D921" s="6"/>
    </row>
    <row r="922">
      <c r="B922" s="6"/>
      <c r="C922" s="6"/>
      <c r="D922" s="6"/>
    </row>
    <row r="923">
      <c r="B923" s="6"/>
      <c r="C923" s="6"/>
      <c r="D923" s="6"/>
    </row>
    <row r="924">
      <c r="B924" s="6"/>
      <c r="C924" s="6"/>
      <c r="D924" s="6"/>
    </row>
    <row r="925">
      <c r="B925" s="6"/>
      <c r="C925" s="6"/>
      <c r="D925" s="6"/>
    </row>
    <row r="926">
      <c r="B926" s="6"/>
      <c r="C926" s="6"/>
      <c r="D926" s="6"/>
    </row>
    <row r="927">
      <c r="B927" s="6"/>
      <c r="C927" s="6"/>
      <c r="D927" s="6"/>
    </row>
    <row r="928">
      <c r="B928" s="6"/>
      <c r="C928" s="6"/>
      <c r="D928" s="6"/>
    </row>
    <row r="929">
      <c r="B929" s="6"/>
      <c r="C929" s="6"/>
      <c r="D929" s="6"/>
    </row>
    <row r="930">
      <c r="B930" s="6"/>
      <c r="C930" s="6"/>
      <c r="D930" s="6"/>
    </row>
    <row r="931">
      <c r="B931" s="6"/>
      <c r="C931" s="6"/>
      <c r="D931" s="6"/>
    </row>
    <row r="932">
      <c r="B932" s="6"/>
      <c r="C932" s="6"/>
      <c r="D932" s="6"/>
    </row>
    <row r="933">
      <c r="B933" s="6"/>
      <c r="C933" s="6"/>
      <c r="D933" s="6"/>
    </row>
    <row r="934">
      <c r="B934" s="6"/>
      <c r="C934" s="6"/>
      <c r="D934" s="6"/>
    </row>
    <row r="935">
      <c r="B935" s="6"/>
      <c r="C935" s="6"/>
      <c r="D935" s="6"/>
    </row>
    <row r="936">
      <c r="B936" s="6"/>
      <c r="C936" s="6"/>
      <c r="D936" s="6"/>
    </row>
    <row r="937">
      <c r="B937" s="6"/>
      <c r="C937" s="6"/>
      <c r="D937" s="6"/>
    </row>
    <row r="938">
      <c r="B938" s="6"/>
      <c r="C938" s="6"/>
      <c r="D938" s="6"/>
    </row>
    <row r="939">
      <c r="B939" s="6"/>
      <c r="C939" s="6"/>
      <c r="D939" s="6"/>
    </row>
    <row r="940">
      <c r="B940" s="6"/>
      <c r="C940" s="6"/>
      <c r="D940" s="6"/>
    </row>
    <row r="941">
      <c r="B941" s="6"/>
      <c r="C941" s="6"/>
      <c r="D941" s="6"/>
    </row>
    <row r="942">
      <c r="B942" s="6"/>
      <c r="C942" s="6"/>
      <c r="D942" s="6"/>
    </row>
    <row r="943">
      <c r="B943" s="6"/>
      <c r="C943" s="6"/>
      <c r="D943" s="6"/>
    </row>
    <row r="944">
      <c r="B944" s="6"/>
      <c r="C944" s="6"/>
      <c r="D944" s="6"/>
    </row>
    <row r="945">
      <c r="B945" s="6"/>
      <c r="C945" s="6"/>
      <c r="D945" s="6"/>
    </row>
    <row r="946">
      <c r="B946" s="6"/>
      <c r="C946" s="6"/>
      <c r="D946" s="6"/>
    </row>
    <row r="947">
      <c r="B947" s="6"/>
      <c r="C947" s="6"/>
      <c r="D947" s="6"/>
    </row>
    <row r="948">
      <c r="B948" s="6"/>
      <c r="C948" s="6"/>
      <c r="D948" s="6"/>
    </row>
    <row r="949">
      <c r="B949" s="6"/>
      <c r="C949" s="6"/>
      <c r="D949" s="6"/>
    </row>
    <row r="950">
      <c r="B950" s="6"/>
      <c r="C950" s="6"/>
      <c r="D950" s="6"/>
    </row>
    <row r="951">
      <c r="B951" s="6"/>
      <c r="C951" s="6"/>
      <c r="D951" s="6"/>
    </row>
    <row r="952">
      <c r="B952" s="6"/>
      <c r="C952" s="6"/>
      <c r="D952" s="6"/>
    </row>
    <row r="953">
      <c r="B953" s="6"/>
      <c r="C953" s="6"/>
      <c r="D953" s="6"/>
    </row>
    <row r="954">
      <c r="B954" s="6"/>
      <c r="C954" s="6"/>
      <c r="D954" s="6"/>
    </row>
    <row r="955">
      <c r="B955" s="6"/>
      <c r="C955" s="6"/>
      <c r="D955" s="6"/>
    </row>
    <row r="956">
      <c r="B956" s="6"/>
      <c r="C956" s="6"/>
      <c r="D956" s="6"/>
    </row>
    <row r="957">
      <c r="B957" s="6"/>
      <c r="C957" s="6"/>
      <c r="D957" s="6"/>
    </row>
    <row r="958">
      <c r="B958" s="6"/>
      <c r="C958" s="6"/>
      <c r="D958" s="6"/>
    </row>
    <row r="959">
      <c r="B959" s="6"/>
      <c r="C959" s="6"/>
      <c r="D959" s="6"/>
    </row>
    <row r="960">
      <c r="B960" s="6"/>
      <c r="C960" s="6"/>
      <c r="D960" s="6"/>
    </row>
    <row r="961">
      <c r="B961" s="6"/>
      <c r="C961" s="6"/>
      <c r="D961" s="6"/>
    </row>
    <row r="962">
      <c r="B962" s="6"/>
      <c r="C962" s="6"/>
      <c r="D962" s="6"/>
    </row>
    <row r="963">
      <c r="B963" s="6"/>
      <c r="C963" s="6"/>
      <c r="D963" s="6"/>
    </row>
    <row r="964">
      <c r="B964" s="6"/>
      <c r="C964" s="6"/>
      <c r="D964" s="6"/>
    </row>
    <row r="965">
      <c r="B965" s="6"/>
      <c r="C965" s="6"/>
      <c r="D965" s="6"/>
    </row>
    <row r="966">
      <c r="B966" s="6"/>
      <c r="C966" s="6"/>
      <c r="D966" s="6"/>
    </row>
    <row r="967">
      <c r="B967" s="6"/>
      <c r="C967" s="6"/>
      <c r="D967" s="6"/>
    </row>
    <row r="968">
      <c r="B968" s="6"/>
      <c r="C968" s="6"/>
      <c r="D968" s="6"/>
    </row>
    <row r="969">
      <c r="B969" s="6"/>
      <c r="C969" s="6"/>
      <c r="D969" s="6"/>
    </row>
    <row r="970">
      <c r="B970" s="6"/>
      <c r="C970" s="6"/>
      <c r="D970" s="6"/>
    </row>
    <row r="971">
      <c r="B971" s="6"/>
      <c r="C971" s="6"/>
      <c r="D971" s="6"/>
    </row>
    <row r="972">
      <c r="B972" s="6"/>
      <c r="C972" s="6"/>
      <c r="D972" s="6"/>
    </row>
    <row r="973">
      <c r="B973" s="6"/>
      <c r="C973" s="6"/>
      <c r="D973" s="6"/>
    </row>
    <row r="974">
      <c r="B974" s="6"/>
      <c r="C974" s="6"/>
      <c r="D974" s="6"/>
    </row>
    <row r="975">
      <c r="B975" s="6"/>
      <c r="C975" s="6"/>
      <c r="D975" s="6"/>
    </row>
    <row r="976">
      <c r="B976" s="6"/>
      <c r="C976" s="6"/>
      <c r="D976" s="6"/>
    </row>
    <row r="977">
      <c r="B977" s="6"/>
      <c r="C977" s="6"/>
      <c r="D977" s="6"/>
    </row>
    <row r="978">
      <c r="B978" s="6"/>
      <c r="C978" s="6"/>
      <c r="D978" s="6"/>
    </row>
    <row r="979">
      <c r="B979" s="6"/>
      <c r="C979" s="6"/>
      <c r="D979" s="6"/>
    </row>
    <row r="980">
      <c r="B980" s="6"/>
      <c r="C980" s="6"/>
      <c r="D980" s="6"/>
    </row>
    <row r="981">
      <c r="B981" s="6"/>
      <c r="C981" s="6"/>
      <c r="D981" s="6"/>
    </row>
    <row r="982">
      <c r="B982" s="6"/>
      <c r="C982" s="6"/>
      <c r="D982" s="6"/>
    </row>
    <row r="983">
      <c r="B983" s="6"/>
      <c r="C983" s="6"/>
      <c r="D983" s="6"/>
    </row>
  </sheetData>
  <mergeCells count="1">
    <mergeCell ref="A1:D1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0" width="8.71"/>
  </cols>
  <sheetData>
    <row r="1">
      <c r="A1" s="1" t="s">
        <v>0</v>
      </c>
      <c r="B1" s="2"/>
      <c r="C1" s="2"/>
      <c r="D1" s="3"/>
      <c r="E1" s="4" t="s">
        <v>1</v>
      </c>
      <c r="F1" s="4" t="s">
        <v>11</v>
      </c>
      <c r="G1" s="5" t="s">
        <v>9</v>
      </c>
      <c r="H1" s="4" t="s">
        <v>5</v>
      </c>
      <c r="I1" s="4" t="s">
        <v>7</v>
      </c>
    </row>
    <row r="2">
      <c r="A2" s="6" t="str">
        <f t="shared" ref="A2:D2" si="1">'Calvert Senecas'!U16</f>
        <v>#REF!</v>
      </c>
      <c r="B2" s="6" t="str">
        <f t="shared" si="1"/>
        <v>#REF!</v>
      </c>
      <c r="C2" s="6" t="str">
        <f t="shared" si="1"/>
        <v>#REF!</v>
      </c>
      <c r="D2" s="6" t="str">
        <f t="shared" si="1"/>
        <v>#REF!</v>
      </c>
      <c r="E2" s="6" t="str">
        <f t="shared" ref="E2:E15" si="3">LEFT('Calvert Senecas'!A$1,3)</f>
        <v>#REF!</v>
      </c>
      <c r="F2" s="6" t="str">
        <f t="shared" ref="F2:I2" si="2">'Calvert Senecas'!Y16</f>
        <v>#REF!</v>
      </c>
      <c r="G2" s="6" t="str">
        <f t="shared" si="2"/>
        <v>#REF!</v>
      </c>
      <c r="H2" s="6" t="str">
        <f t="shared" si="2"/>
        <v>#REF!</v>
      </c>
      <c r="I2" s="6" t="str">
        <f t="shared" si="2"/>
        <v>#REF!</v>
      </c>
    </row>
    <row r="3">
      <c r="A3" s="6" t="str">
        <f>'Calvert Senecas'!U15</f>
        <v>#REF!</v>
      </c>
      <c r="E3" s="6" t="str">
        <f t="shared" si="3"/>
        <v>#REF!</v>
      </c>
      <c r="F3" s="6" t="str">
        <f t="shared" ref="F3:I3" si="4">'Calvert Senecas'!Y15</f>
        <v>#REF!</v>
      </c>
      <c r="G3" s="6" t="str">
        <f t="shared" si="4"/>
        <v>#REF!</v>
      </c>
      <c r="H3" s="6" t="str">
        <f t="shared" si="4"/>
        <v>#REF!</v>
      </c>
      <c r="I3" s="6" t="str">
        <f t="shared" si="4"/>
        <v>#REF!</v>
      </c>
    </row>
    <row r="4">
      <c r="A4" s="6" t="str">
        <f>'Calvert Senecas'!U14</f>
        <v>#REF!</v>
      </c>
      <c r="E4" s="6" t="str">
        <f t="shared" si="3"/>
        <v>#REF!</v>
      </c>
      <c r="F4" s="6" t="str">
        <f t="shared" ref="F4:I4" si="5">'Calvert Senecas'!Y14</f>
        <v>#REF!</v>
      </c>
      <c r="G4" s="6" t="str">
        <f t="shared" si="5"/>
        <v>#REF!</v>
      </c>
      <c r="H4" s="6" t="str">
        <f t="shared" si="5"/>
        <v>#REF!</v>
      </c>
      <c r="I4" s="6" t="str">
        <f t="shared" si="5"/>
        <v>#REF!</v>
      </c>
    </row>
    <row r="5">
      <c r="A5" s="6" t="str">
        <f>'Calvert Senecas'!U13</f>
        <v>#REF!</v>
      </c>
      <c r="E5" s="6" t="str">
        <f t="shared" si="3"/>
        <v>#REF!</v>
      </c>
      <c r="F5" s="6" t="str">
        <f t="shared" ref="F5:I5" si="6">'Calvert Senecas'!Y13</f>
        <v>#REF!</v>
      </c>
      <c r="G5" s="6" t="str">
        <f t="shared" si="6"/>
        <v>#REF!</v>
      </c>
      <c r="H5" s="6" t="str">
        <f t="shared" si="6"/>
        <v>#REF!</v>
      </c>
      <c r="I5" s="6" t="str">
        <f t="shared" si="6"/>
        <v>#REF!</v>
      </c>
    </row>
    <row r="6">
      <c r="A6" s="6" t="str">
        <f>'Calvert Senecas'!U12</f>
        <v>#REF!</v>
      </c>
      <c r="E6" s="6" t="str">
        <f t="shared" si="3"/>
        <v>#REF!</v>
      </c>
      <c r="F6" s="6" t="str">
        <f t="shared" ref="F6:I6" si="7">'Calvert Senecas'!Y12</f>
        <v>#REF!</v>
      </c>
      <c r="G6" s="6" t="str">
        <f t="shared" si="7"/>
        <v>#REF!</v>
      </c>
      <c r="H6" s="6" t="str">
        <f t="shared" si="7"/>
        <v>#REF!</v>
      </c>
      <c r="I6" s="6" t="str">
        <f t="shared" si="7"/>
        <v>#REF!</v>
      </c>
    </row>
    <row r="7">
      <c r="A7" s="6" t="str">
        <f>'Calvert Senecas'!U11</f>
        <v>#REF!</v>
      </c>
      <c r="E7" s="6" t="str">
        <f t="shared" si="3"/>
        <v>#REF!</v>
      </c>
      <c r="F7" s="6" t="str">
        <f t="shared" ref="F7:I7" si="8">'Calvert Senecas'!Y11</f>
        <v>#REF!</v>
      </c>
      <c r="G7" s="6" t="str">
        <f t="shared" si="8"/>
        <v>#REF!</v>
      </c>
      <c r="H7" s="6" t="str">
        <f t="shared" si="8"/>
        <v>#REF!</v>
      </c>
      <c r="I7" s="6" t="str">
        <f t="shared" si="8"/>
        <v>#REF!</v>
      </c>
    </row>
    <row r="8">
      <c r="A8" s="6" t="str">
        <f>'Calvert Senecas'!U10</f>
        <v>#REF!</v>
      </c>
      <c r="E8" s="6" t="str">
        <f t="shared" si="3"/>
        <v>#REF!</v>
      </c>
      <c r="F8" s="6" t="str">
        <f t="shared" ref="F8:I8" si="9">'Calvert Senecas'!Y10</f>
        <v>#REF!</v>
      </c>
      <c r="G8" s="6" t="str">
        <f t="shared" si="9"/>
        <v>#REF!</v>
      </c>
      <c r="H8" s="6" t="str">
        <f t="shared" si="9"/>
        <v>#REF!</v>
      </c>
      <c r="I8" s="6" t="str">
        <f t="shared" si="9"/>
        <v>#REF!</v>
      </c>
    </row>
    <row r="9">
      <c r="A9" s="6" t="str">
        <f>'Calvert Senecas'!U9</f>
        <v>#REF!</v>
      </c>
      <c r="E9" s="6" t="str">
        <f t="shared" si="3"/>
        <v>#REF!</v>
      </c>
      <c r="F9" s="6" t="str">
        <f t="shared" ref="F9:I9" si="10">'Calvert Senecas'!Y9</f>
        <v>#REF!</v>
      </c>
      <c r="G9" s="6" t="str">
        <f t="shared" si="10"/>
        <v>#REF!</v>
      </c>
      <c r="H9" s="6" t="str">
        <f t="shared" si="10"/>
        <v>#REF!</v>
      </c>
      <c r="I9" s="6" t="str">
        <f t="shared" si="10"/>
        <v>#REF!</v>
      </c>
    </row>
    <row r="10">
      <c r="A10" s="6" t="str">
        <f>'Calvert Senecas'!U8</f>
        <v>#REF!</v>
      </c>
      <c r="E10" s="6" t="str">
        <f t="shared" si="3"/>
        <v>#REF!</v>
      </c>
      <c r="F10" s="6" t="str">
        <f t="shared" ref="F10:I10" si="11">'Calvert Senecas'!Y8</f>
        <v>#REF!</v>
      </c>
      <c r="G10" s="6" t="str">
        <f t="shared" si="11"/>
        <v>#REF!</v>
      </c>
      <c r="H10" s="6" t="str">
        <f t="shared" si="11"/>
        <v>#REF!</v>
      </c>
      <c r="I10" s="6" t="str">
        <f t="shared" si="11"/>
        <v>#REF!</v>
      </c>
    </row>
    <row r="11">
      <c r="A11" s="6" t="str">
        <f>'Calvert Senecas'!U7</f>
        <v>#REF!</v>
      </c>
      <c r="E11" s="6" t="str">
        <f t="shared" si="3"/>
        <v>#REF!</v>
      </c>
      <c r="F11" s="6" t="str">
        <f t="shared" ref="F11:I11" si="12">'Calvert Senecas'!Y7</f>
        <v>#REF!</v>
      </c>
      <c r="G11" s="6" t="str">
        <f t="shared" si="12"/>
        <v>#REF!</v>
      </c>
      <c r="H11" s="6" t="str">
        <f t="shared" si="12"/>
        <v>#REF!</v>
      </c>
      <c r="I11" s="6" t="str">
        <f t="shared" si="12"/>
        <v>#REF!</v>
      </c>
    </row>
    <row r="12">
      <c r="A12" s="6" t="str">
        <f>'Calvert Senecas'!U6</f>
        <v>#REF!</v>
      </c>
      <c r="E12" s="6" t="str">
        <f t="shared" si="3"/>
        <v>#REF!</v>
      </c>
      <c r="F12" s="6" t="str">
        <f t="shared" ref="F12:I12" si="13">'Calvert Senecas'!Y6</f>
        <v>#REF!</v>
      </c>
      <c r="G12" s="6" t="str">
        <f t="shared" si="13"/>
        <v>#REF!</v>
      </c>
      <c r="H12" s="6" t="str">
        <f t="shared" si="13"/>
        <v>#REF!</v>
      </c>
      <c r="I12" s="6" t="str">
        <f t="shared" si="13"/>
        <v>#REF!</v>
      </c>
    </row>
    <row r="13">
      <c r="A13" s="6" t="str">
        <f>'Calvert Senecas'!U5</f>
        <v>#REF!</v>
      </c>
      <c r="E13" s="6" t="str">
        <f t="shared" si="3"/>
        <v>#REF!</v>
      </c>
      <c r="F13" s="6" t="str">
        <f t="shared" ref="F13:I13" si="14">'Calvert Senecas'!Y5</f>
        <v>#REF!</v>
      </c>
      <c r="G13" s="6" t="str">
        <f t="shared" si="14"/>
        <v>#REF!</v>
      </c>
      <c r="H13" s="6" t="str">
        <f t="shared" si="14"/>
        <v>#REF!</v>
      </c>
      <c r="I13" s="6" t="str">
        <f t="shared" si="14"/>
        <v>#REF!</v>
      </c>
    </row>
    <row r="14">
      <c r="A14" s="6" t="str">
        <f>'Calvert Senecas'!U4</f>
        <v>#REF!</v>
      </c>
      <c r="E14" s="6" t="str">
        <f t="shared" si="3"/>
        <v>#REF!</v>
      </c>
      <c r="F14" s="6" t="str">
        <f t="shared" ref="F14:I14" si="15">'Calvert Senecas'!Y4</f>
        <v>#REF!</v>
      </c>
      <c r="G14" s="6" t="str">
        <f t="shared" si="15"/>
        <v>#REF!</v>
      </c>
      <c r="H14" s="6" t="str">
        <f t="shared" si="15"/>
        <v>#REF!</v>
      </c>
      <c r="I14" s="6" t="str">
        <f t="shared" si="15"/>
        <v>#REF!</v>
      </c>
    </row>
    <row r="15">
      <c r="A15" s="6" t="str">
        <f>'Calvert Senecas'!U3</f>
        <v>#REF!</v>
      </c>
      <c r="E15" s="6" t="str">
        <f t="shared" si="3"/>
        <v>#REF!</v>
      </c>
      <c r="F15" s="6" t="str">
        <f t="shared" ref="F15:I15" si="16">'Calvert Senecas'!Y3</f>
        <v>#REF!</v>
      </c>
      <c r="G15" s="6" t="str">
        <f t="shared" si="16"/>
        <v>#REF!</v>
      </c>
      <c r="H15" s="6" t="str">
        <f t="shared" si="16"/>
        <v>#REF!</v>
      </c>
      <c r="I15" s="6" t="str">
        <f t="shared" si="16"/>
        <v>#REF!</v>
      </c>
    </row>
    <row r="16">
      <c r="A16" s="6" t="str">
        <f>'Woodmore Wildcats'!U16</f>
        <v>#REF!</v>
      </c>
      <c r="E16" s="6" t="str">
        <f t="shared" ref="E16:E29" si="18">LEFT('Woodmore Wildcats'!A$1,3)</f>
        <v>#REF!</v>
      </c>
      <c r="F16" s="6" t="str">
        <f t="shared" ref="F16:I16" si="17">'Woodmore Wildcats'!Y16</f>
        <v>#REF!</v>
      </c>
      <c r="G16" s="6" t="str">
        <f t="shared" si="17"/>
        <v>#REF!</v>
      </c>
      <c r="H16" s="6" t="str">
        <f t="shared" si="17"/>
        <v>#REF!</v>
      </c>
      <c r="I16" s="6" t="str">
        <f t="shared" si="17"/>
        <v>#REF!</v>
      </c>
    </row>
    <row r="17">
      <c r="A17" s="6" t="str">
        <f>'Woodmore Wildcats'!U15</f>
        <v>#REF!</v>
      </c>
      <c r="E17" s="6" t="str">
        <f t="shared" si="18"/>
        <v>#REF!</v>
      </c>
      <c r="F17" s="6" t="str">
        <f t="shared" ref="F17:I17" si="19">'Woodmore Wildcats'!Y15</f>
        <v>#REF!</v>
      </c>
      <c r="G17" s="6" t="str">
        <f t="shared" si="19"/>
        <v>#REF!</v>
      </c>
      <c r="H17" s="6" t="str">
        <f t="shared" si="19"/>
        <v>#REF!</v>
      </c>
      <c r="I17" s="6" t="str">
        <f t="shared" si="19"/>
        <v>#REF!</v>
      </c>
    </row>
    <row r="18">
      <c r="A18" s="6" t="str">
        <f>'Woodmore Wildcats'!U14</f>
        <v>#REF!</v>
      </c>
      <c r="E18" s="6" t="str">
        <f t="shared" si="18"/>
        <v>#REF!</v>
      </c>
      <c r="F18" s="6" t="str">
        <f t="shared" ref="F18:I18" si="20">'Woodmore Wildcats'!Y14</f>
        <v>#REF!</v>
      </c>
      <c r="G18" s="6" t="str">
        <f t="shared" si="20"/>
        <v>#REF!</v>
      </c>
      <c r="H18" s="6" t="str">
        <f t="shared" si="20"/>
        <v>#REF!</v>
      </c>
      <c r="I18" s="6" t="str">
        <f t="shared" si="20"/>
        <v>#REF!</v>
      </c>
    </row>
    <row r="19">
      <c r="A19" s="6" t="str">
        <f>'Woodmore Wildcats'!U13</f>
        <v>#REF!</v>
      </c>
      <c r="E19" s="6" t="str">
        <f t="shared" si="18"/>
        <v>#REF!</v>
      </c>
      <c r="F19" s="6" t="str">
        <f t="shared" ref="F19:I19" si="21">'Woodmore Wildcats'!Y13</f>
        <v>#REF!</v>
      </c>
      <c r="G19" s="6" t="str">
        <f t="shared" si="21"/>
        <v>#REF!</v>
      </c>
      <c r="H19" s="6" t="str">
        <f t="shared" si="21"/>
        <v>#REF!</v>
      </c>
      <c r="I19" s="6" t="str">
        <f t="shared" si="21"/>
        <v>#REF!</v>
      </c>
    </row>
    <row r="20">
      <c r="A20" s="6" t="str">
        <f>'Woodmore Wildcats'!U12</f>
        <v>#REF!</v>
      </c>
      <c r="E20" s="6" t="str">
        <f t="shared" si="18"/>
        <v>#REF!</v>
      </c>
      <c r="F20" s="6" t="str">
        <f t="shared" ref="F20:I20" si="22">'Woodmore Wildcats'!Y12</f>
        <v>#REF!</v>
      </c>
      <c r="G20" s="6" t="str">
        <f t="shared" si="22"/>
        <v>#REF!</v>
      </c>
      <c r="H20" s="6" t="str">
        <f t="shared" si="22"/>
        <v>#REF!</v>
      </c>
      <c r="I20" s="6" t="str">
        <f t="shared" si="22"/>
        <v>#REF!</v>
      </c>
    </row>
    <row r="21">
      <c r="A21" s="6" t="str">
        <f>'Woodmore Wildcats'!U11</f>
        <v>#REF!</v>
      </c>
      <c r="E21" s="6" t="str">
        <f t="shared" si="18"/>
        <v>#REF!</v>
      </c>
      <c r="F21" s="6" t="str">
        <f t="shared" ref="F21:I21" si="23">'Woodmore Wildcats'!Y11</f>
        <v>#REF!</v>
      </c>
      <c r="G21" s="6" t="str">
        <f t="shared" si="23"/>
        <v>#REF!</v>
      </c>
      <c r="H21" s="6" t="str">
        <f t="shared" si="23"/>
        <v>#REF!</v>
      </c>
      <c r="I21" s="6" t="str">
        <f t="shared" si="23"/>
        <v>#REF!</v>
      </c>
    </row>
    <row r="22">
      <c r="A22" s="6" t="str">
        <f>'Woodmore Wildcats'!U10</f>
        <v>#REF!</v>
      </c>
      <c r="E22" s="6" t="str">
        <f t="shared" si="18"/>
        <v>#REF!</v>
      </c>
      <c r="F22" s="6" t="str">
        <f t="shared" ref="F22:I22" si="24">'Woodmore Wildcats'!Y10</f>
        <v>#REF!</v>
      </c>
      <c r="G22" s="6" t="str">
        <f t="shared" si="24"/>
        <v>#REF!</v>
      </c>
      <c r="H22" s="6" t="str">
        <f t="shared" si="24"/>
        <v>#REF!</v>
      </c>
      <c r="I22" s="6" t="str">
        <f t="shared" si="24"/>
        <v>#REF!</v>
      </c>
    </row>
    <row r="23">
      <c r="A23" s="6" t="str">
        <f>'Woodmore Wildcats'!U9</f>
        <v>#REF!</v>
      </c>
      <c r="E23" s="6" t="str">
        <f t="shared" si="18"/>
        <v>#REF!</v>
      </c>
      <c r="F23" s="6" t="str">
        <f t="shared" ref="F23:I23" si="25">'Woodmore Wildcats'!Y9</f>
        <v>#REF!</v>
      </c>
      <c r="G23" s="6" t="str">
        <f t="shared" si="25"/>
        <v>#REF!</v>
      </c>
      <c r="H23" s="6" t="str">
        <f t="shared" si="25"/>
        <v>#REF!</v>
      </c>
      <c r="I23" s="6" t="str">
        <f t="shared" si="25"/>
        <v>#REF!</v>
      </c>
    </row>
    <row r="24">
      <c r="A24" s="6" t="str">
        <f>'Woodmore Wildcats'!U8</f>
        <v>#REF!</v>
      </c>
      <c r="E24" s="6" t="str">
        <f t="shared" si="18"/>
        <v>#REF!</v>
      </c>
      <c r="F24" s="6" t="str">
        <f t="shared" ref="F24:I24" si="26">'Woodmore Wildcats'!Y8</f>
        <v>#REF!</v>
      </c>
      <c r="G24" s="6" t="str">
        <f t="shared" si="26"/>
        <v>#REF!</v>
      </c>
      <c r="H24" s="6" t="str">
        <f t="shared" si="26"/>
        <v>#REF!</v>
      </c>
      <c r="I24" s="6" t="str">
        <f t="shared" si="26"/>
        <v>#REF!</v>
      </c>
    </row>
    <row r="25">
      <c r="A25" s="6" t="str">
        <f>'Woodmore Wildcats'!U7</f>
        <v>#REF!</v>
      </c>
      <c r="E25" s="6" t="str">
        <f t="shared" si="18"/>
        <v>#REF!</v>
      </c>
      <c r="F25" s="6" t="str">
        <f t="shared" ref="F25:I25" si="27">'Woodmore Wildcats'!Y7</f>
        <v>#REF!</v>
      </c>
      <c r="G25" s="6" t="str">
        <f t="shared" si="27"/>
        <v>#REF!</v>
      </c>
      <c r="H25" s="6" t="str">
        <f t="shared" si="27"/>
        <v>#REF!</v>
      </c>
      <c r="I25" s="6" t="str">
        <f t="shared" si="27"/>
        <v>#REF!</v>
      </c>
    </row>
    <row r="26">
      <c r="A26" s="6" t="str">
        <f>'Woodmore Wildcats'!U6</f>
        <v>#REF!</v>
      </c>
      <c r="E26" s="6" t="str">
        <f t="shared" si="18"/>
        <v>#REF!</v>
      </c>
      <c r="F26" s="6" t="str">
        <f t="shared" ref="F26:I26" si="28">'Woodmore Wildcats'!Y6</f>
        <v>#REF!</v>
      </c>
      <c r="G26" s="6" t="str">
        <f t="shared" si="28"/>
        <v>#REF!</v>
      </c>
      <c r="H26" s="6" t="str">
        <f t="shared" si="28"/>
        <v>#REF!</v>
      </c>
      <c r="I26" s="6" t="str">
        <f t="shared" si="28"/>
        <v>#REF!</v>
      </c>
    </row>
    <row r="27">
      <c r="A27" s="6" t="str">
        <f>'Woodmore Wildcats'!U5</f>
        <v>#REF!</v>
      </c>
      <c r="E27" s="6" t="str">
        <f t="shared" si="18"/>
        <v>#REF!</v>
      </c>
      <c r="F27" s="6" t="str">
        <f t="shared" ref="F27:I27" si="29">'Woodmore Wildcats'!Y5</f>
        <v>#REF!</v>
      </c>
      <c r="G27" s="6" t="str">
        <f t="shared" si="29"/>
        <v>#REF!</v>
      </c>
      <c r="H27" s="6" t="str">
        <f t="shared" si="29"/>
        <v>#REF!</v>
      </c>
      <c r="I27" s="6" t="str">
        <f t="shared" si="29"/>
        <v>#REF!</v>
      </c>
    </row>
    <row r="28">
      <c r="A28" s="6" t="str">
        <f>'Woodmore Wildcats'!U4</f>
        <v>#REF!</v>
      </c>
      <c r="E28" s="6" t="str">
        <f t="shared" si="18"/>
        <v>#REF!</v>
      </c>
      <c r="F28" s="6" t="str">
        <f t="shared" ref="F28:I28" si="30">'Woodmore Wildcats'!Y4</f>
        <v>#REF!</v>
      </c>
      <c r="G28" s="6" t="str">
        <f t="shared" si="30"/>
        <v>#REF!</v>
      </c>
      <c r="H28" s="6" t="str">
        <f t="shared" si="30"/>
        <v>#REF!</v>
      </c>
      <c r="I28" s="6" t="str">
        <f t="shared" si="30"/>
        <v>#REF!</v>
      </c>
    </row>
    <row r="29">
      <c r="A29" s="6" t="str">
        <f>'Woodmore Wildcats'!U3</f>
        <v>#REF!</v>
      </c>
      <c r="E29" s="6" t="str">
        <f t="shared" si="18"/>
        <v>#REF!</v>
      </c>
      <c r="F29" s="6" t="str">
        <f t="shared" ref="F29:I29" si="31">'Woodmore Wildcats'!Y3</f>
        <v>#REF!</v>
      </c>
      <c r="G29" s="6" t="str">
        <f t="shared" si="31"/>
        <v>#REF!</v>
      </c>
      <c r="H29" s="6" t="str">
        <f t="shared" si="31"/>
        <v>#REF!</v>
      </c>
      <c r="I29" s="6" t="str">
        <f t="shared" si="31"/>
        <v>#REF!</v>
      </c>
    </row>
    <row r="30">
      <c r="A30" s="6" t="str">
        <f>'Gibsonburg Golden Bears'!U16</f>
        <v>#REF!</v>
      </c>
      <c r="E30" s="6" t="str">
        <f t="shared" ref="E30:E43" si="33">LEFT('Gibsonburg Golden Bears'!A$1,3)</f>
        <v>#REF!</v>
      </c>
      <c r="F30" s="6" t="str">
        <f t="shared" ref="F30:I30" si="32">'Gibsonburg Golden Bears'!Y16</f>
        <v>#REF!</v>
      </c>
      <c r="G30" s="6" t="str">
        <f t="shared" si="32"/>
        <v>#REF!</v>
      </c>
      <c r="H30" s="6" t="str">
        <f t="shared" si="32"/>
        <v>#REF!</v>
      </c>
      <c r="I30" s="6" t="str">
        <f t="shared" si="32"/>
        <v>#REF!</v>
      </c>
    </row>
    <row r="31">
      <c r="A31" s="6" t="str">
        <f>'Gibsonburg Golden Bears'!U15</f>
        <v>#REF!</v>
      </c>
      <c r="E31" s="6" t="str">
        <f t="shared" si="33"/>
        <v>#REF!</v>
      </c>
      <c r="F31" s="6" t="str">
        <f t="shared" ref="F31:I31" si="34">'Gibsonburg Golden Bears'!Y15</f>
        <v>#REF!</v>
      </c>
      <c r="G31" s="6" t="str">
        <f t="shared" si="34"/>
        <v>#REF!</v>
      </c>
      <c r="H31" s="6" t="str">
        <f t="shared" si="34"/>
        <v>#REF!</v>
      </c>
      <c r="I31" s="6" t="str">
        <f t="shared" si="34"/>
        <v>#REF!</v>
      </c>
    </row>
    <row r="32">
      <c r="A32" s="6" t="str">
        <f>'Gibsonburg Golden Bears'!U14</f>
        <v>#REF!</v>
      </c>
      <c r="E32" s="6" t="str">
        <f t="shared" si="33"/>
        <v>#REF!</v>
      </c>
      <c r="F32" s="6" t="str">
        <f t="shared" ref="F32:I32" si="35">'Gibsonburg Golden Bears'!Y14</f>
        <v>#REF!</v>
      </c>
      <c r="G32" s="6" t="str">
        <f t="shared" si="35"/>
        <v>#REF!</v>
      </c>
      <c r="H32" s="6" t="str">
        <f t="shared" si="35"/>
        <v>#REF!</v>
      </c>
      <c r="I32" s="6" t="str">
        <f t="shared" si="35"/>
        <v>#REF!</v>
      </c>
    </row>
    <row r="33">
      <c r="A33" s="6" t="str">
        <f>'Gibsonburg Golden Bears'!U13</f>
        <v>#REF!</v>
      </c>
      <c r="E33" s="6" t="str">
        <f t="shared" si="33"/>
        <v>#REF!</v>
      </c>
      <c r="F33" s="6" t="str">
        <f t="shared" ref="F33:I33" si="36">'Gibsonburg Golden Bears'!Y13</f>
        <v>#REF!</v>
      </c>
      <c r="G33" s="6" t="str">
        <f t="shared" si="36"/>
        <v>#REF!</v>
      </c>
      <c r="H33" s="6" t="str">
        <f t="shared" si="36"/>
        <v>#REF!</v>
      </c>
      <c r="I33" s="6" t="str">
        <f t="shared" si="36"/>
        <v>#REF!</v>
      </c>
    </row>
    <row r="34">
      <c r="A34" s="6" t="str">
        <f>'Gibsonburg Golden Bears'!U12</f>
        <v>#REF!</v>
      </c>
      <c r="E34" s="6" t="str">
        <f t="shared" si="33"/>
        <v>#REF!</v>
      </c>
      <c r="F34" s="6" t="str">
        <f t="shared" ref="F34:I34" si="37">'Gibsonburg Golden Bears'!Y12</f>
        <v>#REF!</v>
      </c>
      <c r="G34" s="6" t="str">
        <f t="shared" si="37"/>
        <v>#REF!</v>
      </c>
      <c r="H34" s="6" t="str">
        <f t="shared" si="37"/>
        <v>#REF!</v>
      </c>
      <c r="I34" s="6" t="str">
        <f t="shared" si="37"/>
        <v>#REF!</v>
      </c>
    </row>
    <row r="35">
      <c r="A35" s="6" t="str">
        <f>'Gibsonburg Golden Bears'!U11</f>
        <v>#REF!</v>
      </c>
      <c r="E35" s="6" t="str">
        <f t="shared" si="33"/>
        <v>#REF!</v>
      </c>
      <c r="F35" s="6" t="str">
        <f t="shared" ref="F35:I35" si="38">'Gibsonburg Golden Bears'!Y11</f>
        <v>#REF!</v>
      </c>
      <c r="G35" s="6" t="str">
        <f t="shared" si="38"/>
        <v>#REF!</v>
      </c>
      <c r="H35" s="6" t="str">
        <f t="shared" si="38"/>
        <v>#REF!</v>
      </c>
      <c r="I35" s="6" t="str">
        <f t="shared" si="38"/>
        <v>#REF!</v>
      </c>
    </row>
    <row r="36">
      <c r="A36" s="6" t="str">
        <f>'Gibsonburg Golden Bears'!U10</f>
        <v>#REF!</v>
      </c>
      <c r="E36" s="6" t="str">
        <f t="shared" si="33"/>
        <v>#REF!</v>
      </c>
      <c r="F36" s="6" t="str">
        <f t="shared" ref="F36:I36" si="39">'Gibsonburg Golden Bears'!Y10</f>
        <v>#REF!</v>
      </c>
      <c r="G36" s="6" t="str">
        <f t="shared" si="39"/>
        <v>#REF!</v>
      </c>
      <c r="H36" s="6" t="str">
        <f t="shared" si="39"/>
        <v>#REF!</v>
      </c>
      <c r="I36" s="6" t="str">
        <f t="shared" si="39"/>
        <v>#REF!</v>
      </c>
    </row>
    <row r="37">
      <c r="A37" s="6" t="str">
        <f>'Gibsonburg Golden Bears'!U9</f>
        <v>#REF!</v>
      </c>
      <c r="E37" s="6" t="str">
        <f t="shared" si="33"/>
        <v>#REF!</v>
      </c>
      <c r="F37" s="6" t="str">
        <f t="shared" ref="F37:I37" si="40">'Gibsonburg Golden Bears'!Y9</f>
        <v>#REF!</v>
      </c>
      <c r="G37" s="6" t="str">
        <f t="shared" si="40"/>
        <v>#REF!</v>
      </c>
      <c r="H37" s="6" t="str">
        <f t="shared" si="40"/>
        <v>#REF!</v>
      </c>
      <c r="I37" s="6" t="str">
        <f t="shared" si="40"/>
        <v>#REF!</v>
      </c>
    </row>
    <row r="38">
      <c r="A38" s="6" t="str">
        <f>'Gibsonburg Golden Bears'!U8</f>
        <v>#REF!</v>
      </c>
      <c r="E38" s="6" t="str">
        <f t="shared" si="33"/>
        <v>#REF!</v>
      </c>
      <c r="F38" s="6" t="str">
        <f t="shared" ref="F38:I38" si="41">'Gibsonburg Golden Bears'!Y8</f>
        <v>#REF!</v>
      </c>
      <c r="G38" s="6" t="str">
        <f t="shared" si="41"/>
        <v>#REF!</v>
      </c>
      <c r="H38" s="6" t="str">
        <f t="shared" si="41"/>
        <v>#REF!</v>
      </c>
      <c r="I38" s="6" t="str">
        <f t="shared" si="41"/>
        <v>#REF!</v>
      </c>
    </row>
    <row r="39">
      <c r="A39" s="6" t="str">
        <f>'Gibsonburg Golden Bears'!U7</f>
        <v>#REF!</v>
      </c>
      <c r="E39" s="6" t="str">
        <f t="shared" si="33"/>
        <v>#REF!</v>
      </c>
      <c r="F39" s="6" t="str">
        <f t="shared" ref="F39:I39" si="42">'Gibsonburg Golden Bears'!Y7</f>
        <v>#REF!</v>
      </c>
      <c r="G39" s="6" t="str">
        <f t="shared" si="42"/>
        <v>#REF!</v>
      </c>
      <c r="H39" s="6" t="str">
        <f t="shared" si="42"/>
        <v>#REF!</v>
      </c>
      <c r="I39" s="6" t="str">
        <f t="shared" si="42"/>
        <v>#REF!</v>
      </c>
    </row>
    <row r="40">
      <c r="A40" s="6" t="str">
        <f>'Gibsonburg Golden Bears'!U6</f>
        <v>#REF!</v>
      </c>
      <c r="E40" s="6" t="str">
        <f t="shared" si="33"/>
        <v>#REF!</v>
      </c>
      <c r="F40" s="6" t="str">
        <f t="shared" ref="F40:I40" si="43">'Gibsonburg Golden Bears'!Y6</f>
        <v>#REF!</v>
      </c>
      <c r="G40" s="6" t="str">
        <f t="shared" si="43"/>
        <v>#REF!</v>
      </c>
      <c r="H40" s="6" t="str">
        <f t="shared" si="43"/>
        <v>#REF!</v>
      </c>
      <c r="I40" s="6" t="str">
        <f t="shared" si="43"/>
        <v>#REF!</v>
      </c>
    </row>
    <row r="41">
      <c r="A41" s="6" t="str">
        <f>'Gibsonburg Golden Bears'!U5</f>
        <v>#REF!</v>
      </c>
      <c r="E41" s="6" t="str">
        <f t="shared" si="33"/>
        <v>#REF!</v>
      </c>
      <c r="F41" s="6" t="str">
        <f t="shared" ref="F41:I41" si="44">'Gibsonburg Golden Bears'!Y5</f>
        <v>#REF!</v>
      </c>
      <c r="G41" s="6" t="str">
        <f t="shared" si="44"/>
        <v>#REF!</v>
      </c>
      <c r="H41" s="6" t="str">
        <f t="shared" si="44"/>
        <v>#REF!</v>
      </c>
      <c r="I41" s="6" t="str">
        <f t="shared" si="44"/>
        <v>#REF!</v>
      </c>
    </row>
    <row r="42">
      <c r="A42" s="6" t="str">
        <f>'Gibsonburg Golden Bears'!U4</f>
        <v>#REF!</v>
      </c>
      <c r="E42" s="6" t="str">
        <f t="shared" si="33"/>
        <v>#REF!</v>
      </c>
      <c r="F42" s="6" t="str">
        <f t="shared" ref="F42:I42" si="45">'Gibsonburg Golden Bears'!Y4</f>
        <v>#REF!</v>
      </c>
      <c r="G42" s="6" t="str">
        <f t="shared" si="45"/>
        <v>#REF!</v>
      </c>
      <c r="H42" s="6" t="str">
        <f t="shared" si="45"/>
        <v>#REF!</v>
      </c>
      <c r="I42" s="6" t="str">
        <f t="shared" si="45"/>
        <v>#REF!</v>
      </c>
    </row>
    <row r="43">
      <c r="A43" s="6" t="str">
        <f>'Gibsonburg Golden Bears'!U3</f>
        <v>#REF!</v>
      </c>
      <c r="E43" s="6" t="str">
        <f t="shared" si="33"/>
        <v>#REF!</v>
      </c>
      <c r="F43" s="6" t="str">
        <f t="shared" ref="F43:I43" si="46">'Gibsonburg Golden Bears'!Y3</f>
        <v>#REF!</v>
      </c>
      <c r="G43" s="6" t="str">
        <f t="shared" si="46"/>
        <v>#REF!</v>
      </c>
      <c r="H43" s="6" t="str">
        <f t="shared" si="46"/>
        <v>#REF!</v>
      </c>
      <c r="I43" s="6" t="str">
        <f t="shared" si="46"/>
        <v>#REF!</v>
      </c>
    </row>
    <row r="44">
      <c r="A44" s="6" t="str">
        <f>'Lakota Raiders'!U16</f>
        <v>#REF!</v>
      </c>
      <c r="E44" s="6" t="str">
        <f t="shared" ref="E44:E57" si="48">LEFT('Lakota Raiders'!A$1,3)</f>
        <v>#REF!</v>
      </c>
      <c r="F44" s="6" t="str">
        <f t="shared" ref="F44:I44" si="47">'Lakota Raiders'!Y16</f>
        <v>#REF!</v>
      </c>
      <c r="G44" s="6" t="str">
        <f t="shared" si="47"/>
        <v>#REF!</v>
      </c>
      <c r="H44" s="6" t="str">
        <f t="shared" si="47"/>
        <v>#REF!</v>
      </c>
      <c r="I44" s="6" t="str">
        <f t="shared" si="47"/>
        <v>#REF!</v>
      </c>
    </row>
    <row r="45">
      <c r="A45" s="6" t="str">
        <f>'Lakota Raiders'!U15</f>
        <v>#REF!</v>
      </c>
      <c r="E45" s="6" t="str">
        <f t="shared" si="48"/>
        <v>#REF!</v>
      </c>
      <c r="F45" s="6" t="str">
        <f t="shared" ref="F45:I45" si="49">'Lakota Raiders'!Y15</f>
        <v>#REF!</v>
      </c>
      <c r="G45" s="6" t="str">
        <f t="shared" si="49"/>
        <v>#REF!</v>
      </c>
      <c r="H45" s="6" t="str">
        <f t="shared" si="49"/>
        <v>#REF!</v>
      </c>
      <c r="I45" s="6" t="str">
        <f t="shared" si="49"/>
        <v>#REF!</v>
      </c>
    </row>
    <row r="46">
      <c r="A46" s="6" t="str">
        <f>'Lakota Raiders'!U14</f>
        <v>#REF!</v>
      </c>
      <c r="E46" s="6" t="str">
        <f t="shared" si="48"/>
        <v>#REF!</v>
      </c>
      <c r="F46" s="6" t="str">
        <f t="shared" ref="F46:I46" si="50">'Lakota Raiders'!Y14</f>
        <v>#REF!</v>
      </c>
      <c r="G46" s="6" t="str">
        <f t="shared" si="50"/>
        <v>#REF!</v>
      </c>
      <c r="H46" s="6" t="str">
        <f t="shared" si="50"/>
        <v>#REF!</v>
      </c>
      <c r="I46" s="6" t="str">
        <f t="shared" si="50"/>
        <v>#REF!</v>
      </c>
    </row>
    <row r="47">
      <c r="A47" s="6" t="str">
        <f>'Lakota Raiders'!U13</f>
        <v>#REF!</v>
      </c>
      <c r="E47" s="6" t="str">
        <f t="shared" si="48"/>
        <v>#REF!</v>
      </c>
      <c r="F47" s="6" t="str">
        <f t="shared" ref="F47:I47" si="51">'Lakota Raiders'!Y13</f>
        <v>#REF!</v>
      </c>
      <c r="G47" s="6" t="str">
        <f t="shared" si="51"/>
        <v>#REF!</v>
      </c>
      <c r="H47" s="6" t="str">
        <f t="shared" si="51"/>
        <v>#REF!</v>
      </c>
      <c r="I47" s="6" t="str">
        <f t="shared" si="51"/>
        <v>#REF!</v>
      </c>
    </row>
    <row r="48">
      <c r="A48" s="6" t="str">
        <f>'Lakota Raiders'!U12</f>
        <v>#REF!</v>
      </c>
      <c r="E48" s="6" t="str">
        <f t="shared" si="48"/>
        <v>#REF!</v>
      </c>
      <c r="F48" s="6" t="str">
        <f t="shared" ref="F48:I48" si="52">'Lakota Raiders'!Y12</f>
        <v>#REF!</v>
      </c>
      <c r="G48" s="6" t="str">
        <f t="shared" si="52"/>
        <v>#REF!</v>
      </c>
      <c r="H48" s="6" t="str">
        <f t="shared" si="52"/>
        <v>#REF!</v>
      </c>
      <c r="I48" s="6" t="str">
        <f t="shared" si="52"/>
        <v>#REF!</v>
      </c>
    </row>
    <row r="49">
      <c r="A49" s="6" t="str">
        <f>'Lakota Raiders'!U11</f>
        <v>#REF!</v>
      </c>
      <c r="E49" s="6" t="str">
        <f t="shared" si="48"/>
        <v>#REF!</v>
      </c>
      <c r="F49" s="6" t="str">
        <f t="shared" ref="F49:I49" si="53">'Lakota Raiders'!Y11</f>
        <v>#REF!</v>
      </c>
      <c r="G49" s="6" t="str">
        <f t="shared" si="53"/>
        <v>#REF!</v>
      </c>
      <c r="H49" s="6" t="str">
        <f t="shared" si="53"/>
        <v>#REF!</v>
      </c>
      <c r="I49" s="6" t="str">
        <f t="shared" si="53"/>
        <v>#REF!</v>
      </c>
    </row>
    <row r="50">
      <c r="A50" s="6" t="str">
        <f>'Lakota Raiders'!U10</f>
        <v>#REF!</v>
      </c>
      <c r="E50" s="6" t="str">
        <f t="shared" si="48"/>
        <v>#REF!</v>
      </c>
      <c r="F50" s="6" t="str">
        <f t="shared" ref="F50:I50" si="54">'Lakota Raiders'!Y10</f>
        <v>#REF!</v>
      </c>
      <c r="G50" s="6" t="str">
        <f t="shared" si="54"/>
        <v>#REF!</v>
      </c>
      <c r="H50" s="6" t="str">
        <f t="shared" si="54"/>
        <v>#REF!</v>
      </c>
      <c r="I50" s="6" t="str">
        <f t="shared" si="54"/>
        <v>#REF!</v>
      </c>
    </row>
    <row r="51">
      <c r="A51" s="6" t="str">
        <f>'Lakota Raiders'!U9</f>
        <v>#REF!</v>
      </c>
      <c r="E51" s="6" t="str">
        <f t="shared" si="48"/>
        <v>#REF!</v>
      </c>
      <c r="F51" s="6" t="str">
        <f t="shared" ref="F51:I51" si="55">'Lakota Raiders'!Y9</f>
        <v>#REF!</v>
      </c>
      <c r="G51" s="6" t="str">
        <f t="shared" si="55"/>
        <v>#REF!</v>
      </c>
      <c r="H51" s="6" t="str">
        <f t="shared" si="55"/>
        <v>#REF!</v>
      </c>
      <c r="I51" s="6" t="str">
        <f t="shared" si="55"/>
        <v>#REF!</v>
      </c>
    </row>
    <row r="52">
      <c r="A52" s="6" t="str">
        <f>'Lakota Raiders'!U8</f>
        <v>#REF!</v>
      </c>
      <c r="E52" s="6" t="str">
        <f t="shared" si="48"/>
        <v>#REF!</v>
      </c>
      <c r="F52" s="6" t="str">
        <f t="shared" ref="F52:I52" si="56">'Lakota Raiders'!Y8</f>
        <v>#REF!</v>
      </c>
      <c r="G52" s="6" t="str">
        <f t="shared" si="56"/>
        <v>#REF!</v>
      </c>
      <c r="H52" s="6" t="str">
        <f t="shared" si="56"/>
        <v>#REF!</v>
      </c>
      <c r="I52" s="6" t="str">
        <f t="shared" si="56"/>
        <v>#REF!</v>
      </c>
    </row>
    <row r="53">
      <c r="A53" s="6" t="str">
        <f>'Lakota Raiders'!U7</f>
        <v>#REF!</v>
      </c>
      <c r="E53" s="6" t="str">
        <f t="shared" si="48"/>
        <v>#REF!</v>
      </c>
      <c r="F53" s="6" t="str">
        <f t="shared" ref="F53:I53" si="57">'Lakota Raiders'!Y7</f>
        <v>#REF!</v>
      </c>
      <c r="G53" s="6" t="str">
        <f t="shared" si="57"/>
        <v>#REF!</v>
      </c>
      <c r="H53" s="6" t="str">
        <f t="shared" si="57"/>
        <v>#REF!</v>
      </c>
      <c r="I53" s="6" t="str">
        <f t="shared" si="57"/>
        <v>#REF!</v>
      </c>
    </row>
    <row r="54">
      <c r="A54" s="6" t="str">
        <f>'Lakota Raiders'!U6</f>
        <v>#REF!</v>
      </c>
      <c r="E54" s="6" t="str">
        <f t="shared" si="48"/>
        <v>#REF!</v>
      </c>
      <c r="F54" s="6" t="str">
        <f t="shared" ref="F54:I54" si="58">'Lakota Raiders'!Y6</f>
        <v>#REF!</v>
      </c>
      <c r="G54" s="6" t="str">
        <f t="shared" si="58"/>
        <v>#REF!</v>
      </c>
      <c r="H54" s="6" t="str">
        <f t="shared" si="58"/>
        <v>#REF!</v>
      </c>
      <c r="I54" s="6" t="str">
        <f t="shared" si="58"/>
        <v>#REF!</v>
      </c>
    </row>
    <row r="55">
      <c r="A55" s="6" t="str">
        <f>'Lakota Raiders'!U5</f>
        <v>#REF!</v>
      </c>
      <c r="E55" s="6" t="str">
        <f t="shared" si="48"/>
        <v>#REF!</v>
      </c>
      <c r="F55" s="6" t="str">
        <f t="shared" ref="F55:I55" si="59">'Lakota Raiders'!Y5</f>
        <v>#REF!</v>
      </c>
      <c r="G55" s="6" t="str">
        <f t="shared" si="59"/>
        <v>#REF!</v>
      </c>
      <c r="H55" s="6" t="str">
        <f t="shared" si="59"/>
        <v>#REF!</v>
      </c>
      <c r="I55" s="6" t="str">
        <f t="shared" si="59"/>
        <v>#REF!</v>
      </c>
    </row>
    <row r="56">
      <c r="A56" s="6" t="str">
        <f>'Lakota Raiders'!U4</f>
        <v>#REF!</v>
      </c>
      <c r="E56" s="6" t="str">
        <f t="shared" si="48"/>
        <v>#REF!</v>
      </c>
      <c r="F56" s="6" t="str">
        <f t="shared" ref="F56:I56" si="60">'Lakota Raiders'!Y4</f>
        <v>#REF!</v>
      </c>
      <c r="G56" s="6" t="str">
        <f t="shared" si="60"/>
        <v>#REF!</v>
      </c>
      <c r="H56" s="6" t="str">
        <f t="shared" si="60"/>
        <v>#REF!</v>
      </c>
      <c r="I56" s="6" t="str">
        <f t="shared" si="60"/>
        <v>#REF!</v>
      </c>
    </row>
    <row r="57">
      <c r="A57" s="6" t="str">
        <f>'Lakota Raiders'!U3</f>
        <v>#REF!</v>
      </c>
      <c r="E57" s="6" t="str">
        <f t="shared" si="48"/>
        <v>#REF!</v>
      </c>
      <c r="F57" s="6" t="str">
        <f t="shared" ref="F57:I57" si="61">'Lakota Raiders'!Y3</f>
        <v>#REF!</v>
      </c>
      <c r="G57" s="6" t="str">
        <f t="shared" si="61"/>
        <v>#REF!</v>
      </c>
      <c r="H57" s="6" t="str">
        <f t="shared" si="61"/>
        <v>#REF!</v>
      </c>
      <c r="I57" s="6" t="str">
        <f t="shared" si="61"/>
        <v>#REF!</v>
      </c>
    </row>
    <row r="58">
      <c r="A58" s="6" t="str">
        <f>'Margaretta Polar Bears'!U16</f>
        <v>#REF!</v>
      </c>
      <c r="E58" s="6" t="str">
        <f t="shared" ref="E58:E71" si="63">LEFT('Margaretta Polar Bears'!A$1,3)</f>
        <v>#REF!</v>
      </c>
      <c r="F58" s="6" t="str">
        <f t="shared" ref="F58:I58" si="62">'Margaretta Polar Bears'!Y16</f>
        <v>#REF!</v>
      </c>
      <c r="G58" s="6" t="str">
        <f t="shared" si="62"/>
        <v>#REF!</v>
      </c>
      <c r="H58" s="6" t="str">
        <f t="shared" si="62"/>
        <v>#REF!</v>
      </c>
      <c r="I58" s="6" t="str">
        <f t="shared" si="62"/>
        <v>#REF!</v>
      </c>
    </row>
    <row r="59">
      <c r="A59" s="6" t="str">
        <f>'Margaretta Polar Bears'!U15</f>
        <v>#REF!</v>
      </c>
      <c r="E59" s="6" t="str">
        <f t="shared" si="63"/>
        <v>#REF!</v>
      </c>
      <c r="F59" s="6" t="str">
        <f t="shared" ref="F59:I59" si="64">'Margaretta Polar Bears'!Y15</f>
        <v>#REF!</v>
      </c>
      <c r="G59" s="6" t="str">
        <f t="shared" si="64"/>
        <v>#REF!</v>
      </c>
      <c r="H59" s="6" t="str">
        <f t="shared" si="64"/>
        <v>#REF!</v>
      </c>
      <c r="I59" s="6" t="str">
        <f t="shared" si="64"/>
        <v>#REF!</v>
      </c>
    </row>
    <row r="60">
      <c r="A60" s="6" t="str">
        <f>'Margaretta Polar Bears'!U14</f>
        <v>#REF!</v>
      </c>
      <c r="E60" s="6" t="str">
        <f t="shared" si="63"/>
        <v>#REF!</v>
      </c>
      <c r="F60" s="6" t="str">
        <f t="shared" ref="F60:I60" si="65">'Margaretta Polar Bears'!Y14</f>
        <v>#REF!</v>
      </c>
      <c r="G60" s="6" t="str">
        <f t="shared" si="65"/>
        <v>#REF!</v>
      </c>
      <c r="H60" s="6" t="str">
        <f t="shared" si="65"/>
        <v>#REF!</v>
      </c>
      <c r="I60" s="6" t="str">
        <f t="shared" si="65"/>
        <v>#REF!</v>
      </c>
    </row>
    <row r="61">
      <c r="A61" s="6" t="str">
        <f>'Margaretta Polar Bears'!U13</f>
        <v>#REF!</v>
      </c>
      <c r="E61" s="6" t="str">
        <f t="shared" si="63"/>
        <v>#REF!</v>
      </c>
      <c r="F61" s="6" t="str">
        <f t="shared" ref="F61:I61" si="66">'Margaretta Polar Bears'!Y13</f>
        <v>#REF!</v>
      </c>
      <c r="G61" s="6" t="str">
        <f t="shared" si="66"/>
        <v>#REF!</v>
      </c>
      <c r="H61" s="6" t="str">
        <f t="shared" si="66"/>
        <v>#REF!</v>
      </c>
      <c r="I61" s="6" t="str">
        <f t="shared" si="66"/>
        <v>#REF!</v>
      </c>
    </row>
    <row r="62">
      <c r="A62" s="6" t="str">
        <f>'Margaretta Polar Bears'!U12</f>
        <v>#REF!</v>
      </c>
      <c r="E62" s="6" t="str">
        <f t="shared" si="63"/>
        <v>#REF!</v>
      </c>
      <c r="F62" s="6" t="str">
        <f t="shared" ref="F62:I62" si="67">'Margaretta Polar Bears'!Y12</f>
        <v>#REF!</v>
      </c>
      <c r="G62" s="6" t="str">
        <f t="shared" si="67"/>
        <v>#REF!</v>
      </c>
      <c r="H62" s="6" t="str">
        <f t="shared" si="67"/>
        <v>#REF!</v>
      </c>
      <c r="I62" s="6" t="str">
        <f t="shared" si="67"/>
        <v>#REF!</v>
      </c>
    </row>
    <row r="63">
      <c r="A63" s="6" t="str">
        <f>'Margaretta Polar Bears'!U11</f>
        <v>#REF!</v>
      </c>
      <c r="E63" s="6" t="str">
        <f t="shared" si="63"/>
        <v>#REF!</v>
      </c>
      <c r="F63" s="6" t="str">
        <f t="shared" ref="F63:I63" si="68">'Margaretta Polar Bears'!Y11</f>
        <v>#REF!</v>
      </c>
      <c r="G63" s="6" t="str">
        <f t="shared" si="68"/>
        <v>#REF!</v>
      </c>
      <c r="H63" s="6" t="str">
        <f t="shared" si="68"/>
        <v>#REF!</v>
      </c>
      <c r="I63" s="6" t="str">
        <f t="shared" si="68"/>
        <v>#REF!</v>
      </c>
    </row>
    <row r="64">
      <c r="A64" s="6" t="str">
        <f>'Margaretta Polar Bears'!U10</f>
        <v>#REF!</v>
      </c>
      <c r="E64" s="6" t="str">
        <f t="shared" si="63"/>
        <v>#REF!</v>
      </c>
      <c r="F64" s="6" t="str">
        <f t="shared" ref="F64:I64" si="69">'Margaretta Polar Bears'!Y10</f>
        <v>#REF!</v>
      </c>
      <c r="G64" s="6" t="str">
        <f t="shared" si="69"/>
        <v>#REF!</v>
      </c>
      <c r="H64" s="6" t="str">
        <f t="shared" si="69"/>
        <v>#REF!</v>
      </c>
      <c r="I64" s="6" t="str">
        <f t="shared" si="69"/>
        <v>#REF!</v>
      </c>
    </row>
    <row r="65">
      <c r="A65" s="6" t="str">
        <f>'Margaretta Polar Bears'!U9</f>
        <v>#REF!</v>
      </c>
      <c r="E65" s="6" t="str">
        <f t="shared" si="63"/>
        <v>#REF!</v>
      </c>
      <c r="F65" s="6" t="str">
        <f t="shared" ref="F65:I65" si="70">'Margaretta Polar Bears'!Y9</f>
        <v>#REF!</v>
      </c>
      <c r="G65" s="6" t="str">
        <f t="shared" si="70"/>
        <v>#REF!</v>
      </c>
      <c r="H65" s="6" t="str">
        <f t="shared" si="70"/>
        <v>#REF!</v>
      </c>
      <c r="I65" s="6" t="str">
        <f t="shared" si="70"/>
        <v>#REF!</v>
      </c>
    </row>
    <row r="66">
      <c r="A66" s="6" t="str">
        <f>'Margaretta Polar Bears'!U8</f>
        <v>#REF!</v>
      </c>
      <c r="E66" s="6" t="str">
        <f t="shared" si="63"/>
        <v>#REF!</v>
      </c>
      <c r="F66" s="6" t="str">
        <f t="shared" ref="F66:I66" si="71">'Margaretta Polar Bears'!Y8</f>
        <v>#REF!</v>
      </c>
      <c r="G66" s="6" t="str">
        <f t="shared" si="71"/>
        <v>#REF!</v>
      </c>
      <c r="H66" s="6" t="str">
        <f t="shared" si="71"/>
        <v>#REF!</v>
      </c>
      <c r="I66" s="6" t="str">
        <f t="shared" si="71"/>
        <v>#REF!</v>
      </c>
    </row>
    <row r="67">
      <c r="A67" s="6" t="str">
        <f>'Margaretta Polar Bears'!U7</f>
        <v>#REF!</v>
      </c>
      <c r="E67" s="6" t="str">
        <f t="shared" si="63"/>
        <v>#REF!</v>
      </c>
      <c r="F67" s="6" t="str">
        <f t="shared" ref="F67:I67" si="72">'Margaretta Polar Bears'!Y7</f>
        <v>#REF!</v>
      </c>
      <c r="G67" s="6" t="str">
        <f t="shared" si="72"/>
        <v>#REF!</v>
      </c>
      <c r="H67" s="6" t="str">
        <f t="shared" si="72"/>
        <v>#REF!</v>
      </c>
      <c r="I67" s="6" t="str">
        <f t="shared" si="72"/>
        <v>#REF!</v>
      </c>
    </row>
    <row r="68">
      <c r="A68" s="6" t="str">
        <f>'Margaretta Polar Bears'!U6</f>
        <v>#REF!</v>
      </c>
      <c r="E68" s="6" t="str">
        <f t="shared" si="63"/>
        <v>#REF!</v>
      </c>
      <c r="F68" s="6" t="str">
        <f t="shared" ref="F68:I68" si="73">'Margaretta Polar Bears'!Y6</f>
        <v>#REF!</v>
      </c>
      <c r="G68" s="6" t="str">
        <f t="shared" si="73"/>
        <v>#REF!</v>
      </c>
      <c r="H68" s="6" t="str">
        <f t="shared" si="73"/>
        <v>#REF!</v>
      </c>
      <c r="I68" s="6" t="str">
        <f t="shared" si="73"/>
        <v>#REF!</v>
      </c>
    </row>
    <row r="69">
      <c r="A69" s="6" t="str">
        <f>'Margaretta Polar Bears'!U5</f>
        <v>#REF!</v>
      </c>
      <c r="E69" s="6" t="str">
        <f t="shared" si="63"/>
        <v>#REF!</v>
      </c>
      <c r="F69" s="6" t="str">
        <f t="shared" ref="F69:I69" si="74">'Margaretta Polar Bears'!Y5</f>
        <v>#REF!</v>
      </c>
      <c r="G69" s="6" t="str">
        <f t="shared" si="74"/>
        <v>#REF!</v>
      </c>
      <c r="H69" s="6" t="str">
        <f t="shared" si="74"/>
        <v>#REF!</v>
      </c>
      <c r="I69" s="6" t="str">
        <f t="shared" si="74"/>
        <v>#REF!</v>
      </c>
    </row>
    <row r="70">
      <c r="A70" s="6" t="str">
        <f>'Margaretta Polar Bears'!U4</f>
        <v>#REF!</v>
      </c>
      <c r="E70" s="6" t="str">
        <f t="shared" si="63"/>
        <v>#REF!</v>
      </c>
      <c r="F70" s="6" t="str">
        <f t="shared" ref="F70:I70" si="75">'Margaretta Polar Bears'!Y4</f>
        <v>#REF!</v>
      </c>
      <c r="G70" s="6" t="str">
        <f t="shared" si="75"/>
        <v>#REF!</v>
      </c>
      <c r="H70" s="6" t="str">
        <f t="shared" si="75"/>
        <v>#REF!</v>
      </c>
      <c r="I70" s="6" t="str">
        <f t="shared" si="75"/>
        <v>#REF!</v>
      </c>
    </row>
    <row r="71">
      <c r="A71" s="6" t="str">
        <f>'Margaretta Polar Bears'!U3</f>
        <v>#REF!</v>
      </c>
      <c r="E71" s="6" t="str">
        <f t="shared" si="63"/>
        <v>#REF!</v>
      </c>
      <c r="F71" s="6" t="str">
        <f t="shared" ref="F71:I71" si="76">'Margaretta Polar Bears'!Y3</f>
        <v>#REF!</v>
      </c>
      <c r="G71" s="6" t="str">
        <f t="shared" si="76"/>
        <v>#REF!</v>
      </c>
      <c r="H71" s="6" t="str">
        <f t="shared" si="76"/>
        <v>#REF!</v>
      </c>
      <c r="I71" s="6" t="str">
        <f t="shared" si="76"/>
        <v>#REF!</v>
      </c>
    </row>
    <row r="72">
      <c r="A72" s="8" t="str">
        <f>'Willard Flashes'!U16</f>
        <v>#REF!</v>
      </c>
      <c r="B72" s="8"/>
      <c r="C72" s="8"/>
      <c r="D72" s="8"/>
      <c r="E72" s="8" t="str">
        <f t="shared" ref="E72:E85" si="78">LEFT('Willard Flashes'!A$1,3)</f>
        <v>#REF!</v>
      </c>
      <c r="F72" s="9" t="str">
        <f t="shared" ref="F72:I72" si="77">'Willard Flashes'!Y16</f>
        <v>#REF!</v>
      </c>
      <c r="G72" s="9" t="str">
        <f t="shared" si="77"/>
        <v>#REF!</v>
      </c>
      <c r="H72" s="9" t="str">
        <f t="shared" si="77"/>
        <v>#REF!</v>
      </c>
      <c r="I72" s="10" t="str">
        <f t="shared" si="77"/>
        <v>#REF!</v>
      </c>
    </row>
    <row r="73">
      <c r="A73" s="8" t="str">
        <f>'Willard Flashes'!U15</f>
        <v>#REF!</v>
      </c>
      <c r="B73" s="8"/>
      <c r="C73" s="8"/>
      <c r="D73" s="8"/>
      <c r="E73" s="8" t="str">
        <f t="shared" si="78"/>
        <v>#REF!</v>
      </c>
      <c r="F73" s="9" t="str">
        <f t="shared" ref="F73:I73" si="79">'Willard Flashes'!Y15</f>
        <v>#REF!</v>
      </c>
      <c r="G73" s="9" t="str">
        <f t="shared" si="79"/>
        <v>#REF!</v>
      </c>
      <c r="H73" s="9" t="str">
        <f t="shared" si="79"/>
        <v>#REF!</v>
      </c>
      <c r="I73" s="10" t="str">
        <f t="shared" si="79"/>
        <v>#REF!</v>
      </c>
    </row>
    <row r="74">
      <c r="A74" s="8" t="str">
        <f>'Willard Flashes'!U14</f>
        <v>#REF!</v>
      </c>
      <c r="B74" s="8"/>
      <c r="C74" s="8"/>
      <c r="D74" s="8"/>
      <c r="E74" s="8" t="str">
        <f t="shared" si="78"/>
        <v>#REF!</v>
      </c>
      <c r="F74" s="9" t="str">
        <f t="shared" ref="F74:I74" si="80">'Willard Flashes'!Y14</f>
        <v>#REF!</v>
      </c>
      <c r="G74" s="9" t="str">
        <f t="shared" si="80"/>
        <v>#REF!</v>
      </c>
      <c r="H74" s="9" t="str">
        <f t="shared" si="80"/>
        <v>#REF!</v>
      </c>
      <c r="I74" s="10" t="str">
        <f t="shared" si="80"/>
        <v>#REF!</v>
      </c>
    </row>
    <row r="75">
      <c r="A75" s="8" t="str">
        <f>'Willard Flashes'!U13</f>
        <v>#REF!</v>
      </c>
      <c r="B75" s="8"/>
      <c r="C75" s="8"/>
      <c r="D75" s="8"/>
      <c r="E75" s="8" t="str">
        <f t="shared" si="78"/>
        <v>#REF!</v>
      </c>
      <c r="F75" s="9" t="str">
        <f t="shared" ref="F75:I75" si="81">'Willard Flashes'!Y13</f>
        <v>#REF!</v>
      </c>
      <c r="G75" s="9" t="str">
        <f t="shared" si="81"/>
        <v>#REF!</v>
      </c>
      <c r="H75" s="9" t="str">
        <f t="shared" si="81"/>
        <v>#REF!</v>
      </c>
      <c r="I75" s="10" t="str">
        <f t="shared" si="81"/>
        <v>#REF!</v>
      </c>
    </row>
    <row r="76">
      <c r="A76" s="8" t="str">
        <f>'Willard Flashes'!U12</f>
        <v>#REF!</v>
      </c>
      <c r="B76" s="8"/>
      <c r="C76" s="8"/>
      <c r="D76" s="8"/>
      <c r="E76" s="8" t="str">
        <f t="shared" si="78"/>
        <v>#REF!</v>
      </c>
      <c r="F76" s="9" t="str">
        <f t="shared" ref="F76:I76" si="82">'Willard Flashes'!Y12</f>
        <v>#REF!</v>
      </c>
      <c r="G76" s="9" t="str">
        <f t="shared" si="82"/>
        <v>#REF!</v>
      </c>
      <c r="H76" s="9" t="str">
        <f t="shared" si="82"/>
        <v>#REF!</v>
      </c>
      <c r="I76" s="10" t="str">
        <f t="shared" si="82"/>
        <v>#REF!</v>
      </c>
    </row>
    <row r="77">
      <c r="A77" s="8" t="str">
        <f>'Willard Flashes'!U11</f>
        <v>#REF!</v>
      </c>
      <c r="B77" s="8"/>
      <c r="C77" s="8"/>
      <c r="D77" s="8"/>
      <c r="E77" s="8" t="str">
        <f t="shared" si="78"/>
        <v>#REF!</v>
      </c>
      <c r="F77" s="9" t="str">
        <f t="shared" ref="F77:I77" si="83">'Willard Flashes'!Y11</f>
        <v>#REF!</v>
      </c>
      <c r="G77" s="9" t="str">
        <f t="shared" si="83"/>
        <v>#REF!</v>
      </c>
      <c r="H77" s="9" t="str">
        <f t="shared" si="83"/>
        <v>#REF!</v>
      </c>
      <c r="I77" s="10" t="str">
        <f t="shared" si="83"/>
        <v>#REF!</v>
      </c>
    </row>
    <row r="78">
      <c r="A78" s="8" t="str">
        <f>'Willard Flashes'!U10</f>
        <v>#REF!</v>
      </c>
      <c r="B78" s="8"/>
      <c r="C78" s="8"/>
      <c r="D78" s="8"/>
      <c r="E78" s="8" t="str">
        <f t="shared" si="78"/>
        <v>#REF!</v>
      </c>
      <c r="F78" s="9" t="str">
        <f t="shared" ref="F78:I78" si="84">'Willard Flashes'!Y10</f>
        <v>#REF!</v>
      </c>
      <c r="G78" s="9" t="str">
        <f t="shared" si="84"/>
        <v>#REF!</v>
      </c>
      <c r="H78" s="9" t="str">
        <f t="shared" si="84"/>
        <v>#REF!</v>
      </c>
      <c r="I78" s="10" t="str">
        <f t="shared" si="84"/>
        <v>#REF!</v>
      </c>
    </row>
    <row r="79">
      <c r="A79" s="8" t="str">
        <f>'Willard Flashes'!U9</f>
        <v>#REF!</v>
      </c>
      <c r="B79" s="8"/>
      <c r="C79" s="8"/>
      <c r="D79" s="8"/>
      <c r="E79" s="8" t="str">
        <f t="shared" si="78"/>
        <v>#REF!</v>
      </c>
      <c r="F79" s="9" t="str">
        <f t="shared" ref="F79:I79" si="85">'Willard Flashes'!Y9</f>
        <v>#REF!</v>
      </c>
      <c r="G79" s="9" t="str">
        <f t="shared" si="85"/>
        <v>#REF!</v>
      </c>
      <c r="H79" s="9" t="str">
        <f t="shared" si="85"/>
        <v>#REF!</v>
      </c>
      <c r="I79" s="10" t="str">
        <f t="shared" si="85"/>
        <v>#REF!</v>
      </c>
    </row>
    <row r="80">
      <c r="A80" s="8" t="str">
        <f>'Willard Flashes'!U8</f>
        <v>#REF!</v>
      </c>
      <c r="B80" s="8"/>
      <c r="C80" s="8"/>
      <c r="D80" s="8"/>
      <c r="E80" s="8" t="str">
        <f t="shared" si="78"/>
        <v>#REF!</v>
      </c>
      <c r="F80" s="9" t="str">
        <f t="shared" ref="F80:I80" si="86">'Willard Flashes'!Y8</f>
        <v>#REF!</v>
      </c>
      <c r="G80" s="9" t="str">
        <f t="shared" si="86"/>
        <v>#REF!</v>
      </c>
      <c r="H80" s="9" t="str">
        <f t="shared" si="86"/>
        <v>#REF!</v>
      </c>
      <c r="I80" s="10" t="str">
        <f t="shared" si="86"/>
        <v>#REF!</v>
      </c>
    </row>
    <row r="81">
      <c r="A81" s="8" t="str">
        <f>'Willard Flashes'!U7</f>
        <v>#REF!</v>
      </c>
      <c r="B81" s="8"/>
      <c r="C81" s="8"/>
      <c r="D81" s="8"/>
      <c r="E81" s="8" t="str">
        <f t="shared" si="78"/>
        <v>#REF!</v>
      </c>
      <c r="F81" s="9" t="str">
        <f t="shared" ref="F81:I81" si="87">'Willard Flashes'!Y7</f>
        <v>#REF!</v>
      </c>
      <c r="G81" s="9" t="str">
        <f t="shared" si="87"/>
        <v>#REF!</v>
      </c>
      <c r="H81" s="9" t="str">
        <f t="shared" si="87"/>
        <v>#REF!</v>
      </c>
      <c r="I81" s="10" t="str">
        <f t="shared" si="87"/>
        <v>#REF!</v>
      </c>
    </row>
    <row r="82">
      <c r="A82" s="8" t="str">
        <f>'Willard Flashes'!U6</f>
        <v>#REF!</v>
      </c>
      <c r="B82" s="8"/>
      <c r="C82" s="8"/>
      <c r="D82" s="8"/>
      <c r="E82" s="8" t="str">
        <f t="shared" si="78"/>
        <v>#REF!</v>
      </c>
      <c r="F82" s="9" t="str">
        <f t="shared" ref="F82:I82" si="88">'Willard Flashes'!Y6</f>
        <v>#REF!</v>
      </c>
      <c r="G82" s="9" t="str">
        <f t="shared" si="88"/>
        <v>#REF!</v>
      </c>
      <c r="H82" s="9" t="str">
        <f t="shared" si="88"/>
        <v>#REF!</v>
      </c>
      <c r="I82" s="10" t="str">
        <f t="shared" si="88"/>
        <v>#REF!</v>
      </c>
    </row>
    <row r="83">
      <c r="A83" s="8" t="str">
        <f>'Willard Flashes'!U5</f>
        <v>#REF!</v>
      </c>
      <c r="B83" s="8"/>
      <c r="C83" s="8"/>
      <c r="D83" s="8"/>
      <c r="E83" s="8" t="str">
        <f t="shared" si="78"/>
        <v>#REF!</v>
      </c>
      <c r="F83" s="9" t="str">
        <f t="shared" ref="F83:I83" si="89">'Willard Flashes'!Y5</f>
        <v>#REF!</v>
      </c>
      <c r="G83" s="9" t="str">
        <f t="shared" si="89"/>
        <v>#REF!</v>
      </c>
      <c r="H83" s="9" t="str">
        <f t="shared" si="89"/>
        <v>#REF!</v>
      </c>
      <c r="I83" s="10" t="str">
        <f t="shared" si="89"/>
        <v>#REF!</v>
      </c>
    </row>
    <row r="84">
      <c r="A84" s="8" t="str">
        <f>'Willard Flashes'!U4</f>
        <v>#REF!</v>
      </c>
      <c r="B84" s="8"/>
      <c r="C84" s="8"/>
      <c r="D84" s="8"/>
      <c r="E84" s="8" t="str">
        <f t="shared" si="78"/>
        <v>#REF!</v>
      </c>
      <c r="F84" s="9" t="str">
        <f t="shared" ref="F84:I84" si="90">'Willard Flashes'!Y4</f>
        <v>#REF!</v>
      </c>
      <c r="G84" s="9" t="str">
        <f t="shared" si="90"/>
        <v>#REF!</v>
      </c>
      <c r="H84" s="9" t="str">
        <f t="shared" si="90"/>
        <v>#REF!</v>
      </c>
      <c r="I84" s="10" t="str">
        <f t="shared" si="90"/>
        <v>#REF!</v>
      </c>
    </row>
    <row r="85">
      <c r="A85" s="8" t="str">
        <f>'Willard Flashes'!U3</f>
        <v>#REF!</v>
      </c>
      <c r="B85" s="8"/>
      <c r="C85" s="8"/>
      <c r="D85" s="8"/>
      <c r="E85" s="8" t="str">
        <f t="shared" si="78"/>
        <v>#REF!</v>
      </c>
      <c r="F85" s="9" t="str">
        <f t="shared" ref="F85:I85" si="91">'Willard Flashes'!Y3</f>
        <v>#REF!</v>
      </c>
      <c r="G85" s="9" t="str">
        <f t="shared" si="91"/>
        <v>#REF!</v>
      </c>
      <c r="H85" s="9" t="str">
        <f t="shared" si="91"/>
        <v>#REF!</v>
      </c>
      <c r="I85" s="10" t="str">
        <f t="shared" si="91"/>
        <v>#REF!</v>
      </c>
    </row>
    <row r="86">
      <c r="A86" s="8" t="str">
        <f>'Hopewell-Loudon Chieftains'!U16</f>
        <v>#REF!</v>
      </c>
      <c r="B86" s="8"/>
      <c r="C86" s="8"/>
      <c r="D86" s="8"/>
      <c r="E86" s="8" t="str">
        <f t="shared" ref="E86:E99" si="93">LEFT('Hopewell-Loudon Chieftains'!A$1,3)</f>
        <v>#REF!</v>
      </c>
      <c r="F86" s="9" t="str">
        <f t="shared" ref="F86:I86" si="92">'Hopewell-Loudon Chieftains'!Y16</f>
        <v>#REF!</v>
      </c>
      <c r="G86" s="9" t="str">
        <f t="shared" si="92"/>
        <v>#REF!</v>
      </c>
      <c r="H86" s="9" t="str">
        <f t="shared" si="92"/>
        <v>#REF!</v>
      </c>
      <c r="I86" s="10" t="str">
        <f t="shared" si="92"/>
        <v>#REF!</v>
      </c>
    </row>
    <row r="87">
      <c r="A87" s="8" t="str">
        <f>'Hopewell-Loudon Chieftains'!U15</f>
        <v>#REF!</v>
      </c>
      <c r="B87" s="8"/>
      <c r="C87" s="8"/>
      <c r="D87" s="8"/>
      <c r="E87" s="8" t="str">
        <f t="shared" si="93"/>
        <v>#REF!</v>
      </c>
      <c r="F87" s="9" t="str">
        <f t="shared" ref="F87:I87" si="94">'Hopewell-Loudon Chieftains'!Y15</f>
        <v>#REF!</v>
      </c>
      <c r="G87" s="9" t="str">
        <f t="shared" si="94"/>
        <v>#REF!</v>
      </c>
      <c r="H87" s="9" t="str">
        <f t="shared" si="94"/>
        <v>#REF!</v>
      </c>
      <c r="I87" s="10" t="str">
        <f t="shared" si="94"/>
        <v>#REF!</v>
      </c>
    </row>
    <row r="88">
      <c r="A88" s="8" t="str">
        <f>'Hopewell-Loudon Chieftains'!U14</f>
        <v>#REF!</v>
      </c>
      <c r="B88" s="8"/>
      <c r="C88" s="8"/>
      <c r="D88" s="8"/>
      <c r="E88" s="8" t="str">
        <f t="shared" si="93"/>
        <v>#REF!</v>
      </c>
      <c r="F88" s="9" t="str">
        <f t="shared" ref="F88:I88" si="95">'Hopewell-Loudon Chieftains'!Y14</f>
        <v>#REF!</v>
      </c>
      <c r="G88" s="9" t="str">
        <f t="shared" si="95"/>
        <v>#REF!</v>
      </c>
      <c r="H88" s="9" t="str">
        <f t="shared" si="95"/>
        <v>#REF!</v>
      </c>
      <c r="I88" s="10" t="str">
        <f t="shared" si="95"/>
        <v>#REF!</v>
      </c>
    </row>
    <row r="89">
      <c r="A89" s="8" t="str">
        <f>'Hopewell-Loudon Chieftains'!U13</f>
        <v>#REF!</v>
      </c>
      <c r="B89" s="8"/>
      <c r="C89" s="8"/>
      <c r="D89" s="8"/>
      <c r="E89" s="8" t="str">
        <f t="shared" si="93"/>
        <v>#REF!</v>
      </c>
      <c r="F89" s="9" t="str">
        <f t="shared" ref="F89:I89" si="96">'Hopewell-Loudon Chieftains'!Y13</f>
        <v>#REF!</v>
      </c>
      <c r="G89" s="9" t="str">
        <f t="shared" si="96"/>
        <v>#REF!</v>
      </c>
      <c r="H89" s="9" t="str">
        <f t="shared" si="96"/>
        <v>#REF!</v>
      </c>
      <c r="I89" s="10" t="str">
        <f t="shared" si="96"/>
        <v>#REF!</v>
      </c>
    </row>
    <row r="90">
      <c r="A90" s="8" t="str">
        <f>'Hopewell-Loudon Chieftains'!U12</f>
        <v>#REF!</v>
      </c>
      <c r="B90" s="8"/>
      <c r="C90" s="8"/>
      <c r="D90" s="8"/>
      <c r="E90" s="8" t="str">
        <f t="shared" si="93"/>
        <v>#REF!</v>
      </c>
      <c r="F90" s="9" t="str">
        <f t="shared" ref="F90:I90" si="97">'Hopewell-Loudon Chieftains'!Y12</f>
        <v>#REF!</v>
      </c>
      <c r="G90" s="9" t="str">
        <f t="shared" si="97"/>
        <v>#REF!</v>
      </c>
      <c r="H90" s="9" t="str">
        <f t="shared" si="97"/>
        <v>#REF!</v>
      </c>
      <c r="I90" s="10" t="str">
        <f t="shared" si="97"/>
        <v>#REF!</v>
      </c>
    </row>
    <row r="91">
      <c r="A91" s="8" t="str">
        <f>'Hopewell-Loudon Chieftains'!U11</f>
        <v>#REF!</v>
      </c>
      <c r="B91" s="8"/>
      <c r="C91" s="8"/>
      <c r="D91" s="8"/>
      <c r="E91" s="8" t="str">
        <f t="shared" si="93"/>
        <v>#REF!</v>
      </c>
      <c r="F91" s="9" t="str">
        <f t="shared" ref="F91:I91" si="98">'Hopewell-Loudon Chieftains'!Y11</f>
        <v>#REF!</v>
      </c>
      <c r="G91" s="9" t="str">
        <f t="shared" si="98"/>
        <v>#REF!</v>
      </c>
      <c r="H91" s="9" t="str">
        <f t="shared" si="98"/>
        <v>#REF!</v>
      </c>
      <c r="I91" s="10" t="str">
        <f t="shared" si="98"/>
        <v>#REF!</v>
      </c>
    </row>
    <row r="92">
      <c r="A92" s="8" t="str">
        <f>'Hopewell-Loudon Chieftains'!U10</f>
        <v>#REF!</v>
      </c>
      <c r="B92" s="8"/>
      <c r="C92" s="8"/>
      <c r="D92" s="8"/>
      <c r="E92" s="8" t="str">
        <f t="shared" si="93"/>
        <v>#REF!</v>
      </c>
      <c r="F92" s="9" t="str">
        <f t="shared" ref="F92:I92" si="99">'Hopewell-Loudon Chieftains'!Y10</f>
        <v>#REF!</v>
      </c>
      <c r="G92" s="9" t="str">
        <f t="shared" si="99"/>
        <v>#REF!</v>
      </c>
      <c r="H92" s="9" t="str">
        <f t="shared" si="99"/>
        <v>#REF!</v>
      </c>
      <c r="I92" s="10" t="str">
        <f t="shared" si="99"/>
        <v>#REF!</v>
      </c>
    </row>
    <row r="93">
      <c r="A93" s="8" t="str">
        <f>'Hopewell-Loudon Chieftains'!U9</f>
        <v>#REF!</v>
      </c>
      <c r="B93" s="8"/>
      <c r="C93" s="8"/>
      <c r="D93" s="8"/>
      <c r="E93" s="8" t="str">
        <f t="shared" si="93"/>
        <v>#REF!</v>
      </c>
      <c r="F93" s="9" t="str">
        <f t="shared" ref="F93:I93" si="100">'Hopewell-Loudon Chieftains'!Y9</f>
        <v>#REF!</v>
      </c>
      <c r="G93" s="9" t="str">
        <f t="shared" si="100"/>
        <v>#REF!</v>
      </c>
      <c r="H93" s="9" t="str">
        <f t="shared" si="100"/>
        <v>#REF!</v>
      </c>
      <c r="I93" s="10" t="str">
        <f t="shared" si="100"/>
        <v>#REF!</v>
      </c>
    </row>
    <row r="94">
      <c r="A94" s="8" t="str">
        <f>'Hopewell-Loudon Chieftains'!U8</f>
        <v>#REF!</v>
      </c>
      <c r="B94" s="8"/>
      <c r="C94" s="8"/>
      <c r="D94" s="8"/>
      <c r="E94" s="8" t="str">
        <f t="shared" si="93"/>
        <v>#REF!</v>
      </c>
      <c r="F94" s="9" t="str">
        <f t="shared" ref="F94:I94" si="101">'Hopewell-Loudon Chieftains'!Y8</f>
        <v>#REF!</v>
      </c>
      <c r="G94" s="9" t="str">
        <f t="shared" si="101"/>
        <v>#REF!</v>
      </c>
      <c r="H94" s="9" t="str">
        <f t="shared" si="101"/>
        <v>#REF!</v>
      </c>
      <c r="I94" s="10" t="str">
        <f t="shared" si="101"/>
        <v>#REF!</v>
      </c>
    </row>
    <row r="95">
      <c r="A95" s="8" t="str">
        <f>'Hopewell-Loudon Chieftains'!U7</f>
        <v>#REF!</v>
      </c>
      <c r="B95" s="8"/>
      <c r="C95" s="8"/>
      <c r="D95" s="8"/>
      <c r="E95" s="8" t="str">
        <f t="shared" si="93"/>
        <v>#REF!</v>
      </c>
      <c r="F95" s="9" t="str">
        <f t="shared" ref="F95:I95" si="102">'Hopewell-Loudon Chieftains'!Y7</f>
        <v>#REF!</v>
      </c>
      <c r="G95" s="9" t="str">
        <f t="shared" si="102"/>
        <v>#REF!</v>
      </c>
      <c r="H95" s="9" t="str">
        <f t="shared" si="102"/>
        <v>#REF!</v>
      </c>
      <c r="I95" s="10" t="str">
        <f t="shared" si="102"/>
        <v>#REF!</v>
      </c>
    </row>
    <row r="96">
      <c r="A96" s="8" t="str">
        <f>'Hopewell-Loudon Chieftains'!U6</f>
        <v>#REF!</v>
      </c>
      <c r="B96" s="8"/>
      <c r="C96" s="8"/>
      <c r="D96" s="8"/>
      <c r="E96" s="8" t="str">
        <f t="shared" si="93"/>
        <v>#REF!</v>
      </c>
      <c r="F96" s="9" t="str">
        <f t="shared" ref="F96:I96" si="103">'Hopewell-Loudon Chieftains'!Y6</f>
        <v>#REF!</v>
      </c>
      <c r="G96" s="9" t="str">
        <f t="shared" si="103"/>
        <v>#REF!</v>
      </c>
      <c r="H96" s="9" t="str">
        <f t="shared" si="103"/>
        <v>#REF!</v>
      </c>
      <c r="I96" s="10" t="str">
        <f t="shared" si="103"/>
        <v>#REF!</v>
      </c>
    </row>
    <row r="97">
      <c r="A97" s="8" t="str">
        <f>'Hopewell-Loudon Chieftains'!U5</f>
        <v>#REF!</v>
      </c>
      <c r="B97" s="8"/>
      <c r="C97" s="8"/>
      <c r="D97" s="8"/>
      <c r="E97" s="8" t="str">
        <f t="shared" si="93"/>
        <v>#REF!</v>
      </c>
      <c r="F97" s="9" t="str">
        <f t="shared" ref="F97:I97" si="104">'Hopewell-Loudon Chieftains'!Y5</f>
        <v>#REF!</v>
      </c>
      <c r="G97" s="9" t="str">
        <f t="shared" si="104"/>
        <v>#REF!</v>
      </c>
      <c r="H97" s="9" t="str">
        <f t="shared" si="104"/>
        <v>#REF!</v>
      </c>
      <c r="I97" s="10" t="str">
        <f t="shared" si="104"/>
        <v>#REF!</v>
      </c>
    </row>
    <row r="98">
      <c r="A98" s="8" t="str">
        <f>'Hopewell-Loudon Chieftains'!U4</f>
        <v>#REF!</v>
      </c>
      <c r="B98" s="8"/>
      <c r="C98" s="8"/>
      <c r="D98" s="8"/>
      <c r="E98" s="8" t="str">
        <f t="shared" si="93"/>
        <v>#REF!</v>
      </c>
      <c r="F98" s="9" t="str">
        <f t="shared" ref="F98:I98" si="105">'Hopewell-Loudon Chieftains'!Y4</f>
        <v>#REF!</v>
      </c>
      <c r="G98" s="9" t="str">
        <f t="shared" si="105"/>
        <v>#REF!</v>
      </c>
      <c r="H98" s="9" t="str">
        <f t="shared" si="105"/>
        <v>#REF!</v>
      </c>
      <c r="I98" s="10" t="str">
        <f t="shared" si="105"/>
        <v>#REF!</v>
      </c>
    </row>
    <row r="99">
      <c r="A99" s="8" t="str">
        <f>'Hopewell-Loudon Chieftains'!U3</f>
        <v>#REF!</v>
      </c>
      <c r="B99" s="8"/>
      <c r="C99" s="8"/>
      <c r="D99" s="8"/>
      <c r="E99" s="8" t="str">
        <f t="shared" si="93"/>
        <v>#REF!</v>
      </c>
      <c r="F99" s="9" t="str">
        <f t="shared" ref="F99:I99" si="106">'Hopewell-Loudon Chieftains'!Y3</f>
        <v>#REF!</v>
      </c>
      <c r="G99" s="9" t="str">
        <f t="shared" si="106"/>
        <v>#REF!</v>
      </c>
      <c r="H99" s="9" t="str">
        <f t="shared" si="106"/>
        <v>#REF!</v>
      </c>
      <c r="I99" s="10" t="str">
        <f t="shared" si="106"/>
        <v>#REF!</v>
      </c>
    </row>
    <row r="100">
      <c r="A100" s="6" t="str">
        <f>'SJCC Crimson Streaks'!U16</f>
        <v>#REF!</v>
      </c>
      <c r="E100" s="6" t="str">
        <f t="shared" ref="E100:E113" si="108">LEFT('SJCC Crimson Streaks'!A$1,3)</f>
        <v>#REF!</v>
      </c>
      <c r="F100" s="6" t="str">
        <f t="shared" ref="F100:I100" si="107">'SJCC Crimson Streaks'!Y16</f>
        <v>#REF!</v>
      </c>
      <c r="G100" s="6" t="str">
        <f t="shared" si="107"/>
        <v>#REF!</v>
      </c>
      <c r="H100" s="6" t="str">
        <f t="shared" si="107"/>
        <v>#REF!</v>
      </c>
      <c r="I100" s="6" t="str">
        <f t="shared" si="107"/>
        <v>#REF!</v>
      </c>
    </row>
    <row r="101">
      <c r="A101" s="6" t="str">
        <f>'SJCC Crimson Streaks'!U15</f>
        <v>#REF!</v>
      </c>
      <c r="E101" s="6" t="str">
        <f t="shared" si="108"/>
        <v>#REF!</v>
      </c>
      <c r="F101" s="6" t="str">
        <f t="shared" ref="F101:I101" si="109">'SJCC Crimson Streaks'!Y15</f>
        <v>#REF!</v>
      </c>
      <c r="G101" s="6" t="str">
        <f t="shared" si="109"/>
        <v>#REF!</v>
      </c>
      <c r="H101" s="6" t="str">
        <f t="shared" si="109"/>
        <v>#REF!</v>
      </c>
      <c r="I101" s="6" t="str">
        <f t="shared" si="109"/>
        <v>#REF!</v>
      </c>
    </row>
    <row r="102">
      <c r="A102" s="6" t="str">
        <f>'SJCC Crimson Streaks'!U14</f>
        <v>#REF!</v>
      </c>
      <c r="E102" s="6" t="str">
        <f t="shared" si="108"/>
        <v>#REF!</v>
      </c>
      <c r="F102" s="6" t="str">
        <f t="shared" ref="F102:I102" si="110">'SJCC Crimson Streaks'!Y14</f>
        <v>#REF!</v>
      </c>
      <c r="G102" s="6" t="str">
        <f t="shared" si="110"/>
        <v>#REF!</v>
      </c>
      <c r="H102" s="6" t="str">
        <f t="shared" si="110"/>
        <v>#REF!</v>
      </c>
      <c r="I102" s="6" t="str">
        <f t="shared" si="110"/>
        <v>#REF!</v>
      </c>
    </row>
    <row r="103">
      <c r="A103" s="6" t="str">
        <f>'SJCC Crimson Streaks'!U13</f>
        <v>#REF!</v>
      </c>
      <c r="E103" s="6" t="str">
        <f t="shared" si="108"/>
        <v>#REF!</v>
      </c>
      <c r="F103" s="6" t="str">
        <f t="shared" ref="F103:I103" si="111">'SJCC Crimson Streaks'!Y13</f>
        <v>#REF!</v>
      </c>
      <c r="G103" s="6" t="str">
        <f t="shared" si="111"/>
        <v>#REF!</v>
      </c>
      <c r="H103" s="6" t="str">
        <f t="shared" si="111"/>
        <v>#REF!</v>
      </c>
      <c r="I103" s="6" t="str">
        <f t="shared" si="111"/>
        <v>#REF!</v>
      </c>
    </row>
    <row r="104">
      <c r="A104" s="6" t="str">
        <f>'SJCC Crimson Streaks'!U12</f>
        <v>#REF!</v>
      </c>
      <c r="E104" s="6" t="str">
        <f t="shared" si="108"/>
        <v>#REF!</v>
      </c>
      <c r="F104" s="6" t="str">
        <f t="shared" ref="F104:I104" si="112">'SJCC Crimson Streaks'!Y12</f>
        <v>#REF!</v>
      </c>
      <c r="G104" s="6" t="str">
        <f t="shared" si="112"/>
        <v>#REF!</v>
      </c>
      <c r="H104" s="6" t="str">
        <f t="shared" si="112"/>
        <v>#REF!</v>
      </c>
      <c r="I104" s="6" t="str">
        <f t="shared" si="112"/>
        <v>#REF!</v>
      </c>
    </row>
    <row r="105">
      <c r="A105" s="6" t="str">
        <f>'SJCC Crimson Streaks'!U11</f>
        <v>#REF!</v>
      </c>
      <c r="E105" s="6" t="str">
        <f t="shared" si="108"/>
        <v>#REF!</v>
      </c>
      <c r="F105" s="6" t="str">
        <f t="shared" ref="F105:I105" si="113">'SJCC Crimson Streaks'!Y11</f>
        <v>#REF!</v>
      </c>
      <c r="G105" s="6" t="str">
        <f t="shared" si="113"/>
        <v>#REF!</v>
      </c>
      <c r="H105" s="6" t="str">
        <f t="shared" si="113"/>
        <v>#REF!</v>
      </c>
      <c r="I105" s="6" t="str">
        <f t="shared" si="113"/>
        <v>#REF!</v>
      </c>
    </row>
    <row r="106">
      <c r="A106" s="6" t="str">
        <f>'SJCC Crimson Streaks'!U10</f>
        <v>#REF!</v>
      </c>
      <c r="E106" s="6" t="str">
        <f t="shared" si="108"/>
        <v>#REF!</v>
      </c>
      <c r="F106" s="6" t="str">
        <f t="shared" ref="F106:I106" si="114">'SJCC Crimson Streaks'!Y10</f>
        <v>#REF!</v>
      </c>
      <c r="G106" s="6" t="str">
        <f t="shared" si="114"/>
        <v>#REF!</v>
      </c>
      <c r="H106" s="6" t="str">
        <f t="shared" si="114"/>
        <v>#REF!</v>
      </c>
      <c r="I106" s="6" t="str">
        <f t="shared" si="114"/>
        <v>#REF!</v>
      </c>
    </row>
    <row r="107">
      <c r="A107" s="6" t="str">
        <f>'SJCC Crimson Streaks'!U9</f>
        <v>#REF!</v>
      </c>
      <c r="E107" s="6" t="str">
        <f t="shared" si="108"/>
        <v>#REF!</v>
      </c>
      <c r="F107" s="6" t="str">
        <f t="shared" ref="F107:I107" si="115">'SJCC Crimson Streaks'!Y9</f>
        <v>#REF!</v>
      </c>
      <c r="G107" s="6" t="str">
        <f t="shared" si="115"/>
        <v>#REF!</v>
      </c>
      <c r="H107" s="6" t="str">
        <f t="shared" si="115"/>
        <v>#REF!</v>
      </c>
      <c r="I107" s="6" t="str">
        <f t="shared" si="115"/>
        <v>#REF!</v>
      </c>
    </row>
    <row r="108">
      <c r="A108" s="6" t="str">
        <f>'SJCC Crimson Streaks'!U8</f>
        <v>#REF!</v>
      </c>
      <c r="E108" s="6" t="str">
        <f t="shared" si="108"/>
        <v>#REF!</v>
      </c>
      <c r="F108" s="6" t="str">
        <f t="shared" ref="F108:I108" si="116">'SJCC Crimson Streaks'!Y8</f>
        <v>#REF!</v>
      </c>
      <c r="G108" s="6" t="str">
        <f t="shared" si="116"/>
        <v>#REF!</v>
      </c>
      <c r="H108" s="6" t="str">
        <f t="shared" si="116"/>
        <v>#REF!</v>
      </c>
      <c r="I108" s="6" t="str">
        <f t="shared" si="116"/>
        <v>#REF!</v>
      </c>
    </row>
    <row r="109">
      <c r="A109" s="6" t="str">
        <f>'SJCC Crimson Streaks'!U7</f>
        <v>#REF!</v>
      </c>
      <c r="E109" s="6" t="str">
        <f t="shared" si="108"/>
        <v>#REF!</v>
      </c>
      <c r="F109" s="6" t="str">
        <f t="shared" ref="F109:I109" si="117">'SJCC Crimson Streaks'!Y7</f>
        <v>#REF!</v>
      </c>
      <c r="G109" s="6" t="str">
        <f t="shared" si="117"/>
        <v>#REF!</v>
      </c>
      <c r="H109" s="6" t="str">
        <f t="shared" si="117"/>
        <v>#REF!</v>
      </c>
      <c r="I109" s="6" t="str">
        <f t="shared" si="117"/>
        <v>#REF!</v>
      </c>
    </row>
    <row r="110">
      <c r="A110" s="6" t="str">
        <f>'SJCC Crimson Streaks'!U6</f>
        <v>#REF!</v>
      </c>
      <c r="E110" s="6" t="str">
        <f t="shared" si="108"/>
        <v>#REF!</v>
      </c>
      <c r="F110" s="6" t="str">
        <f t="shared" ref="F110:I110" si="118">'SJCC Crimson Streaks'!Y6</f>
        <v>#REF!</v>
      </c>
      <c r="G110" s="6" t="str">
        <f t="shared" si="118"/>
        <v>#REF!</v>
      </c>
      <c r="H110" s="6" t="str">
        <f t="shared" si="118"/>
        <v>#REF!</v>
      </c>
      <c r="I110" s="6" t="str">
        <f t="shared" si="118"/>
        <v>#REF!</v>
      </c>
    </row>
    <row r="111">
      <c r="A111" s="6" t="str">
        <f>'SJCC Crimson Streaks'!U5</f>
        <v>#REF!</v>
      </c>
      <c r="E111" s="6" t="str">
        <f t="shared" si="108"/>
        <v>#REF!</v>
      </c>
      <c r="F111" s="6" t="str">
        <f t="shared" ref="F111:I111" si="119">'SJCC Crimson Streaks'!Y5</f>
        <v>#REF!</v>
      </c>
      <c r="G111" s="6" t="str">
        <f t="shared" si="119"/>
        <v>#REF!</v>
      </c>
      <c r="H111" s="6" t="str">
        <f t="shared" si="119"/>
        <v>#REF!</v>
      </c>
      <c r="I111" s="6" t="str">
        <f t="shared" si="119"/>
        <v>#REF!</v>
      </c>
    </row>
    <row r="112">
      <c r="A112" s="6" t="str">
        <f>'SJCC Crimson Streaks'!U4</f>
        <v>#REF!</v>
      </c>
      <c r="E112" s="6" t="str">
        <f t="shared" si="108"/>
        <v>#REF!</v>
      </c>
      <c r="F112" s="6" t="str">
        <f t="shared" ref="F112:I112" si="120">'SJCC Crimson Streaks'!Y4</f>
        <v>#REF!</v>
      </c>
      <c r="G112" s="6" t="str">
        <f t="shared" si="120"/>
        <v>#REF!</v>
      </c>
      <c r="H112" s="6" t="str">
        <f t="shared" si="120"/>
        <v>#REF!</v>
      </c>
      <c r="I112" s="6" t="str">
        <f t="shared" si="120"/>
        <v>#REF!</v>
      </c>
    </row>
    <row r="113">
      <c r="A113" s="6" t="str">
        <f>'SJCC Crimson Streaks'!U3</f>
        <v>#REF!</v>
      </c>
      <c r="E113" s="6" t="str">
        <f t="shared" si="108"/>
        <v>#REF!</v>
      </c>
      <c r="F113" s="6" t="str">
        <f t="shared" ref="F113:I113" si="121">'SJCC Crimson Streaks'!Y3</f>
        <v>#REF!</v>
      </c>
      <c r="G113" s="6" t="str">
        <f t="shared" si="121"/>
        <v>#REF!</v>
      </c>
      <c r="H113" s="6" t="str">
        <f t="shared" si="121"/>
        <v>#REF!</v>
      </c>
      <c r="I113" s="6" t="str">
        <f t="shared" si="121"/>
        <v>#REF!</v>
      </c>
    </row>
  </sheetData>
  <mergeCells count="1">
    <mergeCell ref="A1:D1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22" width="8.71"/>
  </cols>
  <sheetData>
    <row r="1">
      <c r="A1" s="1" t="s">
        <v>0</v>
      </c>
      <c r="B1" s="2"/>
      <c r="C1" s="2"/>
      <c r="D1" s="3"/>
      <c r="E1" s="4" t="s">
        <v>1</v>
      </c>
      <c r="F1" s="4" t="s">
        <v>11</v>
      </c>
      <c r="G1" s="5" t="s">
        <v>9</v>
      </c>
      <c r="H1" s="4" t="s">
        <v>5</v>
      </c>
      <c r="I1" s="4" t="s">
        <v>7</v>
      </c>
    </row>
    <row r="2">
      <c r="A2" s="13" t="str">
        <f t="array" ref="A2:J500">sort(KR!A2:L500,7,FALSE)</f>
        <v>#REF!</v>
      </c>
      <c r="B2" t="e">
        <v>#REF!</v>
      </c>
      <c r="C2" t="e">
        <v>#REF!</v>
      </c>
      <c r="D2" t="e">
        <v>#REF!</v>
      </c>
      <c r="E2" s="6" t="e">
        <v>#REF!</v>
      </c>
      <c r="F2" s="6" t="e">
        <v>#REF!</v>
      </c>
      <c r="G2" s="6" t="e">
        <v>#REF!</v>
      </c>
      <c r="H2" s="6" t="e">
        <v>#REF!</v>
      </c>
      <c r="I2" s="6" t="e">
        <v>#REF!</v>
      </c>
    </row>
    <row r="3">
      <c r="A3" s="6" t="e">
        <v>#REF!</v>
      </c>
      <c r="E3" s="6" t="e">
        <v>#REF!</v>
      </c>
      <c r="F3" s="6" t="e">
        <v>#REF!</v>
      </c>
      <c r="G3" s="6" t="e">
        <v>#REF!</v>
      </c>
      <c r="H3" s="6" t="e">
        <v>#REF!</v>
      </c>
      <c r="I3" s="6" t="e">
        <v>#REF!</v>
      </c>
    </row>
    <row r="4">
      <c r="A4" s="6" t="e">
        <v>#REF!</v>
      </c>
      <c r="E4" s="6" t="e">
        <v>#REF!</v>
      </c>
      <c r="F4" s="6" t="e">
        <v>#REF!</v>
      </c>
      <c r="G4" s="6" t="e">
        <v>#REF!</v>
      </c>
      <c r="H4" s="6" t="e">
        <v>#REF!</v>
      </c>
      <c r="I4" s="6" t="e">
        <v>#REF!</v>
      </c>
    </row>
    <row r="5">
      <c r="A5" s="6" t="e">
        <v>#REF!</v>
      </c>
      <c r="E5" s="6" t="e">
        <v>#REF!</v>
      </c>
      <c r="F5" s="6" t="e">
        <v>#REF!</v>
      </c>
      <c r="G5" s="6" t="e">
        <v>#REF!</v>
      </c>
      <c r="H5" s="6" t="e">
        <v>#REF!</v>
      </c>
      <c r="I5" s="6" t="e">
        <v>#REF!</v>
      </c>
    </row>
    <row r="6">
      <c r="A6" s="6" t="e">
        <v>#REF!</v>
      </c>
      <c r="E6" s="6" t="e">
        <v>#REF!</v>
      </c>
      <c r="F6" s="6" t="e">
        <v>#REF!</v>
      </c>
      <c r="G6" s="6" t="e">
        <v>#REF!</v>
      </c>
      <c r="H6" s="6" t="e">
        <v>#REF!</v>
      </c>
      <c r="I6" s="6" t="e">
        <v>#REF!</v>
      </c>
    </row>
    <row r="7">
      <c r="A7" s="6" t="e">
        <v>#REF!</v>
      </c>
      <c r="E7" s="6" t="e">
        <v>#REF!</v>
      </c>
      <c r="F7" s="6" t="e">
        <v>#REF!</v>
      </c>
      <c r="G7" s="6" t="e">
        <v>#REF!</v>
      </c>
      <c r="H7" s="6" t="e">
        <v>#REF!</v>
      </c>
      <c r="I7" s="6" t="e">
        <v>#REF!</v>
      </c>
    </row>
    <row r="8">
      <c r="A8" s="6" t="e">
        <v>#REF!</v>
      </c>
      <c r="E8" s="6" t="e">
        <v>#REF!</v>
      </c>
      <c r="F8" s="6" t="e">
        <v>#REF!</v>
      </c>
      <c r="G8" s="6" t="e">
        <v>#REF!</v>
      </c>
      <c r="H8" s="6" t="e">
        <v>#REF!</v>
      </c>
      <c r="I8" s="6" t="e">
        <v>#REF!</v>
      </c>
    </row>
    <row r="9">
      <c r="A9" s="6" t="e">
        <v>#REF!</v>
      </c>
      <c r="E9" s="6" t="e">
        <v>#REF!</v>
      </c>
      <c r="F9" s="6" t="e">
        <v>#REF!</v>
      </c>
      <c r="G9" s="6" t="e">
        <v>#REF!</v>
      </c>
      <c r="H9" s="6" t="e">
        <v>#REF!</v>
      </c>
      <c r="I9" s="6" t="e">
        <v>#REF!</v>
      </c>
    </row>
    <row r="10">
      <c r="A10" s="6" t="e">
        <v>#REF!</v>
      </c>
      <c r="E10" s="6" t="e">
        <v>#REF!</v>
      </c>
      <c r="F10" s="6" t="e">
        <v>#REF!</v>
      </c>
      <c r="G10" s="6" t="e">
        <v>#REF!</v>
      </c>
      <c r="H10" s="6" t="e">
        <v>#REF!</v>
      </c>
      <c r="I10" s="6" t="e">
        <v>#REF!</v>
      </c>
    </row>
    <row r="11">
      <c r="A11" s="6" t="e">
        <v>#REF!</v>
      </c>
      <c r="E11" s="6" t="e">
        <v>#REF!</v>
      </c>
      <c r="F11" s="6" t="e">
        <v>#REF!</v>
      </c>
      <c r="G11" s="6" t="e">
        <v>#REF!</v>
      </c>
      <c r="H11" s="6" t="e">
        <v>#REF!</v>
      </c>
      <c r="I11" s="6" t="e">
        <v>#REF!</v>
      </c>
    </row>
    <row r="12">
      <c r="A12" s="6" t="e">
        <v>#REF!</v>
      </c>
      <c r="E12" s="6" t="e">
        <v>#REF!</v>
      </c>
      <c r="F12" s="6" t="e">
        <v>#REF!</v>
      </c>
      <c r="G12" s="6" t="e">
        <v>#REF!</v>
      </c>
      <c r="H12" s="6" t="e">
        <v>#REF!</v>
      </c>
      <c r="I12" s="6" t="e">
        <v>#REF!</v>
      </c>
    </row>
    <row r="13">
      <c r="A13" s="6" t="e">
        <v>#REF!</v>
      </c>
      <c r="E13" s="6" t="e">
        <v>#REF!</v>
      </c>
      <c r="F13" s="6" t="e">
        <v>#REF!</v>
      </c>
      <c r="G13" s="6" t="e">
        <v>#REF!</v>
      </c>
      <c r="H13" s="6" t="e">
        <v>#REF!</v>
      </c>
      <c r="I13" s="6" t="e">
        <v>#REF!</v>
      </c>
    </row>
    <row r="14">
      <c r="A14" s="6" t="e">
        <v>#REF!</v>
      </c>
      <c r="E14" s="6" t="e">
        <v>#REF!</v>
      </c>
      <c r="F14" s="6" t="e">
        <v>#REF!</v>
      </c>
      <c r="G14" s="6" t="e">
        <v>#REF!</v>
      </c>
      <c r="H14" s="6" t="e">
        <v>#REF!</v>
      </c>
      <c r="I14" s="6" t="e">
        <v>#REF!</v>
      </c>
    </row>
    <row r="15">
      <c r="A15" s="6" t="e">
        <v>#REF!</v>
      </c>
      <c r="E15" s="6" t="e">
        <v>#REF!</v>
      </c>
      <c r="F15" s="6" t="e">
        <v>#REF!</v>
      </c>
      <c r="G15" s="6" t="e">
        <v>#REF!</v>
      </c>
      <c r="H15" s="6" t="e">
        <v>#REF!</v>
      </c>
      <c r="I15" s="6" t="e">
        <v>#REF!</v>
      </c>
    </row>
    <row r="16">
      <c r="A16" s="6" t="e">
        <v>#REF!</v>
      </c>
      <c r="E16" s="6" t="e">
        <v>#REF!</v>
      </c>
      <c r="F16" s="6" t="e">
        <v>#REF!</v>
      </c>
      <c r="G16" s="6" t="e">
        <v>#REF!</v>
      </c>
      <c r="H16" s="6" t="e">
        <v>#REF!</v>
      </c>
      <c r="I16" s="6" t="e">
        <v>#REF!</v>
      </c>
    </row>
    <row r="17">
      <c r="A17" s="6" t="e">
        <v>#REF!</v>
      </c>
      <c r="E17" s="6" t="e">
        <v>#REF!</v>
      </c>
      <c r="F17" s="6" t="e">
        <v>#REF!</v>
      </c>
      <c r="G17" s="6" t="e">
        <v>#REF!</v>
      </c>
      <c r="H17" s="6" t="e">
        <v>#REF!</v>
      </c>
      <c r="I17" s="6" t="e">
        <v>#REF!</v>
      </c>
    </row>
    <row r="18">
      <c r="A18" s="6" t="e">
        <v>#REF!</v>
      </c>
      <c r="E18" s="6" t="e">
        <v>#REF!</v>
      </c>
      <c r="F18" s="6" t="e">
        <v>#REF!</v>
      </c>
      <c r="G18" s="6" t="e">
        <v>#REF!</v>
      </c>
      <c r="H18" s="6" t="e">
        <v>#REF!</v>
      </c>
      <c r="I18" s="6" t="e">
        <v>#REF!</v>
      </c>
    </row>
    <row r="19">
      <c r="A19" s="6" t="e">
        <v>#REF!</v>
      </c>
      <c r="E19" s="6" t="e">
        <v>#REF!</v>
      </c>
      <c r="F19" s="6" t="e">
        <v>#REF!</v>
      </c>
      <c r="G19" s="6" t="e">
        <v>#REF!</v>
      </c>
      <c r="H19" s="6" t="e">
        <v>#REF!</v>
      </c>
      <c r="I19" s="6" t="e">
        <v>#REF!</v>
      </c>
    </row>
    <row r="20">
      <c r="A20" s="6" t="e">
        <v>#REF!</v>
      </c>
      <c r="E20" s="6" t="e">
        <v>#REF!</v>
      </c>
      <c r="F20" s="6" t="e">
        <v>#REF!</v>
      </c>
      <c r="G20" s="6" t="e">
        <v>#REF!</v>
      </c>
      <c r="H20" s="6" t="e">
        <v>#REF!</v>
      </c>
      <c r="I20" s="6" t="e">
        <v>#REF!</v>
      </c>
    </row>
    <row r="21">
      <c r="A21" s="6" t="e">
        <v>#REF!</v>
      </c>
      <c r="E21" s="6" t="e">
        <v>#REF!</v>
      </c>
      <c r="F21" s="6" t="e">
        <v>#REF!</v>
      </c>
      <c r="G21" s="6" t="e">
        <v>#REF!</v>
      </c>
      <c r="H21" s="6" t="e">
        <v>#REF!</v>
      </c>
      <c r="I21" s="6" t="e">
        <v>#REF!</v>
      </c>
    </row>
    <row r="22">
      <c r="A22" s="6" t="e">
        <v>#REF!</v>
      </c>
      <c r="E22" s="6" t="e">
        <v>#REF!</v>
      </c>
      <c r="F22" s="6" t="e">
        <v>#REF!</v>
      </c>
      <c r="G22" s="6" t="e">
        <v>#REF!</v>
      </c>
      <c r="H22" s="6" t="e">
        <v>#REF!</v>
      </c>
      <c r="I22" s="6" t="e">
        <v>#REF!</v>
      </c>
    </row>
    <row r="23">
      <c r="A23" s="6" t="e">
        <v>#REF!</v>
      </c>
      <c r="E23" s="6" t="e">
        <v>#REF!</v>
      </c>
      <c r="F23" s="6" t="e">
        <v>#REF!</v>
      </c>
      <c r="G23" s="6" t="e">
        <v>#REF!</v>
      </c>
      <c r="H23" s="6" t="e">
        <v>#REF!</v>
      </c>
      <c r="I23" s="6" t="e">
        <v>#REF!</v>
      </c>
    </row>
    <row r="24">
      <c r="A24" s="6" t="e">
        <v>#REF!</v>
      </c>
      <c r="E24" s="6" t="e">
        <v>#REF!</v>
      </c>
      <c r="F24" s="6" t="e">
        <v>#REF!</v>
      </c>
      <c r="G24" s="6" t="e">
        <v>#REF!</v>
      </c>
      <c r="H24" s="6" t="e">
        <v>#REF!</v>
      </c>
      <c r="I24" s="6" t="e">
        <v>#REF!</v>
      </c>
    </row>
    <row r="25">
      <c r="A25" s="6" t="e">
        <v>#REF!</v>
      </c>
      <c r="E25" s="6" t="e">
        <v>#REF!</v>
      </c>
      <c r="F25" s="6" t="e">
        <v>#REF!</v>
      </c>
      <c r="G25" s="6" t="e">
        <v>#REF!</v>
      </c>
      <c r="H25" s="6" t="e">
        <v>#REF!</v>
      </c>
      <c r="I25" s="6" t="e">
        <v>#REF!</v>
      </c>
    </row>
    <row r="26">
      <c r="A26" s="6" t="e">
        <v>#REF!</v>
      </c>
      <c r="E26" s="6" t="e">
        <v>#REF!</v>
      </c>
      <c r="F26" s="6" t="e">
        <v>#REF!</v>
      </c>
      <c r="G26" s="6" t="e">
        <v>#REF!</v>
      </c>
      <c r="H26" s="6" t="e">
        <v>#REF!</v>
      </c>
      <c r="I26" s="6" t="e">
        <v>#REF!</v>
      </c>
    </row>
    <row r="27">
      <c r="A27" s="6" t="e">
        <v>#REF!</v>
      </c>
      <c r="E27" s="6" t="e">
        <v>#REF!</v>
      </c>
      <c r="F27" s="6" t="e">
        <v>#REF!</v>
      </c>
      <c r="G27" s="6" t="e">
        <v>#REF!</v>
      </c>
      <c r="H27" s="6" t="e">
        <v>#REF!</v>
      </c>
      <c r="I27" s="6" t="e">
        <v>#REF!</v>
      </c>
    </row>
    <row r="28">
      <c r="A28" s="6" t="e">
        <v>#REF!</v>
      </c>
      <c r="E28" s="6" t="e">
        <v>#REF!</v>
      </c>
      <c r="F28" s="6" t="e">
        <v>#REF!</v>
      </c>
      <c r="G28" s="6" t="e">
        <v>#REF!</v>
      </c>
      <c r="H28" s="6" t="e">
        <v>#REF!</v>
      </c>
      <c r="I28" s="6" t="e">
        <v>#REF!</v>
      </c>
    </row>
    <row r="29">
      <c r="A29" s="6" t="e">
        <v>#REF!</v>
      </c>
      <c r="E29" s="6" t="e">
        <v>#REF!</v>
      </c>
      <c r="F29" s="6" t="e">
        <v>#REF!</v>
      </c>
      <c r="G29" s="6" t="e">
        <v>#REF!</v>
      </c>
      <c r="H29" s="6" t="e">
        <v>#REF!</v>
      </c>
      <c r="I29" s="6" t="e">
        <v>#REF!</v>
      </c>
    </row>
    <row r="30">
      <c r="A30" s="6" t="e">
        <v>#REF!</v>
      </c>
      <c r="E30" s="6" t="e">
        <v>#REF!</v>
      </c>
      <c r="F30" s="6" t="e">
        <v>#REF!</v>
      </c>
      <c r="G30" s="6" t="e">
        <v>#REF!</v>
      </c>
      <c r="H30" s="6" t="e">
        <v>#REF!</v>
      </c>
      <c r="I30" s="6" t="e">
        <v>#REF!</v>
      </c>
    </row>
    <row r="31">
      <c r="A31" s="6" t="e">
        <v>#REF!</v>
      </c>
      <c r="E31" s="6" t="e">
        <v>#REF!</v>
      </c>
      <c r="F31" s="6" t="e">
        <v>#REF!</v>
      </c>
      <c r="G31" s="6" t="e">
        <v>#REF!</v>
      </c>
      <c r="H31" s="6" t="e">
        <v>#REF!</v>
      </c>
      <c r="I31" s="6" t="e">
        <v>#REF!</v>
      </c>
    </row>
    <row r="32">
      <c r="A32" s="6" t="e">
        <v>#REF!</v>
      </c>
      <c r="E32" s="6" t="e">
        <v>#REF!</v>
      </c>
      <c r="F32" s="6" t="e">
        <v>#REF!</v>
      </c>
      <c r="G32" s="6" t="e">
        <v>#REF!</v>
      </c>
      <c r="H32" s="6" t="e">
        <v>#REF!</v>
      </c>
      <c r="I32" s="6" t="e">
        <v>#REF!</v>
      </c>
    </row>
    <row r="33">
      <c r="A33" s="6" t="e">
        <v>#REF!</v>
      </c>
      <c r="E33" s="6" t="e">
        <v>#REF!</v>
      </c>
      <c r="F33" s="6" t="e">
        <v>#REF!</v>
      </c>
      <c r="G33" s="6" t="e">
        <v>#REF!</v>
      </c>
      <c r="H33" s="6" t="e">
        <v>#REF!</v>
      </c>
      <c r="I33" s="6" t="e">
        <v>#REF!</v>
      </c>
    </row>
    <row r="34">
      <c r="A34" s="6" t="e">
        <v>#REF!</v>
      </c>
      <c r="E34" s="6" t="e">
        <v>#REF!</v>
      </c>
      <c r="F34" s="6" t="e">
        <v>#REF!</v>
      </c>
      <c r="G34" s="6" t="e">
        <v>#REF!</v>
      </c>
      <c r="H34" s="6" t="e">
        <v>#REF!</v>
      </c>
      <c r="I34" s="6" t="e">
        <v>#REF!</v>
      </c>
    </row>
    <row r="35">
      <c r="A35" s="6" t="e">
        <v>#REF!</v>
      </c>
      <c r="E35" s="6" t="e">
        <v>#REF!</v>
      </c>
      <c r="F35" s="6" t="e">
        <v>#REF!</v>
      </c>
      <c r="G35" s="6" t="e">
        <v>#REF!</v>
      </c>
      <c r="H35" s="6" t="e">
        <v>#REF!</v>
      </c>
      <c r="I35" s="6" t="e">
        <v>#REF!</v>
      </c>
    </row>
    <row r="36">
      <c r="A36" s="6" t="e">
        <v>#REF!</v>
      </c>
      <c r="E36" s="6" t="e">
        <v>#REF!</v>
      </c>
      <c r="F36" s="6" t="e">
        <v>#REF!</v>
      </c>
      <c r="G36" s="6" t="e">
        <v>#REF!</v>
      </c>
      <c r="H36" s="6" t="e">
        <v>#REF!</v>
      </c>
      <c r="I36" s="6" t="e">
        <v>#REF!</v>
      </c>
    </row>
    <row r="37">
      <c r="A37" s="6" t="e">
        <v>#REF!</v>
      </c>
      <c r="E37" s="6" t="e">
        <v>#REF!</v>
      </c>
      <c r="F37" s="6" t="e">
        <v>#REF!</v>
      </c>
      <c r="G37" s="6" t="e">
        <v>#REF!</v>
      </c>
      <c r="H37" s="6" t="e">
        <v>#REF!</v>
      </c>
      <c r="I37" s="6" t="e">
        <v>#REF!</v>
      </c>
    </row>
    <row r="38">
      <c r="A38" s="6" t="e">
        <v>#REF!</v>
      </c>
      <c r="E38" s="6" t="e">
        <v>#REF!</v>
      </c>
      <c r="F38" s="6" t="e">
        <v>#REF!</v>
      </c>
      <c r="G38" s="6" t="e">
        <v>#REF!</v>
      </c>
      <c r="H38" s="6" t="e">
        <v>#REF!</v>
      </c>
      <c r="I38" s="6" t="e">
        <v>#REF!</v>
      </c>
    </row>
    <row r="39">
      <c r="A39" s="6" t="e">
        <v>#REF!</v>
      </c>
      <c r="E39" s="6" t="e">
        <v>#REF!</v>
      </c>
      <c r="F39" s="6" t="e">
        <v>#REF!</v>
      </c>
      <c r="G39" s="6" t="e">
        <v>#REF!</v>
      </c>
      <c r="H39" s="6" t="e">
        <v>#REF!</v>
      </c>
      <c r="I39" s="6" t="e">
        <v>#REF!</v>
      </c>
    </row>
    <row r="40">
      <c r="A40" s="6" t="e">
        <v>#REF!</v>
      </c>
      <c r="E40" s="6" t="e">
        <v>#REF!</v>
      </c>
      <c r="F40" s="6" t="e">
        <v>#REF!</v>
      </c>
      <c r="G40" s="6" t="e">
        <v>#REF!</v>
      </c>
      <c r="H40" s="6" t="e">
        <v>#REF!</v>
      </c>
      <c r="I40" s="6" t="e">
        <v>#REF!</v>
      </c>
    </row>
    <row r="41">
      <c r="A41" s="6" t="e">
        <v>#REF!</v>
      </c>
      <c r="E41" s="6" t="e">
        <v>#REF!</v>
      </c>
      <c r="F41" s="6" t="e">
        <v>#REF!</v>
      </c>
      <c r="G41" s="6" t="e">
        <v>#REF!</v>
      </c>
      <c r="H41" s="6" t="e">
        <v>#REF!</v>
      </c>
      <c r="I41" s="6" t="e">
        <v>#REF!</v>
      </c>
    </row>
    <row r="42">
      <c r="A42" s="6" t="e">
        <v>#REF!</v>
      </c>
      <c r="E42" s="6" t="e">
        <v>#REF!</v>
      </c>
      <c r="F42" s="6" t="e">
        <v>#REF!</v>
      </c>
      <c r="G42" s="6" t="e">
        <v>#REF!</v>
      </c>
      <c r="H42" s="6" t="e">
        <v>#REF!</v>
      </c>
      <c r="I42" s="6" t="e">
        <v>#REF!</v>
      </c>
    </row>
    <row r="43">
      <c r="A43" s="6" t="e">
        <v>#REF!</v>
      </c>
      <c r="E43" s="6" t="e">
        <v>#REF!</v>
      </c>
      <c r="F43" s="6" t="e">
        <v>#REF!</v>
      </c>
      <c r="G43" s="6" t="e">
        <v>#REF!</v>
      </c>
      <c r="H43" s="6" t="e">
        <v>#REF!</v>
      </c>
      <c r="I43" s="6" t="e">
        <v>#REF!</v>
      </c>
    </row>
    <row r="44">
      <c r="A44" s="6" t="e">
        <v>#REF!</v>
      </c>
      <c r="E44" s="6" t="e">
        <v>#REF!</v>
      </c>
      <c r="F44" s="6" t="e">
        <v>#REF!</v>
      </c>
      <c r="G44" s="6" t="e">
        <v>#REF!</v>
      </c>
      <c r="H44" s="6" t="e">
        <v>#REF!</v>
      </c>
      <c r="I44" s="6" t="e">
        <v>#REF!</v>
      </c>
    </row>
    <row r="45">
      <c r="A45" s="6" t="e">
        <v>#REF!</v>
      </c>
      <c r="E45" s="6" t="e">
        <v>#REF!</v>
      </c>
      <c r="F45" s="6" t="e">
        <v>#REF!</v>
      </c>
      <c r="G45" s="6" t="e">
        <v>#REF!</v>
      </c>
      <c r="H45" s="6" t="e">
        <v>#REF!</v>
      </c>
      <c r="I45" s="6" t="e">
        <v>#REF!</v>
      </c>
    </row>
    <row r="46">
      <c r="A46" s="6" t="e">
        <v>#REF!</v>
      </c>
      <c r="E46" s="6" t="e">
        <v>#REF!</v>
      </c>
      <c r="F46" s="6" t="e">
        <v>#REF!</v>
      </c>
      <c r="G46" s="6" t="e">
        <v>#REF!</v>
      </c>
      <c r="H46" s="6" t="e">
        <v>#REF!</v>
      </c>
      <c r="I46" s="6" t="e">
        <v>#REF!</v>
      </c>
    </row>
    <row r="47">
      <c r="A47" s="6" t="e">
        <v>#REF!</v>
      </c>
      <c r="E47" s="6" t="e">
        <v>#REF!</v>
      </c>
      <c r="F47" s="6" t="e">
        <v>#REF!</v>
      </c>
      <c r="G47" s="6" t="e">
        <v>#REF!</v>
      </c>
      <c r="H47" s="6" t="e">
        <v>#REF!</v>
      </c>
      <c r="I47" s="6" t="e">
        <v>#REF!</v>
      </c>
    </row>
    <row r="48">
      <c r="A48" s="6" t="e">
        <v>#REF!</v>
      </c>
      <c r="E48" s="6" t="e">
        <v>#REF!</v>
      </c>
      <c r="F48" s="6" t="e">
        <v>#REF!</v>
      </c>
      <c r="G48" s="6" t="e">
        <v>#REF!</v>
      </c>
      <c r="H48" s="6" t="e">
        <v>#REF!</v>
      </c>
      <c r="I48" s="6" t="e">
        <v>#REF!</v>
      </c>
    </row>
    <row r="49">
      <c r="A49" s="6" t="e">
        <v>#REF!</v>
      </c>
      <c r="E49" s="6" t="e">
        <v>#REF!</v>
      </c>
      <c r="F49" s="6" t="e">
        <v>#REF!</v>
      </c>
      <c r="G49" s="6" t="e">
        <v>#REF!</v>
      </c>
      <c r="H49" s="6" t="e">
        <v>#REF!</v>
      </c>
      <c r="I49" s="6" t="e">
        <v>#REF!</v>
      </c>
    </row>
    <row r="50">
      <c r="A50" s="6" t="e">
        <v>#REF!</v>
      </c>
      <c r="E50" s="6" t="e">
        <v>#REF!</v>
      </c>
      <c r="F50" s="6" t="e">
        <v>#REF!</v>
      </c>
      <c r="G50" s="6" t="e">
        <v>#REF!</v>
      </c>
      <c r="H50" s="6" t="e">
        <v>#REF!</v>
      </c>
      <c r="I50" s="6" t="e">
        <v>#REF!</v>
      </c>
    </row>
    <row r="51">
      <c r="A51" s="6" t="e">
        <v>#REF!</v>
      </c>
      <c r="E51" s="6" t="e">
        <v>#REF!</v>
      </c>
      <c r="F51" s="6" t="e">
        <v>#REF!</v>
      </c>
      <c r="G51" s="6" t="e">
        <v>#REF!</v>
      </c>
      <c r="H51" s="6" t="e">
        <v>#REF!</v>
      </c>
      <c r="I51" s="6" t="e">
        <v>#REF!</v>
      </c>
    </row>
    <row r="52">
      <c r="A52" s="6" t="e">
        <v>#REF!</v>
      </c>
      <c r="E52" s="6" t="e">
        <v>#REF!</v>
      </c>
      <c r="F52" s="6" t="e">
        <v>#REF!</v>
      </c>
      <c r="G52" s="6" t="e">
        <v>#REF!</v>
      </c>
      <c r="H52" s="6" t="e">
        <v>#REF!</v>
      </c>
      <c r="I52" s="6" t="e">
        <v>#REF!</v>
      </c>
    </row>
    <row r="53">
      <c r="A53" s="6" t="e">
        <v>#REF!</v>
      </c>
      <c r="E53" s="6" t="e">
        <v>#REF!</v>
      </c>
      <c r="F53" s="6" t="e">
        <v>#REF!</v>
      </c>
      <c r="G53" s="6" t="e">
        <v>#REF!</v>
      </c>
      <c r="H53" s="6" t="e">
        <v>#REF!</v>
      </c>
      <c r="I53" s="6" t="e">
        <v>#REF!</v>
      </c>
    </row>
    <row r="54">
      <c r="A54" s="6" t="e">
        <v>#REF!</v>
      </c>
      <c r="E54" s="6" t="e">
        <v>#REF!</v>
      </c>
      <c r="F54" s="6" t="e">
        <v>#REF!</v>
      </c>
      <c r="G54" s="6" t="e">
        <v>#REF!</v>
      </c>
      <c r="H54" s="6" t="e">
        <v>#REF!</v>
      </c>
      <c r="I54" s="6" t="e">
        <v>#REF!</v>
      </c>
    </row>
    <row r="55">
      <c r="A55" s="6" t="e">
        <v>#REF!</v>
      </c>
      <c r="E55" s="6" t="e">
        <v>#REF!</v>
      </c>
      <c r="F55" s="6" t="e">
        <v>#REF!</v>
      </c>
      <c r="G55" s="6" t="e">
        <v>#REF!</v>
      </c>
      <c r="H55" s="6" t="e">
        <v>#REF!</v>
      </c>
      <c r="I55" s="6" t="e">
        <v>#REF!</v>
      </c>
    </row>
    <row r="56">
      <c r="A56" s="6" t="e">
        <v>#REF!</v>
      </c>
      <c r="E56" s="6" t="e">
        <v>#REF!</v>
      </c>
      <c r="F56" s="6" t="e">
        <v>#REF!</v>
      </c>
      <c r="G56" s="6" t="e">
        <v>#REF!</v>
      </c>
      <c r="H56" s="6" t="e">
        <v>#REF!</v>
      </c>
      <c r="I56" s="6" t="e">
        <v>#REF!</v>
      </c>
    </row>
    <row r="57">
      <c r="A57" s="6" t="e">
        <v>#REF!</v>
      </c>
      <c r="E57" s="6" t="e">
        <v>#REF!</v>
      </c>
      <c r="F57" s="6" t="e">
        <v>#REF!</v>
      </c>
      <c r="G57" s="6" t="e">
        <v>#REF!</v>
      </c>
      <c r="H57" s="6" t="e">
        <v>#REF!</v>
      </c>
      <c r="I57" s="6" t="e">
        <v>#REF!</v>
      </c>
    </row>
    <row r="58">
      <c r="A58" s="6" t="e">
        <v>#REF!</v>
      </c>
      <c r="E58" s="6" t="e">
        <v>#REF!</v>
      </c>
      <c r="F58" s="6" t="e">
        <v>#REF!</v>
      </c>
      <c r="G58" s="6" t="e">
        <v>#REF!</v>
      </c>
      <c r="H58" s="6" t="e">
        <v>#REF!</v>
      </c>
      <c r="I58" s="6" t="e">
        <v>#REF!</v>
      </c>
    </row>
    <row r="59">
      <c r="A59" s="6" t="e">
        <v>#REF!</v>
      </c>
      <c r="E59" s="6" t="e">
        <v>#REF!</v>
      </c>
      <c r="F59" s="6" t="e">
        <v>#REF!</v>
      </c>
      <c r="G59" s="6" t="e">
        <v>#REF!</v>
      </c>
      <c r="H59" s="6" t="e">
        <v>#REF!</v>
      </c>
      <c r="I59" s="6" t="e">
        <v>#REF!</v>
      </c>
    </row>
    <row r="60">
      <c r="A60" s="6" t="e">
        <v>#REF!</v>
      </c>
      <c r="E60" s="6" t="e">
        <v>#REF!</v>
      </c>
      <c r="F60" s="6" t="e">
        <v>#REF!</v>
      </c>
      <c r="G60" s="6" t="e">
        <v>#REF!</v>
      </c>
      <c r="H60" s="6" t="e">
        <v>#REF!</v>
      </c>
      <c r="I60" s="6" t="e">
        <v>#REF!</v>
      </c>
    </row>
    <row r="61">
      <c r="A61" s="6" t="e">
        <v>#REF!</v>
      </c>
      <c r="E61" s="6" t="e">
        <v>#REF!</v>
      </c>
      <c r="F61" s="6" t="e">
        <v>#REF!</v>
      </c>
      <c r="G61" s="6" t="e">
        <v>#REF!</v>
      </c>
      <c r="H61" s="6" t="e">
        <v>#REF!</v>
      </c>
      <c r="I61" s="6" t="e">
        <v>#REF!</v>
      </c>
    </row>
    <row r="62">
      <c r="A62" s="6" t="e">
        <v>#REF!</v>
      </c>
      <c r="E62" s="6" t="e">
        <v>#REF!</v>
      </c>
      <c r="F62" s="6" t="e">
        <v>#REF!</v>
      </c>
      <c r="G62" s="6" t="e">
        <v>#REF!</v>
      </c>
      <c r="H62" s="6" t="e">
        <v>#REF!</v>
      </c>
      <c r="I62" s="6" t="e">
        <v>#REF!</v>
      </c>
    </row>
    <row r="63">
      <c r="A63" s="6" t="e">
        <v>#REF!</v>
      </c>
      <c r="E63" s="6" t="e">
        <v>#REF!</v>
      </c>
      <c r="F63" s="6" t="e">
        <v>#REF!</v>
      </c>
      <c r="G63" s="6" t="e">
        <v>#REF!</v>
      </c>
      <c r="H63" s="6" t="e">
        <v>#REF!</v>
      </c>
      <c r="I63" s="6" t="e">
        <v>#REF!</v>
      </c>
    </row>
    <row r="64">
      <c r="A64" s="6" t="e">
        <v>#REF!</v>
      </c>
      <c r="E64" s="6" t="e">
        <v>#REF!</v>
      </c>
      <c r="F64" s="6" t="e">
        <v>#REF!</v>
      </c>
      <c r="G64" s="6" t="e">
        <v>#REF!</v>
      </c>
      <c r="H64" s="6" t="e">
        <v>#REF!</v>
      </c>
      <c r="I64" s="6" t="e">
        <v>#REF!</v>
      </c>
    </row>
    <row r="65">
      <c r="A65" s="6" t="e">
        <v>#REF!</v>
      </c>
      <c r="E65" s="6" t="e">
        <v>#REF!</v>
      </c>
      <c r="F65" s="6" t="e">
        <v>#REF!</v>
      </c>
      <c r="G65" s="6" t="e">
        <v>#REF!</v>
      </c>
      <c r="H65" s="6" t="e">
        <v>#REF!</v>
      </c>
      <c r="I65" s="6" t="e">
        <v>#REF!</v>
      </c>
    </row>
    <row r="66">
      <c r="A66" s="6" t="e">
        <v>#REF!</v>
      </c>
      <c r="E66" s="6" t="e">
        <v>#REF!</v>
      </c>
      <c r="F66" s="6" t="e">
        <v>#REF!</v>
      </c>
      <c r="G66" s="6" t="e">
        <v>#REF!</v>
      </c>
      <c r="H66" s="6" t="e">
        <v>#REF!</v>
      </c>
      <c r="I66" s="6" t="e">
        <v>#REF!</v>
      </c>
    </row>
    <row r="67">
      <c r="A67" s="6" t="e">
        <v>#REF!</v>
      </c>
      <c r="E67" s="6" t="e">
        <v>#REF!</v>
      </c>
      <c r="F67" s="6" t="e">
        <v>#REF!</v>
      </c>
      <c r="G67" s="6" t="e">
        <v>#REF!</v>
      </c>
      <c r="H67" s="6" t="e">
        <v>#REF!</v>
      </c>
      <c r="I67" s="6" t="e">
        <v>#REF!</v>
      </c>
    </row>
    <row r="68">
      <c r="A68" s="6" t="e">
        <v>#REF!</v>
      </c>
      <c r="E68" s="6" t="e">
        <v>#REF!</v>
      </c>
      <c r="F68" s="6" t="e">
        <v>#REF!</v>
      </c>
      <c r="G68" s="6" t="e">
        <v>#REF!</v>
      </c>
      <c r="H68" s="6" t="e">
        <v>#REF!</v>
      </c>
      <c r="I68" s="6" t="e">
        <v>#REF!</v>
      </c>
    </row>
    <row r="69">
      <c r="A69" s="6" t="e">
        <v>#REF!</v>
      </c>
      <c r="E69" s="6" t="e">
        <v>#REF!</v>
      </c>
      <c r="F69" s="6" t="e">
        <v>#REF!</v>
      </c>
      <c r="G69" s="6" t="e">
        <v>#REF!</v>
      </c>
      <c r="H69" s="6" t="e">
        <v>#REF!</v>
      </c>
      <c r="I69" s="6" t="e">
        <v>#REF!</v>
      </c>
    </row>
    <row r="70">
      <c r="A70" s="6" t="e">
        <v>#REF!</v>
      </c>
      <c r="E70" s="6" t="e">
        <v>#REF!</v>
      </c>
      <c r="F70" s="6" t="e">
        <v>#REF!</v>
      </c>
      <c r="G70" s="6" t="e">
        <v>#REF!</v>
      </c>
      <c r="H70" s="6" t="e">
        <v>#REF!</v>
      </c>
      <c r="I70" s="6" t="e">
        <v>#REF!</v>
      </c>
    </row>
    <row r="71">
      <c r="A71" s="6" t="e">
        <v>#REF!</v>
      </c>
      <c r="E71" s="6" t="e">
        <v>#REF!</v>
      </c>
      <c r="F71" s="6" t="e">
        <v>#REF!</v>
      </c>
      <c r="G71" s="6" t="e">
        <v>#REF!</v>
      </c>
      <c r="H71" s="6" t="e">
        <v>#REF!</v>
      </c>
      <c r="I71" s="6" t="e">
        <v>#REF!</v>
      </c>
    </row>
    <row r="72">
      <c r="A72" s="6" t="e">
        <v>#REF!</v>
      </c>
      <c r="E72" s="6" t="e">
        <v>#REF!</v>
      </c>
      <c r="F72" s="6" t="e">
        <v>#REF!</v>
      </c>
      <c r="G72" s="6" t="e">
        <v>#REF!</v>
      </c>
      <c r="H72" s="6" t="e">
        <v>#REF!</v>
      </c>
      <c r="I72" s="14" t="e">
        <v>#REF!</v>
      </c>
    </row>
    <row r="73">
      <c r="A73" s="6" t="e">
        <v>#REF!</v>
      </c>
      <c r="E73" s="6" t="e">
        <v>#REF!</v>
      </c>
      <c r="F73" s="6" t="e">
        <v>#REF!</v>
      </c>
      <c r="G73" s="6" t="e">
        <v>#REF!</v>
      </c>
      <c r="H73" s="6" t="e">
        <v>#REF!</v>
      </c>
      <c r="I73" s="14" t="e">
        <v>#REF!</v>
      </c>
    </row>
    <row r="74">
      <c r="A74" s="6" t="e">
        <v>#REF!</v>
      </c>
      <c r="E74" s="6" t="e">
        <v>#REF!</v>
      </c>
      <c r="F74" s="6" t="e">
        <v>#REF!</v>
      </c>
      <c r="G74" s="6" t="e">
        <v>#REF!</v>
      </c>
      <c r="H74" s="6" t="e">
        <v>#REF!</v>
      </c>
      <c r="I74" s="14" t="e">
        <v>#REF!</v>
      </c>
    </row>
    <row r="75">
      <c r="A75" s="6" t="e">
        <v>#REF!</v>
      </c>
      <c r="E75" s="6" t="e">
        <v>#REF!</v>
      </c>
      <c r="F75" s="6" t="e">
        <v>#REF!</v>
      </c>
      <c r="G75" s="6" t="e">
        <v>#REF!</v>
      </c>
      <c r="H75" s="6" t="e">
        <v>#REF!</v>
      </c>
      <c r="I75" s="14" t="e">
        <v>#REF!</v>
      </c>
    </row>
    <row r="76">
      <c r="A76" s="6" t="e">
        <v>#REF!</v>
      </c>
      <c r="E76" s="6" t="e">
        <v>#REF!</v>
      </c>
      <c r="F76" s="6" t="e">
        <v>#REF!</v>
      </c>
      <c r="G76" s="6" t="e">
        <v>#REF!</v>
      </c>
      <c r="H76" s="6" t="e">
        <v>#REF!</v>
      </c>
      <c r="I76" s="14" t="e">
        <v>#REF!</v>
      </c>
    </row>
    <row r="77">
      <c r="A77" s="6" t="e">
        <v>#REF!</v>
      </c>
      <c r="E77" s="6" t="e">
        <v>#REF!</v>
      </c>
      <c r="F77" s="6" t="e">
        <v>#REF!</v>
      </c>
      <c r="G77" s="6" t="e">
        <v>#REF!</v>
      </c>
      <c r="H77" s="6" t="e">
        <v>#REF!</v>
      </c>
      <c r="I77" s="14" t="e">
        <v>#REF!</v>
      </c>
    </row>
    <row r="78">
      <c r="A78" s="6" t="e">
        <v>#REF!</v>
      </c>
      <c r="E78" s="6" t="e">
        <v>#REF!</v>
      </c>
      <c r="F78" s="6" t="e">
        <v>#REF!</v>
      </c>
      <c r="G78" s="6" t="e">
        <v>#REF!</v>
      </c>
      <c r="H78" s="6" t="e">
        <v>#REF!</v>
      </c>
      <c r="I78" s="14" t="e">
        <v>#REF!</v>
      </c>
    </row>
    <row r="79">
      <c r="A79" s="6" t="e">
        <v>#REF!</v>
      </c>
      <c r="E79" s="6" t="e">
        <v>#REF!</v>
      </c>
      <c r="F79" s="6" t="e">
        <v>#REF!</v>
      </c>
      <c r="G79" s="6" t="e">
        <v>#REF!</v>
      </c>
      <c r="H79" s="6" t="e">
        <v>#REF!</v>
      </c>
      <c r="I79" s="14" t="e">
        <v>#REF!</v>
      </c>
    </row>
    <row r="80">
      <c r="A80" s="6" t="e">
        <v>#REF!</v>
      </c>
      <c r="E80" s="6" t="e">
        <v>#REF!</v>
      </c>
      <c r="F80" s="6" t="e">
        <v>#REF!</v>
      </c>
      <c r="G80" s="6" t="e">
        <v>#REF!</v>
      </c>
      <c r="H80" s="6" t="e">
        <v>#REF!</v>
      </c>
      <c r="I80" s="14" t="e">
        <v>#REF!</v>
      </c>
    </row>
    <row r="81">
      <c r="A81" s="6" t="e">
        <v>#REF!</v>
      </c>
      <c r="E81" s="6" t="e">
        <v>#REF!</v>
      </c>
      <c r="F81" s="6" t="e">
        <v>#REF!</v>
      </c>
      <c r="G81" s="6" t="e">
        <v>#REF!</v>
      </c>
      <c r="H81" s="6" t="e">
        <v>#REF!</v>
      </c>
      <c r="I81" s="14" t="e">
        <v>#REF!</v>
      </c>
    </row>
    <row r="82">
      <c r="A82" s="6" t="e">
        <v>#REF!</v>
      </c>
      <c r="E82" s="6" t="e">
        <v>#REF!</v>
      </c>
      <c r="F82" s="6" t="e">
        <v>#REF!</v>
      </c>
      <c r="G82" s="6" t="e">
        <v>#REF!</v>
      </c>
      <c r="H82" s="6" t="e">
        <v>#REF!</v>
      </c>
      <c r="I82" s="14" t="e">
        <v>#REF!</v>
      </c>
    </row>
    <row r="83">
      <c r="A83" s="6" t="e">
        <v>#REF!</v>
      </c>
      <c r="E83" s="6" t="e">
        <v>#REF!</v>
      </c>
      <c r="F83" s="6" t="e">
        <v>#REF!</v>
      </c>
      <c r="G83" s="6" t="e">
        <v>#REF!</v>
      </c>
      <c r="H83" s="6" t="e">
        <v>#REF!</v>
      </c>
      <c r="I83" s="14" t="e">
        <v>#REF!</v>
      </c>
    </row>
    <row r="84">
      <c r="A84" s="6" t="e">
        <v>#REF!</v>
      </c>
      <c r="E84" s="6" t="e">
        <v>#REF!</v>
      </c>
      <c r="F84" s="6" t="e">
        <v>#REF!</v>
      </c>
      <c r="G84" s="6" t="e">
        <v>#REF!</v>
      </c>
      <c r="H84" s="6" t="e">
        <v>#REF!</v>
      </c>
      <c r="I84" s="14" t="e">
        <v>#REF!</v>
      </c>
    </row>
    <row r="85">
      <c r="A85" s="6" t="e">
        <v>#REF!</v>
      </c>
      <c r="E85" s="6" t="e">
        <v>#REF!</v>
      </c>
      <c r="F85" s="6" t="e">
        <v>#REF!</v>
      </c>
      <c r="G85" s="6" t="e">
        <v>#REF!</v>
      </c>
      <c r="H85" s="6" t="e">
        <v>#REF!</v>
      </c>
      <c r="I85" s="14" t="e">
        <v>#REF!</v>
      </c>
    </row>
    <row r="86">
      <c r="A86" t="e">
        <v>#REF!</v>
      </c>
      <c r="E86" t="e">
        <v>#REF!</v>
      </c>
      <c r="F86" t="e">
        <v>#REF!</v>
      </c>
      <c r="G86" t="e">
        <v>#REF!</v>
      </c>
      <c r="H86" t="e">
        <v>#REF!</v>
      </c>
      <c r="I86" s="15" t="e">
        <v>#REF!</v>
      </c>
    </row>
    <row r="87">
      <c r="A87" t="e">
        <v>#REF!</v>
      </c>
      <c r="E87" t="e">
        <v>#REF!</v>
      </c>
      <c r="F87" t="e">
        <v>#REF!</v>
      </c>
      <c r="G87" t="e">
        <v>#REF!</v>
      </c>
      <c r="H87" t="e">
        <v>#REF!</v>
      </c>
      <c r="I87" s="15" t="e">
        <v>#REF!</v>
      </c>
    </row>
    <row r="88">
      <c r="A88" t="e">
        <v>#REF!</v>
      </c>
      <c r="E88" t="e">
        <v>#REF!</v>
      </c>
      <c r="F88" t="e">
        <v>#REF!</v>
      </c>
      <c r="G88" t="e">
        <v>#REF!</v>
      </c>
      <c r="H88" t="e">
        <v>#REF!</v>
      </c>
      <c r="I88" s="15" t="e">
        <v>#REF!</v>
      </c>
    </row>
    <row r="89">
      <c r="A89" t="e">
        <v>#REF!</v>
      </c>
      <c r="E89" t="e">
        <v>#REF!</v>
      </c>
      <c r="F89" t="e">
        <v>#REF!</v>
      </c>
      <c r="G89" t="e">
        <v>#REF!</v>
      </c>
      <c r="H89" t="e">
        <v>#REF!</v>
      </c>
      <c r="I89" s="15" t="e">
        <v>#REF!</v>
      </c>
    </row>
    <row r="90">
      <c r="A90" t="e">
        <v>#REF!</v>
      </c>
      <c r="E90" t="e">
        <v>#REF!</v>
      </c>
      <c r="F90" t="e">
        <v>#REF!</v>
      </c>
      <c r="G90" t="e">
        <v>#REF!</v>
      </c>
      <c r="H90" t="e">
        <v>#REF!</v>
      </c>
      <c r="I90" s="15" t="e">
        <v>#REF!</v>
      </c>
    </row>
    <row r="91">
      <c r="A91" t="e">
        <v>#REF!</v>
      </c>
      <c r="E91" t="e">
        <v>#REF!</v>
      </c>
      <c r="F91" t="e">
        <v>#REF!</v>
      </c>
      <c r="G91" t="e">
        <v>#REF!</v>
      </c>
      <c r="H91" t="e">
        <v>#REF!</v>
      </c>
      <c r="I91" s="15" t="e">
        <v>#REF!</v>
      </c>
    </row>
    <row r="92">
      <c r="A92" t="e">
        <v>#REF!</v>
      </c>
      <c r="E92" t="e">
        <v>#REF!</v>
      </c>
      <c r="F92" t="e">
        <v>#REF!</v>
      </c>
      <c r="G92" t="e">
        <v>#REF!</v>
      </c>
      <c r="H92" t="e">
        <v>#REF!</v>
      </c>
      <c r="I92" s="15" t="e">
        <v>#REF!</v>
      </c>
    </row>
    <row r="93">
      <c r="A93" t="e">
        <v>#REF!</v>
      </c>
      <c r="E93" t="e">
        <v>#REF!</v>
      </c>
      <c r="F93" t="e">
        <v>#REF!</v>
      </c>
      <c r="G93" t="e">
        <v>#REF!</v>
      </c>
      <c r="H93" t="e">
        <v>#REF!</v>
      </c>
      <c r="I93" s="15" t="e">
        <v>#REF!</v>
      </c>
    </row>
    <row r="94">
      <c r="A94" t="e">
        <v>#REF!</v>
      </c>
      <c r="E94" t="e">
        <v>#REF!</v>
      </c>
      <c r="F94" t="e">
        <v>#REF!</v>
      </c>
      <c r="G94" t="e">
        <v>#REF!</v>
      </c>
      <c r="H94" t="e">
        <v>#REF!</v>
      </c>
      <c r="I94" s="15" t="e">
        <v>#REF!</v>
      </c>
    </row>
    <row r="95">
      <c r="A95" t="e">
        <v>#REF!</v>
      </c>
      <c r="E95" t="e">
        <v>#REF!</v>
      </c>
      <c r="F95" t="e">
        <v>#REF!</v>
      </c>
      <c r="G95" t="e">
        <v>#REF!</v>
      </c>
      <c r="H95" t="e">
        <v>#REF!</v>
      </c>
      <c r="I95" s="15" t="e">
        <v>#REF!</v>
      </c>
    </row>
    <row r="96">
      <c r="A96" t="e">
        <v>#REF!</v>
      </c>
      <c r="E96" t="e">
        <v>#REF!</v>
      </c>
      <c r="F96" t="e">
        <v>#REF!</v>
      </c>
      <c r="G96" t="e">
        <v>#REF!</v>
      </c>
      <c r="H96" t="e">
        <v>#REF!</v>
      </c>
      <c r="I96" s="15" t="e">
        <v>#REF!</v>
      </c>
    </row>
    <row r="97">
      <c r="A97" t="e">
        <v>#REF!</v>
      </c>
      <c r="E97" t="e">
        <v>#REF!</v>
      </c>
      <c r="F97" t="e">
        <v>#REF!</v>
      </c>
      <c r="G97" t="e">
        <v>#REF!</v>
      </c>
      <c r="H97" t="e">
        <v>#REF!</v>
      </c>
      <c r="I97" s="15" t="e">
        <v>#REF!</v>
      </c>
    </row>
    <row r="98">
      <c r="A98" t="e">
        <v>#REF!</v>
      </c>
      <c r="E98" t="e">
        <v>#REF!</v>
      </c>
      <c r="F98" t="e">
        <v>#REF!</v>
      </c>
      <c r="G98" t="e">
        <v>#REF!</v>
      </c>
      <c r="H98" t="e">
        <v>#REF!</v>
      </c>
      <c r="I98" s="15" t="e">
        <v>#REF!</v>
      </c>
    </row>
    <row r="99">
      <c r="A99" t="e">
        <v>#REF!</v>
      </c>
      <c r="E99" t="e">
        <v>#REF!</v>
      </c>
      <c r="F99" t="e">
        <v>#REF!</v>
      </c>
      <c r="G99" t="e">
        <v>#REF!</v>
      </c>
      <c r="H99" t="e">
        <v>#REF!</v>
      </c>
      <c r="I99" s="15" t="e">
        <v>#REF!</v>
      </c>
    </row>
    <row r="100">
      <c r="A100" t="e">
        <v>#REF!</v>
      </c>
      <c r="E100" t="e">
        <v>#REF!</v>
      </c>
      <c r="F100" t="e">
        <v>#REF!</v>
      </c>
      <c r="G100" t="e">
        <v>#REF!</v>
      </c>
      <c r="H100" t="e">
        <v>#REF!</v>
      </c>
      <c r="I100" t="e">
        <v>#REF!</v>
      </c>
    </row>
    <row r="101">
      <c r="A101" t="e">
        <v>#REF!</v>
      </c>
      <c r="E101" t="e">
        <v>#REF!</v>
      </c>
      <c r="F101" t="e">
        <v>#REF!</v>
      </c>
      <c r="G101" t="e">
        <v>#REF!</v>
      </c>
      <c r="H101" t="e">
        <v>#REF!</v>
      </c>
      <c r="I101" t="e">
        <v>#REF!</v>
      </c>
    </row>
    <row r="102">
      <c r="A102" t="e">
        <v>#REF!</v>
      </c>
      <c r="E102" t="e">
        <v>#REF!</v>
      </c>
      <c r="F102" t="e">
        <v>#REF!</v>
      </c>
      <c r="G102" t="e">
        <v>#REF!</v>
      </c>
      <c r="H102" t="e">
        <v>#REF!</v>
      </c>
      <c r="I102" t="e">
        <v>#REF!</v>
      </c>
    </row>
    <row r="103">
      <c r="A103" t="e">
        <v>#REF!</v>
      </c>
      <c r="E103" t="e">
        <v>#REF!</v>
      </c>
      <c r="F103" t="e">
        <v>#REF!</v>
      </c>
      <c r="G103" t="e">
        <v>#REF!</v>
      </c>
      <c r="H103" t="e">
        <v>#REF!</v>
      </c>
      <c r="I103" t="e">
        <v>#REF!</v>
      </c>
    </row>
    <row r="104">
      <c r="A104" t="e">
        <v>#REF!</v>
      </c>
      <c r="E104" t="e">
        <v>#REF!</v>
      </c>
      <c r="F104" t="e">
        <v>#REF!</v>
      </c>
      <c r="G104" t="e">
        <v>#REF!</v>
      </c>
      <c r="H104" t="e">
        <v>#REF!</v>
      </c>
      <c r="I104" t="e">
        <v>#REF!</v>
      </c>
    </row>
    <row r="105">
      <c r="A105" t="e">
        <v>#REF!</v>
      </c>
      <c r="E105" t="e">
        <v>#REF!</v>
      </c>
      <c r="F105" t="e">
        <v>#REF!</v>
      </c>
      <c r="G105" t="e">
        <v>#REF!</v>
      </c>
      <c r="H105" t="e">
        <v>#REF!</v>
      </c>
      <c r="I105" t="e">
        <v>#REF!</v>
      </c>
    </row>
    <row r="106">
      <c r="A106" t="e">
        <v>#REF!</v>
      </c>
      <c r="E106" t="e">
        <v>#REF!</v>
      </c>
      <c r="F106" t="e">
        <v>#REF!</v>
      </c>
      <c r="G106" t="e">
        <v>#REF!</v>
      </c>
      <c r="H106" t="e">
        <v>#REF!</v>
      </c>
      <c r="I106" t="e">
        <v>#REF!</v>
      </c>
    </row>
    <row r="107">
      <c r="A107" t="e">
        <v>#REF!</v>
      </c>
      <c r="E107" t="e">
        <v>#REF!</v>
      </c>
      <c r="F107" t="e">
        <v>#REF!</v>
      </c>
      <c r="G107" t="e">
        <v>#REF!</v>
      </c>
      <c r="H107" t="e">
        <v>#REF!</v>
      </c>
      <c r="I107" t="e">
        <v>#REF!</v>
      </c>
    </row>
    <row r="108">
      <c r="A108" t="e">
        <v>#REF!</v>
      </c>
      <c r="E108" t="e">
        <v>#REF!</v>
      </c>
      <c r="F108" t="e">
        <v>#REF!</v>
      </c>
      <c r="G108" t="e">
        <v>#REF!</v>
      </c>
      <c r="H108" t="e">
        <v>#REF!</v>
      </c>
      <c r="I108" t="e">
        <v>#REF!</v>
      </c>
    </row>
    <row r="109">
      <c r="A109" t="e">
        <v>#REF!</v>
      </c>
      <c r="E109" t="e">
        <v>#REF!</v>
      </c>
      <c r="F109" t="e">
        <v>#REF!</v>
      </c>
      <c r="G109" t="e">
        <v>#REF!</v>
      </c>
      <c r="H109" t="e">
        <v>#REF!</v>
      </c>
      <c r="I109" t="e">
        <v>#REF!</v>
      </c>
    </row>
    <row r="110">
      <c r="A110" t="e">
        <v>#REF!</v>
      </c>
      <c r="E110" t="e">
        <v>#REF!</v>
      </c>
      <c r="F110" t="e">
        <v>#REF!</v>
      </c>
      <c r="G110" t="e">
        <v>#REF!</v>
      </c>
      <c r="H110" t="e">
        <v>#REF!</v>
      </c>
      <c r="I110" t="e">
        <v>#REF!</v>
      </c>
    </row>
    <row r="111">
      <c r="A111" t="e">
        <v>#REF!</v>
      </c>
      <c r="E111" t="e">
        <v>#REF!</v>
      </c>
      <c r="F111" t="e">
        <v>#REF!</v>
      </c>
      <c r="G111" t="e">
        <v>#REF!</v>
      </c>
      <c r="H111" t="e">
        <v>#REF!</v>
      </c>
      <c r="I111" t="e">
        <v>#REF!</v>
      </c>
    </row>
    <row r="112">
      <c r="A112" t="e">
        <v>#REF!</v>
      </c>
      <c r="E112" t="e">
        <v>#REF!</v>
      </c>
      <c r="F112" t="e">
        <v>#REF!</v>
      </c>
      <c r="G112" t="e">
        <v>#REF!</v>
      </c>
      <c r="H112" t="e">
        <v>#REF!</v>
      </c>
      <c r="I112" t="e">
        <v>#REF!</v>
      </c>
    </row>
    <row r="113">
      <c r="A113" t="e">
        <v>#REF!</v>
      </c>
      <c r="E113" t="e">
        <v>#REF!</v>
      </c>
      <c r="F113" t="e">
        <v>#REF!</v>
      </c>
      <c r="G113" t="e">
        <v>#REF!</v>
      </c>
      <c r="H113" t="e">
        <v>#REF!</v>
      </c>
      <c r="I113" t="e">
        <v>#REF!</v>
      </c>
    </row>
  </sheetData>
  <mergeCells count="1">
    <mergeCell ref="A1:D1"/>
  </mergeCells>
  <drawing r:id="rId1"/>
</worksheet>
</file>