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xr:revisionPtr revIDLastSave="0" documentId="8_{196257CE-D43E-4CEE-AEB5-B62FD749F983}" xr6:coauthVersionLast="47" xr6:coauthVersionMax="47" xr10:uidLastSave="{00000000-0000-0000-0000-000000000000}"/>
  <bookViews>
    <workbookView xWindow="-120" yWindow="-120" windowWidth="20730" windowHeight="11160" activeTab="3" xr2:uid="{AE102380-2313-4788-B95A-DB1BCF9DDC01}"/>
  </bookViews>
  <sheets>
    <sheet name="Nilai Kelulusan " sheetId="2" r:id="rId1"/>
    <sheet name="Format Huruf" sheetId="3" r:id="rId2"/>
    <sheet name="Pesanan" sheetId="4" r:id="rId3"/>
    <sheet name="Data Base Pesanan" sheetId="5" r:id="rId4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4" l="1"/>
  <c r="E3" i="4"/>
  <c r="E4" i="4"/>
  <c r="E5" i="4"/>
  <c r="E6" i="4"/>
  <c r="E7" i="4"/>
  <c r="E8" i="4"/>
  <c r="E9" i="4"/>
  <c r="E10" i="4"/>
  <c r="E11" i="4"/>
  <c r="D3" i="4"/>
  <c r="D4" i="4"/>
  <c r="D5" i="4"/>
  <c r="D6" i="4"/>
  <c r="D7" i="4"/>
  <c r="D8" i="4"/>
  <c r="D9" i="4"/>
  <c r="D10" i="4"/>
  <c r="D11" i="4"/>
  <c r="D2" i="4"/>
  <c r="C3" i="4"/>
  <c r="C4" i="4"/>
  <c r="C5" i="4"/>
  <c r="C6" i="4"/>
  <c r="C7" i="4"/>
  <c r="C8" i="4"/>
  <c r="C9" i="4"/>
  <c r="C10" i="4"/>
  <c r="C11" i="4"/>
  <c r="C2" i="4"/>
  <c r="B13" i="3"/>
  <c r="B12" i="3"/>
  <c r="B11" i="3"/>
  <c r="D3" i="3"/>
  <c r="D4" i="3"/>
  <c r="D5" i="3"/>
  <c r="D6" i="3"/>
  <c r="D7" i="3"/>
  <c r="D2" i="3"/>
  <c r="E30" i="2"/>
  <c r="E29" i="2"/>
  <c r="E28" i="2"/>
  <c r="E27" i="2"/>
  <c r="E25" i="2"/>
  <c r="E24" i="2"/>
  <c r="E23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" i="2"/>
</calcChain>
</file>

<file path=xl/sharedStrings.xml><?xml version="1.0" encoding="utf-8"?>
<sst xmlns="http://schemas.openxmlformats.org/spreadsheetml/2006/main" count="131" uniqueCount="76">
  <si>
    <t>Nama Murid</t>
  </si>
  <si>
    <t>L/P</t>
  </si>
  <si>
    <t>MTK</t>
  </si>
  <si>
    <t>IPA</t>
  </si>
  <si>
    <t>IPS</t>
  </si>
  <si>
    <t>SBD</t>
  </si>
  <si>
    <t>TOTAL NILAI</t>
  </si>
  <si>
    <t>RATA RATA NILAI</t>
  </si>
  <si>
    <t>STATUS</t>
  </si>
  <si>
    <t>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</si>
  <si>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</si>
  <si>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</si>
  <si>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</si>
  <si>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</si>
  <si>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</si>
  <si>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</si>
  <si>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</si>
  <si>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</si>
  <si>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</si>
  <si>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</si>
  <si>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</si>
  <si>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</si>
  <si>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</si>
  <si>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</si>
  <si>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</si>
  <si>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</si>
  <si>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</si>
  <si>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</si>
  <si>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</si>
  <si>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L</t>
  </si>
  <si>
    <t>P</t>
  </si>
  <si>
    <t>Kriteria Kelulusan Berdasarkan Nilai Rata Rata</t>
  </si>
  <si>
    <t>65-100</t>
  </si>
  <si>
    <t>Dibawah 65</t>
  </si>
  <si>
    <t>:Lulus</t>
  </si>
  <si>
    <t>Tidak Lulus</t>
  </si>
  <si>
    <t>Banyaknya murid Dikelas</t>
  </si>
  <si>
    <t>Nilai Rata Rata Tertinggi</t>
  </si>
  <si>
    <t>Nilai Rata Rata Terendah</t>
  </si>
  <si>
    <t>Jumlah Total Nilai Murid Yang Lulus</t>
  </si>
  <si>
    <t>Rata Rata Nilai Murid Yang Lulus</t>
  </si>
  <si>
    <t>Rata Rata Nilai Murid Yang TidakLulus</t>
  </si>
  <si>
    <t>Jenis Sekolah</t>
  </si>
  <si>
    <t>Nama Sekolah</t>
  </si>
  <si>
    <t>Keterangan</t>
  </si>
  <si>
    <t>SDN</t>
  </si>
  <si>
    <t>SMP</t>
  </si>
  <si>
    <t>SMPN</t>
  </si>
  <si>
    <t>TK</t>
  </si>
  <si>
    <t>SMK</t>
  </si>
  <si>
    <t>SMKN</t>
  </si>
  <si>
    <t>Bekasi</t>
  </si>
  <si>
    <t>Nama Lengkap Sekolah</t>
  </si>
  <si>
    <t>Berantakan</t>
  </si>
  <si>
    <t>Huruf Kecil Semua</t>
  </si>
  <si>
    <t>Heruf Besar Semua</t>
  </si>
  <si>
    <t>Huruf Besar di awal kata</t>
  </si>
  <si>
    <t>seKOlah sD swAsta mUrga jaYa siNgapUra puRwakata</t>
  </si>
  <si>
    <t>Tanggal Pemesanan</t>
  </si>
  <si>
    <t>No Pemesanan</t>
  </si>
  <si>
    <t>Nama Costomer</t>
  </si>
  <si>
    <t>Domisili</t>
  </si>
  <si>
    <t>Lama Pengiriman</t>
  </si>
  <si>
    <t>Jenis Kelamin</t>
  </si>
  <si>
    <t>Bandung</t>
  </si>
  <si>
    <t>laki laki</t>
  </si>
  <si>
    <t>perempuan</t>
  </si>
  <si>
    <t>KOTA</t>
  </si>
  <si>
    <t>Jakarta</t>
  </si>
  <si>
    <t>Palembang</t>
  </si>
  <si>
    <t>Surabaya</t>
  </si>
  <si>
    <t>1 Hari</t>
  </si>
  <si>
    <t>2 Hari</t>
  </si>
  <si>
    <t>3 Hari</t>
  </si>
  <si>
    <t>AA</t>
  </si>
  <si>
    <t>Banyaknya murid Yang Lulus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</si>
</sst>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i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0" fontId="2" fillId="2" borderId="1" xfId="0" applyFont="1" applyFill="1" applyBorder="1"/>
    <xf numFmtId="0" fontId="4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15" fontId="0" fillId="0" borderId="1" xfId="0" applyNumberForma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B778C-34D4-4ACA-94CA-2600229041AB}">
  <dimension ref="A1:N30"/>
  <sheetViews>
    <sheetView topLeftCell="A10" workbookViewId="0">
      <selection activeCell="O12" sqref="O12"/>
    </sheetView>
  </sheetViews>
  <sheetFormatPr defaultRowHeight="15" x14ac:dyDescent="0.25"/>
  <cols>
    <col min="1" max="1" width="11.85546875" bestFit="1" customWidth="1"/>
    <col min="2" max="2" width="2.5703125" customWidth="1"/>
    <col min="3" max="6" width="11.28515625" customWidth="1"/>
    <col min="7" max="7" width="11.7109375" bestFit="1" customWidth="1"/>
    <col min="8" max="8" width="16.140625" bestFit="1" customWidth="1"/>
    <col min="9" max="9" width="13.5703125" customWidth="1"/>
    <col min="12" max="14" width="15.57031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L1" s="19" t="s">
        <v>31</v>
      </c>
      <c r="M1" s="19"/>
      <c r="N1" s="19"/>
    </row>
    <row r="2" spans="1:14" x14ac:dyDescent="0.25">
      <c r="A2" s="2" t="s">
        <v>9</v>
      </c>
      <c r="B2" s="2" t="s">
        <v>29</v>
      </c>
      <c r="C2" s="2">
        <v>81</v>
      </c>
      <c r="D2" s="2">
        <v>73</v>
      </c>
      <c r="E2" s="2">
        <v>57</v>
      </c>
      <c r="F2" s="2">
        <v>90</v>
      </c>
      <c r="G2" s="2">
        <f>SUM(C2:F2)</f>
        <v>301</v>
      </c>
      <c r="H2" s="11">
        <f>AVERAGE(C2:F2)</f>
        <v>75.25</v>
      </c>
      <c r="I2" s="2" t="str">
        <f>IF(H2&gt;=65,"Lulus","Tidak Lulus")</f>
        <v>Lulus</v>
      </c>
      <c r="L2" s="4" t="s">
        <v>32</v>
      </c>
      <c r="M2" s="5" t="s">
        <v>34</v>
      </c>
    </row>
    <row r="3" spans="1:14" x14ac:dyDescent="0.25">
      <c r="A3" s="2" t="s">
        <v>10</v>
      </c>
      <c r="B3" s="2" t="s">
        <v>29</v>
      </c>
      <c r="C3" s="2">
        <v>71</v>
      </c>
      <c r="D3" s="2">
        <v>77</v>
      </c>
      <c r="E3" s="2">
        <v>76</v>
      </c>
      <c r="F3" s="2">
        <v>89</v>
      </c>
      <c r="G3" s="2">
        <f t="shared" ref="G3:G21" si="0">SUM(C3:F3)</f>
        <v>313</v>
      </c>
      <c r="H3" s="11">
        <f t="shared" ref="H3:H21" si="1">AVERAGE(C3:F3)</f>
        <v>78.25</v>
      </c>
      <c r="I3" s="2" t="str">
        <f t="shared" ref="I3:I21" si="2">IF(H3&gt;=65,"Lulus","Tidak Lulus")</f>
        <v>Lulus</v>
      </c>
      <c r="L3" s="4" t="s">
        <v>33</v>
      </c>
      <c r="M3" s="5" t="s">
        <v>35</v>
      </c>
    </row>
    <row r="4" spans="1:14" x14ac:dyDescent="0.25">
      <c r="A4" s="2" t="s">
        <v>11</v>
      </c>
      <c r="B4" s="2" t="s">
        <v>30</v>
      </c>
      <c r="C4" s="2">
        <v>52</v>
      </c>
      <c r="D4" s="2">
        <v>80</v>
      </c>
      <c r="E4" s="2">
        <v>76</v>
      </c>
      <c r="F4" s="2">
        <v>87</v>
      </c>
      <c r="G4" s="2">
        <f t="shared" si="0"/>
        <v>295</v>
      </c>
      <c r="H4" s="11">
        <f t="shared" si="1"/>
        <v>73.75</v>
      </c>
      <c r="I4" s="2" t="str">
        <f t="shared" si="2"/>
        <v>Lulus</v>
      </c>
    </row>
    <row r="5" spans="1:14" x14ac:dyDescent="0.25">
      <c r="A5" s="2" t="s">
        <v>12</v>
      </c>
      <c r="B5" s="2" t="s">
        <v>30</v>
      </c>
      <c r="C5" s="2">
        <v>44</v>
      </c>
      <c r="D5" s="2">
        <v>86</v>
      </c>
      <c r="E5" s="2">
        <v>77</v>
      </c>
      <c r="F5" s="2">
        <v>87</v>
      </c>
      <c r="G5" s="2">
        <f t="shared" si="0"/>
        <v>294</v>
      </c>
      <c r="H5" s="11">
        <f t="shared" si="1"/>
        <v>73.5</v>
      </c>
      <c r="I5" s="2" t="str">
        <f t="shared" si="2"/>
        <v>Lulus</v>
      </c>
    </row>
    <row r="6" spans="1:14" x14ac:dyDescent="0.25">
      <c r="A6" s="2" t="s">
        <v>13</v>
      </c>
      <c r="B6" s="2" t="s">
        <v>29</v>
      </c>
      <c r="C6" s="2">
        <v>65</v>
      </c>
      <c r="D6" s="2">
        <v>80</v>
      </c>
      <c r="E6" s="2">
        <v>77</v>
      </c>
      <c r="F6" s="2">
        <v>80</v>
      </c>
      <c r="G6" s="2">
        <f t="shared" si="0"/>
        <v>302</v>
      </c>
      <c r="H6" s="11">
        <f t="shared" si="1"/>
        <v>75.5</v>
      </c>
      <c r="I6" s="2" t="str">
        <f t="shared" si="2"/>
        <v>Lulus</v>
      </c>
    </row>
    <row r="7" spans="1:14" x14ac:dyDescent="0.25">
      <c r="A7" s="2" t="s">
        <v>14</v>
      </c>
      <c r="B7" s="2" t="s">
        <v>29</v>
      </c>
      <c r="C7" s="2">
        <v>73</v>
      </c>
      <c r="D7" s="2">
        <v>35</v>
      </c>
      <c r="E7" s="2">
        <v>77</v>
      </c>
      <c r="F7" s="2">
        <v>85</v>
      </c>
      <c r="G7" s="2">
        <f t="shared" si="0"/>
        <v>270</v>
      </c>
      <c r="H7" s="11">
        <f t="shared" si="1"/>
        <v>67.5</v>
      </c>
      <c r="I7" s="2" t="str">
        <f t="shared" si="2"/>
        <v>Lulus</v>
      </c>
    </row>
    <row r="8" spans="1:14" x14ac:dyDescent="0.25">
      <c r="A8" s="2" t="s">
        <v>15</v>
      </c>
      <c r="B8" s="2" t="s">
        <v>29</v>
      </c>
      <c r="C8" s="2">
        <v>80</v>
      </c>
      <c r="D8" s="2">
        <v>74</v>
      </c>
      <c r="E8" s="2">
        <v>81</v>
      </c>
      <c r="F8" s="2">
        <v>85</v>
      </c>
      <c r="G8" s="2">
        <f t="shared" si="0"/>
        <v>320</v>
      </c>
      <c r="H8" s="11">
        <f t="shared" si="1"/>
        <v>80</v>
      </c>
      <c r="I8" s="2" t="str">
        <f t="shared" si="2"/>
        <v>Lulus</v>
      </c>
    </row>
    <row r="9" spans="1:14" x14ac:dyDescent="0.25">
      <c r="A9" s="2" t="s">
        <v>16</v>
      </c>
      <c r="B9" s="2" t="s">
        <v>30</v>
      </c>
      <c r="C9" s="2">
        <v>76</v>
      </c>
      <c r="D9" s="2">
        <v>76</v>
      </c>
      <c r="E9" s="2">
        <v>73</v>
      </c>
      <c r="F9" s="2">
        <v>85</v>
      </c>
      <c r="G9" s="2">
        <f t="shared" si="0"/>
        <v>310</v>
      </c>
      <c r="H9" s="11">
        <f t="shared" si="1"/>
        <v>77.5</v>
      </c>
      <c r="I9" s="2" t="str">
        <f t="shared" si="2"/>
        <v>Lulus</v>
      </c>
    </row>
    <row r="10" spans="1:14" x14ac:dyDescent="0.25">
      <c r="A10" s="2" t="s">
        <v>17</v>
      </c>
      <c r="B10" s="2" t="s">
        <v>30</v>
      </c>
      <c r="C10" s="2">
        <v>74</v>
      </c>
      <c r="D10" s="2">
        <v>76</v>
      </c>
      <c r="E10" s="2">
        <v>77</v>
      </c>
      <c r="F10" s="2">
        <v>90</v>
      </c>
      <c r="G10" s="2">
        <f t="shared" si="0"/>
        <v>317</v>
      </c>
      <c r="H10" s="11">
        <f t="shared" si="1"/>
        <v>79.25</v>
      </c>
      <c r="I10" s="2" t="str">
        <f t="shared" si="2"/>
        <v>Lulus</v>
      </c>
    </row>
    <row r="11" spans="1:14" x14ac:dyDescent="0.25">
      <c r="A11" s="2" t="s">
        <v>18</v>
      </c>
      <c r="B11" s="2" t="s">
        <v>29</v>
      </c>
      <c r="C11" s="2">
        <v>43</v>
      </c>
      <c r="D11" s="2">
        <v>87</v>
      </c>
      <c r="E11" s="2">
        <v>91</v>
      </c>
      <c r="F11" s="2">
        <v>91</v>
      </c>
      <c r="G11" s="2">
        <f t="shared" si="0"/>
        <v>312</v>
      </c>
      <c r="H11" s="11">
        <f t="shared" si="1"/>
        <v>78</v>
      </c>
      <c r="I11" s="2" t="str">
        <f t="shared" si="2"/>
        <v>Lulus</v>
      </c>
    </row>
    <row r="12" spans="1:14" x14ac:dyDescent="0.25">
      <c r="A12" s="2" t="s">
        <v>19</v>
      </c>
      <c r="B12" s="2" t="s">
        <v>29</v>
      </c>
      <c r="C12" s="2">
        <v>98</v>
      </c>
      <c r="D12" s="2">
        <v>69</v>
      </c>
      <c r="E12" s="2">
        <v>80</v>
      </c>
      <c r="F12" s="2">
        <v>75</v>
      </c>
      <c r="G12" s="2">
        <f t="shared" si="0"/>
        <v>322</v>
      </c>
      <c r="H12" s="11">
        <f t="shared" si="1"/>
        <v>80.5</v>
      </c>
      <c r="I12" s="2" t="str">
        <f t="shared" si="2"/>
        <v>Lulus</v>
      </c>
    </row>
    <row r="13" spans="1:14" x14ac:dyDescent="0.25">
      <c r="A13" s="2" t="s">
        <v>20</v>
      </c>
      <c r="B13" s="2" t="s">
        <v>29</v>
      </c>
      <c r="C13" s="2">
        <v>20</v>
      </c>
      <c r="D13" s="2">
        <v>70</v>
      </c>
      <c r="E13" s="2">
        <v>77</v>
      </c>
      <c r="F13" s="2">
        <v>79</v>
      </c>
      <c r="G13" s="2">
        <f t="shared" si="0"/>
        <v>246</v>
      </c>
      <c r="H13" s="11">
        <f t="shared" si="1"/>
        <v>61.5</v>
      </c>
      <c r="I13" s="2" t="str">
        <f t="shared" si="2"/>
        <v>Tidak Lulus</v>
      </c>
    </row>
    <row r="14" spans="1:14" x14ac:dyDescent="0.25">
      <c r="A14" s="2" t="s">
        <v>21</v>
      </c>
      <c r="B14" s="2" t="s">
        <v>29</v>
      </c>
      <c r="C14" s="2">
        <v>67</v>
      </c>
      <c r="D14" s="2">
        <v>77</v>
      </c>
      <c r="E14" s="2">
        <v>67</v>
      </c>
      <c r="F14" s="2">
        <v>83</v>
      </c>
      <c r="G14" s="2">
        <f t="shared" si="0"/>
        <v>294</v>
      </c>
      <c r="H14" s="11">
        <f t="shared" si="1"/>
        <v>73.5</v>
      </c>
      <c r="I14" s="2" t="str">
        <f t="shared" si="2"/>
        <v>Lulus</v>
      </c>
    </row>
    <row r="15" spans="1:14" x14ac:dyDescent="0.25">
      <c r="A15" s="2" t="s">
        <v>22</v>
      </c>
      <c r="B15" s="2" t="s">
        <v>29</v>
      </c>
      <c r="C15" s="2">
        <v>58</v>
      </c>
      <c r="D15" s="2">
        <v>65</v>
      </c>
      <c r="E15" s="2">
        <v>59</v>
      </c>
      <c r="F15" s="2">
        <v>85</v>
      </c>
      <c r="G15" s="2">
        <f t="shared" si="0"/>
        <v>267</v>
      </c>
      <c r="H15" s="11">
        <f t="shared" si="1"/>
        <v>66.75</v>
      </c>
      <c r="I15" s="2" t="str">
        <f t="shared" si="2"/>
        <v>Lulus</v>
      </c>
    </row>
    <row r="16" spans="1:14" x14ac:dyDescent="0.25">
      <c r="A16" s="2" t="s">
        <v>23</v>
      </c>
      <c r="B16" s="2" t="s">
        <v>30</v>
      </c>
      <c r="C16" s="2">
        <v>78</v>
      </c>
      <c r="D16" s="2">
        <v>54</v>
      </c>
      <c r="E16" s="2">
        <v>60</v>
      </c>
      <c r="F16" s="2">
        <v>83</v>
      </c>
      <c r="G16" s="2">
        <f t="shared" si="0"/>
        <v>275</v>
      </c>
      <c r="H16" s="11">
        <f t="shared" si="1"/>
        <v>68.75</v>
      </c>
      <c r="I16" s="2" t="str">
        <f t="shared" si="2"/>
        <v>Lulus</v>
      </c>
    </row>
    <row r="17" spans="1:9" x14ac:dyDescent="0.25">
      <c r="A17" s="2" t="s">
        <v>24</v>
      </c>
      <c r="B17" s="2" t="s">
        <v>29</v>
      </c>
      <c r="C17" s="2">
        <v>87</v>
      </c>
      <c r="D17" s="2">
        <v>53</v>
      </c>
      <c r="E17" s="2">
        <v>66</v>
      </c>
      <c r="F17" s="2">
        <v>88</v>
      </c>
      <c r="G17" s="2">
        <f t="shared" si="0"/>
        <v>294</v>
      </c>
      <c r="H17" s="11">
        <f t="shared" si="1"/>
        <v>73.5</v>
      </c>
      <c r="I17" s="2" t="str">
        <f t="shared" si="2"/>
        <v>Lulus</v>
      </c>
    </row>
    <row r="18" spans="1:9" x14ac:dyDescent="0.25">
      <c r="A18" s="2" t="s">
        <v>25</v>
      </c>
      <c r="B18" s="2" t="s">
        <v>30</v>
      </c>
      <c r="C18" s="2">
        <v>77</v>
      </c>
      <c r="D18" s="2">
        <v>76</v>
      </c>
      <c r="E18" s="2">
        <v>61</v>
      </c>
      <c r="F18" s="2">
        <v>80</v>
      </c>
      <c r="G18" s="2">
        <f t="shared" si="0"/>
        <v>294</v>
      </c>
      <c r="H18" s="11">
        <f t="shared" si="1"/>
        <v>73.5</v>
      </c>
      <c r="I18" s="2" t="str">
        <f t="shared" si="2"/>
        <v>Lulus</v>
      </c>
    </row>
    <row r="19" spans="1:9" x14ac:dyDescent="0.25">
      <c r="A19" s="2" t="s">
        <v>26</v>
      </c>
      <c r="B19" s="2" t="s">
        <v>29</v>
      </c>
      <c r="C19" s="2">
        <v>67</v>
      </c>
      <c r="D19" s="2">
        <v>77</v>
      </c>
      <c r="E19" s="2">
        <v>81</v>
      </c>
      <c r="F19" s="2">
        <v>86</v>
      </c>
      <c r="G19" s="2">
        <f t="shared" si="0"/>
        <v>311</v>
      </c>
      <c r="H19" s="11">
        <f t="shared" si="1"/>
        <v>77.75</v>
      </c>
      <c r="I19" s="2" t="str">
        <f t="shared" si="2"/>
        <v>Lulus</v>
      </c>
    </row>
    <row r="20" spans="1:9" x14ac:dyDescent="0.25">
      <c r="A20" s="2" t="s">
        <v>27</v>
      </c>
      <c r="B20" s="2" t="s">
        <v>29</v>
      </c>
      <c r="C20" s="2">
        <v>70</v>
      </c>
      <c r="D20" s="2">
        <v>77</v>
      </c>
      <c r="E20" s="2">
        <v>83</v>
      </c>
      <c r="F20" s="2">
        <v>86</v>
      </c>
      <c r="G20" s="2">
        <f t="shared" si="0"/>
        <v>316</v>
      </c>
      <c r="H20" s="11">
        <f t="shared" si="1"/>
        <v>79</v>
      </c>
      <c r="I20" s="2" t="str">
        <f t="shared" si="2"/>
        <v>Lulus</v>
      </c>
    </row>
    <row r="21" spans="1:9" x14ac:dyDescent="0.25">
      <c r="A21" s="2" t="s">
        <v>28</v>
      </c>
      <c r="B21" s="2" t="s">
        <v>29</v>
      </c>
      <c r="C21" s="2">
        <v>74</v>
      </c>
      <c r="D21" s="2">
        <v>80</v>
      </c>
      <c r="E21" s="2">
        <v>84</v>
      </c>
      <c r="F21" s="2">
        <v>88</v>
      </c>
      <c r="G21" s="2">
        <f t="shared" si="0"/>
        <v>326</v>
      </c>
      <c r="H21" s="11">
        <f t="shared" si="1"/>
        <v>81.5</v>
      </c>
      <c r="I21" s="2" t="str">
        <f t="shared" si="2"/>
        <v>Lulus</v>
      </c>
    </row>
    <row r="23" spans="1:9" x14ac:dyDescent="0.25">
      <c r="A23" s="8" t="s">
        <v>36</v>
      </c>
      <c r="B23" s="9"/>
      <c r="C23" s="9"/>
      <c r="D23" s="10"/>
      <c r="E23" s="7">
        <f>COUNTA(A2:A21)</f>
        <v>20</v>
      </c>
    </row>
    <row r="24" spans="1:9" x14ac:dyDescent="0.25">
      <c r="A24" s="16" t="s">
        <v>37</v>
      </c>
      <c r="B24" s="17"/>
      <c r="C24" s="17"/>
      <c r="D24" s="18"/>
      <c r="E24" s="12">
        <f>MAX(H2:H21)</f>
        <v>81.5</v>
      </c>
    </row>
    <row r="25" spans="1:9" x14ac:dyDescent="0.25">
      <c r="A25" s="16" t="s">
        <v>38</v>
      </c>
      <c r="B25" s="17"/>
      <c r="C25" s="17"/>
      <c r="D25" s="18"/>
      <c r="E25" s="12">
        <f>MIN(H2:H21)</f>
        <v>61.5</v>
      </c>
    </row>
    <row r="27" spans="1:9" x14ac:dyDescent="0.25">
      <c r="A27" s="16" t="s">
        <v>75</v>
      </c>
      <c r="B27" s="17"/>
      <c r="C27" s="17"/>
      <c r="D27" s="18"/>
      <c r="E27" s="7">
        <f>COUNTIF(I2:I21,"Lulus")</f>
        <v>19</v>
      </c>
    </row>
    <row r="28" spans="1:9" x14ac:dyDescent="0.25">
      <c r="A28" s="16" t="s">
        <v>39</v>
      </c>
      <c r="B28" s="17"/>
      <c r="C28" s="17"/>
      <c r="D28" s="18"/>
      <c r="E28" s="7">
        <f>SUMIF(I2:I21,"Lulus",G2:G21)</f>
        <v>5733</v>
      </c>
    </row>
    <row r="29" spans="1:9" x14ac:dyDescent="0.25">
      <c r="A29" s="16" t="s">
        <v>40</v>
      </c>
      <c r="B29" s="17"/>
      <c r="C29" s="17"/>
      <c r="D29" s="18"/>
      <c r="E29" s="7">
        <f>SUMIF(I2:I21,"Tidak Lulus",G2:G21)</f>
        <v>246</v>
      </c>
    </row>
    <row r="30" spans="1:9" x14ac:dyDescent="0.25">
      <c r="A30" s="16" t="s">
        <v>41</v>
      </c>
      <c r="B30" s="17"/>
      <c r="C30" s="17"/>
      <c r="D30" s="18"/>
      <c r="E30" s="7">
        <f>SUMIF(I2:I21,"Tidak Lulus",H2:H21)</f>
        <v>61.5</v>
      </c>
    </row>
  </sheetData>
  <mergeCells count="7">
    <mergeCell ref="A29:D29"/>
    <mergeCell ref="A30:D30"/>
    <mergeCell ref="L1:N1"/>
    <mergeCell ref="A24:D24"/>
    <mergeCell ref="A25:D25"/>
    <mergeCell ref="A27:D27"/>
    <mergeCell ref="A28:D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E0E1-80E3-4492-9C15-852D21C0E653}">
  <dimension ref="A1:D13"/>
  <sheetViews>
    <sheetView workbookViewId="0">
      <selection activeCell="M12" sqref="M12"/>
    </sheetView>
  </sheetViews>
  <sheetFormatPr defaultRowHeight="15" x14ac:dyDescent="0.25"/>
  <cols>
    <col min="1" max="4" width="23.5703125" customWidth="1"/>
  </cols>
  <sheetData>
    <row r="1" spans="1:4" x14ac:dyDescent="0.25">
      <c r="A1" s="15" t="s">
        <v>42</v>
      </c>
      <c r="B1" s="15" t="s">
        <v>43</v>
      </c>
      <c r="C1" s="15" t="s">
        <v>44</v>
      </c>
      <c r="D1" s="15" t="s">
        <v>52</v>
      </c>
    </row>
    <row r="2" spans="1:4" x14ac:dyDescent="0.25">
      <c r="A2" s="7" t="s">
        <v>45</v>
      </c>
      <c r="B2" s="7" t="s">
        <v>51</v>
      </c>
      <c r="C2" s="7">
        <v>12</v>
      </c>
      <c r="D2" s="7" t="str">
        <f>CONCATENATE(A2," ",B2," ",C2)</f>
        <v>SDN Bekasi 12</v>
      </c>
    </row>
    <row r="3" spans="1:4" x14ac:dyDescent="0.25">
      <c r="A3" s="7" t="s">
        <v>46</v>
      </c>
      <c r="B3" s="7" t="s">
        <v>51</v>
      </c>
      <c r="C3" s="7">
        <v>15</v>
      </c>
      <c r="D3" s="7" t="str">
        <f t="shared" ref="D3:D7" si="0">CONCATENATE(A3," ",B3," ",C3)</f>
        <v>SMP Bekasi 15</v>
      </c>
    </row>
    <row r="4" spans="1:4" x14ac:dyDescent="0.25">
      <c r="A4" s="7" t="s">
        <v>47</v>
      </c>
      <c r="B4" s="7" t="s">
        <v>51</v>
      </c>
      <c r="C4" s="7">
        <v>21</v>
      </c>
      <c r="D4" s="7" t="str">
        <f t="shared" si="0"/>
        <v>SMPN Bekasi 21</v>
      </c>
    </row>
    <row r="5" spans="1:4" x14ac:dyDescent="0.25">
      <c r="A5" s="7" t="s">
        <v>48</v>
      </c>
      <c r="B5" s="7" t="s">
        <v>51</v>
      </c>
      <c r="C5" s="7">
        <v>9</v>
      </c>
      <c r="D5" s="7" t="str">
        <f t="shared" si="0"/>
        <v>TK Bekasi 9</v>
      </c>
    </row>
    <row r="6" spans="1:4" x14ac:dyDescent="0.25">
      <c r="A6" s="7" t="s">
        <v>49</v>
      </c>
      <c r="B6" s="7" t="s">
        <v>51</v>
      </c>
      <c r="C6" s="7">
        <v>7</v>
      </c>
      <c r="D6" s="7" t="str">
        <f t="shared" si="0"/>
        <v>SMK Bekasi 7</v>
      </c>
    </row>
    <row r="7" spans="1:4" x14ac:dyDescent="0.25">
      <c r="A7" s="7" t="s">
        <v>50</v>
      </c>
      <c r="B7" s="7" t="s">
        <v>51</v>
      </c>
      <c r="C7" s="7">
        <v>6</v>
      </c>
      <c r="D7" s="7" t="str">
        <f t="shared" si="0"/>
        <v>SMKN Bekasi 6</v>
      </c>
    </row>
    <row r="10" spans="1:4" x14ac:dyDescent="0.25">
      <c r="A10" s="4" t="s">
        <v>53</v>
      </c>
      <c r="B10" s="20" t="s">
        <v>57</v>
      </c>
      <c r="C10" s="20"/>
      <c r="D10" s="20"/>
    </row>
    <row r="11" spans="1:4" x14ac:dyDescent="0.25">
      <c r="A11" s="4" t="s">
        <v>54</v>
      </c>
      <c r="B11" s="20" t="str">
        <f>LOWER(B10)</f>
        <v>sekolah sd swasta murga jaya singapura purwakata</v>
      </c>
      <c r="C11" s="20"/>
      <c r="D11" s="20"/>
    </row>
    <row r="12" spans="1:4" x14ac:dyDescent="0.25">
      <c r="A12" s="4" t="s">
        <v>55</v>
      </c>
      <c r="B12" s="20" t="str">
        <f>UPPER(B10)</f>
        <v>SEKOLAH SD SWASTA MURGA JAYA SINGAPURA PURWAKATA</v>
      </c>
      <c r="C12" s="20"/>
      <c r="D12" s="20"/>
    </row>
    <row r="13" spans="1:4" x14ac:dyDescent="0.25">
      <c r="A13" s="4" t="s">
        <v>56</v>
      </c>
      <c r="B13" s="20" t="str">
        <f>PROPER(B10)</f>
        <v>Sekolah Sd Swasta Murga Jaya Singapura Purwakata</v>
      </c>
      <c r="C13" s="20"/>
      <c r="D13" s="20"/>
    </row>
  </sheetData>
  <mergeCells count="4">
    <mergeCell ref="B10:D10"/>
    <mergeCell ref="B11:D11"/>
    <mergeCell ref="B12:D12"/>
    <mergeCell ref="B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96F9-E75A-4A04-A1DE-7F7E7868E5EF}">
  <dimension ref="A1:E11"/>
  <sheetViews>
    <sheetView workbookViewId="0">
      <selection activeCell="E11" sqref="E11"/>
    </sheetView>
  </sheetViews>
  <sheetFormatPr defaultRowHeight="15" x14ac:dyDescent="0.25"/>
  <cols>
    <col min="1" max="3" width="18.85546875" customWidth="1"/>
    <col min="4" max="4" width="21.5703125" customWidth="1"/>
    <col min="5" max="5" width="18.85546875" customWidth="1"/>
    <col min="6" max="6" width="15.42578125" customWidth="1"/>
  </cols>
  <sheetData>
    <row r="1" spans="1:5" x14ac:dyDescent="0.25">
      <c r="A1" s="13" t="s">
        <v>58</v>
      </c>
      <c r="B1" s="13" t="s">
        <v>59</v>
      </c>
      <c r="C1" s="13" t="s">
        <v>60</v>
      </c>
      <c r="D1" s="13" t="s">
        <v>61</v>
      </c>
      <c r="E1" s="13" t="s">
        <v>62</v>
      </c>
    </row>
    <row r="2" spans="1:5" x14ac:dyDescent="0.25">
      <c r="A2" s="14">
        <v>44261</v>
      </c>
      <c r="B2" s="6">
        <v>102</v>
      </c>
      <c r="C2" s="6" t="str">
        <f>VLOOKUP(B2,'Data Base Pesanan'!$A$1:$D$11,2,0)</f>
        <v>AB</v>
      </c>
      <c r="D2" s="6" t="str">
        <f>VLOOKUP(B2,'Data Base Pesanan'!$A$1:$D$11,4,0)</f>
        <v>Jakarta</v>
      </c>
      <c r="E2" s="6" t="str">
        <f>HLOOKUP(D2,'Data Base Pesanan'!$A$14:$E$15,2,0)</f>
        <v>1 Hari</v>
      </c>
    </row>
    <row r="3" spans="1:5" x14ac:dyDescent="0.25">
      <c r="A3" s="14">
        <v>44258</v>
      </c>
      <c r="B3" s="6">
        <v>103</v>
      </c>
      <c r="C3" s="6" t="str">
        <f>VLOOKUP(B3,'Data Base Pesanan'!$A$1:$D$11,2,0)</f>
        <v>AC</v>
      </c>
      <c r="D3" s="6" t="str">
        <f>VLOOKUP(B3,'Data Base Pesanan'!$A$1:$D$11,4,0)</f>
        <v>Palembang</v>
      </c>
      <c r="E3" s="6" t="str">
        <f>HLOOKUP(D3,'Data Base Pesanan'!$A$14:$E$15,2,0)</f>
        <v>2 Hari</v>
      </c>
    </row>
    <row r="4" spans="1:5" x14ac:dyDescent="0.25">
      <c r="A4" s="14">
        <v>44259</v>
      </c>
      <c r="B4" s="6">
        <v>104</v>
      </c>
      <c r="C4" s="6" t="str">
        <f>VLOOKUP(B4,'Data Base Pesanan'!$A$1:$D$11,2,0)</f>
        <v>AD</v>
      </c>
      <c r="D4" s="6" t="str">
        <f>VLOOKUP(B4,'Data Base Pesanan'!$A$1:$D$11,4,0)</f>
        <v>Surabaya</v>
      </c>
      <c r="E4" s="6" t="str">
        <f>HLOOKUP(D4,'Data Base Pesanan'!$A$14:$E$15,2,0)</f>
        <v>3 Hari</v>
      </c>
    </row>
    <row r="5" spans="1:5" x14ac:dyDescent="0.25">
      <c r="A5" s="14">
        <v>44264</v>
      </c>
      <c r="B5" s="6">
        <v>101</v>
      </c>
      <c r="C5" s="6" t="str">
        <f>VLOOKUP(B5,'Data Base Pesanan'!$A$1:$D$11,2,0)</f>
        <v>AA</v>
      </c>
      <c r="D5" s="6" t="str">
        <f>VLOOKUP(B5,'Data Base Pesanan'!$A$1:$D$11,4,0)</f>
        <v>Bandung</v>
      </c>
      <c r="E5" s="6" t="str">
        <f>HLOOKUP(D5,'Data Base Pesanan'!$A$14:$E$15,2,0)</f>
        <v>2 Hari</v>
      </c>
    </row>
    <row r="6" spans="1:5" x14ac:dyDescent="0.25">
      <c r="A6" s="14">
        <v>44262</v>
      </c>
      <c r="B6" s="6">
        <v>106</v>
      </c>
      <c r="C6" s="6" t="str">
        <f>VLOOKUP(B6,'Data Base Pesanan'!$A$1:$D$11,2,0)</f>
        <v>AF</v>
      </c>
      <c r="D6" s="6" t="str">
        <f>VLOOKUP(B6,'Data Base Pesanan'!$A$1:$D$11,4,0)</f>
        <v>Palembang</v>
      </c>
      <c r="E6" s="6" t="str">
        <f>HLOOKUP(D6,'Data Base Pesanan'!$A$14:$E$15,2,0)</f>
        <v>2 Hari</v>
      </c>
    </row>
    <row r="7" spans="1:5" x14ac:dyDescent="0.25">
      <c r="A7" s="14">
        <v>44267</v>
      </c>
      <c r="B7" s="6">
        <v>105</v>
      </c>
      <c r="C7" s="6" t="str">
        <f>VLOOKUP(B7,'Data Base Pesanan'!$A$1:$D$11,2,0)</f>
        <v>AE</v>
      </c>
      <c r="D7" s="6" t="str">
        <f>VLOOKUP(B7,'Data Base Pesanan'!$A$1:$D$11,4,0)</f>
        <v>Jakarta</v>
      </c>
      <c r="E7" s="6" t="str">
        <f>HLOOKUP(D7,'Data Base Pesanan'!$A$14:$E$15,2,0)</f>
        <v>1 Hari</v>
      </c>
    </row>
    <row r="8" spans="1:5" x14ac:dyDescent="0.25">
      <c r="A8" s="14">
        <v>44268</v>
      </c>
      <c r="B8" s="6">
        <v>107</v>
      </c>
      <c r="C8" s="6" t="str">
        <f>VLOOKUP(B8,'Data Base Pesanan'!$A$1:$D$11,2,0)</f>
        <v>AG</v>
      </c>
      <c r="D8" s="6" t="str">
        <f>VLOOKUP(B8,'Data Base Pesanan'!$A$1:$D$11,4,0)</f>
        <v>Surabaya</v>
      </c>
      <c r="E8" s="6" t="str">
        <f>HLOOKUP(D8,'Data Base Pesanan'!$A$14:$E$15,2,0)</f>
        <v>3 Hari</v>
      </c>
    </row>
    <row r="9" spans="1:5" x14ac:dyDescent="0.25">
      <c r="A9" s="14">
        <v>44266</v>
      </c>
      <c r="B9" s="6">
        <v>109</v>
      </c>
      <c r="C9" s="6" t="str">
        <f>VLOOKUP(B9,'Data Base Pesanan'!$A$1:$D$11,2,0)</f>
        <v>AI</v>
      </c>
      <c r="D9" s="6" t="str">
        <f>VLOOKUP(B9,'Data Base Pesanan'!$A$1:$D$11,4,0)</f>
        <v>Jakarta</v>
      </c>
      <c r="E9" s="6" t="str">
        <f>HLOOKUP(D9,'Data Base Pesanan'!$A$14:$E$15,2,0)</f>
        <v>1 Hari</v>
      </c>
    </row>
    <row r="10" spans="1:5" x14ac:dyDescent="0.25">
      <c r="A10" s="14">
        <v>44270</v>
      </c>
      <c r="B10" s="6">
        <v>108</v>
      </c>
      <c r="C10" s="6" t="str">
        <f>VLOOKUP(B10,'Data Base Pesanan'!$A$1:$D$11,2,0)</f>
        <v>AH</v>
      </c>
      <c r="D10" s="6" t="str">
        <f>VLOOKUP(B10,'Data Base Pesanan'!$A$1:$D$11,4,0)</f>
        <v>Bandung</v>
      </c>
      <c r="E10" s="6" t="str">
        <f>HLOOKUP(D10,'Data Base Pesanan'!$A$14:$E$15,2,0)</f>
        <v>2 Hari</v>
      </c>
    </row>
    <row r="11" spans="1:5" x14ac:dyDescent="0.25">
      <c r="A11" s="14">
        <v>44262</v>
      </c>
      <c r="B11" s="6">
        <v>110</v>
      </c>
      <c r="C11" s="6" t="str">
        <f>VLOOKUP(B11,'Data Base Pesanan'!$A$1:$D$11,2,0)</f>
        <v>AJ</v>
      </c>
      <c r="D11" s="6" t="str">
        <f>VLOOKUP(B11,'Data Base Pesanan'!$A$1:$D$11,4,0)</f>
        <v>Bandung</v>
      </c>
      <c r="E11" s="6" t="str">
        <f>HLOOKUP(D11,'Data Base Pesanan'!$A$14:$E$15,2,0)</f>
        <v>2 Hari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EE97-44B2-46D1-A188-713746273BCF}">
  <dimension ref="A1:E15"/>
  <sheetViews>
    <sheetView tabSelected="1" workbookViewId="0">
      <selection activeCell="G12" sqref="G12"/>
    </sheetView>
  </sheetViews>
  <sheetFormatPr defaultRowHeight="15" x14ac:dyDescent="0.25"/>
  <cols>
    <col min="1" max="5" width="24" customWidth="1"/>
  </cols>
  <sheetData>
    <row r="1" spans="1:5" x14ac:dyDescent="0.25">
      <c r="A1" s="13" t="s">
        <v>59</v>
      </c>
      <c r="B1" s="13" t="s">
        <v>60</v>
      </c>
      <c r="C1" s="13" t="s">
        <v>63</v>
      </c>
      <c r="D1" s="13" t="s">
        <v>61</v>
      </c>
    </row>
    <row r="2" spans="1:5" x14ac:dyDescent="0.25">
      <c r="A2" s="6">
        <v>101</v>
      </c>
      <c r="B2" s="6" t="s">
        <v>74</v>
      </c>
      <c r="C2" s="6" t="s">
        <v>65</v>
      </c>
      <c r="D2" s="6" t="s">
        <v>64</v>
      </c>
    </row>
    <row r="3" spans="1:5" x14ac:dyDescent="0.25">
      <c r="A3" s="6">
        <v>102</v>
      </c>
      <c r="B3" s="6" t="s">
        <v>10</v>
      </c>
      <c r="C3" s="6" t="s">
        <v>66</v>
      </c>
      <c r="D3" s="6" t="s">
        <v>68</v>
      </c>
    </row>
    <row r="4" spans="1:5" x14ac:dyDescent="0.25">
      <c r="A4" s="6">
        <v>103</v>
      </c>
      <c r="B4" s="6" t="s">
        <v>11</v>
      </c>
      <c r="C4" s="6" t="s">
        <v>66</v>
      </c>
      <c r="D4" s="6" t="s">
        <v>69</v>
      </c>
    </row>
    <row r="5" spans="1:5" x14ac:dyDescent="0.25">
      <c r="A5" s="6">
        <v>104</v>
      </c>
      <c r="B5" s="6" t="s">
        <v>12</v>
      </c>
      <c r="C5" s="6" t="s">
        <v>66</v>
      </c>
      <c r="D5" s="6" t="s">
        <v>70</v>
      </c>
    </row>
    <row r="6" spans="1:5" x14ac:dyDescent="0.25">
      <c r="A6" s="6">
        <v>105</v>
      </c>
      <c r="B6" s="6" t="s">
        <v>13</v>
      </c>
      <c r="C6" s="6" t="s">
        <v>65</v>
      </c>
      <c r="D6" s="6" t="s">
        <v>68</v>
      </c>
    </row>
    <row r="7" spans="1:5" x14ac:dyDescent="0.25">
      <c r="A7" s="6">
        <v>106</v>
      </c>
      <c r="B7" s="6" t="s">
        <v>14</v>
      </c>
      <c r="C7" s="6" t="s">
        <v>66</v>
      </c>
      <c r="D7" s="6" t="s">
        <v>69</v>
      </c>
    </row>
    <row r="8" spans="1:5" x14ac:dyDescent="0.25">
      <c r="A8" s="6">
        <v>107</v>
      </c>
      <c r="B8" s="6" t="s">
        <v>15</v>
      </c>
      <c r="C8" s="6" t="s">
        <v>65</v>
      </c>
      <c r="D8" s="6" t="s">
        <v>70</v>
      </c>
    </row>
    <row r="9" spans="1:5" x14ac:dyDescent="0.25">
      <c r="A9" s="6">
        <v>108</v>
      </c>
      <c r="B9" s="6" t="s">
        <v>16</v>
      </c>
      <c r="C9" s="6" t="s">
        <v>65</v>
      </c>
      <c r="D9" s="6" t="s">
        <v>64</v>
      </c>
    </row>
    <row r="10" spans="1:5" x14ac:dyDescent="0.25">
      <c r="A10" s="6">
        <v>109</v>
      </c>
      <c r="B10" s="6" t="s">
        <v>17</v>
      </c>
      <c r="C10" s="6" t="s">
        <v>65</v>
      </c>
      <c r="D10" s="6" t="s">
        <v>68</v>
      </c>
    </row>
    <row r="11" spans="1:5" x14ac:dyDescent="0.25">
      <c r="A11" s="6">
        <v>110</v>
      </c>
      <c r="B11" s="6" t="s">
        <v>18</v>
      </c>
      <c r="C11" s="6" t="s">
        <v>65</v>
      </c>
      <c r="D11" s="6" t="s">
        <v>64</v>
      </c>
    </row>
    <row r="14" spans="1:5" x14ac:dyDescent="0.25">
      <c r="A14" s="3" t="s">
        <v>67</v>
      </c>
      <c r="B14" s="2" t="s">
        <v>68</v>
      </c>
      <c r="C14" s="2" t="s">
        <v>64</v>
      </c>
      <c r="D14" s="2" t="s">
        <v>69</v>
      </c>
      <c r="E14" s="2" t="s">
        <v>70</v>
      </c>
    </row>
    <row r="15" spans="1:5" x14ac:dyDescent="0.25">
      <c r="A15" s="3" t="s">
        <v>62</v>
      </c>
      <c r="B15" s="2" t="s">
        <v>71</v>
      </c>
      <c r="C15" s="2" t="s">
        <v>72</v>
      </c>
      <c r="D15" s="2" t="s">
        <v>72</v>
      </c>
      <c r="E15" s="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Nilai Kelulusan </vt:lpstr>
      <vt:lpstr>Format Huruf</vt:lpstr>
      <vt:lpstr>Pesanan</vt:lpstr>
      <vt:lpstr>Data Base Pesanan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hananwaluji@gmail.com</dc:creator>
  <cp:lastModifiedBy>62895323073366</cp:lastModifiedBy>
  <cp:lastPrinted>2025-08-11T18:40:23Z</cp:lastPrinted>
  <dcterms:created xsi:type="dcterms:W3CDTF">2025-08-11T18:37:24Z</dcterms:created>
  <dcterms:modified xsi:type="dcterms:W3CDTF">2025-08-22T20:36:12Z</dcterms:modified>
</cp:coreProperties>
</file>