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abhishekraghupungav/Claude/Projects/ESI - series post/"/>
    </mc:Choice>
  </mc:AlternateContent>
  <xr:revisionPtr revIDLastSave="0" documentId="13_ncr:1_{788AE234-F6D0-B544-953A-F79630B42C58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0. Read Me" sheetId="1" r:id="rId1"/>
    <sheet name="1. Readiness Assessment" sheetId="2" r:id="rId2"/>
    <sheet name="2. Maturity Model" sheetId="3" r:id="rId3"/>
    <sheet name="3. Value Calculator" sheetId="4" r:id="rId4"/>
    <sheet name="4. Use Case Prioritiser" sheetId="5" r:id="rId5"/>
    <sheet name="5. KPI Baseline &amp; Target" sheetId="6" r:id="rId6"/>
    <sheet name="6. 90-Day Roadmap RACI" sheetId="7" r:id="rId7"/>
    <sheet name="7. Architecture Cloud Map" sheetId="8" r:id="rId8"/>
    <sheet name="8. Competitive Landscape" sheetId="9" r:id="rId9"/>
    <sheet name="9. Sources" sheetId="10" r:id="rId1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" i="6" l="1"/>
  <c r="E15" i="6"/>
  <c r="E14" i="6"/>
  <c r="E13" i="6"/>
  <c r="E12" i="6"/>
  <c r="E11" i="6"/>
  <c r="E10" i="6"/>
  <c r="E9" i="6"/>
  <c r="E8" i="6"/>
  <c r="E7" i="6"/>
  <c r="E6" i="6"/>
  <c r="E5" i="6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C38" i="4"/>
  <c r="C37" i="4"/>
  <c r="C34" i="4"/>
  <c r="D34" i="4" s="1"/>
  <c r="C33" i="4"/>
  <c r="D33" i="4" s="1"/>
  <c r="C32" i="4"/>
  <c r="D32" i="4" s="1"/>
  <c r="C31" i="4"/>
  <c r="D31" i="4" s="1"/>
  <c r="C30" i="4"/>
  <c r="D30" i="4" s="1"/>
  <c r="C29" i="4"/>
  <c r="D29" i="4" s="1"/>
  <c r="E31" i="2"/>
  <c r="E30" i="2"/>
  <c r="E32" i="2" s="1"/>
  <c r="C39" i="4" l="1"/>
  <c r="F32" i="2"/>
  <c r="C40" i="4"/>
  <c r="C41" i="4"/>
  <c r="C42" i="4"/>
  <c r="C43" i="4"/>
</calcChain>
</file>

<file path=xl/sharedStrings.xml><?xml version="1.0" encoding="utf-8"?>
<sst xmlns="http://schemas.openxmlformats.org/spreadsheetml/2006/main" count="836" uniqueCount="680">
  <si>
    <t>Companion to 'The Compounding Sales Organization'. Built 11 Aug 2026. Every benchmark traced to a source on tab '9. Sources'.</t>
  </si>
  <si>
    <t>Tab</t>
  </si>
  <si>
    <t>What it is</t>
  </si>
  <si>
    <t>Who fills it in</t>
  </si>
  <si>
    <t>Cells you edit</t>
  </si>
  <si>
    <t>1. Readiness Assessment</t>
  </si>
  <si>
    <t>24-question diagnostic across 9 dimensions. Auto-scores you onto the 5-level maturity model.</t>
  </si>
  <si>
    <t>CIO + VP Sales + Sales Ops, together, in one 90-minute session</t>
  </si>
  <si>
    <t>Column E (score) and Column F (evidence) — shaded yellow</t>
  </si>
  <si>
    <t>2. Maturity Model</t>
  </si>
  <si>
    <t>The five levels, what each looks like, and what unlocks the next one.</t>
  </si>
  <si>
    <t>Reference — no input</t>
  </si>
  <si>
    <t>None</t>
  </si>
  <si>
    <t>3. Value Calculator</t>
  </si>
  <si>
    <t>Bottom-up value model. Enter your own revenue, trade rate and baselines; the sheet computes the opportunity and sanity-checks it against the BCG/CGF EBIT benchmark.</t>
  </si>
  <si>
    <t>Finance + Sales Ops</t>
  </si>
  <si>
    <t>Column C, rows 6-20 — shaded yellow</t>
  </si>
  <si>
    <t>4. Use Case Prioritiser</t>
  </si>
  <si>
    <t>23 candidate use cases scored on value, feasibility, compounding rate and defensibility. Auto-ranks.</t>
  </si>
  <si>
    <t>Product owner + EA</t>
  </si>
  <si>
    <t>Columns D-G (your 1-5 scores) — shaded yellow</t>
  </si>
  <si>
    <t>5. KPI Baseline &amp; Target</t>
  </si>
  <si>
    <t>The measurement contract. Baseline, target, owner, data source, cadence.</t>
  </si>
  <si>
    <t>Sales Ops owns; CFO signs</t>
  </si>
  <si>
    <t>Columns C, D, F, G — shaded yellow</t>
  </si>
  <si>
    <t>6. 90-Day Roadmap + RACI</t>
  </si>
  <si>
    <t>Days 0-30 / 31-60 / 61-90 with gates, owners and a RACI grid.</t>
  </si>
  <si>
    <t>PMO</t>
  </si>
  <si>
    <t>Columns F-G (owner, status)</t>
  </si>
  <si>
    <t>7. Architecture &amp; Cloud Map</t>
  </si>
  <si>
    <t>Five layers mapped to Azure / AWS / GCP / open source, plus the decoupling rules for an ERP migration.</t>
  </si>
  <si>
    <t>Enterprise architecture</t>
  </si>
  <si>
    <t>Column G (your chosen stack)</t>
  </si>
  <si>
    <t>8. Competitive Landscape</t>
  </si>
  <si>
    <t>Vendor categories, what each is good at, and the specific memory gap each leaves.</t>
  </si>
  <si>
    <t>9. Sources</t>
  </si>
  <si>
    <t>Every number in the article and this workbook, with publisher, date and URL.</t>
  </si>
  <si>
    <t>Reference</t>
  </si>
  <si>
    <t>How to read the colours</t>
  </si>
  <si>
    <t>Meaning</t>
  </si>
  <si>
    <t>Yellow fill</t>
  </si>
  <si>
    <t>You type here. Everything else is computed or reference.</t>
  </si>
  <si>
    <t>Blue text</t>
  </si>
  <si>
    <t>A hardcoded assumption or benchmark. Check it against tab 9 before you present it.</t>
  </si>
  <si>
    <t>Black text</t>
  </si>
  <si>
    <t>A formula. Do not overwrite — it will stop recalculating.</t>
  </si>
  <si>
    <t>'Sourced' vs 'Modelled'</t>
  </si>
  <si>
    <t>Sourced = published third-party figure with a citation. Modelled = output of this workbook's own maths. Never present a modelled number as if it were sourced.</t>
  </si>
  <si>
    <t>⚠ Retailer platform naming: Walmart Luminate was renamed Scintilla in 2025. This workbook uses generic language ('retailer POS / shopper-signal platform') so the schema does not go stale. See tab 9, source [16].</t>
  </si>
  <si>
    <t>Readiness Assessment — 24 questions</t>
  </si>
  <si>
    <t>Score each question 0, 2 or 4 in column E. Leave blank if unknown (counts as 0). Result appears at the bottom.</t>
  </si>
  <si>
    <t>Dimension</t>
  </si>
  <si>
    <t>Question</t>
  </si>
  <si>
    <t>Why it matters for compounding</t>
  </si>
  <si>
    <t>Scoring guide (0 / 2 / 4)</t>
  </si>
  <si>
    <t>Your score</t>
  </si>
  <si>
    <t>Evidence / system</t>
  </si>
  <si>
    <t>Priority</t>
  </si>
  <si>
    <t>Memory &amp; knowledge</t>
  </si>
  <si>
    <t>Can you reconstruct why a named store rejected a named SKU three weeks ago, without calling the rep?</t>
  </si>
  <si>
    <t>If you cannot recall the rejection reason, you cannot learn from it</t>
  </si>
  <si>
    <t>0 = impossible · 2 = yes, via 3 systems and phone calls · 4 = one query against a knowledge graph</t>
  </si>
  <si>
    <t>H</t>
  </si>
  <si>
    <t>Where does tribal knowledge actually live — people's heads, chat apps, a wiki, or a queryable graph?</t>
  </si>
  <si>
    <t>Tribal knowledge is your most defensible asset and the easiest to lose</t>
  </si>
  <si>
    <t>0 = heads / consumer chat apps · 2 = wiki or shared drive · 4 = searchable graph with embeddings</t>
  </si>
  <si>
    <t>Do you capture structured rejection reasons (no budget, cooler full, competitor, short date) in the SFA?</t>
  </si>
  <si>
    <t>Unstructured free text does not compound</t>
  </si>
  <si>
    <t>0 = free text, rarely filled · 2 = dropdown, under 50% fill · 4 = mandatory + LLM-parsed, 90%+ fill</t>
  </si>
  <si>
    <t>Is every correction stored with the outcome that followed it (7-day stockout / overstock)?</t>
  </si>
  <si>
    <t>A correction without an outcome is not a training signal</t>
  </si>
  <si>
    <t>0 = no outcome captured · 2 = outcome exists but is not joined · 4 = reward computed nightly</t>
  </si>
  <si>
    <t>Execution truth</t>
  </si>
  <si>
    <t>How many hours from shelf photo capture to a corrective action being assigned?</t>
  </si>
  <si>
    <t>Every hour late is a lost sale</t>
  </si>
  <si>
    <t>0 = over 48h · 2 = ~24h · 4 = under 2h, real-time nudge</t>
  </si>
  <si>
    <t>What is your perfect-store compliance today? Do you measure OSA and share of shelf separately?</t>
  </si>
  <si>
    <t>You cannot improve what you have not baselined</t>
  </si>
  <si>
    <t>0 = not measured · 2 = measured monthly · 4 = measured daily by banner with trend</t>
  </si>
  <si>
    <t>Can your vision system auto-detect OSA, price and planogram compliance at scale?</t>
  </si>
  <si>
    <t>Manual audits do not scale and do not compound</t>
  </si>
  <si>
    <t>0 = manual · 2 = pilot in one region · 4 = live in over half of stores</t>
  </si>
  <si>
    <t>M</t>
  </si>
  <si>
    <t>Field productivity</t>
  </si>
  <si>
    <t>What percentage of field rep time is actual selling vs admin, driving and data entry?</t>
  </si>
  <si>
    <t>Selling time is margin. Industry average is 40% — see source [8]</t>
  </si>
  <si>
    <t>0 = under 35% · 2 = 35-50% · 4 = over 55%</t>
  </si>
  <si>
    <t>Does the SFA suggest an order plus a talk track and objection handler based on that store's history?</t>
  </si>
  <si>
    <t>The rep should sell what the store needs, not what the rep remembers</t>
  </si>
  <si>
    <t>0 = no suggestion · 2 = static rules-based suggestion · 4 = contextual, with the 'why' shown</t>
  </si>
  <si>
    <t>Is routing dynamic — driven by OSA signals, weather and local events?</t>
  </si>
  <si>
    <t>Static routes waste fuel and miss the volatile stores</t>
  </si>
  <si>
    <t>0 = fixed weekly · 2 = manual weekly re-route · 4 = daily dynamic re-sequencing</t>
  </si>
  <si>
    <t>Account &amp; KAM</t>
  </si>
  <si>
    <t>How many systems does a KAM open to build a joint business plan?</t>
  </si>
  <si>
    <t>Context switching is the hidden tax on your most expensive people</t>
  </si>
  <si>
    <t>0 = more than 5 · 2 = 3-4 · 4 = one unified workspace</t>
  </si>
  <si>
    <t>Does your promotion ROI calculation include actual perfect-store compliance and OSA?</t>
  </si>
  <si>
    <t>A promotion without execution truth is a forecast, not a result</t>
  </si>
  <si>
    <t>0 = no · 2 = partial / manual · 4 = yes, automatically linked</t>
  </si>
  <si>
    <t>Trade promotion</t>
  </si>
  <si>
    <t>What share of promotions are clones of prior promotions that returned under 1.0x?</t>
  </si>
  <si>
    <t>Cloned losers are the single largest avoidable trade drain</t>
  </si>
  <si>
    <t>0 = over 30%, or unknown · 2 = tracked manually · 4 = system flags them at creation</t>
  </si>
  <si>
    <t>What percentage of your trade promotions deliver positive ROI?</t>
  </si>
  <si>
    <t>Industry benchmark is 46% positive — see source [4]</t>
  </si>
  <si>
    <t>0 = under 40% or unknown · 2 = 40-55% · 4 = over 60%</t>
  </si>
  <si>
    <t>Can you simulate promotion ROI with baseline and lift before approval?</t>
  </si>
  <si>
    <t>Simulation prevents the spend, rather than explaining it afterwards</t>
  </si>
  <si>
    <t>0 = spreadsheet · 2 = basic TPM calculation · 4 = simulator using external and execution data</t>
  </si>
  <si>
    <t>Deductions</t>
  </si>
  <si>
    <t>What percentage of deductions are auto-matched to an originating promotion or shipment?</t>
  </si>
  <si>
    <t>An unmatched deduction is profit cleared as cost</t>
  </si>
  <si>
    <t>0 = under 20% · 2 = 20-50% · 4 = over 70%</t>
  </si>
  <si>
    <t>What is your deduction resolution DSO? Benchmark is roughly 84 days — see source [20]</t>
  </si>
  <si>
    <t>Cash and margin both sit in this number</t>
  </si>
  <si>
    <t>0 = over 90 days · 2 = 45-90 days · 4 = under 30 days</t>
  </si>
  <si>
    <t>Data foundation</t>
  </si>
  <si>
    <t>Do you have a single Store x SKU x Day golden record, or several conflicting versions?</t>
  </si>
  <si>
    <t>No golden record, no compounding</t>
  </si>
  <si>
    <t>0 = 3+ versions · 2 = one version, batch-built · 4 = real-time golden record, 95%+ match rate</t>
  </si>
  <si>
    <t>Are ERP order and promotion changes captured as events (CDC), or as a nightly batch?</t>
  </si>
  <si>
    <t>Batch loses the correction and its timing</t>
  </si>
  <si>
    <t>0 = nightly batch · 2 = intraday batch · 4 = change data capture on an event bus</t>
  </si>
  <si>
    <t>Where are you on the ERP migration, and is the memory layer decoupled from it?</t>
  </si>
  <si>
    <t>ERP mainstream maintenance ends 2027 — see source [13]</t>
  </si>
  <si>
    <t>0 = legacy ERP, no plan and no sidecar · 2 = migrating, AI coupled to the migration · 4 = memory layer decoupled and migration-resilient</t>
  </si>
  <si>
    <t>AI readiness</t>
  </si>
  <si>
    <t>Have you deployed AI agents in sales, and what is actual daily active adoption?</t>
  </si>
  <si>
    <t>Roughly 75% of CPG is still in pilot mode — see source [7]</t>
  </si>
  <si>
    <t>0 = none · 2 = pilot under 10% of users · 4 = live, over 40% daily active</t>
  </si>
  <si>
    <t>Do you have an evaluation harness with a golden set for order, promo and visit quality?</t>
  </si>
  <si>
    <t>Without evaluation you cannot tell improvement from drift</t>
  </si>
  <si>
    <t>0 = none · 2 = manual spot review · 4 = automated eval with guardrails in CI</t>
  </si>
  <si>
    <t>Ownership</t>
  </si>
  <si>
    <t>Who owns the sales memory layer — IT, sales ops, or nobody?</t>
  </si>
  <si>
    <t>No single owner, no compounding</t>
  </si>
  <si>
    <t>0 = nobody · 2 = IT only · 4 = joint sales + IT product team with a named owner</t>
  </si>
  <si>
    <t>Retailer trust &amp; scale</t>
  </si>
  <si>
    <t>Can you use store-level retailer POS / shopper data for AI under your licence, and does a learning propagate automatically to comparable stores in another region?</t>
  </si>
  <si>
    <t>Licensing decides your data strategy; propagation is what makes it compound</t>
  </si>
  <si>
    <t>0 = no access and manual retraining · 2 = aggregated data only, partial propagation · 4 = store-level with consent, automatic similarity-based propagation</t>
  </si>
  <si>
    <t>TOTAL SCORE (max 96)</t>
  </si>
  <si>
    <t>QUESTIONS ANSWERED</t>
  </si>
  <si>
    <t>MATURITY LEVEL</t>
  </si>
  <si>
    <t>Bands: 0-19 = L1 Transactional · 20-38 = L2 Instrumented · 39-57 = L3 Assisted · 58-76 = L4 Memory · 77-96 = L5 Compounding. Unanswered questions score zero — an honest blank is more useful than a generous guess. If 'Questions answered' is below 20, treat the level as indicative only.</t>
  </si>
  <si>
    <t>Maturity model — five levels</t>
  </si>
  <si>
    <t>Most $3-8B manufacturers sit at Level 2 attempting Level 3 with point tools. Only 18% of CPG respondents are scaling AI impact — source [7].</t>
  </si>
  <si>
    <t>Level</t>
  </si>
  <si>
    <t>Name</t>
  </si>
  <si>
    <t>What it looks like</t>
  </si>
  <si>
    <t>Data state</t>
  </si>
  <si>
    <t>Typical symptom</t>
  </si>
  <si>
    <t>What unlocks the next level</t>
  </si>
  <si>
    <t>L1</t>
  </si>
  <si>
    <t>Transactional</t>
  </si>
  <si>
    <t>ERP records the order, SFA records the visit, trade is planned in spreadsheets. Post-mortems are slide decks.</t>
  </si>
  <si>
    <t>Siloed tables, no linkage</t>
  </si>
  <si>
    <t>Nobody can answer 'why did this store say no' at all</t>
  </si>
  <si>
    <t>Instrument the events. Stand up an event bus and land raw corrections.</t>
  </si>
  <si>
    <t>L2</t>
  </si>
  <si>
    <t>Instrumented</t>
  </si>
  <si>
    <t>Dashboards by retailer and account. Events land in a lake. AI pilots exist but are stateless.</t>
  </si>
  <si>
    <t>Lake with hundreds of tables and a BI layer</t>
  </si>
  <si>
    <t>You can see the leak and cannot fix it</t>
  </si>
  <si>
    <t>Entity resolution. Build the Store x Product x Day record and define one reward.</t>
  </si>
  <si>
    <t>L3</t>
  </si>
  <si>
    <t>Assisted</t>
  </si>
  <si>
    <t>Point AI live — image recognition, suggested order v1, a deduction matcher. Corrections captured, some reward computed, human edit ad hoc.</t>
  </si>
  <si>
    <t>Unstructured to structured, but inside one silo</t>
  </si>
  <si>
    <t>The photo gives a score, not an action</t>
  </si>
  <si>
    <t>Cross-silo linkage. Join visit to order to deduction, and make the manager edit versioned.</t>
  </si>
  <si>
    <t>L4</t>
  </si>
  <si>
    <t>Memory</t>
  </si>
  <si>
    <t>Store x Product x Day graph live. Deduction reason memory. Nightly reward. Manager edit rate tracked and falling below 10%.</t>
  </si>
  <si>
    <t>Entity-resolved cause graph with outcomes</t>
  </si>
  <si>
    <t>The system remembers why a store said no</t>
  </si>
  <si>
    <t>Propagation. Push a learned policy across a banner cluster and propose it to lookalikes.</t>
  </si>
  <si>
    <t>L5</t>
  </si>
  <si>
    <t>Compounding</t>
  </si>
  <si>
    <t>Four loops running. Agents act on the majority of routine orders, deductions and shelf tasks. Humans approve exceptions.</t>
  </si>
  <si>
    <t>Self-improving; accept/reject retrains continuously</t>
  </si>
  <si>
    <t>The organisation learns faster than it loses people</t>
  </si>
  <si>
    <t>Sustain: evaluation harness, cost discipline, and migration-resilience testing.</t>
  </si>
  <si>
    <t>The single-question diagnostic: can a system tell you, in under ten seconds, why a named store rejected a named SKU three weeks ago? If not, you are below Level 4.</t>
  </si>
  <si>
    <t>Value calculator</t>
  </si>
  <si>
    <t>Edit only the yellow cells in column C. Everything else recalculates. Benchmarks in blue are sourced — see tab 9.</t>
  </si>
  <si>
    <t>INPUTS — your numbers</t>
  </si>
  <si>
    <t>Assumption</t>
  </si>
  <si>
    <t>Value</t>
  </si>
  <si>
    <t>Basis / source</t>
  </si>
  <si>
    <t>Annual gross sales ($M)</t>
  </si>
  <si>
    <t>Your figure. The worked example uses a $5B U.S. manufacturer.</t>
  </si>
  <si>
    <t>Trade spend as % of gross sales</t>
  </si>
  <si>
    <t>Benchmark ~20%, second-largest P&amp;L line after COGS — source [5].</t>
  </si>
  <si>
    <t>Share of promotions with positive ROI — today</t>
  </si>
  <si>
    <t>Industry benchmark 46% — source [4]. Replace with your own.</t>
  </si>
  <si>
    <t>Share of promotions with positive ROI — 12-month target</t>
  </si>
  <si>
    <t>Modelled target. Be conservative; this is the number a CFO will test.</t>
  </si>
  <si>
    <t>Value recovered per point of promo-ROI improvement (% of trade spend)</t>
  </si>
  <si>
    <t>Assumption: of spend moved from negative to positive ROI, this share converts to margin. Sensitise it.</t>
  </si>
  <si>
    <t>Deduction write-off as % of gross sales — today</t>
  </si>
  <si>
    <t>Benchmark 1.2-2.4% of gross revenue — source [20]. Midpoint used.</t>
  </si>
  <si>
    <t>Deduction write-off as % of gross sales — target</t>
  </si>
  <si>
    <t>Modelled target.</t>
  </si>
  <si>
    <t>Deduction resolution DSO — today (days)</t>
  </si>
  <si>
    <t>Benchmark ~84 days — source [20].</t>
  </si>
  <si>
    <t>Deduction resolution DSO — target (days)</t>
  </si>
  <si>
    <t>Working-capital carrying cost (annual %)</t>
  </si>
  <si>
    <t>Your treasury rate.</t>
  </si>
  <si>
    <t>On-shelf availability — today</t>
  </si>
  <si>
    <t>Measure your own. Global context: OOS is ~two-thirds of $1.7T inventory distortion — source [17].</t>
  </si>
  <si>
    <t>On-shelf availability — target</t>
  </si>
  <si>
    <t>Sales conversion of an OSA point (% of sales per point)</t>
  </si>
  <si>
    <t>Assumption: each point of OSA recovers this share of net sales. Sensitise it hard.</t>
  </si>
  <si>
    <t>Gross margin %</t>
  </si>
  <si>
    <t>Your figure.</t>
  </si>
  <si>
    <t>Field selling time — today</t>
  </si>
  <si>
    <t>Benchmark 40% average, 35% Gen Z — source [8].</t>
  </si>
  <si>
    <t>Field selling time — target</t>
  </si>
  <si>
    <t>Field sales cost base ($M)</t>
  </si>
  <si>
    <t>Your fully loaded field organisation cost.</t>
  </si>
  <si>
    <t>Productivity conversion of reclaimed selling time</t>
  </si>
  <si>
    <t>Assumption: share of reclaimed hours that converts to realised value rather than slack.</t>
  </si>
  <si>
    <t>Year-1 programme cost ($M) — cloud, graph, agents, change</t>
  </si>
  <si>
    <t>Excludes new licences. Lakehouse compute, not model tokens, is the cost driver.</t>
  </si>
  <si>
    <t>Year-1 realisation factor (% of run-rate captured in year 1)</t>
  </si>
  <si>
    <t>Pilot region only for the first half-year, then partial scale. Do NOT present the full run-rate as a year-1 number.</t>
  </si>
  <si>
    <t>OUTPUTS — modelled opportunity ($M / year)</t>
  </si>
  <si>
    <t>Value lever</t>
  </si>
  <si>
    <t>$M / yr</t>
  </si>
  <si>
    <t>% of sales</t>
  </si>
  <si>
    <t>How it is calculated</t>
  </si>
  <si>
    <t>Trade effectiveness — promo ROI uplift</t>
  </si>
  <si>
    <t>Trade pool x improvement in positive-ROI share x conversion assumption</t>
  </si>
  <si>
    <t>Deduction write-off reduction</t>
  </si>
  <si>
    <t>Gross sales x reduction in write-off rate</t>
  </si>
  <si>
    <t>Working capital released by faster settlement</t>
  </si>
  <si>
    <t>Deduction balance (write-off x10 as proxy for exposure) x days saved / 365 x carrying cost</t>
  </si>
  <si>
    <t>On-shelf availability recovery (margin)</t>
  </si>
  <si>
    <t>Gross sales x OSA points gained x sales-per-point x gross margin</t>
  </si>
  <si>
    <t>Field productivity reinvested</t>
  </si>
  <si>
    <t>Field cost base x proportional selling-time gain x conversion assumption</t>
  </si>
  <si>
    <t>TOTAL MODELLED OPPORTUNITY</t>
  </si>
  <si>
    <t>SANITY CHECK vs external benchmark</t>
  </si>
  <si>
    <t>BCG/CGF lower bound — 220 bps of EBIT [7]</t>
  </si>
  <si>
    <t>Sourced benchmark: scaling AI across the demand value chain, CPG</t>
  </si>
  <si>
    <t>BCG/CGF upper bound — 350 bps of EBIT [7]</t>
  </si>
  <si>
    <t>Sourced benchmark</t>
  </si>
  <si>
    <t>Your model as % of the BCG lower bound</t>
  </si>
  <si>
    <t>If this is far above 100%, your conversion assumptions are too generous. Re-sensitise before presenting.</t>
  </si>
  <si>
    <t>Value realised in year 1 (after ramp)</t>
  </si>
  <si>
    <t>Run-rate x year-1 realisation factor. THIS is the number to put in front of a CFO.</t>
  </si>
  <si>
    <t>Year-1 return on programme cost</t>
  </si>
  <si>
    <t>Multiple of year-1 programme cost, on realised value</t>
  </si>
  <si>
    <t>Payback (months)</t>
  </si>
  <si>
    <t>Months to recover year-1 cost at the realised year-1 rate</t>
  </si>
  <si>
    <t>Stress test — all conversion assumptions halved</t>
  </si>
  <si>
    <t>If this still clears programme cost, the case survives a hostile CFO.</t>
  </si>
  <si>
    <t>Three of the five levers depend on a conversion assumption (rows 10, 18, 23 of the input block). Those are judgement, not data. Run the model at half your assumed conversion before you show it to Finance — if the case still clears the programme cost, it is a real case.</t>
  </si>
  <si>
    <t>Use case prioritiser</t>
  </si>
  <si>
    <t>Score columns D-G from 1 (low) to 5 (high). Priority score = Value x Compounding x Defensibility / Effort. Pre-populated with a default view — overwrite with yours.</t>
  </si>
  <si>
    <t>#</t>
  </si>
  <si>
    <t>Use case</t>
  </si>
  <si>
    <t>Route to market</t>
  </si>
  <si>
    <t>Value (1-5)</t>
  </si>
  <si>
    <t>Compounding rate (1-5)</t>
  </si>
  <si>
    <t>Defensibility (1-5)</t>
  </si>
  <si>
    <t>Effort (1-5, 5=hardest)</t>
  </si>
  <si>
    <t>Priority score</t>
  </si>
  <si>
    <t>Notes</t>
  </si>
  <si>
    <t>Suggested order that learns from rejections</t>
  </si>
  <si>
    <t>Both</t>
  </si>
  <si>
    <t>Free labels, unambiguous 7-day outcome. Highest-leverage loop in CPG.</t>
  </si>
  <si>
    <t>Promo failure autopsy in 48 hours</t>
  </si>
  <si>
    <t>Warehouse</t>
  </si>
  <si>
    <t>Against a 46% positive-ROI baseline [4], small gains are large dollars.</t>
  </si>
  <si>
    <t>Deduction root-cause memory</t>
  </si>
  <si>
    <t>Easiest to self-fund; recovered cash is unarguable to a CFO.</t>
  </si>
  <si>
    <t>Perfect store score that predicts sales</t>
  </si>
  <si>
    <t>Correlate shelf signals to same-store lift per banner, not a generic score.</t>
  </si>
  <si>
    <t>Route and frequency intelligence</t>
  </si>
  <si>
    <t>DSD</t>
  </si>
  <si>
    <t>Often blocked by routing-vendor lock-in. Check contract first.</t>
  </si>
  <si>
    <t>Whitespace from lookalike stores</t>
  </si>
  <si>
    <t>Compounds only if you capture the rep's objection when it fails.</t>
  </si>
  <si>
    <t>Onboarding memory for new reps</t>
  </si>
  <si>
    <t>Highest defensibility. Cheap to build once the graph exists.</t>
  </si>
  <si>
    <t>Spoilage-to-sample conversion</t>
  </si>
  <si>
    <t>Learns which mechanic each retailer will accept.</t>
  </si>
  <si>
    <t>Joint business plan assembly agent</t>
  </si>
  <si>
    <t>Kills context switching for your most expensive people.</t>
  </si>
  <si>
    <t>Retailer policy harvester from calls and notes</t>
  </si>
  <si>
    <t>Requires consent, PII redaction and a manager approval queue. Do not skip.</t>
  </si>
  <si>
    <t>Price-pack architecture recommender</t>
  </si>
  <si>
    <t>Needs elasticity models joined to execution truth.</t>
  </si>
  <si>
    <t>Order validation copilot (credit, promo, allocation)</t>
  </si>
  <si>
    <t>Fastest visible win. Precedent: half a day to seconds [12].</t>
  </si>
  <si>
    <t>Competitive activity detector from shelf images</t>
  </si>
  <si>
    <t>Turns an existing photo stream into a second signal.</t>
  </si>
  <si>
    <t>Forecast override memory</t>
  </si>
  <si>
    <t>Every planner override is a labelled example nobody keeps.</t>
  </si>
  <si>
    <t>Display compliance to deduction pre-empt</t>
  </si>
  <si>
    <t>Directly attacks the largest deduction category.</t>
  </si>
  <si>
    <t>Cooler and equipment service prioritiser</t>
  </si>
  <si>
    <t>Asset uptime is under-instrumented in most DSD estates.</t>
  </si>
  <si>
    <t>New item launch velocity tracker</t>
  </si>
  <si>
    <t>Compounds if launch failures are tagged with a cause.</t>
  </si>
  <si>
    <t>Field coaching agent from visit outcomes</t>
  </si>
  <si>
    <t>Behavioural data is proprietary and hard to copy.</t>
  </si>
  <si>
    <t>Returns and short-date root cause</t>
  </si>
  <si>
    <t>Often the same root cause as OOS. Bundle with #4.</t>
  </si>
  <si>
    <t>Contract and trade-term clause memory</t>
  </si>
  <si>
    <t>Legal review required; high value at renewal.</t>
  </si>
  <si>
    <t>Store-level assortment authorisation checker</t>
  </si>
  <si>
    <t>Quick win. Low compounding — do not lead with it.</t>
  </si>
  <si>
    <t>Visit summarisation and next-best-action</t>
  </si>
  <si>
    <t>Low compounding: a summary has no downstream reward. Ranked last deliberately.</t>
  </si>
  <si>
    <t>Generic sales chatbot over documents</t>
  </si>
  <si>
    <t>Included as a control. If this outranks anything here, your scoring is wrong.</t>
  </si>
  <si>
    <t>Rank by column H, descending. The two lowest-scoring rows are included on purpose: if a summarisation or generic-chatbot use case ever outranks the suggested-order loop, the scoring has been gamed. Effort is inverted in the formula, so a 5 in Effort suppresses the score.</t>
  </si>
  <si>
    <t>KPI baseline and target — the measurement contract</t>
  </si>
  <si>
    <t>More than half of companies do not formally measure AI ROI [7]. This tab is how you avoid being one of them. Sign it before you build.</t>
  </si>
  <si>
    <t>KPI</t>
  </si>
  <si>
    <t>Industry benchmark (sourced)</t>
  </si>
  <si>
    <t>Your baseline</t>
  </si>
  <si>
    <t>12-month target</t>
  </si>
  <si>
    <t>Delta</t>
  </si>
  <si>
    <t>Owner</t>
  </si>
  <si>
    <t>Data source / system</t>
  </si>
  <si>
    <t>Review cadence</t>
  </si>
  <si>
    <t>Promotions with positive ROI</t>
  </si>
  <si>
    <t>46% [4]</t>
  </si>
  <si>
    <t>Trade marketing</t>
  </si>
  <si>
    <t>TPM joined to POS and execution</t>
  </si>
  <si>
    <t>Monthly</t>
  </si>
  <si>
    <t>Trade promotions that lose money</t>
  </si>
  <si>
    <t>72% in the U.S. [5]</t>
  </si>
  <si>
    <t>TPM + lakehouse gold layer</t>
  </si>
  <si>
    <t>Quarterly</t>
  </si>
  <si>
    <t>Field selling time</t>
  </si>
  <si>
    <t>40% avg; 35% Gen Z [8]</t>
  </si>
  <si>
    <t>VP Sales</t>
  </si>
  <si>
    <t>SFA activity + time study</t>
  </si>
  <si>
    <t>Deduction resolution DSO (days)</t>
  </si>
  <si>
    <t>~84 days [20]</t>
  </si>
  <si>
    <t>Deductions lead</t>
  </si>
  <si>
    <t>AR / deduction platform</t>
  </si>
  <si>
    <t>Gross revenue written off to deductions</t>
  </si>
  <si>
    <t>1.2-2.4% [20]</t>
  </si>
  <si>
    <t>CFO</t>
  </si>
  <si>
    <t>GL write-off account</t>
  </si>
  <si>
    <t>Deductions auto-matched to source event</t>
  </si>
  <si>
    <t>Measure your own</t>
  </si>
  <si>
    <t>Memory layer match rate</t>
  </si>
  <si>
    <t>On-shelf availability</t>
  </si>
  <si>
    <t>Measure your own; OOS ≈ 2/3 of $1.7T distortion [17]</t>
  </si>
  <si>
    <t>Retail execution</t>
  </si>
  <si>
    <t>Vision + POS</t>
  </si>
  <si>
    <t>Weekly</t>
  </si>
  <si>
    <t>Suggested order acceptance rate</t>
  </si>
  <si>
    <t>Sales ops</t>
  </si>
  <si>
    <t>SFA order event stream</t>
  </si>
  <si>
    <t>Manager edit rate on AI suggestions</t>
  </si>
  <si>
    <t>Expect ~30% at launch, falling</t>
  </si>
  <si>
    <t>Memory layer edit log</t>
  </si>
  <si>
    <t>Time from shelf photo to assigned action (hrs)</t>
  </si>
  <si>
    <t>Vision + task system</t>
  </si>
  <si>
    <t>New rep time to full productivity (days)</t>
  </si>
  <si>
    <t>Sales enablement</t>
  </si>
  <si>
    <t>HRIS + quota attainment</t>
  </si>
  <si>
    <t>AI use cases scaled vs piloted</t>
  </si>
  <si>
    <t>18% of CPG scaling [7]</t>
  </si>
  <si>
    <t>CIO</t>
  </si>
  <si>
    <t>Programme register</t>
  </si>
  <si>
    <t>Rule: no use case enters the build queue without a filled-in row here. If you cannot state the baseline, the target and the data source, you cannot define the reward — and without a reward there is no compounding loop, only a demo.</t>
  </si>
  <si>
    <t>90-day roadmap and RACI</t>
  </si>
  <si>
    <t>Designed to run alongside an ERP migration, not after it. Gates are pass/fail — do not proceed on a partial gate.</t>
  </si>
  <si>
    <t>Phase</t>
  </si>
  <si>
    <t>Workstream</t>
  </si>
  <si>
    <t>What gets done</t>
  </si>
  <si>
    <t>Technical deliverable</t>
  </si>
  <si>
    <t>Exit gate (pass/fail)</t>
  </si>
  <si>
    <t>Status</t>
  </si>
  <si>
    <t>Days 0-30</t>
  </si>
  <si>
    <t>Scope</t>
  </si>
  <si>
    <t>Pick one DSD region or one key account. Freeze scope. Interview five top reps and write down the rules in their heads.</t>
  </si>
  <si>
    <t>Scope memo + 20 candidate tribal rules</t>
  </si>
  <si>
    <t>Scope signed by VP Sales and CIO</t>
  </si>
  <si>
    <t>Capture</t>
  </si>
  <si>
    <t>Ingest 90 days of visits, 12 months of deductions, 6 months of shelf images.</t>
  </si>
  <si>
    <t>Event bus + landing zone + schema registry</t>
  </si>
  <si>
    <t>1,000+ corrections logged with context</t>
  </si>
  <si>
    <t>EA</t>
  </si>
  <si>
    <t>Resolve</t>
  </si>
  <si>
    <t>Build the Store x Product x Day record. Join master data.</t>
  </si>
  <si>
    <t>Bronze/silver/gold medallion layers</t>
  </si>
  <si>
    <t>95%+ entity match rate on pilot scope</t>
  </si>
  <si>
    <t>Data engineering</t>
  </si>
  <si>
    <t>Diagnose</t>
  </si>
  <si>
    <t>Produce the 'why we lost' report: top three failure modes with dollars attached.</t>
  </si>
  <si>
    <t>One-page diagnostic with $ quantification</t>
  </si>
  <si>
    <t>CFO accepts the failure-mode quantification</t>
  </si>
  <si>
    <t>Sales ops + Finance</t>
  </si>
  <si>
    <t>Days 31-60</t>
  </si>
  <si>
    <t>Reward</t>
  </si>
  <si>
    <t>Define the reward for the two chosen use cases. This is a business decision, not a data science one.</t>
  </si>
  <si>
    <t>Reward definitions signed off, computed nightly</t>
  </si>
  <si>
    <t>Reward computes and is stable for 14 days</t>
  </si>
  <si>
    <t>Stand up vector + graph. Wire dual retrieval.</t>
  </si>
  <si>
    <t>Vector store + graph with pointers</t>
  </si>
  <si>
    <t>Retrieval returns explainable cases in under 2s</t>
  </si>
  <si>
    <t>Agent 1</t>
  </si>
  <si>
    <t>Launch suggested order with rejection memory, or deduction root cause — whichever your CFO feels first.</t>
  </si>
  <si>
    <t>Agent with tools, embedded in the SFA</t>
  </si>
  <si>
    <t>75%+ acceptance in pilot region</t>
  </si>
  <si>
    <t>Product owner</t>
  </si>
  <si>
    <t>Guardrails</t>
  </si>
  <si>
    <t>PII redaction, retailer data-use tagging enforced at retrieval, immutable prompt audit log.</t>
  </si>
  <si>
    <t>Guardrail test suite in CI</t>
  </si>
  <si>
    <t>Zero PII or margin leakage in the eval harness</t>
  </si>
  <si>
    <t>Security + Legal</t>
  </si>
  <si>
    <t>Days 61-90</t>
  </si>
  <si>
    <t>Agent 2</t>
  </si>
  <si>
    <t>Add promotion failure autopsy. Block next quarter's repeat failures at creation.</t>
  </si>
  <si>
    <t>Clone detector wired into promo creation</t>
  </si>
  <si>
    <t>At least 3 repeat-failure mechanics blocked</t>
  </si>
  <si>
    <t>Propagate</t>
  </si>
  <si>
    <t>Push one learned policy across a banner cluster; propose it to lookalikes with manager approval.</t>
  </si>
  <si>
    <t>Propagation job + approval queue</t>
  </si>
  <si>
    <t>One policy propagated with manager sign-off</t>
  </si>
  <si>
    <t>Prove</t>
  </si>
  <si>
    <t>Present to CFO: spend, recovery, and how much ERP data-cleansing work this funded.</t>
  </si>
  <si>
    <t>CFO pack using tab 3 outputs</t>
  </si>
  <si>
    <t>Explicit go / no-go for enterprise rollout</t>
  </si>
  <si>
    <t>CIO + CFO</t>
  </si>
  <si>
    <t>Months 4-12</t>
  </si>
  <si>
    <t>Scale</t>
  </si>
  <si>
    <t>All banners and categories. Add coaching and whitespace agents. Test against the ERP cutover plan.</t>
  </si>
  <si>
    <t>Hardened tenant, eval harness, FinOps dashboard</t>
  </si>
  <si>
    <t>KPI targets on tab 5 met; memory survives cutover rehearsal</t>
  </si>
  <si>
    <t>CIO + VP Sales</t>
  </si>
  <si>
    <t>RACI</t>
  </si>
  <si>
    <t>Activity</t>
  </si>
  <si>
    <t>Sales Ops</t>
  </si>
  <si>
    <t>Enterprise Arch</t>
  </si>
  <si>
    <t>Finance / CFO</t>
  </si>
  <si>
    <t>Legal &amp; Security</t>
  </si>
  <si>
    <t>Scope and region selection</t>
  </si>
  <si>
    <t>A</t>
  </si>
  <si>
    <t>R</t>
  </si>
  <si>
    <t>C</t>
  </si>
  <si>
    <t>I</t>
  </si>
  <si>
    <t>Reward definition</t>
  </si>
  <si>
    <t>Event capture and lakehouse</t>
  </si>
  <si>
    <t>Vector + graph memory</t>
  </si>
  <si>
    <t>Agent build and embedding</t>
  </si>
  <si>
    <t>Guardrails and data-use enforcement</t>
  </si>
  <si>
    <t>KPI baseline and measurement</t>
  </si>
  <si>
    <t>CFO business case</t>
  </si>
  <si>
    <t>Enterprise rollout decision</t>
  </si>
  <si>
    <t>ERP migration alignment</t>
  </si>
  <si>
    <t>R = Responsible · A = Accountable · C = Consulted · I = Informed. Exactly one A per row. If two functions both think they are accountable for reward definition, that is the reason your last pilot stalled.</t>
  </si>
  <si>
    <t>Five-layer architecture and cloud mapping</t>
  </si>
  <si>
    <t>The memory layer is a sidecar to your systems of record. Column G is where you record the choice you actually made.</t>
  </si>
  <si>
    <t>Layer</t>
  </si>
  <si>
    <t>Function</t>
  </si>
  <si>
    <t>Azure</t>
  </si>
  <si>
    <t>AWS</t>
  </si>
  <si>
    <t>GCP</t>
  </si>
  <si>
    <t>Open source</t>
  </si>
  <si>
    <t>Your choice</t>
  </si>
  <si>
    <t>1. Capture (senses)</t>
  </si>
  <si>
    <t>Order corrections, ERP CDC, syndicated and retailer files, transcripts, shelf images. Event = correction + context + outcome pointer.</t>
  </si>
  <si>
    <t>Data Factory + Event Hubs; Document Intelligence</t>
  </si>
  <si>
    <t>Glue + Kinesis; Textract</t>
  </si>
  <si>
    <t>Dataflow + Pub/Sub; Document AI</t>
  </si>
  <si>
    <t>Airbyte + Kafka</t>
  </si>
  <si>
    <t>2. Lakehouse (ground truth)</t>
  </si>
  <si>
    <t>Medallion layers. Reward computed nightly from business outcome. ERP replicated, never queried live.</t>
  </si>
  <si>
    <t>Fabric / Databricks</t>
  </si>
  <si>
    <t>Databricks / Lake Formation</t>
  </si>
  <si>
    <t>BigQuery + Dataplex</t>
  </si>
  <si>
    <t>Delta Lake + Spark</t>
  </si>
  <si>
    <t>3a. Memory — episodic</t>
  </si>
  <si>
    <t>Embeddings of corrections, policies and shelf issues, with metadata and reward.</t>
  </si>
  <si>
    <t>AI Search</t>
  </si>
  <si>
    <t>Bedrock KB + OpenSearch</t>
  </si>
  <si>
    <t>Vertex AI Vector Search</t>
  </si>
  <si>
    <t>Qdrant / Weaviate</t>
  </si>
  <si>
    <t>3b. Memory — semantic</t>
  </si>
  <si>
    <t>Graph of Product, Store, Banner, Promotion, Order, Deduction, Rep, Route. Every vector carries a graph pointer.</t>
  </si>
  <si>
    <t>Cosmos DB (Gremlin)</t>
  </si>
  <si>
    <t>Neptune</t>
  </si>
  <si>
    <t>Spanner Graph</t>
  </si>
  <si>
    <t>Neo4j Community</t>
  </si>
  <si>
    <t>4. Orchestration &amp; learning</t>
  </si>
  <si>
    <t>Agents with tools, not chatbots. Program optimisation against reward. Guardrails: PII redaction, data-use consent, output filtering.</t>
  </si>
  <si>
    <t>Azure AI Foundry / Agent Framework</t>
  </si>
  <si>
    <t>Bedrock Agents</t>
  </si>
  <si>
    <t>Vertex AI Agent Builder</t>
  </si>
  <si>
    <t>LangGraph + DSPy</t>
  </si>
  <si>
    <t>5. Experience (hands)</t>
  </si>
  <si>
    <t>Embedded in the SFA record, the collaboration channel, the driver's mobile app. Zero new logins.</t>
  </si>
  <si>
    <t>SFA components, Teams, Power Apps</t>
  </si>
  <si>
    <t>SFA, Slack</t>
  </si>
  <si>
    <t>SFA, AppSheet</t>
  </si>
  <si>
    <t>React</t>
  </si>
  <si>
    <t>6. Measurement</t>
  </si>
  <si>
    <t>Accept/reject telemetry, A/B, value tracking against tab 5.</t>
  </si>
  <si>
    <t>Fabric, MLflow</t>
  </si>
  <si>
    <t>SageMaker, Redshift</t>
  </si>
  <si>
    <t>BigQuery, Vertex ML</t>
  </si>
  <si>
    <t>MLflow</t>
  </si>
  <si>
    <t>Decoupling rules for an ERP migration</t>
  </si>
  <si>
    <t>Rule</t>
  </si>
  <si>
    <t>1</t>
  </si>
  <si>
    <t>Integrate through clean APIs and an event mesh, never through ERP custom code. Custom code does not survive cutover.</t>
  </si>
  <si>
    <t>2</t>
  </si>
  <si>
    <t>Learn from business outcomes (did it deliver, did it lift, did it get paid), not from ERP document numbers. Documents get renumbered; outcomes do not.</t>
  </si>
  <si>
    <t>3</t>
  </si>
  <si>
    <t>Replicate ERP data into the lakehouse. Do not query the production ERP for retrieval.</t>
  </si>
  <si>
    <t>4</t>
  </si>
  <si>
    <t>Model retailer data as a capability (POS and shopper signal), not a vendor name. Walmart Luminate became Scintilla in 2025 — source [16].</t>
  </si>
  <si>
    <t>5</t>
  </si>
  <si>
    <t>Rehearse the memory layer against the cutover before the cutover. If it needs a rebuild, you built it wrong.</t>
  </si>
  <si>
    <t>6</t>
  </si>
  <si>
    <t>Mainstream ERP maintenance ends 2027, extended to 2030 — source [13]. Your memory decision is a ten-year moat; do not put it on a three-year critical path.</t>
  </si>
  <si>
    <t>Competitive landscape — what each category will and will not do</t>
  </si>
  <si>
    <t>Compose, do not consolidate. Every attempt to force one vendor across all five layers ends in pilot purgatory — where ~75% of CPG currently sits [7].</t>
  </si>
  <si>
    <t>Category</t>
  </si>
  <si>
    <t>What it is genuinely good at</t>
  </si>
  <si>
    <t>Why it does not compound on its own</t>
  </si>
  <si>
    <t>The memory gap it leaves</t>
  </si>
  <si>
    <t>Use it for</t>
  </si>
  <si>
    <t>SFA / retail execution</t>
  </si>
  <si>
    <t>Visit capture, order entry, task management, mobile-offline field workflow</t>
  </si>
  <si>
    <t>Stores observations as text; no cross-silo entity resolution; no outcome join</t>
  </si>
  <si>
    <t>No link from visit to the deduction it caused</t>
  </si>
  <si>
    <t>Experience layer and order capture. Frontend, not memory.</t>
  </si>
  <si>
    <t>TPM / TPO</t>
  </si>
  <si>
    <t>Promotion planning, funding, settlement, financial control</t>
  </si>
  <si>
    <t>Plans against rates and history, not against shelf truth</t>
  </si>
  <si>
    <t>No execution feedback loop into the next plan</t>
  </si>
  <si>
    <t>Planning and settlement of record. Feed it execution truth from the memory layer.</t>
  </si>
  <si>
    <t>Image recognition</t>
  </si>
  <si>
    <t>Photo to SKU count, facing, price and planogram compliance at scale</t>
  </si>
  <si>
    <t>Treats the image as a report rather than as training data</t>
  </si>
  <si>
    <t>The photo never trains the next suggested order</t>
  </si>
  <si>
    <t>Signal generation. Wire the output into tasks and into the graph.</t>
  </si>
  <si>
    <t>Lakehouse / CDP</t>
  </si>
  <si>
    <t>Storage, SQL, scale, governance, ML tooling</t>
  </si>
  <si>
    <t>Stores rows, not causes; a table is not a memory</t>
  </si>
  <si>
    <t>No entity-resolved cause graph and no reward</t>
  </si>
  <si>
    <t>Layer 2 ground truth. Necessary, not sufficient.</t>
  </si>
  <si>
    <t>Point AI agents / copilots</t>
  </si>
  <si>
    <t>Fast single-task automation, low integration cost, quick demo</t>
  </si>
  <si>
    <t>Learns inside its task; nothing is shared across agents</t>
  </si>
  <si>
    <t>No shared memory between agents; each starts cold</t>
  </si>
  <si>
    <t>Tactical wins that fund the platform. Do not mistake for the platform.</t>
  </si>
  <si>
    <t>Routing / logistics optimisation</t>
  </si>
  <si>
    <t>Route construction, load building, delivery execution</t>
  </si>
  <si>
    <t>Optimises the plan, not the learning about the plan</t>
  </si>
  <si>
    <t>No memory of why a route repeatedly fails</t>
  </si>
  <si>
    <t>Execution. Feed variance signals into the memory layer.</t>
  </si>
  <si>
    <t>Deduction / AR automation</t>
  </si>
  <si>
    <t>Matching, workflow, dispute packaging, cash application</t>
  </si>
  <si>
    <t>Resolves the claim; does not prevent the cause</t>
  </si>
  <si>
    <t>Reason code is recorded, root cause is not</t>
  </si>
  <si>
    <t>Settlement of record. Pair with root-cause memory.</t>
  </si>
  <si>
    <t>Compounding memory layer</t>
  </si>
  <si>
    <t>Cross-system memory, reward computation, propagation, explainable retrieval</t>
  </si>
  <si>
    <t>Requires deliberate architecture and an owner — this is the work</t>
  </si>
  <si>
    <t>This IS the memory</t>
  </si>
  <si>
    <t>Layers 1-4. Owned jointly by sales and IT.</t>
  </si>
  <si>
    <t>Evaluation question to put to any vendor: 'When a user corrects your output, where does that correction go, what outcome is it joined to, and how does it change the answer for a different user at a different store next week?' Most cannot answer the second half.</t>
  </si>
  <si>
    <t>Sources</t>
  </si>
  <si>
    <t>Every benchmark used in the article and this workbook. Verified 11 August 2026.</t>
  </si>
  <si>
    <t>Ref</t>
  </si>
  <si>
    <t>Publisher</t>
  </si>
  <si>
    <t>Title / finding used</t>
  </si>
  <si>
    <t>Date</t>
  </si>
  <si>
    <t>URL</t>
  </si>
  <si>
    <t>[1]</t>
  </si>
  <si>
    <t>PLMA / Circana Unify+</t>
  </si>
  <si>
    <t>U.S. store brands $282.8B in 2025, +3.3% vs national brands +1.2%; dollar share 21.3%, unit share 23.5% (record); all-channel CPG $1.329T, +1.5% dollars, -0.4% units</t>
  </si>
  <si>
    <t>20 Jan 2026</t>
  </si>
  <si>
    <t>https://www.plma.com/article/us-private-label-industry-reached-2828-billion-sales-2025</t>
  </si>
  <si>
    <t>[2]</t>
  </si>
  <si>
    <t>PLMA / Circana via Mass Market Retailers</t>
  </si>
  <si>
    <t>H1 2026 (six months to 14 June): store-brand units +0.2% vs national brands -0.5%; record 23.8% unit share; store-brand dollars flat vs national +2.2%</t>
  </si>
  <si>
    <t>8 Jul 2026</t>
  </si>
  <si>
    <t>https://massmarketretailers.com/plma-store-brands-unit-sales-outperform-in-first-half-of-2026/</t>
  </si>
  <si>
    <t>[3]</t>
  </si>
  <si>
    <t>Circana</t>
  </si>
  <si>
    <t>2025 U.S. CPG Growth Leaders (14th annual): private label and sub-$1B manufacturers gaining share; retail food and beverage +3%, non-food +2%; 700+ manufacturers analysed</t>
  </si>
  <si>
    <t>9 Apr 2026</t>
  </si>
  <si>
    <t>https://www.globenewswire.com/news-release/2026/04/09/3271056/0/en/circana-announces-2025-u-s-cpg-growth-leaders.html</t>
  </si>
  <si>
    <t>[4]</t>
  </si>
  <si>
    <t>Salesforce</t>
  </si>
  <si>
    <t>Consumer Goods Industry Insights Report: 46% of trade promotions deliver positive ROI; 89% say AI agents essential within two years; 88% expect agents to increase sales. n=2,400 CG decision makers, 12 countries, surveyed 1 May - 12 Jun 2025</t>
  </si>
  <si>
    <t>9 Sep 2025</t>
  </si>
  <si>
    <t>https://www.salesforce.com/news/stories/consumer-goods-report-announcement-2025/</t>
  </si>
  <si>
    <t>[5]</t>
  </si>
  <si>
    <t>McKinsey &amp; Company</t>
  </si>
  <si>
    <t>72% of U.S. trade promotions lose money; trade spend is the second-largest P&amp;L line after COGS at ~20% of revenue; best-in-class promotions return ~5x the least efficient</t>
  </si>
  <si>
    <t>n/d</t>
  </si>
  <si>
    <t>https://www.mckinsey.com/capabilities/growth-marketing-and-sales/our-insights/how-analytics-can-drive-growth-in-consumer-packaged-goods-trade-promotions</t>
  </si>
  <si>
    <t>[6]</t>
  </si>
  <si>
    <t>Strategy&amp; (PwC)</t>
  </si>
  <si>
    <t>U.S. CPG trade spending exceeds $200 billion annually</t>
  </si>
  <si>
    <t>2017</t>
  </si>
  <si>
    <t>https://www.strategyand.pwc.com/gx/en/insights/2017/zbt-for-cpg-leaders.html</t>
  </si>
  <si>
    <t>[7]</t>
  </si>
  <si>
    <t>BCG + The Consumer Goods Forum</t>
  </si>
  <si>
    <t>AI in CPG and Retail: How Winners Are Pulling Ahead. ~75% of CPG in pilot/exploration, only 18% scaling; 45% of retailers scaling, 40% barely begun; more than half do not formally measure AI ROI; 220-350 bps cumulative EBIT at stake for CPG; agentic could expand up to 1.7x. n=39 senior executives</t>
  </si>
  <si>
    <t>24 Jun 2026</t>
  </si>
  <si>
    <t>https://www.bcg.com/press/24june2026-cpg-retail-leaders-ai</t>
  </si>
  <si>
    <t>[8]</t>
  </si>
  <si>
    <t>State of Sales (7th ed.): average seller spends 40% of time selling, Gen Z 35%; 87% of sales orgs use AI; 54% have used agents. n=4,050, 22 countries, surveyed Aug-Sep 2025</t>
  </si>
  <si>
    <t>3 Feb 2026</t>
  </si>
  <si>
    <t>https://www.salesforce.com/news/stories/state-of-sales-report-announcement-2026/</t>
  </si>
  <si>
    <t>[9]</t>
  </si>
  <si>
    <t>Consumer Goods Technology (James Quincey, Morgan Stanley conference)</t>
  </si>
  <si>
    <t>Global beverage system now at 30 million store visits per WEEK using AI-suggested orders; CEO states the AI-enabled sales system produces higher revenue</t>
  </si>
  <si>
    <t>19 Dec 2025</t>
  </si>
  <si>
    <t>https://consumergoods.com/coca-cola-newell-clorox-three-distinct-roadmaps-cpg-ai-journey</t>
  </si>
  <si>
    <t>[10]</t>
  </si>
  <si>
    <t>The Coca-Cola Company / Microsoft</t>
  </si>
  <si>
    <t>Five-year strategic partnership including $1.1 billion commitment to Microsoft Cloud and generative AI</t>
  </si>
  <si>
    <t>23 Apr 2024</t>
  </si>
  <si>
    <t>https://www.coca-colacompany.com/media-center/the-coca-cola-company-and-microsoft-announce-five-year-strategic-partnership-to-accelerate-cloud-and-generative-ai-initiatives</t>
  </si>
  <si>
    <t>[11]</t>
  </si>
  <si>
    <t>PepsiCo</t>
  </si>
  <si>
    <t>Agentforce deployment across customer service, field sales, marketing and supply chain execution; reps shift from order capture to strategic engagement</t>
  </si>
  <si>
    <t>Jun 2025</t>
  </si>
  <si>
    <t>https://www.pepsico.com/en/newsroom/press-releases/2025/pepsico-leverages-salesforces-agentforce-to-advance-ai-agenda</t>
  </si>
  <si>
    <t>[12]</t>
  </si>
  <si>
    <t>Microsoft Customer Stories</t>
  </si>
  <si>
    <t>Large U.S. beverage bottler: 18 to 54 sales centres, 3,000 to 10,000+ associates, 58M to 205M+ cases. 'What used to take half a day to validate inventories and other order data can now be completed in seconds.' CAUTION: December 2020, RPA and low-code — NOT generative AI, and NOT 50,000 orders validated per day</t>
  </si>
  <si>
    <t>23 Dec 2020</t>
  </si>
  <si>
    <t>https://www.microsoft.com/en/customers/story/860208-coca-cola-bottling-company-united-consumer-goods-power-platform</t>
  </si>
  <si>
    <t>[13]</t>
  </si>
  <si>
    <t>SAP (via ASUG)</t>
  </si>
  <si>
    <t>Mainstream maintenance for SAP Business Suite 7 / ECC ends 31 Dec 2027; extended maintenance available to 31 Dec 2030 at a premium</t>
  </si>
  <si>
    <t>2024-2026</t>
  </si>
  <si>
    <t>https://www.asug.com/insights/the-state-of-sap-s-4hana-adoption-trends-successes-and-challenges</t>
  </si>
  <si>
    <t>[14]</t>
  </si>
  <si>
    <t>ASUG Research</t>
  </si>
  <si>
    <t>S/4HANA Journeys: 45% live or in flight; 30% live within 6-24 months; 16% more than two years out; 1% no plans. Average migration 1.5 years; 49% exceeded budget. n=208</t>
  </si>
  <si>
    <t>Jul 2024</t>
  </si>
  <si>
    <t>[15]</t>
  </si>
  <si>
    <t>ASUG</t>
  </si>
  <si>
    <t>Georgia-Pacific Consumer Products Group completed a greenfield S/4HANA transformation in 2022 spanning finance, IBP, trade promotions, EWM, asset care, e-commerce and marketing</t>
  </si>
  <si>
    <t>https://www.asug.com/insights/consumer-products-leaders-on-s-4-change-management-communication-are-key</t>
  </si>
  <si>
    <t>[16]</t>
  </si>
  <si>
    <t>Walmart Data Ventures</t>
  </si>
  <si>
    <t>Walmart Luminate renamed Scintilla in 2025; the 'Walmart' prefix dropped to support expansion into Canada and Mexico</t>
  </si>
  <si>
    <t>2025</t>
  </si>
  <si>
    <t>https://www.walmartdataventures.com/insights/articles/introducing-scintilla</t>
  </si>
  <si>
    <t>[17]</t>
  </si>
  <si>
    <t>IHL Group (via Chain Store Age)</t>
  </si>
  <si>
    <t>Global retail loses ~$1.73-1.77 trillion annually to inventory distortion (~6.5% of global retail sales); out-of-stocks are roughly two-thirds of it</t>
  </si>
  <si>
    <t>https://chainstoreage.com/ihl-group-inventory-issues-cause-17t-annual-losses</t>
  </si>
  <si>
    <t>[18]</t>
  </si>
  <si>
    <t>Berkeley AI Research (Zaharia et al.)</t>
  </si>
  <si>
    <t>The Shift from Models to Compound AI Systems. Defines a compound AI system as one using multiple interacting components, including multiple calls to models, retrievers or external tools</t>
  </si>
  <si>
    <t>18 Feb 2024</t>
  </si>
  <si>
    <t>https://bair.berkeley.edu/blog/2024/02/18/compound-ai-systems/</t>
  </si>
  <si>
    <t>[19]</t>
  </si>
  <si>
    <t>Stanford NLP (Khattab et al.)</t>
  </si>
  <si>
    <t>DSPy: Compiling Declarative Language Model Calls into Self-Improving Pipelines. arXiv:2310.03714</t>
  </si>
  <si>
    <t>Oct 2023</t>
  </si>
  <si>
    <t>https://arxiv.org/abs/2310.03714</t>
  </si>
  <si>
    <t>[20]</t>
  </si>
  <si>
    <t>Finortal</t>
  </si>
  <si>
    <t>CPG AR Benchmark Report: deduction resolution DSO ~84 days (vs ~38 days non-deduction AR); 1.2-2.4% of gross revenue written off annually; deductions 3-7% of gross revenue by channel mix. CAVEAT: vendor research, scope $200M-$2B mid-market manufacturers — directional only, re-baseline on your own ledger</t>
  </si>
  <si>
    <t>Mar 2025</t>
  </si>
  <si>
    <t>https://www.finortal.com/resources/cpg-deductions-benchmark</t>
  </si>
  <si>
    <t>CPG Compounding Intelligence 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</si>
</sst>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0.0%"/>
    <numFmt numFmtId="166" formatCode="\$#,##0.0"/>
    <numFmt numFmtId="167" formatCode="0.0\x"/>
    <numFmt numFmtId="168" formatCode="0.0"/>
  </numFmts>
  <fonts count="19" x14ac:knownFonts="1">
    <font>
      <sz val="11"/>
      <color theme="1"/>
      <name val="Calibri"/>
      <family val="2"/>
      <charset val="1"/>
    </font>
    <font>
      <b/>
      <sz val="15"/>
      <color rgb="FFFFFFFF"/>
      <name val="Arial"/>
      <family val="2"/>
    </font>
    <font>
      <i/>
      <sz val="9"/>
      <color rgb="FF4A5568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9"/>
      <color rgb="FFB4530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rgb="FF0F2440"/>
      <name val="Arial"/>
      <family val="2"/>
    </font>
    <font>
      <i/>
      <sz val="10"/>
      <name val="Arial"/>
      <family val="2"/>
    </font>
    <font>
      <i/>
      <sz val="9"/>
      <color rgb="FF6B7280"/>
      <name val="Arial"/>
      <family val="2"/>
    </font>
    <font>
      <b/>
      <sz val="11"/>
      <color rgb="FFFFFFFF"/>
      <name val="Arial"/>
      <family val="2"/>
    </font>
    <font>
      <b/>
      <sz val="10"/>
      <color rgb="FF0000FF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sz val="9"/>
      <name val="Arial"/>
      <family val="2"/>
    </font>
    <font>
      <sz val="8"/>
      <color rgb="FF1F4E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F2440"/>
        <bgColor rgb="FF003300"/>
      </patternFill>
    </fill>
    <fill>
      <patternFill patternType="solid">
        <fgColor rgb="FFF5F7FA"/>
        <bgColor rgb="FFFFFFFF"/>
      </patternFill>
    </fill>
    <fill>
      <patternFill patternType="solid">
        <fgColor rgb="FFFFF2CC"/>
        <bgColor rgb="FFE2F0D9"/>
      </patternFill>
    </fill>
    <fill>
      <patternFill patternType="solid">
        <fgColor rgb="FFE2F0D9"/>
        <bgColor rgb="FFF5F7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9D4"/>
      </bottom>
      <diagonal/>
    </border>
    <border>
      <left/>
      <right/>
      <top/>
      <bottom style="hair">
        <color rgb="FFD6DCE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3" fillId="2" borderId="0" xfId="0" applyFont="1" applyFill="1"/>
    <xf numFmtId="0" fontId="12" fillId="0" borderId="0" xfId="0" applyFont="1" applyAlignment="1">
      <alignment vertical="top" wrapText="1"/>
    </xf>
    <xf numFmtId="0" fontId="7" fillId="0" borderId="0" xfId="0" applyFont="1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top" wrapText="1"/>
    </xf>
    <xf numFmtId="0" fontId="9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0" fillId="5" borderId="0" xfId="0" applyFont="1" applyFill="1" applyAlignment="1">
      <alignment horizont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14" fillId="4" borderId="0" xfId="0" applyNumberFormat="1" applyFont="1" applyFill="1" applyAlignment="1">
      <alignment horizontal="center"/>
    </xf>
    <xf numFmtId="0" fontId="12" fillId="0" borderId="0" xfId="0" applyFont="1" applyAlignment="1">
      <alignment vertical="center" wrapText="1"/>
    </xf>
    <xf numFmtId="165" fontId="14" fillId="4" borderId="0" xfId="0" applyNumberFormat="1" applyFont="1" applyFill="1" applyAlignment="1">
      <alignment horizontal="center"/>
    </xf>
    <xf numFmtId="10" fontId="14" fillId="4" borderId="0" xfId="0" applyNumberFormat="1" applyFont="1" applyFill="1" applyAlignment="1">
      <alignment horizontal="center"/>
    </xf>
    <xf numFmtId="1" fontId="14" fillId="4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66" fontId="9" fillId="5" borderId="0" xfId="0" applyNumberFormat="1" applyFont="1" applyFill="1" applyAlignment="1">
      <alignment horizontal="center"/>
    </xf>
    <xf numFmtId="10" fontId="5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9" fontId="6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8" fontId="6" fillId="3" borderId="2" xfId="0" applyNumberFormat="1" applyFont="1" applyFill="1" applyBorder="1" applyAlignment="1">
      <alignment horizontal="center"/>
    </xf>
    <xf numFmtId="165" fontId="16" fillId="4" borderId="2" xfId="0" applyNumberFormat="1" applyFont="1" applyFill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165" fontId="17" fillId="3" borderId="2" xfId="0" applyNumberFormat="1" applyFont="1" applyFill="1" applyBorder="1" applyAlignment="1">
      <alignment horizontal="center"/>
    </xf>
    <xf numFmtId="1" fontId="16" fillId="4" borderId="2" xfId="0" applyNumberFormat="1" applyFont="1" applyFill="1" applyBorder="1" applyAlignment="1">
      <alignment horizontal="center" vertical="center"/>
    </xf>
    <xf numFmtId="1" fontId="17" fillId="3" borderId="2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4" fillId="4" borderId="2" xfId="0" applyFont="1" applyFill="1" applyBorder="1" applyAlignment="1">
      <alignment vertical="top"/>
    </xf>
    <xf numFmtId="0" fontId="6" fillId="0" borderId="2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6" fillId="3" borderId="2" xfId="0" applyFont="1" applyFill="1" applyBorder="1" applyAlignment="1">
      <alignment vertical="top"/>
    </xf>
    <xf numFmtId="0" fontId="18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4"/>
      <rgbColor rgb="FF808080"/>
      <rgbColor rgb="FF9999FF"/>
      <rgbColor rgb="FFB45309"/>
      <rgbColor rgb="FFFFF2CC"/>
      <rgbColor rgb="FFF5F7FA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F2440"/>
      <rgbColor rgb="FF339966"/>
      <rgbColor rgb="FF003300"/>
      <rgbColor rgb="FF333300"/>
      <rgbColor rgb="FF9B2C2C"/>
      <rgbColor rgb="FF993366"/>
      <rgbColor rgb="FF1F4E79"/>
      <rgbColor rgb="FF4A556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workbookViewId="0">
      <pane ySplit="4" topLeftCell="A5" activePane="bottomLeft" state="frozen"/>
      <selection pane="bottomLeft" activeCell="A2" sqref="A2:F2"/>
    </sheetView>
  </sheetViews>
  <sheetFormatPr baseColWidth="10" defaultColWidth="8.6640625" defaultRowHeight="15" x14ac:dyDescent="0.2"/>
  <cols>
    <col min="1" max="1" width="26" customWidth="1"/>
    <col min="2" max="2" width="62" customWidth="1"/>
    <col min="3" max="3" width="38" customWidth="1"/>
    <col min="4" max="4" width="40" customWidth="1"/>
  </cols>
  <sheetData>
    <row r="1" spans="1:6" ht="27.75" customHeight="1" x14ac:dyDescent="0.2">
      <c r="A1" s="5" t="s">
        <v>679</v>
      </c>
      <c r="B1" s="5"/>
      <c r="C1" s="5"/>
      <c r="D1" s="5"/>
      <c r="E1" s="5"/>
      <c r="F1" s="5"/>
    </row>
    <row r="2" spans="1:6" ht="15.75" customHeight="1" x14ac:dyDescent="0.2">
      <c r="A2" s="4" t="s">
        <v>0</v>
      </c>
      <c r="B2" s="4"/>
      <c r="C2" s="4"/>
      <c r="D2" s="4"/>
      <c r="E2" s="4"/>
      <c r="F2" s="4"/>
    </row>
    <row r="4" spans="1:6" ht="31.5" customHeight="1" x14ac:dyDescent="0.2">
      <c r="A4" s="6" t="s">
        <v>1</v>
      </c>
      <c r="B4" s="6" t="s">
        <v>2</v>
      </c>
      <c r="C4" s="6" t="s">
        <v>3</v>
      </c>
      <c r="D4" s="6" t="s">
        <v>4</v>
      </c>
    </row>
    <row r="5" spans="1:6" ht="42" customHeight="1" x14ac:dyDescent="0.2">
      <c r="A5" s="7" t="s">
        <v>5</v>
      </c>
      <c r="B5" s="8" t="s">
        <v>6</v>
      </c>
      <c r="C5" s="8" t="s">
        <v>7</v>
      </c>
      <c r="D5" s="8" t="s">
        <v>8</v>
      </c>
    </row>
    <row r="6" spans="1:6" ht="42" customHeight="1" x14ac:dyDescent="0.2">
      <c r="A6" s="9" t="s">
        <v>9</v>
      </c>
      <c r="B6" s="10" t="s">
        <v>10</v>
      </c>
      <c r="C6" s="10" t="s">
        <v>11</v>
      </c>
      <c r="D6" s="10" t="s">
        <v>12</v>
      </c>
    </row>
    <row r="7" spans="1:6" ht="42" customHeight="1" x14ac:dyDescent="0.2">
      <c r="A7" s="7" t="s">
        <v>13</v>
      </c>
      <c r="B7" s="8" t="s">
        <v>14</v>
      </c>
      <c r="C7" s="8" t="s">
        <v>15</v>
      </c>
      <c r="D7" s="8" t="s">
        <v>16</v>
      </c>
    </row>
    <row r="8" spans="1:6" ht="42" customHeight="1" x14ac:dyDescent="0.2">
      <c r="A8" s="9" t="s">
        <v>17</v>
      </c>
      <c r="B8" s="10" t="s">
        <v>18</v>
      </c>
      <c r="C8" s="10" t="s">
        <v>19</v>
      </c>
      <c r="D8" s="10" t="s">
        <v>20</v>
      </c>
    </row>
    <row r="9" spans="1:6" ht="42" customHeight="1" x14ac:dyDescent="0.2">
      <c r="A9" s="7" t="s">
        <v>21</v>
      </c>
      <c r="B9" s="8" t="s">
        <v>22</v>
      </c>
      <c r="C9" s="8" t="s">
        <v>23</v>
      </c>
      <c r="D9" s="8" t="s">
        <v>24</v>
      </c>
    </row>
    <row r="10" spans="1:6" ht="42" customHeight="1" x14ac:dyDescent="0.2">
      <c r="A10" s="9" t="s">
        <v>25</v>
      </c>
      <c r="B10" s="10" t="s">
        <v>26</v>
      </c>
      <c r="C10" s="10" t="s">
        <v>27</v>
      </c>
      <c r="D10" s="10" t="s">
        <v>28</v>
      </c>
    </row>
    <row r="11" spans="1:6" ht="42" customHeight="1" x14ac:dyDescent="0.2">
      <c r="A11" s="7" t="s">
        <v>29</v>
      </c>
      <c r="B11" s="8" t="s">
        <v>30</v>
      </c>
      <c r="C11" s="8" t="s">
        <v>31</v>
      </c>
      <c r="D11" s="8" t="s">
        <v>32</v>
      </c>
    </row>
    <row r="12" spans="1:6" ht="42" customHeight="1" x14ac:dyDescent="0.2">
      <c r="A12" s="9" t="s">
        <v>33</v>
      </c>
      <c r="B12" s="10" t="s">
        <v>34</v>
      </c>
      <c r="C12" s="10" t="s">
        <v>11</v>
      </c>
      <c r="D12" s="10" t="s">
        <v>12</v>
      </c>
    </row>
    <row r="13" spans="1:6" ht="42" customHeight="1" x14ac:dyDescent="0.2">
      <c r="A13" s="7" t="s">
        <v>35</v>
      </c>
      <c r="B13" s="8" t="s">
        <v>36</v>
      </c>
      <c r="C13" s="8" t="s">
        <v>37</v>
      </c>
      <c r="D13" s="8" t="s">
        <v>12</v>
      </c>
    </row>
    <row r="15" spans="1:6" x14ac:dyDescent="0.2">
      <c r="A15" s="11" t="s">
        <v>38</v>
      </c>
    </row>
    <row r="16" spans="1:6" ht="31.5" customHeight="1" x14ac:dyDescent="0.2">
      <c r="A16" s="6"/>
      <c r="B16" s="6" t="s">
        <v>39</v>
      </c>
    </row>
    <row r="17" spans="1:4" ht="30" customHeight="1" x14ac:dyDescent="0.2">
      <c r="A17" s="12" t="s">
        <v>40</v>
      </c>
      <c r="B17" s="13" t="s">
        <v>41</v>
      </c>
    </row>
    <row r="18" spans="1:4" ht="30" customHeight="1" x14ac:dyDescent="0.2">
      <c r="A18" s="12" t="s">
        <v>42</v>
      </c>
      <c r="B18" s="13" t="s">
        <v>43</v>
      </c>
    </row>
    <row r="19" spans="1:4" ht="30" customHeight="1" x14ac:dyDescent="0.2">
      <c r="A19" s="12" t="s">
        <v>44</v>
      </c>
      <c r="B19" s="13" t="s">
        <v>45</v>
      </c>
    </row>
    <row r="20" spans="1:4" ht="30" customHeight="1" x14ac:dyDescent="0.2">
      <c r="A20" s="12" t="s">
        <v>46</v>
      </c>
      <c r="B20" s="13" t="s">
        <v>47</v>
      </c>
    </row>
    <row r="22" spans="1:4" x14ac:dyDescent="0.2">
      <c r="A22" s="3" t="s">
        <v>48</v>
      </c>
      <c r="B22" s="3"/>
      <c r="C22" s="3"/>
      <c r="D22" s="3"/>
    </row>
  </sheetData>
  <mergeCells count="3">
    <mergeCell ref="A1:F1"/>
    <mergeCell ref="A2:F2"/>
    <mergeCell ref="A22:D2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showGridLines="0" zoomScaleNormal="100" workbookViewId="0">
      <pane ySplit="4" topLeftCell="A5" activePane="bottomLeft" state="frozen"/>
      <selection pane="bottomLeft" sqref="A1:G1"/>
    </sheetView>
  </sheetViews>
  <sheetFormatPr baseColWidth="10" defaultColWidth="8.6640625" defaultRowHeight="15" x14ac:dyDescent="0.2"/>
  <cols>
    <col min="1" max="1" width="20" customWidth="1"/>
    <col min="2" max="2" width="56" customWidth="1"/>
    <col min="3" max="3" width="38" customWidth="1"/>
    <col min="4" max="4" width="56" customWidth="1"/>
    <col min="5" max="5" width="11" customWidth="1"/>
    <col min="6" max="6" width="26" customWidth="1"/>
    <col min="7" max="7" width="10" customWidth="1"/>
  </cols>
  <sheetData>
    <row r="1" spans="1:7" ht="27.75" customHeight="1" x14ac:dyDescent="0.2">
      <c r="A1" s="5" t="s">
        <v>49</v>
      </c>
      <c r="B1" s="5"/>
      <c r="C1" s="5"/>
      <c r="D1" s="5"/>
      <c r="E1" s="5"/>
      <c r="F1" s="5"/>
      <c r="G1" s="5"/>
    </row>
    <row r="2" spans="1:7" ht="15.75" customHeight="1" x14ac:dyDescent="0.2">
      <c r="A2" s="4" t="s">
        <v>50</v>
      </c>
      <c r="B2" s="4"/>
      <c r="C2" s="4"/>
      <c r="D2" s="4"/>
      <c r="E2" s="4"/>
      <c r="F2" s="4"/>
      <c r="G2" s="4"/>
    </row>
    <row r="4" spans="1:7" ht="31.5" customHeight="1" x14ac:dyDescent="0.2">
      <c r="A4" s="6" t="s">
        <v>51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</row>
    <row r="5" spans="1:7" ht="45.75" customHeight="1" x14ac:dyDescent="0.2">
      <c r="A5" s="14" t="s">
        <v>58</v>
      </c>
      <c r="B5" s="14" t="s">
        <v>59</v>
      </c>
      <c r="C5" s="14" t="s">
        <v>60</v>
      </c>
      <c r="D5" s="14" t="s">
        <v>61</v>
      </c>
      <c r="E5" s="15"/>
      <c r="F5" s="15"/>
      <c r="G5" s="14" t="s">
        <v>62</v>
      </c>
    </row>
    <row r="6" spans="1:7" ht="45.75" customHeight="1" x14ac:dyDescent="0.2">
      <c r="A6" s="16" t="s">
        <v>58</v>
      </c>
      <c r="B6" s="16" t="s">
        <v>63</v>
      </c>
      <c r="C6" s="16" t="s">
        <v>64</v>
      </c>
      <c r="D6" s="16" t="s">
        <v>65</v>
      </c>
      <c r="E6" s="15"/>
      <c r="F6" s="15"/>
      <c r="G6" s="16" t="s">
        <v>62</v>
      </c>
    </row>
    <row r="7" spans="1:7" ht="45.75" customHeight="1" x14ac:dyDescent="0.2">
      <c r="A7" s="14" t="s">
        <v>58</v>
      </c>
      <c r="B7" s="14" t="s">
        <v>66</v>
      </c>
      <c r="C7" s="14" t="s">
        <v>67</v>
      </c>
      <c r="D7" s="14" t="s">
        <v>68</v>
      </c>
      <c r="E7" s="15"/>
      <c r="F7" s="15"/>
      <c r="G7" s="14" t="s">
        <v>62</v>
      </c>
    </row>
    <row r="8" spans="1:7" ht="45.75" customHeight="1" x14ac:dyDescent="0.2">
      <c r="A8" s="16" t="s">
        <v>58</v>
      </c>
      <c r="B8" s="16" t="s">
        <v>69</v>
      </c>
      <c r="C8" s="16" t="s">
        <v>70</v>
      </c>
      <c r="D8" s="16" t="s">
        <v>71</v>
      </c>
      <c r="E8" s="15"/>
      <c r="F8" s="15"/>
      <c r="G8" s="16" t="s">
        <v>62</v>
      </c>
    </row>
    <row r="9" spans="1:7" ht="45.75" customHeight="1" x14ac:dyDescent="0.2">
      <c r="A9" s="14" t="s">
        <v>72</v>
      </c>
      <c r="B9" s="14" t="s">
        <v>73</v>
      </c>
      <c r="C9" s="14" t="s">
        <v>74</v>
      </c>
      <c r="D9" s="14" t="s">
        <v>75</v>
      </c>
      <c r="E9" s="15"/>
      <c r="F9" s="15"/>
      <c r="G9" s="14" t="s">
        <v>62</v>
      </c>
    </row>
    <row r="10" spans="1:7" ht="45.75" customHeight="1" x14ac:dyDescent="0.2">
      <c r="A10" s="16" t="s">
        <v>72</v>
      </c>
      <c r="B10" s="16" t="s">
        <v>76</v>
      </c>
      <c r="C10" s="16" t="s">
        <v>77</v>
      </c>
      <c r="D10" s="16" t="s">
        <v>78</v>
      </c>
      <c r="E10" s="15"/>
      <c r="F10" s="15"/>
      <c r="G10" s="16" t="s">
        <v>62</v>
      </c>
    </row>
    <row r="11" spans="1:7" ht="45.75" customHeight="1" x14ac:dyDescent="0.2">
      <c r="A11" s="14" t="s">
        <v>72</v>
      </c>
      <c r="B11" s="14" t="s">
        <v>79</v>
      </c>
      <c r="C11" s="14" t="s">
        <v>80</v>
      </c>
      <c r="D11" s="14" t="s">
        <v>81</v>
      </c>
      <c r="E11" s="15"/>
      <c r="F11" s="15"/>
      <c r="G11" s="14" t="s">
        <v>82</v>
      </c>
    </row>
    <row r="12" spans="1:7" ht="45.75" customHeight="1" x14ac:dyDescent="0.2">
      <c r="A12" s="16" t="s">
        <v>83</v>
      </c>
      <c r="B12" s="16" t="s">
        <v>84</v>
      </c>
      <c r="C12" s="16" t="s">
        <v>85</v>
      </c>
      <c r="D12" s="16" t="s">
        <v>86</v>
      </c>
      <c r="E12" s="15"/>
      <c r="F12" s="15"/>
      <c r="G12" s="16" t="s">
        <v>62</v>
      </c>
    </row>
    <row r="13" spans="1:7" ht="45.75" customHeight="1" x14ac:dyDescent="0.2">
      <c r="A13" s="14" t="s">
        <v>83</v>
      </c>
      <c r="B13" s="14" t="s">
        <v>87</v>
      </c>
      <c r="C13" s="14" t="s">
        <v>88</v>
      </c>
      <c r="D13" s="14" t="s">
        <v>89</v>
      </c>
      <c r="E13" s="15"/>
      <c r="F13" s="15"/>
      <c r="G13" s="14" t="s">
        <v>62</v>
      </c>
    </row>
    <row r="14" spans="1:7" ht="45.75" customHeight="1" x14ac:dyDescent="0.2">
      <c r="A14" s="16" t="s">
        <v>83</v>
      </c>
      <c r="B14" s="16" t="s">
        <v>90</v>
      </c>
      <c r="C14" s="16" t="s">
        <v>91</v>
      </c>
      <c r="D14" s="16" t="s">
        <v>92</v>
      </c>
      <c r="E14" s="15"/>
      <c r="F14" s="15"/>
      <c r="G14" s="16" t="s">
        <v>82</v>
      </c>
    </row>
    <row r="15" spans="1:7" ht="45.75" customHeight="1" x14ac:dyDescent="0.2">
      <c r="A15" s="14" t="s">
        <v>93</v>
      </c>
      <c r="B15" s="14" t="s">
        <v>94</v>
      </c>
      <c r="C15" s="14" t="s">
        <v>95</v>
      </c>
      <c r="D15" s="14" t="s">
        <v>96</v>
      </c>
      <c r="E15" s="15"/>
      <c r="F15" s="15"/>
      <c r="G15" s="14" t="s">
        <v>62</v>
      </c>
    </row>
    <row r="16" spans="1:7" ht="45.75" customHeight="1" x14ac:dyDescent="0.2">
      <c r="A16" s="16" t="s">
        <v>93</v>
      </c>
      <c r="B16" s="16" t="s">
        <v>97</v>
      </c>
      <c r="C16" s="16" t="s">
        <v>98</v>
      </c>
      <c r="D16" s="16" t="s">
        <v>99</v>
      </c>
      <c r="E16" s="15"/>
      <c r="F16" s="15"/>
      <c r="G16" s="16" t="s">
        <v>62</v>
      </c>
    </row>
    <row r="17" spans="1:7" ht="45.75" customHeight="1" x14ac:dyDescent="0.2">
      <c r="A17" s="14" t="s">
        <v>100</v>
      </c>
      <c r="B17" s="14" t="s">
        <v>101</v>
      </c>
      <c r="C17" s="14" t="s">
        <v>102</v>
      </c>
      <c r="D17" s="14" t="s">
        <v>103</v>
      </c>
      <c r="E17" s="15"/>
      <c r="F17" s="15"/>
      <c r="G17" s="14" t="s">
        <v>62</v>
      </c>
    </row>
    <row r="18" spans="1:7" ht="45.75" customHeight="1" x14ac:dyDescent="0.2">
      <c r="A18" s="16" t="s">
        <v>100</v>
      </c>
      <c r="B18" s="16" t="s">
        <v>104</v>
      </c>
      <c r="C18" s="16" t="s">
        <v>105</v>
      </c>
      <c r="D18" s="16" t="s">
        <v>106</v>
      </c>
      <c r="E18" s="15"/>
      <c r="F18" s="15"/>
      <c r="G18" s="16" t="s">
        <v>62</v>
      </c>
    </row>
    <row r="19" spans="1:7" ht="45.75" customHeight="1" x14ac:dyDescent="0.2">
      <c r="A19" s="14" t="s">
        <v>100</v>
      </c>
      <c r="B19" s="14" t="s">
        <v>107</v>
      </c>
      <c r="C19" s="14" t="s">
        <v>108</v>
      </c>
      <c r="D19" s="14" t="s">
        <v>109</v>
      </c>
      <c r="E19" s="15"/>
      <c r="F19" s="15"/>
      <c r="G19" s="14" t="s">
        <v>82</v>
      </c>
    </row>
    <row r="20" spans="1:7" ht="45.75" customHeight="1" x14ac:dyDescent="0.2">
      <c r="A20" s="16" t="s">
        <v>110</v>
      </c>
      <c r="B20" s="16" t="s">
        <v>111</v>
      </c>
      <c r="C20" s="16" t="s">
        <v>112</v>
      </c>
      <c r="D20" s="16" t="s">
        <v>113</v>
      </c>
      <c r="E20" s="15"/>
      <c r="F20" s="15"/>
      <c r="G20" s="16" t="s">
        <v>62</v>
      </c>
    </row>
    <row r="21" spans="1:7" ht="45.75" customHeight="1" x14ac:dyDescent="0.2">
      <c r="A21" s="14" t="s">
        <v>110</v>
      </c>
      <c r="B21" s="14" t="s">
        <v>114</v>
      </c>
      <c r="C21" s="14" t="s">
        <v>115</v>
      </c>
      <c r="D21" s="14" t="s">
        <v>116</v>
      </c>
      <c r="E21" s="15"/>
      <c r="F21" s="15"/>
      <c r="G21" s="14" t="s">
        <v>62</v>
      </c>
    </row>
    <row r="22" spans="1:7" ht="45.75" customHeight="1" x14ac:dyDescent="0.2">
      <c r="A22" s="16" t="s">
        <v>117</v>
      </c>
      <c r="B22" s="16" t="s">
        <v>118</v>
      </c>
      <c r="C22" s="16" t="s">
        <v>119</v>
      </c>
      <c r="D22" s="16" t="s">
        <v>120</v>
      </c>
      <c r="E22" s="15"/>
      <c r="F22" s="15"/>
      <c r="G22" s="16" t="s">
        <v>62</v>
      </c>
    </row>
    <row r="23" spans="1:7" ht="45.75" customHeight="1" x14ac:dyDescent="0.2">
      <c r="A23" s="14" t="s">
        <v>117</v>
      </c>
      <c r="B23" s="14" t="s">
        <v>121</v>
      </c>
      <c r="C23" s="14" t="s">
        <v>122</v>
      </c>
      <c r="D23" s="14" t="s">
        <v>123</v>
      </c>
      <c r="E23" s="15"/>
      <c r="F23" s="15"/>
      <c r="G23" s="14" t="s">
        <v>62</v>
      </c>
    </row>
    <row r="24" spans="1:7" ht="45.75" customHeight="1" x14ac:dyDescent="0.2">
      <c r="A24" s="16" t="s">
        <v>117</v>
      </c>
      <c r="B24" s="16" t="s">
        <v>124</v>
      </c>
      <c r="C24" s="16" t="s">
        <v>125</v>
      </c>
      <c r="D24" s="16" t="s">
        <v>126</v>
      </c>
      <c r="E24" s="15"/>
      <c r="F24" s="15"/>
      <c r="G24" s="16" t="s">
        <v>62</v>
      </c>
    </row>
    <row r="25" spans="1:7" ht="45.75" customHeight="1" x14ac:dyDescent="0.2">
      <c r="A25" s="14" t="s">
        <v>127</v>
      </c>
      <c r="B25" s="14" t="s">
        <v>128</v>
      </c>
      <c r="C25" s="14" t="s">
        <v>129</v>
      </c>
      <c r="D25" s="14" t="s">
        <v>130</v>
      </c>
      <c r="E25" s="15"/>
      <c r="F25" s="15"/>
      <c r="G25" s="14" t="s">
        <v>82</v>
      </c>
    </row>
    <row r="26" spans="1:7" ht="45.75" customHeight="1" x14ac:dyDescent="0.2">
      <c r="A26" s="16" t="s">
        <v>127</v>
      </c>
      <c r="B26" s="16" t="s">
        <v>131</v>
      </c>
      <c r="C26" s="16" t="s">
        <v>132</v>
      </c>
      <c r="D26" s="16" t="s">
        <v>133</v>
      </c>
      <c r="E26" s="15"/>
      <c r="F26" s="15"/>
      <c r="G26" s="16" t="s">
        <v>62</v>
      </c>
    </row>
    <row r="27" spans="1:7" ht="45.75" customHeight="1" x14ac:dyDescent="0.2">
      <c r="A27" s="14" t="s">
        <v>134</v>
      </c>
      <c r="B27" s="14" t="s">
        <v>135</v>
      </c>
      <c r="C27" s="14" t="s">
        <v>136</v>
      </c>
      <c r="D27" s="14" t="s">
        <v>137</v>
      </c>
      <c r="E27" s="15"/>
      <c r="F27" s="15"/>
      <c r="G27" s="14" t="s">
        <v>62</v>
      </c>
    </row>
    <row r="28" spans="1:7" ht="45.75" customHeight="1" x14ac:dyDescent="0.2">
      <c r="A28" s="16" t="s">
        <v>138</v>
      </c>
      <c r="B28" s="16" t="s">
        <v>139</v>
      </c>
      <c r="C28" s="16" t="s">
        <v>140</v>
      </c>
      <c r="D28" s="16" t="s">
        <v>141</v>
      </c>
      <c r="E28" s="15"/>
      <c r="F28" s="15"/>
      <c r="G28" s="16" t="s">
        <v>82</v>
      </c>
    </row>
    <row r="30" spans="1:7" ht="16" x14ac:dyDescent="0.2">
      <c r="D30" s="11" t="s">
        <v>142</v>
      </c>
      <c r="E30" s="17">
        <f>SUM(E5:E28)</f>
        <v>0</v>
      </c>
    </row>
    <row r="31" spans="1:7" x14ac:dyDescent="0.2">
      <c r="D31" s="12" t="s">
        <v>143</v>
      </c>
      <c r="E31" s="18">
        <f>COUNT(E5:E28)</f>
        <v>0</v>
      </c>
    </row>
    <row r="32" spans="1:7" ht="39.75" customHeight="1" x14ac:dyDescent="0.2">
      <c r="D32" s="11" t="s">
        <v>144</v>
      </c>
      <c r="E32" s="19" t="str">
        <f>IF($E$30&gt;=77,"L5 Compounding",IF($E$30&gt;=58,"L4 Memory",IF($E$30&gt;=39,"L3 Assisted",IF($E$30&gt;=20,"L2 Instrumented","L1 Transactional"))))</f>
        <v>L1 Transactional</v>
      </c>
      <c r="F32" s="20" t="str">
        <f>IF($E$30&gt;=77,"Focus on autonomy and ERP-migration hardening.",IF($E$30&gt;=58,"Ready for propagation and coaching agents. Start 90-day playbook at Day 31.",IF($E$30&gt;=39,"Capture and reward loops exist but are ad hoc. Start at Day 0 and fix the reward definitions first.",IF($E$30&gt;=20,"You can see the leak but cannot act on it. Start at Day 0, one region, one account.","Start with event capture. Do not buy an AI tool yet."))))</f>
        <v>Start with event capture. Do not buy an AI tool yet.</v>
      </c>
    </row>
    <row r="34" spans="1:7" ht="30" customHeight="1" x14ac:dyDescent="0.2">
      <c r="A34" s="2" t="s">
        <v>145</v>
      </c>
      <c r="B34" s="2"/>
      <c r="C34" s="2"/>
      <c r="D34" s="2"/>
      <c r="E34" s="2"/>
      <c r="F34" s="2"/>
      <c r="G34" s="2"/>
    </row>
  </sheetData>
  <mergeCells count="3">
    <mergeCell ref="A1:G1"/>
    <mergeCell ref="A2:G2"/>
    <mergeCell ref="A34:G34"/>
  </mergeCells>
  <dataValidations count="1">
    <dataValidation type="list" allowBlank="1" showErrorMessage="1" error="Score must be 0, 2 or 4." sqref="E5:E28" xr:uid="{00000000-0002-0000-0100-000000000000}">
      <formula1>"0,2,4"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zoomScaleNormal="100" workbookViewId="0">
      <selection activeCell="C23" sqref="C23"/>
    </sheetView>
  </sheetViews>
  <sheetFormatPr baseColWidth="10" defaultColWidth="8.6640625" defaultRowHeight="15" x14ac:dyDescent="0.2"/>
  <cols>
    <col min="1" max="1" width="8" customWidth="1"/>
    <col min="2" max="2" width="18" customWidth="1"/>
    <col min="3" max="3" width="46" customWidth="1"/>
    <col min="4" max="4" width="38" customWidth="1"/>
    <col min="5" max="5" width="40" customWidth="1"/>
    <col min="6" max="6" width="46" customWidth="1"/>
  </cols>
  <sheetData>
    <row r="1" spans="1:6" ht="27.75" customHeight="1" x14ac:dyDescent="0.2">
      <c r="A1" s="5" t="s">
        <v>146</v>
      </c>
      <c r="B1" s="5"/>
      <c r="C1" s="5"/>
      <c r="D1" s="5"/>
      <c r="E1" s="5"/>
      <c r="F1" s="5"/>
    </row>
    <row r="2" spans="1:6" ht="15.75" customHeight="1" x14ac:dyDescent="0.2">
      <c r="A2" s="4" t="s">
        <v>147</v>
      </c>
      <c r="B2" s="4"/>
      <c r="C2" s="4"/>
      <c r="D2" s="4"/>
      <c r="E2" s="4"/>
      <c r="F2" s="4"/>
    </row>
    <row r="4" spans="1:6" ht="31.5" customHeight="1" x14ac:dyDescent="0.2">
      <c r="A4" s="6" t="s">
        <v>148</v>
      </c>
      <c r="B4" s="6" t="s">
        <v>149</v>
      </c>
      <c r="C4" s="6" t="s">
        <v>150</v>
      </c>
      <c r="D4" s="6" t="s">
        <v>151</v>
      </c>
      <c r="E4" s="6" t="s">
        <v>152</v>
      </c>
      <c r="F4" s="6" t="s">
        <v>153</v>
      </c>
    </row>
    <row r="5" spans="1:6" ht="61.5" customHeight="1" x14ac:dyDescent="0.2">
      <c r="A5" s="7" t="s">
        <v>154</v>
      </c>
      <c r="B5" s="7" t="s">
        <v>155</v>
      </c>
      <c r="C5" s="8" t="s">
        <v>156</v>
      </c>
      <c r="D5" s="8" t="s">
        <v>157</v>
      </c>
      <c r="E5" s="8" t="s">
        <v>158</v>
      </c>
      <c r="F5" s="8" t="s">
        <v>159</v>
      </c>
    </row>
    <row r="6" spans="1:6" ht="61.5" customHeight="1" x14ac:dyDescent="0.2">
      <c r="A6" s="9" t="s">
        <v>160</v>
      </c>
      <c r="B6" s="9" t="s">
        <v>161</v>
      </c>
      <c r="C6" s="10" t="s">
        <v>162</v>
      </c>
      <c r="D6" s="10" t="s">
        <v>163</v>
      </c>
      <c r="E6" s="10" t="s">
        <v>164</v>
      </c>
      <c r="F6" s="10" t="s">
        <v>165</v>
      </c>
    </row>
    <row r="7" spans="1:6" ht="61.5" customHeight="1" x14ac:dyDescent="0.2">
      <c r="A7" s="7" t="s">
        <v>166</v>
      </c>
      <c r="B7" s="7" t="s">
        <v>167</v>
      </c>
      <c r="C7" s="8" t="s">
        <v>168</v>
      </c>
      <c r="D7" s="8" t="s">
        <v>169</v>
      </c>
      <c r="E7" s="8" t="s">
        <v>170</v>
      </c>
      <c r="F7" s="8" t="s">
        <v>171</v>
      </c>
    </row>
    <row r="8" spans="1:6" ht="61.5" customHeight="1" x14ac:dyDescent="0.2">
      <c r="A8" s="9" t="s">
        <v>172</v>
      </c>
      <c r="B8" s="9" t="s">
        <v>173</v>
      </c>
      <c r="C8" s="10" t="s">
        <v>174</v>
      </c>
      <c r="D8" s="10" t="s">
        <v>175</v>
      </c>
      <c r="E8" s="10" t="s">
        <v>176</v>
      </c>
      <c r="F8" s="10" t="s">
        <v>177</v>
      </c>
    </row>
    <row r="9" spans="1:6" ht="61.5" customHeight="1" x14ac:dyDescent="0.2">
      <c r="A9" s="7" t="s">
        <v>178</v>
      </c>
      <c r="B9" s="7" t="s">
        <v>179</v>
      </c>
      <c r="C9" s="8" t="s">
        <v>180</v>
      </c>
      <c r="D9" s="8" t="s">
        <v>181</v>
      </c>
      <c r="E9" s="8" t="s">
        <v>182</v>
      </c>
      <c r="F9" s="8" t="s">
        <v>183</v>
      </c>
    </row>
    <row r="11" spans="1:6" ht="30" customHeight="1" x14ac:dyDescent="0.2">
      <c r="A11" s="2" t="s">
        <v>184</v>
      </c>
      <c r="B11" s="2"/>
      <c r="C11" s="2"/>
      <c r="D11" s="2"/>
      <c r="E11" s="2"/>
      <c r="F11" s="2"/>
    </row>
  </sheetData>
  <mergeCells count="3">
    <mergeCell ref="A1:F1"/>
    <mergeCell ref="A2:F2"/>
    <mergeCell ref="A11:F1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showGridLines="0" zoomScaleNormal="100" workbookViewId="0">
      <selection activeCell="C8" sqref="C8"/>
    </sheetView>
  </sheetViews>
  <sheetFormatPr baseColWidth="10" defaultColWidth="8.6640625" defaultRowHeight="15" x14ac:dyDescent="0.2"/>
  <cols>
    <col min="1" max="1" width="42" customWidth="1"/>
    <col min="2" max="2" width="4" customWidth="1"/>
    <col min="3" max="3" width="16" customWidth="1"/>
    <col min="4" max="4" width="12" customWidth="1"/>
    <col min="5" max="5" width="46" customWidth="1"/>
    <col min="6" max="6" width="30" customWidth="1"/>
  </cols>
  <sheetData>
    <row r="1" spans="1:6" ht="27.75" customHeight="1" x14ac:dyDescent="0.2">
      <c r="A1" s="5" t="s">
        <v>185</v>
      </c>
      <c r="B1" s="5"/>
      <c r="C1" s="5"/>
      <c r="D1" s="5"/>
      <c r="E1" s="5"/>
      <c r="F1" s="5"/>
    </row>
    <row r="2" spans="1:6" ht="15.75" customHeight="1" x14ac:dyDescent="0.2">
      <c r="A2" s="4" t="s">
        <v>186</v>
      </c>
      <c r="B2" s="4"/>
      <c r="C2" s="4"/>
      <c r="D2" s="4"/>
      <c r="E2" s="4"/>
      <c r="F2" s="4"/>
    </row>
    <row r="4" spans="1:6" x14ac:dyDescent="0.2">
      <c r="A4" s="1" t="s">
        <v>187</v>
      </c>
      <c r="B4" s="1"/>
      <c r="C4" s="1"/>
      <c r="D4" s="1"/>
      <c r="E4" s="1"/>
      <c r="F4" s="1"/>
    </row>
    <row r="5" spans="1:6" x14ac:dyDescent="0.2">
      <c r="A5" s="12" t="s">
        <v>188</v>
      </c>
      <c r="C5" s="12" t="s">
        <v>189</v>
      </c>
      <c r="E5" s="12" t="s">
        <v>190</v>
      </c>
    </row>
    <row r="6" spans="1:6" ht="30" customHeight="1" x14ac:dyDescent="0.2">
      <c r="A6" s="21" t="s">
        <v>191</v>
      </c>
      <c r="C6" s="22">
        <v>5000</v>
      </c>
      <c r="E6" s="23" t="s">
        <v>192</v>
      </c>
    </row>
    <row r="7" spans="1:6" ht="30" customHeight="1" x14ac:dyDescent="0.2">
      <c r="A7" s="21" t="s">
        <v>193</v>
      </c>
      <c r="C7" s="24">
        <v>0.2</v>
      </c>
      <c r="E7" s="23" t="s">
        <v>194</v>
      </c>
    </row>
    <row r="8" spans="1:6" ht="30" customHeight="1" x14ac:dyDescent="0.2">
      <c r="A8" s="21" t="s">
        <v>195</v>
      </c>
      <c r="C8" s="24">
        <v>0.46</v>
      </c>
      <c r="E8" s="23" t="s">
        <v>196</v>
      </c>
    </row>
    <row r="9" spans="1:6" ht="30" customHeight="1" x14ac:dyDescent="0.2">
      <c r="A9" s="21" t="s">
        <v>197</v>
      </c>
      <c r="C9" s="24">
        <v>0.6</v>
      </c>
      <c r="E9" s="23" t="s">
        <v>198</v>
      </c>
    </row>
    <row r="10" spans="1:6" ht="30" customHeight="1" x14ac:dyDescent="0.2">
      <c r="A10" s="21" t="s">
        <v>199</v>
      </c>
      <c r="C10" s="24">
        <v>0.3</v>
      </c>
      <c r="E10" s="23" t="s">
        <v>200</v>
      </c>
    </row>
    <row r="11" spans="1:6" ht="30" customHeight="1" x14ac:dyDescent="0.2">
      <c r="A11" s="21" t="s">
        <v>201</v>
      </c>
      <c r="C11" s="25">
        <v>1.7999999999999999E-2</v>
      </c>
      <c r="E11" s="23" t="s">
        <v>202</v>
      </c>
    </row>
    <row r="12" spans="1:6" ht="30" customHeight="1" x14ac:dyDescent="0.2">
      <c r="A12" s="21" t="s">
        <v>203</v>
      </c>
      <c r="C12" s="25">
        <v>8.0000000000000002E-3</v>
      </c>
      <c r="E12" s="23" t="s">
        <v>204</v>
      </c>
    </row>
    <row r="13" spans="1:6" ht="30" customHeight="1" x14ac:dyDescent="0.2">
      <c r="A13" s="21" t="s">
        <v>205</v>
      </c>
      <c r="C13" s="26">
        <v>84</v>
      </c>
      <c r="E13" s="23" t="s">
        <v>206</v>
      </c>
    </row>
    <row r="14" spans="1:6" ht="30" customHeight="1" x14ac:dyDescent="0.2">
      <c r="A14" s="21" t="s">
        <v>207</v>
      </c>
      <c r="C14" s="26">
        <v>30</v>
      </c>
      <c r="E14" s="23" t="s">
        <v>204</v>
      </c>
    </row>
    <row r="15" spans="1:6" ht="30" customHeight="1" x14ac:dyDescent="0.2">
      <c r="A15" s="21" t="s">
        <v>208</v>
      </c>
      <c r="C15" s="24">
        <v>0.08</v>
      </c>
      <c r="E15" s="23" t="s">
        <v>209</v>
      </c>
    </row>
    <row r="16" spans="1:6" ht="30" customHeight="1" x14ac:dyDescent="0.2">
      <c r="A16" s="21" t="s">
        <v>210</v>
      </c>
      <c r="C16" s="24">
        <v>0.94</v>
      </c>
      <c r="E16" s="23" t="s">
        <v>211</v>
      </c>
    </row>
    <row r="17" spans="1:6" ht="30" customHeight="1" x14ac:dyDescent="0.2">
      <c r="A17" s="21" t="s">
        <v>212</v>
      </c>
      <c r="C17" s="24">
        <v>0.97</v>
      </c>
      <c r="E17" s="23" t="s">
        <v>204</v>
      </c>
    </row>
    <row r="18" spans="1:6" ht="30" customHeight="1" x14ac:dyDescent="0.2">
      <c r="A18" s="21" t="s">
        <v>213</v>
      </c>
      <c r="C18" s="25">
        <v>2.5000000000000001E-3</v>
      </c>
      <c r="E18" s="23" t="s">
        <v>214</v>
      </c>
    </row>
    <row r="19" spans="1:6" ht="30" customHeight="1" x14ac:dyDescent="0.2">
      <c r="A19" s="21" t="s">
        <v>215</v>
      </c>
      <c r="C19" s="24">
        <v>0.38</v>
      </c>
      <c r="E19" s="23" t="s">
        <v>216</v>
      </c>
    </row>
    <row r="20" spans="1:6" ht="30" customHeight="1" x14ac:dyDescent="0.2">
      <c r="A20" s="21" t="s">
        <v>217</v>
      </c>
      <c r="C20" s="24">
        <v>0.4</v>
      </c>
      <c r="E20" s="23" t="s">
        <v>218</v>
      </c>
    </row>
    <row r="21" spans="1:6" ht="30" customHeight="1" x14ac:dyDescent="0.2">
      <c r="A21" s="21" t="s">
        <v>219</v>
      </c>
      <c r="C21" s="24">
        <v>0.55000000000000004</v>
      </c>
      <c r="E21" s="23" t="s">
        <v>204</v>
      </c>
    </row>
    <row r="22" spans="1:6" ht="30" customHeight="1" x14ac:dyDescent="0.2">
      <c r="A22" s="21" t="s">
        <v>220</v>
      </c>
      <c r="C22" s="22">
        <v>220</v>
      </c>
      <c r="E22" s="23" t="s">
        <v>221</v>
      </c>
    </row>
    <row r="23" spans="1:6" ht="30" customHeight="1" x14ac:dyDescent="0.2">
      <c r="A23" s="21" t="s">
        <v>222</v>
      </c>
      <c r="C23" s="24">
        <v>0.35</v>
      </c>
      <c r="E23" s="23" t="s">
        <v>223</v>
      </c>
    </row>
    <row r="24" spans="1:6" ht="30" customHeight="1" x14ac:dyDescent="0.2">
      <c r="A24" s="21" t="s">
        <v>224</v>
      </c>
      <c r="C24" s="22">
        <v>10</v>
      </c>
      <c r="E24" s="23" t="s">
        <v>225</v>
      </c>
    </row>
    <row r="25" spans="1:6" ht="30" customHeight="1" x14ac:dyDescent="0.2">
      <c r="A25" s="21" t="s">
        <v>226</v>
      </c>
      <c r="C25" s="24">
        <v>0.3</v>
      </c>
      <c r="E25" s="23" t="s">
        <v>227</v>
      </c>
    </row>
    <row r="27" spans="1:6" x14ac:dyDescent="0.2">
      <c r="A27" s="1" t="s">
        <v>228</v>
      </c>
      <c r="B27" s="1"/>
      <c r="C27" s="1"/>
      <c r="D27" s="1"/>
      <c r="E27" s="1"/>
      <c r="F27" s="1"/>
    </row>
    <row r="28" spans="1:6" ht="31.5" customHeight="1" x14ac:dyDescent="0.2">
      <c r="A28" s="6" t="s">
        <v>229</v>
      </c>
      <c r="B28" s="6"/>
      <c r="C28" s="6" t="s">
        <v>230</v>
      </c>
      <c r="D28" s="6" t="s">
        <v>231</v>
      </c>
      <c r="E28" s="6" t="s">
        <v>232</v>
      </c>
      <c r="F28" s="6"/>
    </row>
    <row r="29" spans="1:6" ht="30" customHeight="1" x14ac:dyDescent="0.2">
      <c r="A29" s="21" t="s">
        <v>233</v>
      </c>
      <c r="C29" s="27">
        <f>($C$6*$C$7)*($C$9-$C$8)*$C$10</f>
        <v>41.999999999999993</v>
      </c>
      <c r="D29" s="28">
        <f t="shared" ref="D29:D34" si="0">IFERROR(C29/$C$6,0)</f>
        <v>8.3999999999999977E-3</v>
      </c>
      <c r="E29" s="23" t="s">
        <v>234</v>
      </c>
    </row>
    <row r="30" spans="1:6" ht="30" customHeight="1" x14ac:dyDescent="0.2">
      <c r="A30" s="21" t="s">
        <v>235</v>
      </c>
      <c r="C30" s="27">
        <f>$C$6*($C$11-$C$12)</f>
        <v>49.999999999999993</v>
      </c>
      <c r="D30" s="28">
        <f t="shared" si="0"/>
        <v>9.9999999999999985E-3</v>
      </c>
      <c r="E30" s="23" t="s">
        <v>236</v>
      </c>
    </row>
    <row r="31" spans="1:6" ht="30" customHeight="1" x14ac:dyDescent="0.2">
      <c r="A31" s="21" t="s">
        <v>237</v>
      </c>
      <c r="C31" s="27">
        <f>$C$6*$C$11*10*($C$13-$C$14)/365*$C$15</f>
        <v>10.652054794520549</v>
      </c>
      <c r="D31" s="28">
        <f t="shared" si="0"/>
        <v>2.1304109589041099E-3</v>
      </c>
      <c r="E31" s="23" t="s">
        <v>238</v>
      </c>
    </row>
    <row r="32" spans="1:6" ht="30" customHeight="1" x14ac:dyDescent="0.2">
      <c r="A32" s="21" t="s">
        <v>239</v>
      </c>
      <c r="C32" s="27">
        <f>$C$6*(($C$17-$C$16)*100)*$C$18*$C$19</f>
        <v>14.250000000000014</v>
      </c>
      <c r="D32" s="28">
        <f t="shared" si="0"/>
        <v>2.8500000000000027E-3</v>
      </c>
      <c r="E32" s="23" t="s">
        <v>240</v>
      </c>
    </row>
    <row r="33" spans="1:6" ht="30" customHeight="1" x14ac:dyDescent="0.2">
      <c r="A33" s="21" t="s">
        <v>241</v>
      </c>
      <c r="C33" s="27">
        <f>$C$22*($C$21-$C$20)/$C$20*$C$23</f>
        <v>28.875000000000004</v>
      </c>
      <c r="D33" s="28">
        <f t="shared" si="0"/>
        <v>5.7750000000000006E-3</v>
      </c>
      <c r="E33" s="23" t="s">
        <v>242</v>
      </c>
    </row>
    <row r="34" spans="1:6" ht="16" x14ac:dyDescent="0.2">
      <c r="A34" s="11" t="s">
        <v>243</v>
      </c>
      <c r="C34" s="29">
        <f>SUM(C29:C33)</f>
        <v>145.77705479452055</v>
      </c>
      <c r="D34" s="30">
        <f t="shared" si="0"/>
        <v>2.9155410958904112E-2</v>
      </c>
    </row>
    <row r="36" spans="1:6" x14ac:dyDescent="0.2">
      <c r="A36" s="1" t="s">
        <v>244</v>
      </c>
      <c r="B36" s="1"/>
      <c r="C36" s="1"/>
      <c r="D36" s="1"/>
      <c r="E36" s="1"/>
      <c r="F36" s="1"/>
    </row>
    <row r="37" spans="1:6" ht="30" customHeight="1" x14ac:dyDescent="0.2">
      <c r="A37" s="21" t="s">
        <v>245</v>
      </c>
      <c r="C37" s="31">
        <f>$C$6*0.022</f>
        <v>110</v>
      </c>
      <c r="E37" s="23" t="s">
        <v>246</v>
      </c>
    </row>
    <row r="38" spans="1:6" ht="30" customHeight="1" x14ac:dyDescent="0.2">
      <c r="A38" s="21" t="s">
        <v>247</v>
      </c>
      <c r="C38" s="31">
        <f>$C$6*0.035</f>
        <v>175.00000000000003</v>
      </c>
      <c r="E38" s="23" t="s">
        <v>248</v>
      </c>
    </row>
    <row r="39" spans="1:6" ht="30" customHeight="1" x14ac:dyDescent="0.2">
      <c r="A39" s="21" t="s">
        <v>249</v>
      </c>
      <c r="C39" s="32">
        <f>IFERROR(C34/($C$6*0.022),0)</f>
        <v>1.3252459526774596</v>
      </c>
      <c r="E39" s="23" t="s">
        <v>250</v>
      </c>
    </row>
    <row r="40" spans="1:6" ht="30" customHeight="1" x14ac:dyDescent="0.2">
      <c r="A40" s="21" t="s">
        <v>251</v>
      </c>
      <c r="C40" s="31">
        <f>C34*$C$25</f>
        <v>43.733116438356163</v>
      </c>
      <c r="E40" s="23" t="s">
        <v>252</v>
      </c>
    </row>
    <row r="41" spans="1:6" ht="30" customHeight="1" x14ac:dyDescent="0.2">
      <c r="A41" s="21" t="s">
        <v>253</v>
      </c>
      <c r="C41" s="33">
        <f>IFERROR((C34*$C$25)/$C$24,0)</f>
        <v>4.3733116438356161</v>
      </c>
      <c r="E41" s="23" t="s">
        <v>254</v>
      </c>
    </row>
    <row r="42" spans="1:6" ht="30" customHeight="1" x14ac:dyDescent="0.2">
      <c r="A42" s="21" t="s">
        <v>255</v>
      </c>
      <c r="C42" s="34">
        <f>IFERROR(12*$C$24/(C34*$C$25),0)</f>
        <v>2.7439160474453157</v>
      </c>
      <c r="E42" s="23" t="s">
        <v>256</v>
      </c>
    </row>
    <row r="43" spans="1:6" ht="30" customHeight="1" x14ac:dyDescent="0.2">
      <c r="A43" s="21" t="s">
        <v>257</v>
      </c>
      <c r="C43" s="31">
        <f>C34*0.5*$C$25</f>
        <v>21.866558219178081</v>
      </c>
      <c r="E43" s="23" t="s">
        <v>258</v>
      </c>
    </row>
    <row r="45" spans="1:6" ht="30" customHeight="1" x14ac:dyDescent="0.2">
      <c r="A45" s="2" t="s">
        <v>259</v>
      </c>
      <c r="B45" s="2"/>
      <c r="C45" s="2"/>
      <c r="D45" s="2"/>
      <c r="E45" s="2"/>
      <c r="F45" s="2"/>
    </row>
  </sheetData>
  <mergeCells count="6">
    <mergeCell ref="A45:F45"/>
    <mergeCell ref="A1:F1"/>
    <mergeCell ref="A2:F2"/>
    <mergeCell ref="A4:F4"/>
    <mergeCell ref="A27:F27"/>
    <mergeCell ref="A36:F3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showGridLines="0" zoomScaleNormal="100" workbookViewId="0">
      <pane ySplit="4" topLeftCell="A5" activePane="bottomLeft" state="frozen"/>
      <selection pane="bottomLeft" activeCell="C5" sqref="C5"/>
    </sheetView>
  </sheetViews>
  <sheetFormatPr baseColWidth="10" defaultColWidth="8.6640625" defaultRowHeight="15" x14ac:dyDescent="0.2"/>
  <cols>
    <col min="1" max="1" width="5" customWidth="1"/>
    <col min="2" max="2" width="46" customWidth="1"/>
    <col min="3" max="3" width="16" customWidth="1"/>
    <col min="4" max="4" width="11" customWidth="1"/>
    <col min="5" max="6" width="13" customWidth="1"/>
    <col min="7" max="7" width="14" customWidth="1"/>
    <col min="8" max="8" width="12" customWidth="1"/>
    <col min="9" max="9" width="44" customWidth="1"/>
  </cols>
  <sheetData>
    <row r="1" spans="1:9" ht="27.75" customHeight="1" x14ac:dyDescent="0.2">
      <c r="A1" s="5" t="s">
        <v>260</v>
      </c>
      <c r="B1" s="5"/>
      <c r="C1" s="5"/>
      <c r="D1" s="5"/>
      <c r="E1" s="5"/>
      <c r="F1" s="5"/>
      <c r="G1" s="5"/>
      <c r="H1" s="5"/>
      <c r="I1" s="5"/>
    </row>
    <row r="2" spans="1:9" ht="15.75" customHeight="1" x14ac:dyDescent="0.2">
      <c r="A2" s="4" t="s">
        <v>261</v>
      </c>
      <c r="B2" s="4"/>
      <c r="C2" s="4"/>
      <c r="D2" s="4"/>
      <c r="E2" s="4"/>
      <c r="F2" s="4"/>
      <c r="G2" s="4"/>
      <c r="H2" s="4"/>
      <c r="I2" s="4"/>
    </row>
    <row r="4" spans="1:9" ht="31.5" customHeight="1" x14ac:dyDescent="0.2">
      <c r="A4" s="6" t="s">
        <v>262</v>
      </c>
      <c r="B4" s="6" t="s">
        <v>263</v>
      </c>
      <c r="C4" s="6" t="s">
        <v>264</v>
      </c>
      <c r="D4" s="6" t="s">
        <v>265</v>
      </c>
      <c r="E4" s="6" t="s">
        <v>266</v>
      </c>
      <c r="F4" s="6" t="s">
        <v>267</v>
      </c>
      <c r="G4" s="6" t="s">
        <v>268</v>
      </c>
      <c r="H4" s="6" t="s">
        <v>269</v>
      </c>
      <c r="I4" s="6" t="s">
        <v>270</v>
      </c>
    </row>
    <row r="5" spans="1:9" ht="30" customHeight="1" x14ac:dyDescent="0.2">
      <c r="A5" s="35">
        <v>1</v>
      </c>
      <c r="B5" s="36" t="s">
        <v>271</v>
      </c>
      <c r="C5" s="35" t="s">
        <v>272</v>
      </c>
      <c r="D5" s="37">
        <v>5</v>
      </c>
      <c r="E5" s="37">
        <v>5</v>
      </c>
      <c r="F5" s="37">
        <v>5</v>
      </c>
      <c r="G5" s="37">
        <v>3</v>
      </c>
      <c r="H5" s="38">
        <f t="shared" ref="H5:H27" si="0">IFERROR(ROUND(D5*E5*F5/G5,1),0)</f>
        <v>41.7</v>
      </c>
      <c r="I5" s="36" t="s">
        <v>273</v>
      </c>
    </row>
    <row r="6" spans="1:9" ht="30" customHeight="1" x14ac:dyDescent="0.2">
      <c r="A6" s="39">
        <v>2</v>
      </c>
      <c r="B6" s="40" t="s">
        <v>274</v>
      </c>
      <c r="C6" s="39" t="s">
        <v>275</v>
      </c>
      <c r="D6" s="37">
        <v>5</v>
      </c>
      <c r="E6" s="37">
        <v>4</v>
      </c>
      <c r="F6" s="37">
        <v>4</v>
      </c>
      <c r="G6" s="37">
        <v>3</v>
      </c>
      <c r="H6" s="41">
        <f t="shared" si="0"/>
        <v>26.7</v>
      </c>
      <c r="I6" s="40" t="s">
        <v>276</v>
      </c>
    </row>
    <row r="7" spans="1:9" ht="30" customHeight="1" x14ac:dyDescent="0.2">
      <c r="A7" s="35">
        <v>3</v>
      </c>
      <c r="B7" s="36" t="s">
        <v>277</v>
      </c>
      <c r="C7" s="35" t="s">
        <v>272</v>
      </c>
      <c r="D7" s="37">
        <v>4</v>
      </c>
      <c r="E7" s="37">
        <v>4</v>
      </c>
      <c r="F7" s="37">
        <v>3</v>
      </c>
      <c r="G7" s="37">
        <v>3</v>
      </c>
      <c r="H7" s="38">
        <f t="shared" si="0"/>
        <v>16</v>
      </c>
      <c r="I7" s="36" t="s">
        <v>278</v>
      </c>
    </row>
    <row r="8" spans="1:9" ht="30" customHeight="1" x14ac:dyDescent="0.2">
      <c r="A8" s="39">
        <v>4</v>
      </c>
      <c r="B8" s="40" t="s">
        <v>279</v>
      </c>
      <c r="C8" s="39" t="s">
        <v>272</v>
      </c>
      <c r="D8" s="37">
        <v>4</v>
      </c>
      <c r="E8" s="37">
        <v>5</v>
      </c>
      <c r="F8" s="37">
        <v>4</v>
      </c>
      <c r="G8" s="37">
        <v>4</v>
      </c>
      <c r="H8" s="41">
        <f t="shared" si="0"/>
        <v>20</v>
      </c>
      <c r="I8" s="40" t="s">
        <v>280</v>
      </c>
    </row>
    <row r="9" spans="1:9" ht="30" customHeight="1" x14ac:dyDescent="0.2">
      <c r="A9" s="35">
        <v>5</v>
      </c>
      <c r="B9" s="36" t="s">
        <v>281</v>
      </c>
      <c r="C9" s="35" t="s">
        <v>282</v>
      </c>
      <c r="D9" s="37">
        <v>3</v>
      </c>
      <c r="E9" s="37">
        <v>3</v>
      </c>
      <c r="F9" s="37">
        <v>3</v>
      </c>
      <c r="G9" s="37">
        <v>4</v>
      </c>
      <c r="H9" s="38">
        <f t="shared" si="0"/>
        <v>6.8</v>
      </c>
      <c r="I9" s="36" t="s">
        <v>283</v>
      </c>
    </row>
    <row r="10" spans="1:9" ht="30" customHeight="1" x14ac:dyDescent="0.2">
      <c r="A10" s="39">
        <v>6</v>
      </c>
      <c r="B10" s="40" t="s">
        <v>284</v>
      </c>
      <c r="C10" s="39" t="s">
        <v>272</v>
      </c>
      <c r="D10" s="37">
        <v>3</v>
      </c>
      <c r="E10" s="37">
        <v>3</v>
      </c>
      <c r="F10" s="37">
        <v>2</v>
      </c>
      <c r="G10" s="37">
        <v>2</v>
      </c>
      <c r="H10" s="41">
        <f t="shared" si="0"/>
        <v>9</v>
      </c>
      <c r="I10" s="40" t="s">
        <v>285</v>
      </c>
    </row>
    <row r="11" spans="1:9" ht="30" customHeight="1" x14ac:dyDescent="0.2">
      <c r="A11" s="35">
        <v>7</v>
      </c>
      <c r="B11" s="36" t="s">
        <v>286</v>
      </c>
      <c r="C11" s="35" t="s">
        <v>272</v>
      </c>
      <c r="D11" s="37">
        <v>3</v>
      </c>
      <c r="E11" s="37">
        <v>5</v>
      </c>
      <c r="F11" s="37">
        <v>5</v>
      </c>
      <c r="G11" s="37">
        <v>3</v>
      </c>
      <c r="H11" s="38">
        <f t="shared" si="0"/>
        <v>25</v>
      </c>
      <c r="I11" s="36" t="s">
        <v>287</v>
      </c>
    </row>
    <row r="12" spans="1:9" ht="30" customHeight="1" x14ac:dyDescent="0.2">
      <c r="A12" s="39">
        <v>8</v>
      </c>
      <c r="B12" s="40" t="s">
        <v>288</v>
      </c>
      <c r="C12" s="39" t="s">
        <v>282</v>
      </c>
      <c r="D12" s="37">
        <v>2</v>
      </c>
      <c r="E12" s="37">
        <v>3</v>
      </c>
      <c r="F12" s="37">
        <v>3</v>
      </c>
      <c r="G12" s="37">
        <v>3</v>
      </c>
      <c r="H12" s="41">
        <f t="shared" si="0"/>
        <v>6</v>
      </c>
      <c r="I12" s="40" t="s">
        <v>289</v>
      </c>
    </row>
    <row r="13" spans="1:9" ht="30" customHeight="1" x14ac:dyDescent="0.2">
      <c r="A13" s="35">
        <v>9</v>
      </c>
      <c r="B13" s="36" t="s">
        <v>290</v>
      </c>
      <c r="C13" s="35" t="s">
        <v>275</v>
      </c>
      <c r="D13" s="37">
        <v>4</v>
      </c>
      <c r="E13" s="37">
        <v>3</v>
      </c>
      <c r="F13" s="37">
        <v>3</v>
      </c>
      <c r="G13" s="37">
        <v>3</v>
      </c>
      <c r="H13" s="38">
        <f t="shared" si="0"/>
        <v>12</v>
      </c>
      <c r="I13" s="36" t="s">
        <v>291</v>
      </c>
    </row>
    <row r="14" spans="1:9" ht="30" customHeight="1" x14ac:dyDescent="0.2">
      <c r="A14" s="39">
        <v>10</v>
      </c>
      <c r="B14" s="40" t="s">
        <v>292</v>
      </c>
      <c r="C14" s="39" t="s">
        <v>272</v>
      </c>
      <c r="D14" s="37">
        <v>4</v>
      </c>
      <c r="E14" s="37">
        <v>5</v>
      </c>
      <c r="F14" s="37">
        <v>5</v>
      </c>
      <c r="G14" s="37">
        <v>4</v>
      </c>
      <c r="H14" s="41">
        <f t="shared" si="0"/>
        <v>25</v>
      </c>
      <c r="I14" s="40" t="s">
        <v>293</v>
      </c>
    </row>
    <row r="15" spans="1:9" ht="30" customHeight="1" x14ac:dyDescent="0.2">
      <c r="A15" s="35">
        <v>11</v>
      </c>
      <c r="B15" s="36" t="s">
        <v>294</v>
      </c>
      <c r="C15" s="35" t="s">
        <v>272</v>
      </c>
      <c r="D15" s="37">
        <v>4</v>
      </c>
      <c r="E15" s="37">
        <v>3</v>
      </c>
      <c r="F15" s="37">
        <v>3</v>
      </c>
      <c r="G15" s="37">
        <v>4</v>
      </c>
      <c r="H15" s="38">
        <f t="shared" si="0"/>
        <v>9</v>
      </c>
      <c r="I15" s="36" t="s">
        <v>295</v>
      </c>
    </row>
    <row r="16" spans="1:9" ht="30" customHeight="1" x14ac:dyDescent="0.2">
      <c r="A16" s="39">
        <v>12</v>
      </c>
      <c r="B16" s="40" t="s">
        <v>296</v>
      </c>
      <c r="C16" s="39" t="s">
        <v>272</v>
      </c>
      <c r="D16" s="37">
        <v>4</v>
      </c>
      <c r="E16" s="37">
        <v>4</v>
      </c>
      <c r="F16" s="37">
        <v>3</v>
      </c>
      <c r="G16" s="37">
        <v>2</v>
      </c>
      <c r="H16" s="41">
        <f t="shared" si="0"/>
        <v>24</v>
      </c>
      <c r="I16" s="40" t="s">
        <v>297</v>
      </c>
    </row>
    <row r="17" spans="1:9" ht="30" customHeight="1" x14ac:dyDescent="0.2">
      <c r="A17" s="35">
        <v>13</v>
      </c>
      <c r="B17" s="36" t="s">
        <v>298</v>
      </c>
      <c r="C17" s="35" t="s">
        <v>272</v>
      </c>
      <c r="D17" s="37">
        <v>3</v>
      </c>
      <c r="E17" s="37">
        <v>4</v>
      </c>
      <c r="F17" s="37">
        <v>4</v>
      </c>
      <c r="G17" s="37">
        <v>3</v>
      </c>
      <c r="H17" s="38">
        <f t="shared" si="0"/>
        <v>16</v>
      </c>
      <c r="I17" s="36" t="s">
        <v>299</v>
      </c>
    </row>
    <row r="18" spans="1:9" ht="30" customHeight="1" x14ac:dyDescent="0.2">
      <c r="A18" s="39">
        <v>14</v>
      </c>
      <c r="B18" s="40" t="s">
        <v>300</v>
      </c>
      <c r="C18" s="39" t="s">
        <v>272</v>
      </c>
      <c r="D18" s="37">
        <v>3</v>
      </c>
      <c r="E18" s="37">
        <v>4</v>
      </c>
      <c r="F18" s="37">
        <v>3</v>
      </c>
      <c r="G18" s="37">
        <v>3</v>
      </c>
      <c r="H18" s="41">
        <f t="shared" si="0"/>
        <v>12</v>
      </c>
      <c r="I18" s="40" t="s">
        <v>301</v>
      </c>
    </row>
    <row r="19" spans="1:9" ht="30" customHeight="1" x14ac:dyDescent="0.2">
      <c r="A19" s="35">
        <v>15</v>
      </c>
      <c r="B19" s="36" t="s">
        <v>302</v>
      </c>
      <c r="C19" s="35" t="s">
        <v>275</v>
      </c>
      <c r="D19" s="37">
        <v>4</v>
      </c>
      <c r="E19" s="37">
        <v>4</v>
      </c>
      <c r="F19" s="37">
        <v>3</v>
      </c>
      <c r="G19" s="37">
        <v>3</v>
      </c>
      <c r="H19" s="38">
        <f t="shared" si="0"/>
        <v>16</v>
      </c>
      <c r="I19" s="36" t="s">
        <v>303</v>
      </c>
    </row>
    <row r="20" spans="1:9" ht="30" customHeight="1" x14ac:dyDescent="0.2">
      <c r="A20" s="39">
        <v>16</v>
      </c>
      <c r="B20" s="40" t="s">
        <v>304</v>
      </c>
      <c r="C20" s="39" t="s">
        <v>282</v>
      </c>
      <c r="D20" s="37">
        <v>3</v>
      </c>
      <c r="E20" s="37">
        <v>3</v>
      </c>
      <c r="F20" s="37">
        <v>2</v>
      </c>
      <c r="G20" s="37">
        <v>3</v>
      </c>
      <c r="H20" s="41">
        <f t="shared" si="0"/>
        <v>6</v>
      </c>
      <c r="I20" s="40" t="s">
        <v>305</v>
      </c>
    </row>
    <row r="21" spans="1:9" ht="30" customHeight="1" x14ac:dyDescent="0.2">
      <c r="A21" s="35">
        <v>17</v>
      </c>
      <c r="B21" s="36" t="s">
        <v>306</v>
      </c>
      <c r="C21" s="35" t="s">
        <v>272</v>
      </c>
      <c r="D21" s="37">
        <v>3</v>
      </c>
      <c r="E21" s="37">
        <v>3</v>
      </c>
      <c r="F21" s="37">
        <v>2</v>
      </c>
      <c r="G21" s="37">
        <v>2</v>
      </c>
      <c r="H21" s="38">
        <f t="shared" si="0"/>
        <v>9</v>
      </c>
      <c r="I21" s="36" t="s">
        <v>307</v>
      </c>
    </row>
    <row r="22" spans="1:9" ht="30" customHeight="1" x14ac:dyDescent="0.2">
      <c r="A22" s="39">
        <v>18</v>
      </c>
      <c r="B22" s="40" t="s">
        <v>308</v>
      </c>
      <c r="C22" s="39" t="s">
        <v>272</v>
      </c>
      <c r="D22" s="37">
        <v>3</v>
      </c>
      <c r="E22" s="37">
        <v>4</v>
      </c>
      <c r="F22" s="37">
        <v>4</v>
      </c>
      <c r="G22" s="37">
        <v>3</v>
      </c>
      <c r="H22" s="41">
        <f t="shared" si="0"/>
        <v>16</v>
      </c>
      <c r="I22" s="40" t="s">
        <v>309</v>
      </c>
    </row>
    <row r="23" spans="1:9" ht="30" customHeight="1" x14ac:dyDescent="0.2">
      <c r="A23" s="35">
        <v>19</v>
      </c>
      <c r="B23" s="36" t="s">
        <v>310</v>
      </c>
      <c r="C23" s="35" t="s">
        <v>272</v>
      </c>
      <c r="D23" s="37">
        <v>3</v>
      </c>
      <c r="E23" s="37">
        <v>3</v>
      </c>
      <c r="F23" s="37">
        <v>2</v>
      </c>
      <c r="G23" s="37">
        <v>3</v>
      </c>
      <c r="H23" s="38">
        <f t="shared" si="0"/>
        <v>6</v>
      </c>
      <c r="I23" s="36" t="s">
        <v>311</v>
      </c>
    </row>
    <row r="24" spans="1:9" ht="30" customHeight="1" x14ac:dyDescent="0.2">
      <c r="A24" s="39">
        <v>20</v>
      </c>
      <c r="B24" s="40" t="s">
        <v>312</v>
      </c>
      <c r="C24" s="39" t="s">
        <v>275</v>
      </c>
      <c r="D24" s="37">
        <v>3</v>
      </c>
      <c r="E24" s="37">
        <v>3</v>
      </c>
      <c r="F24" s="37">
        <v>4</v>
      </c>
      <c r="G24" s="37">
        <v>4</v>
      </c>
      <c r="H24" s="41">
        <f t="shared" si="0"/>
        <v>9</v>
      </c>
      <c r="I24" s="40" t="s">
        <v>313</v>
      </c>
    </row>
    <row r="25" spans="1:9" ht="30" customHeight="1" x14ac:dyDescent="0.2">
      <c r="A25" s="35">
        <v>21</v>
      </c>
      <c r="B25" s="36" t="s">
        <v>314</v>
      </c>
      <c r="C25" s="35" t="s">
        <v>272</v>
      </c>
      <c r="D25" s="37">
        <v>3</v>
      </c>
      <c r="E25" s="37">
        <v>2</v>
      </c>
      <c r="F25" s="37">
        <v>2</v>
      </c>
      <c r="G25" s="37">
        <v>2</v>
      </c>
      <c r="H25" s="38">
        <f t="shared" si="0"/>
        <v>6</v>
      </c>
      <c r="I25" s="36" t="s">
        <v>315</v>
      </c>
    </row>
    <row r="26" spans="1:9" ht="30" customHeight="1" x14ac:dyDescent="0.2">
      <c r="A26" s="39">
        <v>22</v>
      </c>
      <c r="B26" s="40" t="s">
        <v>316</v>
      </c>
      <c r="C26" s="39" t="s">
        <v>272</v>
      </c>
      <c r="D26" s="37">
        <v>2</v>
      </c>
      <c r="E26" s="37">
        <v>2</v>
      </c>
      <c r="F26" s="37">
        <v>1</v>
      </c>
      <c r="G26" s="37">
        <v>1</v>
      </c>
      <c r="H26" s="41">
        <f t="shared" si="0"/>
        <v>4</v>
      </c>
      <c r="I26" s="40" t="s">
        <v>317</v>
      </c>
    </row>
    <row r="27" spans="1:9" ht="30" customHeight="1" x14ac:dyDescent="0.2">
      <c r="A27" s="35">
        <v>23</v>
      </c>
      <c r="B27" s="36" t="s">
        <v>318</v>
      </c>
      <c r="C27" s="35" t="s">
        <v>272</v>
      </c>
      <c r="D27" s="37">
        <v>1</v>
      </c>
      <c r="E27" s="37">
        <v>1</v>
      </c>
      <c r="F27" s="37">
        <v>1</v>
      </c>
      <c r="G27" s="37">
        <v>1</v>
      </c>
      <c r="H27" s="38">
        <f t="shared" si="0"/>
        <v>1</v>
      </c>
      <c r="I27" s="36" t="s">
        <v>319</v>
      </c>
    </row>
    <row r="29" spans="1:9" ht="30" customHeight="1" x14ac:dyDescent="0.2">
      <c r="A29" s="2" t="s">
        <v>320</v>
      </c>
      <c r="B29" s="2"/>
      <c r="C29" s="2"/>
      <c r="D29" s="2"/>
      <c r="E29" s="2"/>
      <c r="F29" s="2"/>
      <c r="G29" s="2"/>
      <c r="H29" s="2"/>
      <c r="I29" s="2"/>
    </row>
  </sheetData>
  <mergeCells count="3">
    <mergeCell ref="A1:I1"/>
    <mergeCell ref="A2:I2"/>
    <mergeCell ref="A29:I29"/>
  </mergeCells>
  <dataValidations count="1">
    <dataValidation type="whole" allowBlank="1" sqref="D5:G27" xr:uid="{00000000-0002-0000-0400-000000000000}">
      <formula1>1</formula1>
      <formula2>5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"/>
  <sheetViews>
    <sheetView showGridLines="0" zoomScaleNormal="100" workbookViewId="0">
      <pane ySplit="4" topLeftCell="A5" activePane="bottomLeft" state="frozen"/>
      <selection pane="bottomLeft" sqref="A1:H1"/>
    </sheetView>
  </sheetViews>
  <sheetFormatPr baseColWidth="10" defaultColWidth="8.6640625" defaultRowHeight="15" x14ac:dyDescent="0.2"/>
  <cols>
    <col min="1" max="1" width="40" customWidth="1"/>
    <col min="2" max="2" width="34" customWidth="1"/>
    <col min="3" max="4" width="14" customWidth="1"/>
    <col min="5" max="5" width="10" customWidth="1"/>
    <col min="6" max="6" width="18" customWidth="1"/>
    <col min="7" max="7" width="30" customWidth="1"/>
    <col min="8" max="8" width="14" customWidth="1"/>
  </cols>
  <sheetData>
    <row r="1" spans="1:8" ht="27.75" customHeight="1" x14ac:dyDescent="0.2">
      <c r="A1" s="5" t="s">
        <v>321</v>
      </c>
      <c r="B1" s="5"/>
      <c r="C1" s="5"/>
      <c r="D1" s="5"/>
      <c r="E1" s="5"/>
      <c r="F1" s="5"/>
      <c r="G1" s="5"/>
      <c r="H1" s="5"/>
    </row>
    <row r="2" spans="1:8" ht="15.75" customHeight="1" x14ac:dyDescent="0.2">
      <c r="A2" s="4" t="s">
        <v>322</v>
      </c>
      <c r="B2" s="4"/>
      <c r="C2" s="4"/>
      <c r="D2" s="4"/>
      <c r="E2" s="4"/>
      <c r="F2" s="4"/>
      <c r="G2" s="4"/>
      <c r="H2" s="4"/>
    </row>
    <row r="4" spans="1:8" ht="31.5" customHeight="1" x14ac:dyDescent="0.2">
      <c r="A4" s="6" t="s">
        <v>323</v>
      </c>
      <c r="B4" s="6" t="s">
        <v>324</v>
      </c>
      <c r="C4" s="6" t="s">
        <v>325</v>
      </c>
      <c r="D4" s="6" t="s">
        <v>326</v>
      </c>
      <c r="E4" s="6" t="s">
        <v>327</v>
      </c>
      <c r="F4" s="6" t="s">
        <v>328</v>
      </c>
      <c r="G4" s="6" t="s">
        <v>329</v>
      </c>
      <c r="H4" s="6" t="s">
        <v>330</v>
      </c>
    </row>
    <row r="5" spans="1:8" ht="33.75" customHeight="1" x14ac:dyDescent="0.2">
      <c r="A5" s="36" t="s">
        <v>331</v>
      </c>
      <c r="B5" s="36" t="s">
        <v>332</v>
      </c>
      <c r="C5" s="42">
        <v>0.46</v>
      </c>
      <c r="D5" s="42">
        <v>0.6</v>
      </c>
      <c r="E5" s="43">
        <f t="shared" ref="E5:E16" si="0">D5-C5</f>
        <v>0.13999999999999996</v>
      </c>
      <c r="F5" s="44" t="s">
        <v>333</v>
      </c>
      <c r="G5" s="45" t="s">
        <v>334</v>
      </c>
      <c r="H5" s="35" t="s">
        <v>335</v>
      </c>
    </row>
    <row r="6" spans="1:8" ht="33.75" customHeight="1" x14ac:dyDescent="0.2">
      <c r="A6" s="40" t="s">
        <v>336</v>
      </c>
      <c r="B6" s="40" t="s">
        <v>337</v>
      </c>
      <c r="C6" s="42">
        <v>0.72</v>
      </c>
      <c r="D6" s="42">
        <v>0.55000000000000004</v>
      </c>
      <c r="E6" s="46">
        <f t="shared" si="0"/>
        <v>-0.16999999999999993</v>
      </c>
      <c r="F6" s="44" t="s">
        <v>333</v>
      </c>
      <c r="G6" s="45" t="s">
        <v>338</v>
      </c>
      <c r="H6" s="39" t="s">
        <v>339</v>
      </c>
    </row>
    <row r="7" spans="1:8" ht="33.75" customHeight="1" x14ac:dyDescent="0.2">
      <c r="A7" s="36" t="s">
        <v>340</v>
      </c>
      <c r="B7" s="36" t="s">
        <v>341</v>
      </c>
      <c r="C7" s="42">
        <v>0.4</v>
      </c>
      <c r="D7" s="42">
        <v>0.55000000000000004</v>
      </c>
      <c r="E7" s="43">
        <f t="shared" si="0"/>
        <v>0.15000000000000002</v>
      </c>
      <c r="F7" s="44" t="s">
        <v>342</v>
      </c>
      <c r="G7" s="45" t="s">
        <v>343</v>
      </c>
      <c r="H7" s="35" t="s">
        <v>339</v>
      </c>
    </row>
    <row r="8" spans="1:8" ht="33.75" customHeight="1" x14ac:dyDescent="0.2">
      <c r="A8" s="40" t="s">
        <v>344</v>
      </c>
      <c r="B8" s="40" t="s">
        <v>345</v>
      </c>
      <c r="C8" s="47">
        <v>84</v>
      </c>
      <c r="D8" s="47">
        <v>30</v>
      </c>
      <c r="E8" s="48">
        <f t="shared" si="0"/>
        <v>-54</v>
      </c>
      <c r="F8" s="44" t="s">
        <v>346</v>
      </c>
      <c r="G8" s="45" t="s">
        <v>347</v>
      </c>
      <c r="H8" s="39" t="s">
        <v>335</v>
      </c>
    </row>
    <row r="9" spans="1:8" ht="33.75" customHeight="1" x14ac:dyDescent="0.2">
      <c r="A9" s="36" t="s">
        <v>348</v>
      </c>
      <c r="B9" s="36" t="s">
        <v>349</v>
      </c>
      <c r="C9" s="42">
        <v>1.7999999999999999E-2</v>
      </c>
      <c r="D9" s="42">
        <v>8.0000000000000002E-3</v>
      </c>
      <c r="E9" s="43">
        <f t="shared" si="0"/>
        <v>-9.9999999999999985E-3</v>
      </c>
      <c r="F9" s="44" t="s">
        <v>350</v>
      </c>
      <c r="G9" s="45" t="s">
        <v>351</v>
      </c>
      <c r="H9" s="35" t="s">
        <v>339</v>
      </c>
    </row>
    <row r="10" spans="1:8" ht="33.75" customHeight="1" x14ac:dyDescent="0.2">
      <c r="A10" s="40" t="s">
        <v>352</v>
      </c>
      <c r="B10" s="40" t="s">
        <v>353</v>
      </c>
      <c r="C10" s="42">
        <v>0.2</v>
      </c>
      <c r="D10" s="42">
        <v>0.7</v>
      </c>
      <c r="E10" s="46">
        <f t="shared" si="0"/>
        <v>0.49999999999999994</v>
      </c>
      <c r="F10" s="44" t="s">
        <v>346</v>
      </c>
      <c r="G10" s="45" t="s">
        <v>354</v>
      </c>
      <c r="H10" s="39" t="s">
        <v>335</v>
      </c>
    </row>
    <row r="11" spans="1:8" ht="33.75" customHeight="1" x14ac:dyDescent="0.2">
      <c r="A11" s="36" t="s">
        <v>355</v>
      </c>
      <c r="B11" s="36" t="s">
        <v>356</v>
      </c>
      <c r="C11" s="42">
        <v>0.94</v>
      </c>
      <c r="D11" s="42">
        <v>0.97</v>
      </c>
      <c r="E11" s="43">
        <f t="shared" si="0"/>
        <v>3.0000000000000027E-2</v>
      </c>
      <c r="F11" s="44" t="s">
        <v>357</v>
      </c>
      <c r="G11" s="45" t="s">
        <v>358</v>
      </c>
      <c r="H11" s="35" t="s">
        <v>359</v>
      </c>
    </row>
    <row r="12" spans="1:8" ht="33.75" customHeight="1" x14ac:dyDescent="0.2">
      <c r="A12" s="40" t="s">
        <v>360</v>
      </c>
      <c r="B12" s="40" t="s">
        <v>353</v>
      </c>
      <c r="C12" s="42">
        <v>0.62</v>
      </c>
      <c r="D12" s="42">
        <v>0.84</v>
      </c>
      <c r="E12" s="46">
        <f t="shared" si="0"/>
        <v>0.21999999999999997</v>
      </c>
      <c r="F12" s="44" t="s">
        <v>361</v>
      </c>
      <c r="G12" s="45" t="s">
        <v>362</v>
      </c>
      <c r="H12" s="39" t="s">
        <v>359</v>
      </c>
    </row>
    <row r="13" spans="1:8" ht="33.75" customHeight="1" x14ac:dyDescent="0.2">
      <c r="A13" s="36" t="s">
        <v>363</v>
      </c>
      <c r="B13" s="36" t="s">
        <v>364</v>
      </c>
      <c r="C13" s="42">
        <v>0.3</v>
      </c>
      <c r="D13" s="42">
        <v>0.1</v>
      </c>
      <c r="E13" s="43">
        <f t="shared" si="0"/>
        <v>-0.19999999999999998</v>
      </c>
      <c r="F13" s="44" t="s">
        <v>361</v>
      </c>
      <c r="G13" s="45" t="s">
        <v>365</v>
      </c>
      <c r="H13" s="35" t="s">
        <v>359</v>
      </c>
    </row>
    <row r="14" spans="1:8" ht="33.75" customHeight="1" x14ac:dyDescent="0.2">
      <c r="A14" s="40" t="s">
        <v>366</v>
      </c>
      <c r="B14" s="40" t="s">
        <v>353</v>
      </c>
      <c r="C14" s="47">
        <v>48</v>
      </c>
      <c r="D14" s="47">
        <v>2</v>
      </c>
      <c r="E14" s="48">
        <f t="shared" si="0"/>
        <v>-46</v>
      </c>
      <c r="F14" s="44" t="s">
        <v>357</v>
      </c>
      <c r="G14" s="45" t="s">
        <v>367</v>
      </c>
      <c r="H14" s="39" t="s">
        <v>359</v>
      </c>
    </row>
    <row r="15" spans="1:8" ht="33.75" customHeight="1" x14ac:dyDescent="0.2">
      <c r="A15" s="36" t="s">
        <v>368</v>
      </c>
      <c r="B15" s="36" t="s">
        <v>353</v>
      </c>
      <c r="C15" s="47">
        <v>90</v>
      </c>
      <c r="D15" s="47">
        <v>45</v>
      </c>
      <c r="E15" s="49">
        <f t="shared" si="0"/>
        <v>-45</v>
      </c>
      <c r="F15" s="44" t="s">
        <v>369</v>
      </c>
      <c r="G15" s="45" t="s">
        <v>370</v>
      </c>
      <c r="H15" s="35" t="s">
        <v>339</v>
      </c>
    </row>
    <row r="16" spans="1:8" ht="33.75" customHeight="1" x14ac:dyDescent="0.2">
      <c r="A16" s="40" t="s">
        <v>371</v>
      </c>
      <c r="B16" s="40" t="s">
        <v>372</v>
      </c>
      <c r="C16" s="42">
        <v>0</v>
      </c>
      <c r="D16" s="42">
        <v>0.4</v>
      </c>
      <c r="E16" s="46">
        <f t="shared" si="0"/>
        <v>0.4</v>
      </c>
      <c r="F16" s="44" t="s">
        <v>373</v>
      </c>
      <c r="G16" s="45" t="s">
        <v>374</v>
      </c>
      <c r="H16" s="39" t="s">
        <v>339</v>
      </c>
    </row>
    <row r="18" spans="1:8" ht="30" customHeight="1" x14ac:dyDescent="0.2">
      <c r="A18" s="2" t="s">
        <v>375</v>
      </c>
      <c r="B18" s="2"/>
      <c r="C18" s="2"/>
      <c r="D18" s="2"/>
      <c r="E18" s="2"/>
      <c r="F18" s="2"/>
      <c r="G18" s="2"/>
      <c r="H18" s="2"/>
    </row>
  </sheetData>
  <mergeCells count="3">
    <mergeCell ref="A1:H1"/>
    <mergeCell ref="A2:H2"/>
    <mergeCell ref="A18:H18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showGridLines="0" topLeftCell="A13" zoomScaleNormal="100" workbookViewId="0">
      <selection activeCell="C37" sqref="C37"/>
    </sheetView>
  </sheetViews>
  <sheetFormatPr baseColWidth="10" defaultColWidth="8.6640625" defaultRowHeight="15" x14ac:dyDescent="0.2"/>
  <cols>
    <col min="1" max="1" width="40" customWidth="1"/>
    <col min="2" max="2" width="12" customWidth="1"/>
    <col min="3" max="3" width="50.1640625" customWidth="1"/>
    <col min="4" max="4" width="30.33203125" customWidth="1"/>
    <col min="5" max="5" width="32.33203125" customWidth="1"/>
    <col min="6" max="6" width="14" customWidth="1"/>
    <col min="7" max="7" width="16" customWidth="1"/>
  </cols>
  <sheetData>
    <row r="1" spans="1:7" ht="27.75" customHeight="1" x14ac:dyDescent="0.2">
      <c r="A1" s="5" t="s">
        <v>376</v>
      </c>
      <c r="B1" s="5"/>
      <c r="C1" s="5"/>
      <c r="D1" s="5"/>
      <c r="E1" s="5"/>
      <c r="F1" s="5"/>
      <c r="G1" s="5"/>
    </row>
    <row r="2" spans="1:7" ht="15.75" customHeight="1" x14ac:dyDescent="0.2">
      <c r="A2" s="4" t="s">
        <v>377</v>
      </c>
      <c r="B2" s="4"/>
      <c r="C2" s="4"/>
      <c r="D2" s="4"/>
      <c r="E2" s="4"/>
      <c r="F2" s="4"/>
      <c r="G2" s="4"/>
    </row>
    <row r="4" spans="1:7" ht="31.5" customHeight="1" x14ac:dyDescent="0.2">
      <c r="A4" s="6" t="s">
        <v>378</v>
      </c>
      <c r="B4" s="6" t="s">
        <v>379</v>
      </c>
      <c r="C4" s="6" t="s">
        <v>380</v>
      </c>
      <c r="D4" s="6" t="s">
        <v>381</v>
      </c>
      <c r="E4" s="6" t="s">
        <v>382</v>
      </c>
      <c r="F4" s="6" t="s">
        <v>328</v>
      </c>
      <c r="G4" s="6" t="s">
        <v>383</v>
      </c>
    </row>
    <row r="5" spans="1:7" ht="45.75" customHeight="1" x14ac:dyDescent="0.2">
      <c r="A5" s="7" t="s">
        <v>384</v>
      </c>
      <c r="B5" s="7" t="s">
        <v>385</v>
      </c>
      <c r="C5" s="8" t="s">
        <v>386</v>
      </c>
      <c r="D5" s="8" t="s">
        <v>387</v>
      </c>
      <c r="E5" s="8" t="s">
        <v>388</v>
      </c>
      <c r="F5" s="50" t="s">
        <v>361</v>
      </c>
      <c r="G5" s="50"/>
    </row>
    <row r="6" spans="1:7" ht="45.75" customHeight="1" x14ac:dyDescent="0.2">
      <c r="A6" s="9" t="s">
        <v>384</v>
      </c>
      <c r="B6" s="9" t="s">
        <v>389</v>
      </c>
      <c r="C6" s="10" t="s">
        <v>390</v>
      </c>
      <c r="D6" s="10" t="s">
        <v>391</v>
      </c>
      <c r="E6" s="10" t="s">
        <v>392</v>
      </c>
      <c r="F6" s="50" t="s">
        <v>393</v>
      </c>
      <c r="G6" s="50"/>
    </row>
    <row r="7" spans="1:7" ht="45.75" customHeight="1" x14ac:dyDescent="0.2">
      <c r="A7" s="7" t="s">
        <v>384</v>
      </c>
      <c r="B7" s="7" t="s">
        <v>394</v>
      </c>
      <c r="C7" s="8" t="s">
        <v>395</v>
      </c>
      <c r="D7" s="8" t="s">
        <v>396</v>
      </c>
      <c r="E7" s="8" t="s">
        <v>397</v>
      </c>
      <c r="F7" s="50" t="s">
        <v>398</v>
      </c>
      <c r="G7" s="50"/>
    </row>
    <row r="8" spans="1:7" ht="45.75" customHeight="1" x14ac:dyDescent="0.2">
      <c r="A8" s="9" t="s">
        <v>384</v>
      </c>
      <c r="B8" s="9" t="s">
        <v>399</v>
      </c>
      <c r="C8" s="10" t="s">
        <v>400</v>
      </c>
      <c r="D8" s="10" t="s">
        <v>401</v>
      </c>
      <c r="E8" s="10" t="s">
        <v>402</v>
      </c>
      <c r="F8" s="50" t="s">
        <v>403</v>
      </c>
      <c r="G8" s="50"/>
    </row>
    <row r="9" spans="1:7" ht="45.75" customHeight="1" x14ac:dyDescent="0.2">
      <c r="A9" s="7" t="s">
        <v>404</v>
      </c>
      <c r="B9" s="7" t="s">
        <v>405</v>
      </c>
      <c r="C9" s="8" t="s">
        <v>406</v>
      </c>
      <c r="D9" s="8" t="s">
        <v>407</v>
      </c>
      <c r="E9" s="8" t="s">
        <v>408</v>
      </c>
      <c r="F9" s="50" t="s">
        <v>361</v>
      </c>
      <c r="G9" s="50"/>
    </row>
    <row r="10" spans="1:7" ht="45.75" customHeight="1" x14ac:dyDescent="0.2">
      <c r="A10" s="9" t="s">
        <v>404</v>
      </c>
      <c r="B10" s="9" t="s">
        <v>173</v>
      </c>
      <c r="C10" s="10" t="s">
        <v>409</v>
      </c>
      <c r="D10" s="10" t="s">
        <v>410</v>
      </c>
      <c r="E10" s="10" t="s">
        <v>411</v>
      </c>
      <c r="F10" s="50" t="s">
        <v>393</v>
      </c>
      <c r="G10" s="50"/>
    </row>
    <row r="11" spans="1:7" ht="45.75" customHeight="1" x14ac:dyDescent="0.2">
      <c r="A11" s="7" t="s">
        <v>404</v>
      </c>
      <c r="B11" s="7" t="s">
        <v>412</v>
      </c>
      <c r="C11" s="8" t="s">
        <v>413</v>
      </c>
      <c r="D11" s="8" t="s">
        <v>414</v>
      </c>
      <c r="E11" s="8" t="s">
        <v>415</v>
      </c>
      <c r="F11" s="50" t="s">
        <v>416</v>
      </c>
      <c r="G11" s="50"/>
    </row>
    <row r="12" spans="1:7" ht="45.75" customHeight="1" x14ac:dyDescent="0.2">
      <c r="A12" s="9" t="s">
        <v>404</v>
      </c>
      <c r="B12" s="9" t="s">
        <v>417</v>
      </c>
      <c r="C12" s="10" t="s">
        <v>418</v>
      </c>
      <c r="D12" s="10" t="s">
        <v>419</v>
      </c>
      <c r="E12" s="10" t="s">
        <v>420</v>
      </c>
      <c r="F12" s="50" t="s">
        <v>421</v>
      </c>
      <c r="G12" s="50"/>
    </row>
    <row r="13" spans="1:7" ht="45.75" customHeight="1" x14ac:dyDescent="0.2">
      <c r="A13" s="7" t="s">
        <v>422</v>
      </c>
      <c r="B13" s="7" t="s">
        <v>423</v>
      </c>
      <c r="C13" s="8" t="s">
        <v>424</v>
      </c>
      <c r="D13" s="8" t="s">
        <v>425</v>
      </c>
      <c r="E13" s="8" t="s">
        <v>426</v>
      </c>
      <c r="F13" s="50" t="s">
        <v>333</v>
      </c>
      <c r="G13" s="50"/>
    </row>
    <row r="14" spans="1:7" ht="45.75" customHeight="1" x14ac:dyDescent="0.2">
      <c r="A14" s="9" t="s">
        <v>422</v>
      </c>
      <c r="B14" s="9" t="s">
        <v>427</v>
      </c>
      <c r="C14" s="10" t="s">
        <v>428</v>
      </c>
      <c r="D14" s="10" t="s">
        <v>429</v>
      </c>
      <c r="E14" s="10" t="s">
        <v>430</v>
      </c>
      <c r="F14" s="50" t="s">
        <v>398</v>
      </c>
      <c r="G14" s="50"/>
    </row>
    <row r="15" spans="1:7" ht="45.75" customHeight="1" x14ac:dyDescent="0.2">
      <c r="A15" s="7" t="s">
        <v>422</v>
      </c>
      <c r="B15" s="7" t="s">
        <v>431</v>
      </c>
      <c r="C15" s="8" t="s">
        <v>432</v>
      </c>
      <c r="D15" s="8" t="s">
        <v>433</v>
      </c>
      <c r="E15" s="8" t="s">
        <v>434</v>
      </c>
      <c r="F15" s="50" t="s">
        <v>435</v>
      </c>
      <c r="G15" s="50"/>
    </row>
    <row r="16" spans="1:7" ht="45.75" customHeight="1" x14ac:dyDescent="0.2">
      <c r="A16" s="9" t="s">
        <v>436</v>
      </c>
      <c r="B16" s="9" t="s">
        <v>437</v>
      </c>
      <c r="C16" s="10" t="s">
        <v>438</v>
      </c>
      <c r="D16" s="10" t="s">
        <v>439</v>
      </c>
      <c r="E16" s="10" t="s">
        <v>440</v>
      </c>
      <c r="F16" s="50" t="s">
        <v>441</v>
      </c>
      <c r="G16" s="50"/>
    </row>
    <row r="19" spans="1:7" x14ac:dyDescent="0.2">
      <c r="A19" s="1" t="s">
        <v>442</v>
      </c>
      <c r="B19" s="1"/>
      <c r="C19" s="1"/>
      <c r="D19" s="1"/>
      <c r="E19" s="1"/>
      <c r="F19" s="1"/>
      <c r="G19" s="1"/>
    </row>
    <row r="20" spans="1:7" ht="31.5" customHeight="1" x14ac:dyDescent="0.2">
      <c r="A20" s="6" t="s">
        <v>443</v>
      </c>
      <c r="B20" s="6" t="s">
        <v>373</v>
      </c>
      <c r="C20" s="6" t="s">
        <v>342</v>
      </c>
      <c r="D20" s="6" t="s">
        <v>444</v>
      </c>
      <c r="E20" s="6" t="s">
        <v>445</v>
      </c>
      <c r="F20" s="6" t="s">
        <v>446</v>
      </c>
      <c r="G20" s="6" t="s">
        <v>447</v>
      </c>
    </row>
    <row r="21" spans="1:7" x14ac:dyDescent="0.2">
      <c r="A21" s="7" t="s">
        <v>448</v>
      </c>
      <c r="B21" s="55" t="s">
        <v>449</v>
      </c>
      <c r="C21" s="55" t="s">
        <v>450</v>
      </c>
      <c r="D21" s="55" t="s">
        <v>451</v>
      </c>
      <c r="E21" s="55" t="s">
        <v>452</v>
      </c>
      <c r="F21" s="55" t="s">
        <v>452</v>
      </c>
      <c r="G21" s="55" t="s">
        <v>452</v>
      </c>
    </row>
    <row r="22" spans="1:7" x14ac:dyDescent="0.2">
      <c r="A22" s="9" t="s">
        <v>453</v>
      </c>
      <c r="B22" s="56" t="s">
        <v>452</v>
      </c>
      <c r="C22" s="56" t="s">
        <v>449</v>
      </c>
      <c r="D22" s="56" t="s">
        <v>450</v>
      </c>
      <c r="E22" s="56" t="s">
        <v>451</v>
      </c>
      <c r="F22" s="56" t="s">
        <v>451</v>
      </c>
      <c r="G22" s="56" t="s">
        <v>452</v>
      </c>
    </row>
    <row r="23" spans="1:7" x14ac:dyDescent="0.2">
      <c r="A23" s="7" t="s">
        <v>454</v>
      </c>
      <c r="B23" s="55" t="s">
        <v>449</v>
      </c>
      <c r="C23" s="55" t="s">
        <v>452</v>
      </c>
      <c r="D23" s="55" t="s">
        <v>451</v>
      </c>
      <c r="E23" s="55" t="s">
        <v>450</v>
      </c>
      <c r="F23" s="55" t="s">
        <v>452</v>
      </c>
      <c r="G23" s="55" t="s">
        <v>452</v>
      </c>
    </row>
    <row r="24" spans="1:7" x14ac:dyDescent="0.2">
      <c r="A24" s="9" t="s">
        <v>455</v>
      </c>
      <c r="B24" s="56" t="s">
        <v>449</v>
      </c>
      <c r="C24" s="56" t="s">
        <v>452</v>
      </c>
      <c r="D24" s="56" t="s">
        <v>451</v>
      </c>
      <c r="E24" s="56" t="s">
        <v>450</v>
      </c>
      <c r="F24" s="56" t="s">
        <v>452</v>
      </c>
      <c r="G24" s="56" t="s">
        <v>451</v>
      </c>
    </row>
    <row r="25" spans="1:7" x14ac:dyDescent="0.2">
      <c r="A25" s="7" t="s">
        <v>456</v>
      </c>
      <c r="B25" s="55" t="s">
        <v>451</v>
      </c>
      <c r="C25" s="55" t="s">
        <v>451</v>
      </c>
      <c r="D25" s="55" t="s">
        <v>450</v>
      </c>
      <c r="E25" s="55" t="s">
        <v>449</v>
      </c>
      <c r="F25" s="55" t="s">
        <v>452</v>
      </c>
      <c r="G25" s="55" t="s">
        <v>451</v>
      </c>
    </row>
    <row r="26" spans="1:7" x14ac:dyDescent="0.2">
      <c r="A26" s="9" t="s">
        <v>457</v>
      </c>
      <c r="B26" s="56" t="s">
        <v>449</v>
      </c>
      <c r="C26" s="56" t="s">
        <v>452</v>
      </c>
      <c r="D26" s="56" t="s">
        <v>452</v>
      </c>
      <c r="E26" s="56" t="s">
        <v>451</v>
      </c>
      <c r="F26" s="56" t="s">
        <v>452</v>
      </c>
      <c r="G26" s="56" t="s">
        <v>450</v>
      </c>
    </row>
    <row r="27" spans="1:7" x14ac:dyDescent="0.2">
      <c r="A27" s="7" t="s">
        <v>458</v>
      </c>
      <c r="B27" s="55" t="s">
        <v>451</v>
      </c>
      <c r="C27" s="55" t="s">
        <v>449</v>
      </c>
      <c r="D27" s="55" t="s">
        <v>450</v>
      </c>
      <c r="E27" s="55" t="s">
        <v>452</v>
      </c>
      <c r="F27" s="55" t="s">
        <v>450</v>
      </c>
      <c r="G27" s="55" t="s">
        <v>452</v>
      </c>
    </row>
    <row r="28" spans="1:7" x14ac:dyDescent="0.2">
      <c r="A28" s="9" t="s">
        <v>459</v>
      </c>
      <c r="B28" s="56" t="s">
        <v>450</v>
      </c>
      <c r="C28" s="56" t="s">
        <v>451</v>
      </c>
      <c r="D28" s="56" t="s">
        <v>451</v>
      </c>
      <c r="E28" s="56" t="s">
        <v>452</v>
      </c>
      <c r="F28" s="56" t="s">
        <v>449</v>
      </c>
      <c r="G28" s="56" t="s">
        <v>452</v>
      </c>
    </row>
    <row r="29" spans="1:7" x14ac:dyDescent="0.2">
      <c r="A29" s="7" t="s">
        <v>460</v>
      </c>
      <c r="B29" s="55" t="s">
        <v>450</v>
      </c>
      <c r="C29" s="55" t="s">
        <v>450</v>
      </c>
      <c r="D29" s="55" t="s">
        <v>451</v>
      </c>
      <c r="E29" s="55" t="s">
        <v>451</v>
      </c>
      <c r="F29" s="55" t="s">
        <v>449</v>
      </c>
      <c r="G29" s="55" t="s">
        <v>451</v>
      </c>
    </row>
    <row r="30" spans="1:7" x14ac:dyDescent="0.2">
      <c r="A30" s="9" t="s">
        <v>461</v>
      </c>
      <c r="B30" s="56" t="s">
        <v>449</v>
      </c>
      <c r="C30" s="56" t="s">
        <v>452</v>
      </c>
      <c r="D30" s="56" t="s">
        <v>452</v>
      </c>
      <c r="E30" s="56" t="s">
        <v>450</v>
      </c>
      <c r="F30" s="56" t="s">
        <v>452</v>
      </c>
      <c r="G30" s="56" t="s">
        <v>451</v>
      </c>
    </row>
    <row r="32" spans="1:7" ht="30" customHeight="1" x14ac:dyDescent="0.2">
      <c r="A32" s="2" t="s">
        <v>462</v>
      </c>
      <c r="B32" s="2"/>
      <c r="C32" s="2"/>
      <c r="D32" s="2"/>
      <c r="E32" s="2"/>
      <c r="F32" s="2"/>
      <c r="G32" s="2"/>
    </row>
  </sheetData>
  <mergeCells count="4">
    <mergeCell ref="A1:G1"/>
    <mergeCell ref="A2:G2"/>
    <mergeCell ref="A19:G19"/>
    <mergeCell ref="A32:G32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"/>
  <sheetViews>
    <sheetView showGridLines="0" zoomScaleNormal="100" workbookViewId="0">
      <selection sqref="A1:G1"/>
    </sheetView>
  </sheetViews>
  <sheetFormatPr baseColWidth="10" defaultColWidth="8.6640625" defaultRowHeight="15" x14ac:dyDescent="0.2"/>
  <cols>
    <col min="1" max="1" width="8" customWidth="1"/>
    <col min="2" max="2" width="101.33203125" customWidth="1"/>
    <col min="3" max="5" width="30" customWidth="1"/>
    <col min="6" max="6" width="28" customWidth="1"/>
    <col min="7" max="7" width="26" customWidth="1"/>
  </cols>
  <sheetData>
    <row r="1" spans="1:7" ht="27.75" customHeight="1" x14ac:dyDescent="0.2">
      <c r="A1" s="5" t="s">
        <v>463</v>
      </c>
      <c r="B1" s="5"/>
      <c r="C1" s="5"/>
      <c r="D1" s="5"/>
      <c r="E1" s="5"/>
      <c r="F1" s="5"/>
      <c r="G1" s="5"/>
    </row>
    <row r="2" spans="1:7" ht="15.75" customHeight="1" x14ac:dyDescent="0.2">
      <c r="A2" s="4" t="s">
        <v>464</v>
      </c>
      <c r="B2" s="4"/>
      <c r="C2" s="4"/>
      <c r="D2" s="4"/>
      <c r="E2" s="4"/>
      <c r="F2" s="4"/>
      <c r="G2" s="4"/>
    </row>
    <row r="4" spans="1:7" ht="31.5" customHeight="1" x14ac:dyDescent="0.2">
      <c r="A4" s="6" t="s">
        <v>465</v>
      </c>
      <c r="B4" s="6" t="s">
        <v>466</v>
      </c>
      <c r="C4" s="6" t="s">
        <v>467</v>
      </c>
      <c r="D4" s="6" t="s">
        <v>468</v>
      </c>
      <c r="E4" s="6" t="s">
        <v>469</v>
      </c>
      <c r="F4" s="6" t="s">
        <v>470</v>
      </c>
      <c r="G4" s="6" t="s">
        <v>471</v>
      </c>
    </row>
    <row r="5" spans="1:7" ht="55.5" customHeight="1" x14ac:dyDescent="0.2">
      <c r="A5" s="7" t="s">
        <v>472</v>
      </c>
      <c r="B5" s="8" t="s">
        <v>473</v>
      </c>
      <c r="C5" s="8" t="s">
        <v>474</v>
      </c>
      <c r="D5" s="8" t="s">
        <v>475</v>
      </c>
      <c r="E5" s="8" t="s">
        <v>476</v>
      </c>
      <c r="F5" s="8" t="s">
        <v>477</v>
      </c>
      <c r="G5" s="50"/>
    </row>
    <row r="6" spans="1:7" ht="55.5" customHeight="1" x14ac:dyDescent="0.2">
      <c r="A6" s="9" t="s">
        <v>478</v>
      </c>
      <c r="B6" s="10" t="s">
        <v>479</v>
      </c>
      <c r="C6" s="10" t="s">
        <v>480</v>
      </c>
      <c r="D6" s="10" t="s">
        <v>481</v>
      </c>
      <c r="E6" s="10" t="s">
        <v>482</v>
      </c>
      <c r="F6" s="10" t="s">
        <v>483</v>
      </c>
      <c r="G6" s="50"/>
    </row>
    <row r="7" spans="1:7" ht="55.5" customHeight="1" x14ac:dyDescent="0.2">
      <c r="A7" s="7" t="s">
        <v>484</v>
      </c>
      <c r="B7" s="8" t="s">
        <v>485</v>
      </c>
      <c r="C7" s="8" t="s">
        <v>486</v>
      </c>
      <c r="D7" s="8" t="s">
        <v>487</v>
      </c>
      <c r="E7" s="8" t="s">
        <v>488</v>
      </c>
      <c r="F7" s="8" t="s">
        <v>489</v>
      </c>
      <c r="G7" s="50"/>
    </row>
    <row r="8" spans="1:7" ht="55.5" customHeight="1" x14ac:dyDescent="0.2">
      <c r="A8" s="9" t="s">
        <v>490</v>
      </c>
      <c r="B8" s="10" t="s">
        <v>491</v>
      </c>
      <c r="C8" s="10" t="s">
        <v>492</v>
      </c>
      <c r="D8" s="10" t="s">
        <v>493</v>
      </c>
      <c r="E8" s="10" t="s">
        <v>494</v>
      </c>
      <c r="F8" s="10" t="s">
        <v>495</v>
      </c>
      <c r="G8" s="50"/>
    </row>
    <row r="9" spans="1:7" ht="55.5" customHeight="1" x14ac:dyDescent="0.2">
      <c r="A9" s="7" t="s">
        <v>496</v>
      </c>
      <c r="B9" s="8" t="s">
        <v>497</v>
      </c>
      <c r="C9" s="8" t="s">
        <v>498</v>
      </c>
      <c r="D9" s="8" t="s">
        <v>499</v>
      </c>
      <c r="E9" s="8" t="s">
        <v>500</v>
      </c>
      <c r="F9" s="8" t="s">
        <v>501</v>
      </c>
      <c r="G9" s="50"/>
    </row>
    <row r="10" spans="1:7" ht="55.5" customHeight="1" x14ac:dyDescent="0.2">
      <c r="A10" s="9" t="s">
        <v>502</v>
      </c>
      <c r="B10" s="10" t="s">
        <v>503</v>
      </c>
      <c r="C10" s="10" t="s">
        <v>504</v>
      </c>
      <c r="D10" s="10" t="s">
        <v>505</v>
      </c>
      <c r="E10" s="10" t="s">
        <v>506</v>
      </c>
      <c r="F10" s="10" t="s">
        <v>507</v>
      </c>
      <c r="G10" s="50"/>
    </row>
    <row r="11" spans="1:7" ht="55.5" customHeight="1" x14ac:dyDescent="0.2">
      <c r="A11" s="7" t="s">
        <v>508</v>
      </c>
      <c r="B11" s="8" t="s">
        <v>509</v>
      </c>
      <c r="C11" s="8" t="s">
        <v>510</v>
      </c>
      <c r="D11" s="8" t="s">
        <v>511</v>
      </c>
      <c r="E11" s="8" t="s">
        <v>512</v>
      </c>
      <c r="F11" s="8" t="s">
        <v>513</v>
      </c>
      <c r="G11" s="50"/>
    </row>
    <row r="14" spans="1:7" x14ac:dyDescent="0.2">
      <c r="A14" s="1" t="s">
        <v>514</v>
      </c>
      <c r="B14" s="1"/>
      <c r="C14" s="1"/>
      <c r="D14" s="1"/>
      <c r="E14" s="1"/>
      <c r="F14" s="1"/>
      <c r="G14" s="1"/>
    </row>
    <row r="15" spans="1:7" ht="31.5" customHeight="1" x14ac:dyDescent="0.2">
      <c r="A15" s="6" t="s">
        <v>262</v>
      </c>
      <c r="B15" s="6" t="s">
        <v>515</v>
      </c>
    </row>
    <row r="16" spans="1:7" ht="27.75" customHeight="1" x14ac:dyDescent="0.2">
      <c r="A16" s="7" t="s">
        <v>516</v>
      </c>
      <c r="B16" s="8" t="s">
        <v>517</v>
      </c>
    </row>
    <row r="17" spans="1:2" ht="27.75" customHeight="1" x14ac:dyDescent="0.2">
      <c r="A17" s="9" t="s">
        <v>518</v>
      </c>
      <c r="B17" s="10" t="s">
        <v>519</v>
      </c>
    </row>
    <row r="18" spans="1:2" ht="27.75" customHeight="1" x14ac:dyDescent="0.2">
      <c r="A18" s="7" t="s">
        <v>520</v>
      </c>
      <c r="B18" s="8" t="s">
        <v>521</v>
      </c>
    </row>
    <row r="19" spans="1:2" ht="27.75" customHeight="1" x14ac:dyDescent="0.2">
      <c r="A19" s="9" t="s">
        <v>522</v>
      </c>
      <c r="B19" s="10" t="s">
        <v>523</v>
      </c>
    </row>
    <row r="20" spans="1:2" ht="27.75" customHeight="1" x14ac:dyDescent="0.2">
      <c r="A20" s="7" t="s">
        <v>524</v>
      </c>
      <c r="B20" s="8" t="s">
        <v>525</v>
      </c>
    </row>
    <row r="21" spans="1:2" ht="27.75" customHeight="1" x14ac:dyDescent="0.2">
      <c r="A21" s="9" t="s">
        <v>526</v>
      </c>
      <c r="B21" s="10" t="s">
        <v>527</v>
      </c>
    </row>
  </sheetData>
  <mergeCells count="3">
    <mergeCell ref="A1:G1"/>
    <mergeCell ref="A2:G2"/>
    <mergeCell ref="A14:G14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showGridLines="0" zoomScaleNormal="100" workbookViewId="0">
      <selection sqref="A1:E1"/>
    </sheetView>
  </sheetViews>
  <sheetFormatPr baseColWidth="10" defaultColWidth="8.6640625" defaultRowHeight="15" x14ac:dyDescent="0.2"/>
  <cols>
    <col min="1" max="1" width="26" customWidth="1"/>
    <col min="2" max="2" width="40" customWidth="1"/>
    <col min="3" max="3" width="44" customWidth="1"/>
    <col min="4" max="5" width="38" customWidth="1"/>
  </cols>
  <sheetData>
    <row r="1" spans="1:5" ht="27.75" customHeight="1" x14ac:dyDescent="0.2">
      <c r="A1" s="5" t="s">
        <v>528</v>
      </c>
      <c r="B1" s="5"/>
      <c r="C1" s="5"/>
      <c r="D1" s="5"/>
      <c r="E1" s="5"/>
    </row>
    <row r="2" spans="1:5" ht="15.75" customHeight="1" x14ac:dyDescent="0.2">
      <c r="A2" s="4" t="s">
        <v>529</v>
      </c>
      <c r="B2" s="4"/>
      <c r="C2" s="4"/>
      <c r="D2" s="4"/>
      <c r="E2" s="4"/>
    </row>
    <row r="4" spans="1:5" ht="31.5" customHeight="1" x14ac:dyDescent="0.2">
      <c r="A4" s="6" t="s">
        <v>530</v>
      </c>
      <c r="B4" s="6" t="s">
        <v>531</v>
      </c>
      <c r="C4" s="6" t="s">
        <v>532</v>
      </c>
      <c r="D4" s="6" t="s">
        <v>533</v>
      </c>
      <c r="E4" s="6" t="s">
        <v>534</v>
      </c>
    </row>
    <row r="5" spans="1:5" ht="61.5" customHeight="1" x14ac:dyDescent="0.2">
      <c r="A5" s="7" t="s">
        <v>535</v>
      </c>
      <c r="B5" s="8" t="s">
        <v>536</v>
      </c>
      <c r="C5" s="8" t="s">
        <v>537</v>
      </c>
      <c r="D5" s="8" t="s">
        <v>538</v>
      </c>
      <c r="E5" s="8" t="s">
        <v>539</v>
      </c>
    </row>
    <row r="6" spans="1:5" ht="61.5" customHeight="1" x14ac:dyDescent="0.2">
      <c r="A6" s="9" t="s">
        <v>540</v>
      </c>
      <c r="B6" s="10" t="s">
        <v>541</v>
      </c>
      <c r="C6" s="10" t="s">
        <v>542</v>
      </c>
      <c r="D6" s="10" t="s">
        <v>543</v>
      </c>
      <c r="E6" s="10" t="s">
        <v>544</v>
      </c>
    </row>
    <row r="7" spans="1:5" ht="61.5" customHeight="1" x14ac:dyDescent="0.2">
      <c r="A7" s="7" t="s">
        <v>545</v>
      </c>
      <c r="B7" s="8" t="s">
        <v>546</v>
      </c>
      <c r="C7" s="8" t="s">
        <v>547</v>
      </c>
      <c r="D7" s="8" t="s">
        <v>548</v>
      </c>
      <c r="E7" s="8" t="s">
        <v>549</v>
      </c>
    </row>
    <row r="8" spans="1:5" ht="61.5" customHeight="1" x14ac:dyDescent="0.2">
      <c r="A8" s="9" t="s">
        <v>550</v>
      </c>
      <c r="B8" s="10" t="s">
        <v>551</v>
      </c>
      <c r="C8" s="10" t="s">
        <v>552</v>
      </c>
      <c r="D8" s="10" t="s">
        <v>553</v>
      </c>
      <c r="E8" s="10" t="s">
        <v>554</v>
      </c>
    </row>
    <row r="9" spans="1:5" ht="61.5" customHeight="1" x14ac:dyDescent="0.2">
      <c r="A9" s="7" t="s">
        <v>555</v>
      </c>
      <c r="B9" s="8" t="s">
        <v>556</v>
      </c>
      <c r="C9" s="8" t="s">
        <v>557</v>
      </c>
      <c r="D9" s="8" t="s">
        <v>558</v>
      </c>
      <c r="E9" s="8" t="s">
        <v>559</v>
      </c>
    </row>
    <row r="10" spans="1:5" ht="61.5" customHeight="1" x14ac:dyDescent="0.2">
      <c r="A10" s="9" t="s">
        <v>560</v>
      </c>
      <c r="B10" s="10" t="s">
        <v>561</v>
      </c>
      <c r="C10" s="10" t="s">
        <v>562</v>
      </c>
      <c r="D10" s="10" t="s">
        <v>563</v>
      </c>
      <c r="E10" s="10" t="s">
        <v>564</v>
      </c>
    </row>
    <row r="11" spans="1:5" ht="61.5" customHeight="1" x14ac:dyDescent="0.2">
      <c r="A11" s="7" t="s">
        <v>565</v>
      </c>
      <c r="B11" s="8" t="s">
        <v>566</v>
      </c>
      <c r="C11" s="8" t="s">
        <v>567</v>
      </c>
      <c r="D11" s="8" t="s">
        <v>568</v>
      </c>
      <c r="E11" s="8" t="s">
        <v>569</v>
      </c>
    </row>
    <row r="12" spans="1:5" ht="61.5" customHeight="1" x14ac:dyDescent="0.2">
      <c r="A12" s="9" t="s">
        <v>570</v>
      </c>
      <c r="B12" s="10" t="s">
        <v>571</v>
      </c>
      <c r="C12" s="10" t="s">
        <v>572</v>
      </c>
      <c r="D12" s="10" t="s">
        <v>573</v>
      </c>
      <c r="E12" s="10" t="s">
        <v>574</v>
      </c>
    </row>
    <row r="14" spans="1:5" ht="30" customHeight="1" x14ac:dyDescent="0.2">
      <c r="A14" s="2" t="s">
        <v>575</v>
      </c>
      <c r="B14" s="2"/>
      <c r="C14" s="2"/>
      <c r="D14" s="2"/>
      <c r="E14" s="2"/>
    </row>
  </sheetData>
  <mergeCells count="3">
    <mergeCell ref="A1:E1"/>
    <mergeCell ref="A2:E2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showGridLines="0" zoomScaleNormal="100" workbookViewId="0">
      <selection activeCell="E43" sqref="E43"/>
    </sheetView>
  </sheetViews>
  <sheetFormatPr baseColWidth="10" defaultColWidth="8.6640625" defaultRowHeight="15" x14ac:dyDescent="0.2"/>
  <cols>
    <col min="1" max="1" width="7" customWidth="1"/>
    <col min="2" max="2" width="44" customWidth="1"/>
    <col min="3" max="3" width="49" customWidth="1"/>
    <col min="4" max="4" width="10" customWidth="1"/>
    <col min="5" max="5" width="90" customWidth="1"/>
  </cols>
  <sheetData>
    <row r="1" spans="1:5" ht="27.75" customHeight="1" x14ac:dyDescent="0.2">
      <c r="A1" s="5" t="s">
        <v>576</v>
      </c>
      <c r="B1" s="5"/>
      <c r="C1" s="5"/>
      <c r="D1" s="5"/>
      <c r="E1" s="5"/>
    </row>
    <row r="2" spans="1:5" ht="15.75" customHeight="1" x14ac:dyDescent="0.2">
      <c r="A2" s="4" t="s">
        <v>577</v>
      </c>
      <c r="B2" s="4"/>
      <c r="C2" s="4"/>
      <c r="D2" s="4"/>
      <c r="E2" s="4"/>
    </row>
    <row r="4" spans="1:5" ht="31.5" customHeight="1" x14ac:dyDescent="0.2">
      <c r="A4" s="6" t="s">
        <v>578</v>
      </c>
      <c r="B4" s="6" t="s">
        <v>579</v>
      </c>
      <c r="C4" s="6" t="s">
        <v>580</v>
      </c>
      <c r="D4" s="6" t="s">
        <v>581</v>
      </c>
      <c r="E4" s="6" t="s">
        <v>582</v>
      </c>
    </row>
    <row r="5" spans="1:5" ht="51.75" customHeight="1" x14ac:dyDescent="0.2">
      <c r="A5" s="51" t="s">
        <v>583</v>
      </c>
      <c r="B5" s="8" t="s">
        <v>584</v>
      </c>
      <c r="C5" s="8" t="s">
        <v>585</v>
      </c>
      <c r="D5" s="7" t="s">
        <v>586</v>
      </c>
      <c r="E5" s="52" t="s">
        <v>587</v>
      </c>
    </row>
    <row r="6" spans="1:5" ht="51.75" customHeight="1" x14ac:dyDescent="0.2">
      <c r="A6" s="53" t="s">
        <v>588</v>
      </c>
      <c r="B6" s="10" t="s">
        <v>589</v>
      </c>
      <c r="C6" s="10" t="s">
        <v>590</v>
      </c>
      <c r="D6" s="9" t="s">
        <v>591</v>
      </c>
      <c r="E6" s="54" t="s">
        <v>592</v>
      </c>
    </row>
    <row r="7" spans="1:5" ht="51.75" customHeight="1" x14ac:dyDescent="0.2">
      <c r="A7" s="51" t="s">
        <v>593</v>
      </c>
      <c r="B7" s="8" t="s">
        <v>594</v>
      </c>
      <c r="C7" s="8" t="s">
        <v>595</v>
      </c>
      <c r="D7" s="7" t="s">
        <v>596</v>
      </c>
      <c r="E7" s="52" t="s">
        <v>597</v>
      </c>
    </row>
    <row r="8" spans="1:5" ht="51.75" customHeight="1" x14ac:dyDescent="0.2">
      <c r="A8" s="53" t="s">
        <v>598</v>
      </c>
      <c r="B8" s="10" t="s">
        <v>599</v>
      </c>
      <c r="C8" s="10" t="s">
        <v>600</v>
      </c>
      <c r="D8" s="9" t="s">
        <v>601</v>
      </c>
      <c r="E8" s="54" t="s">
        <v>602</v>
      </c>
    </row>
    <row r="9" spans="1:5" ht="51.75" customHeight="1" x14ac:dyDescent="0.2">
      <c r="A9" s="51" t="s">
        <v>603</v>
      </c>
      <c r="B9" s="8" t="s">
        <v>604</v>
      </c>
      <c r="C9" s="8" t="s">
        <v>605</v>
      </c>
      <c r="D9" s="7" t="s">
        <v>606</v>
      </c>
      <c r="E9" s="52" t="s">
        <v>607</v>
      </c>
    </row>
    <row r="10" spans="1:5" ht="51.75" customHeight="1" x14ac:dyDescent="0.2">
      <c r="A10" s="53" t="s">
        <v>608</v>
      </c>
      <c r="B10" s="10" t="s">
        <v>609</v>
      </c>
      <c r="C10" s="10" t="s">
        <v>610</v>
      </c>
      <c r="D10" s="9" t="s">
        <v>611</v>
      </c>
      <c r="E10" s="54" t="s">
        <v>612</v>
      </c>
    </row>
    <row r="11" spans="1:5" ht="51.75" customHeight="1" x14ac:dyDescent="0.2">
      <c r="A11" s="51" t="s">
        <v>613</v>
      </c>
      <c r="B11" s="8" t="s">
        <v>614</v>
      </c>
      <c r="C11" s="8" t="s">
        <v>615</v>
      </c>
      <c r="D11" s="7" t="s">
        <v>616</v>
      </c>
      <c r="E11" s="52" t="s">
        <v>617</v>
      </c>
    </row>
    <row r="12" spans="1:5" ht="51.75" customHeight="1" x14ac:dyDescent="0.2">
      <c r="A12" s="53" t="s">
        <v>618</v>
      </c>
      <c r="B12" s="10" t="s">
        <v>599</v>
      </c>
      <c r="C12" s="10" t="s">
        <v>619</v>
      </c>
      <c r="D12" s="9" t="s">
        <v>620</v>
      </c>
      <c r="E12" s="54" t="s">
        <v>621</v>
      </c>
    </row>
    <row r="13" spans="1:5" ht="51.75" customHeight="1" x14ac:dyDescent="0.2">
      <c r="A13" s="51" t="s">
        <v>622</v>
      </c>
      <c r="B13" s="8" t="s">
        <v>623</v>
      </c>
      <c r="C13" s="8" t="s">
        <v>624</v>
      </c>
      <c r="D13" s="7" t="s">
        <v>625</v>
      </c>
      <c r="E13" s="52" t="s">
        <v>626</v>
      </c>
    </row>
    <row r="14" spans="1:5" ht="51.75" customHeight="1" x14ac:dyDescent="0.2">
      <c r="A14" s="53" t="s">
        <v>627</v>
      </c>
      <c r="B14" s="10" t="s">
        <v>628</v>
      </c>
      <c r="C14" s="10" t="s">
        <v>629</v>
      </c>
      <c r="D14" s="9" t="s">
        <v>630</v>
      </c>
      <c r="E14" s="54" t="s">
        <v>631</v>
      </c>
    </row>
    <row r="15" spans="1:5" ht="51.75" customHeight="1" x14ac:dyDescent="0.2">
      <c r="A15" s="51" t="s">
        <v>632</v>
      </c>
      <c r="B15" s="8" t="s">
        <v>633</v>
      </c>
      <c r="C15" s="8" t="s">
        <v>634</v>
      </c>
      <c r="D15" s="7" t="s">
        <v>635</v>
      </c>
      <c r="E15" s="52" t="s">
        <v>636</v>
      </c>
    </row>
    <row r="16" spans="1:5" ht="51.75" customHeight="1" x14ac:dyDescent="0.2">
      <c r="A16" s="53" t="s">
        <v>637</v>
      </c>
      <c r="B16" s="10" t="s">
        <v>638</v>
      </c>
      <c r="C16" s="10" t="s">
        <v>639</v>
      </c>
      <c r="D16" s="9" t="s">
        <v>640</v>
      </c>
      <c r="E16" s="54" t="s">
        <v>641</v>
      </c>
    </row>
    <row r="17" spans="1:5" ht="51.75" customHeight="1" x14ac:dyDescent="0.2">
      <c r="A17" s="51" t="s">
        <v>642</v>
      </c>
      <c r="B17" s="8" t="s">
        <v>643</v>
      </c>
      <c r="C17" s="8" t="s">
        <v>644</v>
      </c>
      <c r="D17" s="7" t="s">
        <v>645</v>
      </c>
      <c r="E17" s="52" t="s">
        <v>646</v>
      </c>
    </row>
    <row r="18" spans="1:5" ht="51.75" customHeight="1" x14ac:dyDescent="0.2">
      <c r="A18" s="53" t="s">
        <v>647</v>
      </c>
      <c r="B18" s="10" t="s">
        <v>648</v>
      </c>
      <c r="C18" s="10" t="s">
        <v>649</v>
      </c>
      <c r="D18" s="9" t="s">
        <v>650</v>
      </c>
      <c r="E18" s="54" t="s">
        <v>646</v>
      </c>
    </row>
    <row r="19" spans="1:5" ht="51.75" customHeight="1" x14ac:dyDescent="0.2">
      <c r="A19" s="51" t="s">
        <v>651</v>
      </c>
      <c r="B19" s="8" t="s">
        <v>652</v>
      </c>
      <c r="C19" s="8" t="s">
        <v>653</v>
      </c>
      <c r="D19" s="7" t="s">
        <v>606</v>
      </c>
      <c r="E19" s="52" t="s">
        <v>654</v>
      </c>
    </row>
    <row r="20" spans="1:5" ht="51.75" customHeight="1" x14ac:dyDescent="0.2">
      <c r="A20" s="53" t="s">
        <v>655</v>
      </c>
      <c r="B20" s="10" t="s">
        <v>656</v>
      </c>
      <c r="C20" s="10" t="s">
        <v>657</v>
      </c>
      <c r="D20" s="9" t="s">
        <v>658</v>
      </c>
      <c r="E20" s="54" t="s">
        <v>659</v>
      </c>
    </row>
    <row r="21" spans="1:5" ht="51.75" customHeight="1" x14ac:dyDescent="0.2">
      <c r="A21" s="51" t="s">
        <v>660</v>
      </c>
      <c r="B21" s="8" t="s">
        <v>661</v>
      </c>
      <c r="C21" s="8" t="s">
        <v>662</v>
      </c>
      <c r="D21" s="7" t="s">
        <v>658</v>
      </c>
      <c r="E21" s="52" t="s">
        <v>663</v>
      </c>
    </row>
    <row r="22" spans="1:5" ht="51.75" customHeight="1" x14ac:dyDescent="0.2">
      <c r="A22" s="53" t="s">
        <v>664</v>
      </c>
      <c r="B22" s="10" t="s">
        <v>665</v>
      </c>
      <c r="C22" s="10" t="s">
        <v>666</v>
      </c>
      <c r="D22" s="9" t="s">
        <v>667</v>
      </c>
      <c r="E22" s="54" t="s">
        <v>668</v>
      </c>
    </row>
    <row r="23" spans="1:5" ht="51.75" customHeight="1" x14ac:dyDescent="0.2">
      <c r="A23" s="51" t="s">
        <v>669</v>
      </c>
      <c r="B23" s="8" t="s">
        <v>670</v>
      </c>
      <c r="C23" s="8" t="s">
        <v>671</v>
      </c>
      <c r="D23" s="7" t="s">
        <v>672</v>
      </c>
      <c r="E23" s="52" t="s">
        <v>673</v>
      </c>
    </row>
    <row r="24" spans="1:5" ht="51.75" customHeight="1" x14ac:dyDescent="0.2">
      <c r="A24" s="53" t="s">
        <v>674</v>
      </c>
      <c r="B24" s="10" t="s">
        <v>675</v>
      </c>
      <c r="C24" s="10" t="s">
        <v>676</v>
      </c>
      <c r="D24" s="9" t="s">
        <v>677</v>
      </c>
      <c r="E24" s="54" t="s">
        <v>678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0. Read Me</vt:lpstr>
      <vt:lpstr>1. Readiness Assessment</vt:lpstr>
      <vt:lpstr>2. Maturity Model</vt:lpstr>
      <vt:lpstr>3. Value Calculator</vt:lpstr>
      <vt:lpstr>4. Use Case Prioritiser</vt:lpstr>
      <vt:lpstr>5. KPI Baseline &amp; Target</vt:lpstr>
      <vt:lpstr>6. 90-Day Roadmap RACI</vt:lpstr>
      <vt:lpstr>7. Architecture Cloud Map</vt:lpstr>
      <vt:lpstr>8. Competitive Landscape</vt:lpstr>
      <vt:lpstr>9.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Abhishek Raghupungav</cp:lastModifiedBy>
  <cp:revision>0</cp:revision>
  <dcterms:created xsi:type="dcterms:W3CDTF">2026-08-11T10:19:06Z</dcterms:created>
  <dcterms:modified xsi:type="dcterms:W3CDTF">2026-08-11T11:38:05Z</dcterms:modified>
  <dc:language>en-US</dc:language>
</cp:coreProperties>
</file>