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N+DO0boEy9NuQeP3du+UdCIEpTppyFiQLni0PZhmC9s="/>
    </ext>
  </extLst>
</workbook>
</file>

<file path=xl/sharedStrings.xml><?xml version="1.0" encoding="utf-8"?>
<sst xmlns="http://schemas.openxmlformats.org/spreadsheetml/2006/main" count="212" uniqueCount="155">
  <si>
    <t>Company:</t>
  </si>
  <si>
    <t>Distribution Gate LLC</t>
  </si>
  <si>
    <t>Address:</t>
  </si>
  <si>
    <t>Texas , USA</t>
  </si>
  <si>
    <t>Country:</t>
  </si>
  <si>
    <t>USA</t>
  </si>
  <si>
    <t>Phone number:</t>
  </si>
  <si>
    <t>+1 (862) 329-2113</t>
  </si>
  <si>
    <t>Email:</t>
  </si>
  <si>
    <r>
      <rPr>
        <rFont val="Calibri, sans-serif"/>
        <color rgb="FF1155CC"/>
        <sz val="12.0"/>
        <u/>
      </rPr>
      <t>info@distributiongate.com</t>
    </r>
  </si>
  <si>
    <t>Conditions:</t>
  </si>
  <si>
    <t>Lead time: 6-8 weeks.Orders are placed 1/month.</t>
  </si>
  <si>
    <r>
      <rPr>
        <rFont val="Calibri"/>
        <b/>
        <color theme="1"/>
        <sz val="11.0"/>
      </rPr>
      <t>Incoterm</t>
    </r>
    <r>
      <rPr>
        <rFont val="Calibri"/>
        <b val="0"/>
        <color theme="1"/>
        <sz val="11.0"/>
      </rPr>
      <t>: EXW Spain</t>
    </r>
  </si>
  <si>
    <r>
      <rPr>
        <rFont val="Calibri"/>
        <b/>
        <color theme="1"/>
        <sz val="11.0"/>
      </rPr>
      <t>POSSIBLE QTY:</t>
    </r>
    <r>
      <rPr>
        <rFont val="Calibri"/>
        <b val="0"/>
        <color rgb="FF000000"/>
        <sz val="11.0"/>
      </rPr>
      <t xml:space="preserve"> </t>
    </r>
    <r>
      <rPr>
        <rFont val="Calibri"/>
        <b/>
        <color rgb="FF000000"/>
        <sz val="11.0"/>
      </rPr>
      <t>Orders accepted only in original box qty</t>
    </r>
  </si>
  <si>
    <t>Maximum Order Quantity: up to 200 pcs/SKU</t>
  </si>
  <si>
    <t xml:space="preserve">All products are EU clean and fresh. </t>
  </si>
  <si>
    <t>SKU</t>
  </si>
  <si>
    <t>Barcode</t>
  </si>
  <si>
    <t xml:space="preserve">  Item Name</t>
  </si>
  <si>
    <t>Size</t>
  </si>
  <si>
    <t>MSRP</t>
  </si>
  <si>
    <t>Salon Price</t>
  </si>
  <si>
    <t>MSRP Discount</t>
  </si>
  <si>
    <t>Wholesale Price</t>
  </si>
  <si>
    <t>Units</t>
  </si>
  <si>
    <t>Case Quantity</t>
  </si>
  <si>
    <t>Order</t>
  </si>
  <si>
    <t>per case</t>
  </si>
  <si>
    <t>Value</t>
  </si>
  <si>
    <t>Miracle Leave-in Product  2 oz</t>
  </si>
  <si>
    <t>59.1ml/2oz</t>
  </si>
  <si>
    <t>Miracle Leave-in Product  2 oz Limited Edition</t>
  </si>
  <si>
    <t>Miracle Leave-in Product  4 oz - 16 PACK</t>
  </si>
  <si>
    <t>120ml/4oz</t>
  </si>
  <si>
    <t xml:space="preserve">Miracle Leave-in Product  10 oz </t>
  </si>
  <si>
    <t>295.7ml/10oz</t>
  </si>
  <si>
    <t>Miracle Moisture Shampoo SF  2 oz</t>
  </si>
  <si>
    <t>60ml/2oz</t>
  </si>
  <si>
    <t xml:space="preserve">Miracle Moisture Shampoo SF 10 oz </t>
  </si>
  <si>
    <t xml:space="preserve">Miracle Moisture Shampoo SF 1 Liter </t>
  </si>
  <si>
    <t>1L/ 33.8 oz</t>
  </si>
  <si>
    <t>Miracle Daily Conditioner 2 oz</t>
  </si>
  <si>
    <t xml:space="preserve">Miracle Daily Conditioner 10 oz </t>
  </si>
  <si>
    <t>Miracle Daily Conditioner 1 Liter</t>
  </si>
  <si>
    <t xml:space="preserve">Miracle Hair Mask 2 oz </t>
  </si>
  <si>
    <t>Miracle Hair Mask 8 oz</t>
  </si>
  <si>
    <t>240ml/8oz</t>
  </si>
  <si>
    <t xml:space="preserve">Miracle Hair Mask  17.5 oz </t>
  </si>
  <si>
    <t>517.5ml/ 17.5oz</t>
  </si>
  <si>
    <t>Cond. Travel kit - 2 oz Poo SF, 2 oz Daily Cond, 2 oz Leave-in</t>
  </si>
  <si>
    <t xml:space="preserve">200ml/ 6 oz </t>
  </si>
  <si>
    <t>Miracle Leave-in Plus KERATIN 2 oz</t>
  </si>
  <si>
    <t xml:space="preserve">Miracle Leave-in Plus KERATIN 4 oz </t>
  </si>
  <si>
    <t>120ml/ 4oz</t>
  </si>
  <si>
    <t xml:space="preserve">Miracle Leave-in Plus KERATIN 10 oz </t>
  </si>
  <si>
    <t>295.7ml/10 oz</t>
  </si>
  <si>
    <t>Miracle Leave-in Potion Plus KERATIN 3 oz</t>
  </si>
  <si>
    <t>3 oz</t>
  </si>
  <si>
    <t>Miracle Shampoo Plus KERATIN 2 oz</t>
  </si>
  <si>
    <t>Miracle Shampoo Plus KERATIN 10 oz</t>
  </si>
  <si>
    <t xml:space="preserve">Miracle Shampoo Plus KERATIN 1 Liter </t>
  </si>
  <si>
    <t>Miracle Deep Conditioner Plus KERATIN 2 oz</t>
  </si>
  <si>
    <t>Miracle Deep Conditioner Plus KERATIN 5 oz</t>
  </si>
  <si>
    <t>148ml/5oz</t>
  </si>
  <si>
    <t xml:space="preserve">Miracle Deep Conditioner Plus KERATIN 17.5 oz </t>
  </si>
  <si>
    <t>Miracle Oil Spray Plus KERATIN 3 oz</t>
  </si>
  <si>
    <t xml:space="preserve">88.7ml/ 3 oz </t>
  </si>
  <si>
    <t>Miracle Super Hold Finishing Spray Plus KERATIN 10 oz</t>
  </si>
  <si>
    <t>334ml/10 oz</t>
  </si>
  <si>
    <t>Keratin Travel Kit - 2 oz Poo, 2 oz Cond, 2 oz Leave-in</t>
  </si>
  <si>
    <t>Miracle Silk Leave-in 2 oz</t>
  </si>
  <si>
    <t xml:space="preserve">Miracle Silk Leave-in 4 oz </t>
  </si>
  <si>
    <t xml:space="preserve">120ml/ 4 oz </t>
  </si>
  <si>
    <t>Miracle Silk Leave-in 10 oz</t>
  </si>
  <si>
    <t>Miracle Silk Shampoo 10 oz</t>
  </si>
  <si>
    <t xml:space="preserve">Miracle Silk Shampoo 1 Liter </t>
  </si>
  <si>
    <t>Miracle Silk Conditioner 5 oz</t>
  </si>
  <si>
    <t xml:space="preserve">Miracle Silk Conditioner 17.5 oz </t>
  </si>
  <si>
    <t>Miracle Silk Hair Mask 8 oz</t>
  </si>
  <si>
    <t>Miracle Silk Smoothing Balm 5 oz</t>
  </si>
  <si>
    <t>Blow dry Glossing Leave-in 2 oz</t>
  </si>
  <si>
    <t>Blow dry Glossing Leave-in 4 oz</t>
  </si>
  <si>
    <t>Blow dry Miracle H2O Shield 2 oz</t>
  </si>
  <si>
    <t>Blow dry Miracle H2O Shield 6 oz</t>
  </si>
  <si>
    <t xml:space="preserve">190ml/ 6 oz </t>
  </si>
  <si>
    <t>Blow dry Miracle Glossing Shampoo 10 oz</t>
  </si>
  <si>
    <t>Blow dry Miracle Glossing Glaze Conditioner 10 oz</t>
  </si>
  <si>
    <t>Blow dry Miracle Styling Balm 5 oz</t>
  </si>
  <si>
    <t xml:space="preserve">148ml/ 5 oz </t>
  </si>
  <si>
    <t>Blow dry Texture Spray 8 oz</t>
  </si>
  <si>
    <t>283ml/8oz</t>
  </si>
  <si>
    <t>Scalp Restore Miracle Scalp Leave-in 4 oz</t>
  </si>
  <si>
    <t xml:space="preserve">120ml/4 oz </t>
  </si>
  <si>
    <t>Scalp Restore Miracle Charcoal Shampoo 10 oz</t>
  </si>
  <si>
    <t>Scalp Restore Miracle Tingling Conditioner 8 oz</t>
  </si>
  <si>
    <t>236.6ml/8 oz</t>
  </si>
  <si>
    <t>Scalp Restore Miracle Serum 3 oz</t>
  </si>
  <si>
    <t>88.7ml/3oz</t>
  </si>
  <si>
    <t>Scalp Restore Miracle Calming Spray 4 oz</t>
  </si>
  <si>
    <t>Miracle Coily Leave-In 2 oz</t>
  </si>
  <si>
    <t>Miracle Coily Leave-In 4 oz</t>
  </si>
  <si>
    <t>Miracle Coily Leave-In 10 oz</t>
  </si>
  <si>
    <t>295.7ml10 oz</t>
  </si>
  <si>
    <t>Miracle Coily Shampoo 10 oz</t>
  </si>
  <si>
    <t>Miracle Coily Mask 2 oz</t>
  </si>
  <si>
    <t>Miracle Coily Mask 8 oz</t>
  </si>
  <si>
    <t>Miracle Coily Moisture Cream 5 oz</t>
  </si>
  <si>
    <t>Miracle Coily Curl Cream 2 oz</t>
  </si>
  <si>
    <t>Miracle Coily Curl Cream 4 oz</t>
  </si>
  <si>
    <t>118 ml/4 oz</t>
  </si>
  <si>
    <t>Miracle Coily Gelled Oil 5 oz</t>
  </si>
  <si>
    <t>Miracle Leave-in for Blondes 2 oz</t>
  </si>
  <si>
    <t>Miracle Leave-in for Blondes 4 oz</t>
  </si>
  <si>
    <t>Miracle Brightening Shampoo for Blondes 10 oz</t>
  </si>
  <si>
    <t>Five Minute Hair Repair for Blondes 5 oz</t>
  </si>
  <si>
    <t>Miracle Clay Mask for Blondes 8 oz</t>
  </si>
  <si>
    <t xml:space="preserve">Miracle Leave-in Lite 2 oz </t>
  </si>
  <si>
    <t>Miracle Leave-in Lite 4 oz</t>
  </si>
  <si>
    <t>Miracle Leave-in Lite 10 oz</t>
  </si>
  <si>
    <t>Miracle Volumizing Shampoo 10 oz</t>
  </si>
  <si>
    <t>Miracle Blowdry Volumizer 2 oz</t>
  </si>
  <si>
    <t>Miracle Blowdry Volumizer 6 oz</t>
  </si>
  <si>
    <t xml:space="preserve">Miracle Shine Spray  4 oz </t>
  </si>
  <si>
    <t>118ml/4oz</t>
  </si>
  <si>
    <t>Miracle Styling Serum 4 oz</t>
  </si>
  <si>
    <t>120ml/ 4 oz</t>
  </si>
  <si>
    <t xml:space="preserve">Miracle Firm Hold Gel 5 oz </t>
  </si>
  <si>
    <t xml:space="preserve">Miracle Finishing Spray 1.7 oz </t>
  </si>
  <si>
    <t>56ml/1.7 oz</t>
  </si>
  <si>
    <t>Miracle Finishing Spray 10oz</t>
  </si>
  <si>
    <t>333ml/10 oz</t>
  </si>
  <si>
    <t xml:space="preserve">Miracle Styling Mousse 9 oz </t>
  </si>
  <si>
    <t xml:space="preserve">262ml/9 oz </t>
  </si>
  <si>
    <t>He's a 10 Miracle 3-IN-1 Shampoo, Conditioner &amp; Body Wash 10 oz</t>
  </si>
  <si>
    <t>He's a 10 Miracle 3-IN-1 Shampoo, Conditioner &amp; Body Wash 1 Liter</t>
  </si>
  <si>
    <t>He's a 10 Miracle Pliable Paste 2 oz</t>
  </si>
  <si>
    <t>He's a 10 Miracle Defining Gel 5 oz</t>
  </si>
  <si>
    <t xml:space="preserve">He's a 10 Miracle Matte Molding Paste 2 oz </t>
  </si>
  <si>
    <t>88.7ml/3 oz</t>
  </si>
  <si>
    <t xml:space="preserve">He'a a 10 Miracle Shave Cream 5 oz </t>
  </si>
  <si>
    <t>Miracle Detangling Brush [Sm Nylon w/Ball Tips]</t>
  </si>
  <si>
    <t>Miracle Smoothing Brush [Lg w/ Porcupine &amp; Ball Tip Bristles]</t>
  </si>
  <si>
    <t>Miracle Round Brush - 25mm</t>
  </si>
  <si>
    <t>25mm</t>
  </si>
  <si>
    <t>Miracle Round Brush - 32mm</t>
  </si>
  <si>
    <t>32mm</t>
  </si>
  <si>
    <t>Miracle Round Brush - 42mm</t>
  </si>
  <si>
    <t>42mm</t>
  </si>
  <si>
    <t>Miracle Round Brush - 53mm</t>
  </si>
  <si>
    <t>53mm</t>
  </si>
  <si>
    <t>Miracle Round Brush - 70mm</t>
  </si>
  <si>
    <t>70mm</t>
  </si>
  <si>
    <t>Miracle Professional Hair Dryer</t>
  </si>
  <si>
    <t>3 lb 2 oz</t>
  </si>
  <si>
    <t>Grand 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</si>
</sst>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[$£] #,##0.00"/>
    <numFmt numFmtId="165" formatCode="[$$] #,##0.00"/>
    <numFmt numFmtId="166" formatCode="[$$]\ #,##0.00"/>
    <numFmt numFmtId="167" formatCode="_-[$£-809]* #,##0.00_-;-[$£-809]* #,##0.00_-;_-[$£-809]* &quot;-&quot;??_-;_-@"/>
    <numFmt numFmtId="168" formatCode="_-&quot;$&quot;* #,##0.00_-;-&quot;$&quot;* #,##0.00_-;_-&quot;$&quot;* &quot;-&quot;??_-;_-@"/>
    <numFmt numFmtId="169" formatCode="[$$-409]#,##0.00"/>
  </numFmts>
  <fonts count="12">
    <font>
      <sz val="11.0"/>
      <color theme="1"/>
      <name val="Calibri"/>
      <scheme val="minor"/>
    </font>
    <font>
      <sz val="12.0"/>
      <color theme="1"/>
      <name val="Calibri"/>
    </font>
    <font>
      <sz val="11.0"/>
      <color theme="1"/>
      <name val="Calibri"/>
    </font>
    <font>
      <sz val="24.0"/>
      <color theme="1"/>
      <name val="Arial"/>
    </font>
    <font>
      <u/>
      <sz val="12.0"/>
      <color rgb="FF0563C1"/>
      <name val="Calibri"/>
    </font>
    <font/>
    <font>
      <b/>
      <sz val="11.0"/>
      <color rgb="FFFFFFFF"/>
      <name val="Calibri"/>
    </font>
    <font>
      <b/>
      <sz val="11.0"/>
      <color theme="1"/>
      <name val="Calibri"/>
    </font>
    <font>
      <i/>
      <sz val="11.0"/>
      <color theme="1"/>
      <name val="Calibri"/>
    </font>
    <font>
      <b/>
      <sz val="12.0"/>
      <color rgb="FF000000"/>
      <name val="Calibri"/>
    </font>
    <font>
      <sz val="12.0"/>
      <color theme="1"/>
      <name val="Arial"/>
    </font>
    <font>
      <b/>
      <sz val="12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  <fill>
      <patternFill patternType="solid">
        <fgColor rgb="FF262626"/>
        <bgColor rgb="FF262626"/>
      </patternFill>
    </fill>
    <fill>
      <patternFill patternType="solid">
        <fgColor rgb="FFD0CECE"/>
        <bgColor rgb="FFD0CECE"/>
      </patternFill>
    </fill>
  </fills>
  <borders count="40">
    <border/>
    <border>
      <left/>
      <right/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top/>
      <bottom/>
    </border>
    <border>
      <right style="medium">
        <color rgb="FF000000"/>
      </right>
      <top/>
      <bottom/>
    </border>
    <border>
      <left style="medium">
        <color rgb="FF000000"/>
      </left>
    </border>
    <border>
      <left style="medium">
        <color rgb="FF000000"/>
      </left>
      <top/>
    </border>
    <border>
      <top/>
    </border>
    <border>
      <right style="medium">
        <color rgb="FF000000"/>
      </right>
      <top/>
    </border>
    <border>
      <left style="medium">
        <color rgb="FF000000"/>
      </left>
      <right/>
      <top/>
    </border>
    <border>
      <left/>
      <right/>
      <top/>
    </border>
    <border>
      <left/>
      <right style="medium">
        <color rgb="FF000000"/>
      </right>
      <top/>
    </border>
    <border>
      <lef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C5E0B3"/>
      </bottom>
    </border>
    <border>
      <right/>
      <top/>
      <bottom/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C5E0B3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dotted">
        <color rgb="FF000000"/>
      </bottom>
    </border>
    <border>
      <left style="medium">
        <color rgb="FF000000"/>
      </left>
      <right style="medium">
        <color rgb="FF000000"/>
      </right>
      <top style="dotted">
        <color rgb="FF000000"/>
      </top>
      <bottom style="dotted">
        <color rgb="FF000000"/>
      </bottom>
    </border>
    <border>
      <left style="medium">
        <color rgb="FF000000"/>
      </left>
      <right style="medium">
        <color rgb="FF000000"/>
      </right>
      <top style="dotted">
        <color rgb="FF000000"/>
      </top>
      <bottom style="medium">
        <color rgb="FF000000"/>
      </bottom>
    </border>
    <border>
      <left/>
      <right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10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3" fontId="2" numFmtId="164" xfId="0" applyAlignment="1" applyBorder="1" applyFill="1" applyFont="1" applyNumberFormat="1">
      <alignment vertical="bottom"/>
    </xf>
    <xf borderId="3" fillId="3" fontId="2" numFmtId="164" xfId="0" applyAlignment="1" applyBorder="1" applyFont="1" applyNumberFormat="1">
      <alignment vertical="bottom"/>
    </xf>
    <xf borderId="4" fillId="3" fontId="2" numFmtId="164" xfId="0" applyAlignment="1" applyBorder="1" applyFont="1" applyNumberFormat="1">
      <alignment vertical="bottom"/>
    </xf>
    <xf borderId="5" fillId="3" fontId="1" numFmtId="164" xfId="0" applyAlignment="1" applyBorder="1" applyFont="1" applyNumberFormat="1">
      <alignment vertical="bottom"/>
    </xf>
    <xf borderId="2" fillId="3" fontId="1" numFmtId="164" xfId="0" applyAlignment="1" applyBorder="1" applyFont="1" applyNumberFormat="1">
      <alignment vertical="bottom"/>
    </xf>
    <xf borderId="1" fillId="4" fontId="1" numFmtId="0" xfId="0" applyBorder="1" applyFill="1" applyFont="1"/>
    <xf borderId="6" fillId="3" fontId="2" numFmtId="164" xfId="0" applyAlignment="1" applyBorder="1" applyFont="1" applyNumberFormat="1">
      <alignment vertical="bottom"/>
    </xf>
    <xf borderId="1" fillId="3" fontId="2" numFmtId="164" xfId="0" applyAlignment="1" applyBorder="1" applyFont="1" applyNumberFormat="1">
      <alignment vertical="bottom"/>
    </xf>
    <xf borderId="7" fillId="3" fontId="2" numFmtId="164" xfId="0" applyAlignment="1" applyBorder="1" applyFont="1" applyNumberFormat="1">
      <alignment vertical="bottom"/>
    </xf>
    <xf borderId="8" fillId="3" fontId="1" numFmtId="164" xfId="0" applyAlignment="1" applyBorder="1" applyFont="1" applyNumberFormat="1">
      <alignment vertical="bottom"/>
    </xf>
    <xf borderId="6" fillId="3" fontId="1" numFmtId="164" xfId="0" applyAlignment="1" applyBorder="1" applyFont="1" applyNumberFormat="1">
      <alignment vertical="bottom"/>
    </xf>
    <xf borderId="1" fillId="2" fontId="3" numFmtId="0" xfId="0" applyAlignment="1" applyBorder="1" applyFont="1">
      <alignment horizontal="center"/>
    </xf>
    <xf borderId="1" fillId="2" fontId="3" numFmtId="0" xfId="0" applyBorder="1" applyFont="1"/>
    <xf quotePrefix="1" borderId="6" fillId="3" fontId="1" numFmtId="164" xfId="0" applyAlignment="1" applyBorder="1" applyFont="1" applyNumberFormat="1">
      <alignment vertical="bottom"/>
    </xf>
    <xf borderId="6" fillId="3" fontId="4" numFmtId="164" xfId="0" applyAlignment="1" applyBorder="1" applyFont="1" applyNumberFormat="1">
      <alignment vertical="bottom"/>
    </xf>
    <xf borderId="9" fillId="3" fontId="2" numFmtId="164" xfId="0" applyAlignment="1" applyBorder="1" applyFont="1" applyNumberFormat="1">
      <alignment vertical="bottom"/>
    </xf>
    <xf borderId="10" fillId="3" fontId="2" numFmtId="164" xfId="0" applyAlignment="1" applyBorder="1" applyFont="1" applyNumberFormat="1">
      <alignment vertical="bottom"/>
    </xf>
    <xf borderId="11" fillId="3" fontId="2" numFmtId="164" xfId="0" applyAlignment="1" applyBorder="1" applyFont="1" applyNumberFormat="1">
      <alignment vertical="bottom"/>
    </xf>
    <xf borderId="8" fillId="3" fontId="2" numFmtId="164" xfId="0" applyAlignment="1" applyBorder="1" applyFont="1" applyNumberFormat="1">
      <alignment vertical="bottom"/>
    </xf>
    <xf borderId="1" fillId="4" fontId="1" numFmtId="0" xfId="0" applyAlignment="1" applyBorder="1" applyFont="1">
      <alignment horizontal="center" vertical="center"/>
    </xf>
    <xf borderId="12" fillId="3" fontId="2" numFmtId="164" xfId="0" applyAlignment="1" applyBorder="1" applyFont="1" applyNumberFormat="1">
      <alignment vertical="bottom"/>
    </xf>
    <xf borderId="13" fillId="5" fontId="2" numFmtId="3" xfId="0" applyAlignment="1" applyBorder="1" applyFill="1" applyFont="1" applyNumberFormat="1">
      <alignment vertical="bottom"/>
    </xf>
    <xf borderId="14" fillId="0" fontId="5" numFmtId="0" xfId="0" applyBorder="1" applyFont="1"/>
    <xf borderId="15" fillId="0" fontId="5" numFmtId="0" xfId="0" applyBorder="1" applyFont="1"/>
    <xf borderId="16" fillId="5" fontId="2" numFmtId="165" xfId="0" applyAlignment="1" applyBorder="1" applyFont="1" applyNumberFormat="1">
      <alignment vertical="bottom"/>
    </xf>
    <xf borderId="16" fillId="0" fontId="5" numFmtId="0" xfId="0" applyBorder="1" applyFont="1"/>
    <xf borderId="17" fillId="0" fontId="5" numFmtId="0" xfId="0" applyBorder="1" applyFont="1"/>
    <xf borderId="18" fillId="6" fontId="6" numFmtId="0" xfId="0" applyAlignment="1" applyBorder="1" applyFill="1" applyFont="1">
      <alignment horizontal="center" vertical="bottom"/>
    </xf>
    <xf borderId="5" fillId="0" fontId="5" numFmtId="0" xfId="0" applyBorder="1" applyFont="1"/>
    <xf borderId="19" fillId="0" fontId="5" numFmtId="0" xfId="0" applyBorder="1" applyFont="1"/>
    <xf borderId="20" fillId="5" fontId="7" numFmtId="0" xfId="0" applyAlignment="1" applyBorder="1" applyFont="1">
      <alignment vertical="bottom"/>
    </xf>
    <xf borderId="8" fillId="0" fontId="5" numFmtId="0" xfId="0" applyBorder="1" applyFont="1"/>
    <xf borderId="21" fillId="0" fontId="5" numFmtId="0" xfId="0" applyBorder="1" applyFont="1"/>
    <xf borderId="1" fillId="2" fontId="1" numFmtId="166" xfId="0" applyAlignment="1" applyBorder="1" applyFont="1" applyNumberFormat="1">
      <alignment horizontal="center" vertical="center"/>
    </xf>
    <xf borderId="20" fillId="3" fontId="7" numFmtId="3" xfId="0" applyAlignment="1" applyBorder="1" applyFont="1" applyNumberFormat="1">
      <alignment vertical="bottom"/>
    </xf>
    <xf borderId="20" fillId="5" fontId="7" numFmtId="165" xfId="0" applyAlignment="1" applyBorder="1" applyFont="1" applyNumberFormat="1">
      <alignment vertical="bottom"/>
    </xf>
    <xf borderId="20" fillId="3" fontId="7" numFmtId="165" xfId="0" applyAlignment="1" applyBorder="1" applyFont="1" applyNumberFormat="1">
      <alignment vertical="bottom"/>
    </xf>
    <xf borderId="0" fillId="0" fontId="2" numFmtId="166" xfId="0" applyAlignment="1" applyFont="1" applyNumberFormat="1">
      <alignment vertical="bottom"/>
    </xf>
    <xf borderId="22" fillId="3" fontId="2" numFmtId="0" xfId="0" applyAlignment="1" applyBorder="1" applyFont="1">
      <alignment vertical="bottom"/>
    </xf>
    <xf borderId="23" fillId="3" fontId="8" numFmtId="0" xfId="0" applyAlignment="1" applyBorder="1" applyFont="1">
      <alignment vertical="bottom"/>
    </xf>
    <xf borderId="24" fillId="0" fontId="5" numFmtId="0" xfId="0" applyBorder="1" applyFont="1"/>
    <xf borderId="25" fillId="0" fontId="5" numFmtId="0" xfId="0" applyBorder="1" applyFont="1"/>
    <xf borderId="26" fillId="3" fontId="2" numFmtId="164" xfId="0" applyAlignment="1" applyBorder="1" applyFont="1" applyNumberFormat="1">
      <alignment vertical="bottom"/>
    </xf>
    <xf borderId="27" fillId="3" fontId="2" numFmtId="164" xfId="0" applyAlignment="1" applyBorder="1" applyFont="1" applyNumberFormat="1">
      <alignment vertical="bottom"/>
    </xf>
    <xf borderId="28" fillId="3" fontId="2" numFmtId="164" xfId="0" applyAlignment="1" applyBorder="1" applyFont="1" applyNumberFormat="1">
      <alignment vertical="bottom"/>
    </xf>
    <xf borderId="29" fillId="2" fontId="1" numFmtId="0" xfId="0" applyBorder="1" applyFont="1"/>
    <xf borderId="30" fillId="5" fontId="9" numFmtId="0" xfId="0" applyAlignment="1" applyBorder="1" applyFont="1">
      <alignment horizontal="center" vertical="center"/>
    </xf>
    <xf borderId="30" fillId="5" fontId="9" numFmtId="0" xfId="0" applyAlignment="1" applyBorder="1" applyFont="1">
      <alignment horizontal="left" vertical="center"/>
    </xf>
    <xf borderId="30" fillId="5" fontId="9" numFmtId="166" xfId="0" applyAlignment="1" applyBorder="1" applyFont="1" applyNumberFormat="1">
      <alignment horizontal="center" shrinkToFit="0" vertical="center" wrapText="1"/>
    </xf>
    <xf borderId="30" fillId="5" fontId="9" numFmtId="165" xfId="0" applyAlignment="1" applyBorder="1" applyFont="1" applyNumberFormat="1">
      <alignment horizontal="center" vertical="center"/>
    </xf>
    <xf borderId="31" fillId="5" fontId="9" numFmtId="0" xfId="0" applyAlignment="1" applyBorder="1" applyFont="1">
      <alignment horizontal="center" vertical="center"/>
    </xf>
    <xf borderId="30" fillId="5" fontId="9" numFmtId="0" xfId="0" applyAlignment="1" applyBorder="1" applyFont="1">
      <alignment horizontal="center" shrinkToFit="0" vertical="center" wrapText="1"/>
    </xf>
    <xf borderId="31" fillId="5" fontId="9" numFmtId="165" xfId="0" applyAlignment="1" applyBorder="1" applyFont="1" applyNumberFormat="1">
      <alignment horizontal="center" vertical="center"/>
    </xf>
    <xf borderId="32" fillId="2" fontId="1" numFmtId="166" xfId="0" applyAlignment="1" applyBorder="1" applyFont="1" applyNumberFormat="1">
      <alignment horizontal="center" vertical="center"/>
    </xf>
    <xf borderId="33" fillId="0" fontId="5" numFmtId="0" xfId="0" applyBorder="1" applyFont="1"/>
    <xf borderId="34" fillId="5" fontId="9" numFmtId="0" xfId="0" applyAlignment="1" applyBorder="1" applyFont="1">
      <alignment horizontal="center" vertical="center"/>
    </xf>
    <xf borderId="34" fillId="5" fontId="9" numFmtId="165" xfId="0" applyAlignment="1" applyBorder="1" applyFont="1" applyNumberFormat="1">
      <alignment horizontal="center" vertical="center"/>
    </xf>
    <xf borderId="29" fillId="2" fontId="1" numFmtId="0" xfId="0" applyAlignment="1" applyBorder="1" applyFont="1">
      <alignment vertical="center"/>
    </xf>
    <xf borderId="35" fillId="2" fontId="1" numFmtId="1" xfId="0" applyAlignment="1" applyBorder="1" applyFont="1" applyNumberFormat="1">
      <alignment horizontal="center" vertical="center"/>
    </xf>
    <xf borderId="35" fillId="2" fontId="1" numFmtId="0" xfId="0" applyAlignment="1" applyBorder="1" applyFont="1">
      <alignment shrinkToFit="0" vertical="center" wrapText="1"/>
    </xf>
    <xf borderId="35" fillId="2" fontId="1" numFmtId="3" xfId="0" applyAlignment="1" applyBorder="1" applyFont="1" applyNumberFormat="1">
      <alignment horizontal="center" vertical="center"/>
    </xf>
    <xf borderId="35" fillId="2" fontId="1" numFmtId="166" xfId="0" applyAlignment="1" applyBorder="1" applyFont="1" applyNumberFormat="1">
      <alignment horizontal="center" vertical="center"/>
    </xf>
    <xf borderId="35" fillId="2" fontId="2" numFmtId="9" xfId="0" applyAlignment="1" applyBorder="1" applyFont="1" applyNumberFormat="1">
      <alignment horizontal="center" vertical="center"/>
    </xf>
    <xf borderId="35" fillId="2" fontId="2" numFmtId="165" xfId="0" applyAlignment="1" applyBorder="1" applyFont="1" applyNumberFormat="1">
      <alignment horizontal="center" vertical="center"/>
    </xf>
    <xf borderId="35" fillId="7" fontId="10" numFmtId="0" xfId="0" applyAlignment="1" applyBorder="1" applyFill="1" applyFont="1">
      <alignment horizontal="center" vertical="center"/>
    </xf>
    <xf borderId="35" fillId="2" fontId="11" numFmtId="165" xfId="0" applyAlignment="1" applyBorder="1" applyFont="1" applyNumberFormat="1">
      <alignment horizontal="center" vertical="center"/>
    </xf>
    <xf borderId="1" fillId="4" fontId="1" numFmtId="167" xfId="0" applyAlignment="1" applyBorder="1" applyFont="1" applyNumberFormat="1">
      <alignment horizontal="center" vertical="center"/>
    </xf>
    <xf borderId="36" fillId="2" fontId="1" numFmtId="1" xfId="0" applyAlignment="1" applyBorder="1" applyFont="1" applyNumberFormat="1">
      <alignment horizontal="center" vertical="center"/>
    </xf>
    <xf borderId="36" fillId="2" fontId="1" numFmtId="0" xfId="0" applyAlignment="1" applyBorder="1" applyFont="1">
      <alignment shrinkToFit="0" vertical="center" wrapText="1"/>
    </xf>
    <xf borderId="36" fillId="2" fontId="1" numFmtId="3" xfId="0" applyAlignment="1" applyBorder="1" applyFont="1" applyNumberFormat="1">
      <alignment horizontal="center" vertical="center"/>
    </xf>
    <xf borderId="36" fillId="2" fontId="1" numFmtId="166" xfId="0" applyAlignment="1" applyBorder="1" applyFont="1" applyNumberFormat="1">
      <alignment horizontal="center" vertical="center"/>
    </xf>
    <xf borderId="36" fillId="2" fontId="2" numFmtId="9" xfId="0" applyAlignment="1" applyBorder="1" applyFont="1" applyNumberFormat="1">
      <alignment horizontal="center" vertical="center"/>
    </xf>
    <xf borderId="36" fillId="2" fontId="2" numFmtId="165" xfId="0" applyAlignment="1" applyBorder="1" applyFont="1" applyNumberFormat="1">
      <alignment horizontal="center" vertical="center"/>
    </xf>
    <xf borderId="36" fillId="7" fontId="10" numFmtId="0" xfId="0" applyAlignment="1" applyBorder="1" applyFont="1">
      <alignment horizontal="center" vertical="center"/>
    </xf>
    <xf borderId="36" fillId="2" fontId="11" numFmtId="165" xfId="0" applyAlignment="1" applyBorder="1" applyFont="1" applyNumberFormat="1">
      <alignment horizontal="center" vertical="center"/>
    </xf>
    <xf borderId="37" fillId="2" fontId="1" numFmtId="1" xfId="0" applyAlignment="1" applyBorder="1" applyFont="1" applyNumberFormat="1">
      <alignment horizontal="center" vertical="center"/>
    </xf>
    <xf borderId="37" fillId="2" fontId="1" numFmtId="0" xfId="0" applyAlignment="1" applyBorder="1" applyFont="1">
      <alignment shrinkToFit="0" vertical="center" wrapText="1"/>
    </xf>
    <xf borderId="37" fillId="2" fontId="1" numFmtId="3" xfId="0" applyAlignment="1" applyBorder="1" applyFont="1" applyNumberFormat="1">
      <alignment horizontal="center" vertical="center"/>
    </xf>
    <xf borderId="37" fillId="2" fontId="1" numFmtId="166" xfId="0" applyAlignment="1" applyBorder="1" applyFont="1" applyNumberFormat="1">
      <alignment horizontal="center" vertical="center"/>
    </xf>
    <xf borderId="37" fillId="2" fontId="2" numFmtId="9" xfId="0" applyAlignment="1" applyBorder="1" applyFont="1" applyNumberFormat="1">
      <alignment horizontal="center" vertical="center"/>
    </xf>
    <xf borderId="37" fillId="2" fontId="2" numFmtId="165" xfId="0" applyAlignment="1" applyBorder="1" applyFont="1" applyNumberFormat="1">
      <alignment horizontal="center" vertical="center"/>
    </xf>
    <xf borderId="37" fillId="7" fontId="10" numFmtId="0" xfId="0" applyAlignment="1" applyBorder="1" applyFont="1">
      <alignment horizontal="center" vertical="center"/>
    </xf>
    <xf borderId="37" fillId="2" fontId="11" numFmtId="165" xfId="0" applyAlignment="1" applyBorder="1" applyFont="1" applyNumberFormat="1">
      <alignment horizontal="center" vertical="center"/>
    </xf>
    <xf borderId="1" fillId="2" fontId="1" numFmtId="0" xfId="0" applyAlignment="1" applyBorder="1" applyFont="1">
      <alignment vertical="center"/>
    </xf>
    <xf borderId="38" fillId="2" fontId="1" numFmtId="166" xfId="0" applyAlignment="1" applyBorder="1" applyFont="1" applyNumberFormat="1">
      <alignment horizontal="center" vertical="center"/>
    </xf>
    <xf borderId="38" fillId="2" fontId="1" numFmtId="1" xfId="0" applyAlignment="1" applyBorder="1" applyFont="1" applyNumberFormat="1">
      <alignment horizontal="center" vertical="center"/>
    </xf>
    <xf borderId="38" fillId="2" fontId="1" numFmtId="0" xfId="0" applyAlignment="1" applyBorder="1" applyFont="1">
      <alignment horizontal="left" vertical="center"/>
    </xf>
    <xf borderId="1" fillId="2" fontId="1" numFmtId="1" xfId="0" applyAlignment="1" applyBorder="1" applyFont="1" applyNumberFormat="1">
      <alignment horizontal="center" vertical="center"/>
    </xf>
    <xf borderId="1" fillId="2" fontId="1" numFmtId="0" xfId="0" applyAlignment="1" applyBorder="1" applyFont="1">
      <alignment horizontal="left" vertical="center"/>
    </xf>
    <xf borderId="1" fillId="2" fontId="1" numFmtId="166" xfId="0" applyAlignment="1" applyBorder="1" applyFont="1" applyNumberFormat="1">
      <alignment vertical="center"/>
    </xf>
    <xf borderId="39" fillId="5" fontId="9" numFmtId="168" xfId="0" applyAlignment="1" applyBorder="1" applyFont="1" applyNumberFormat="1">
      <alignment horizontal="center" vertical="center"/>
    </xf>
    <xf borderId="39" fillId="5" fontId="9" numFmtId="3" xfId="0" applyAlignment="1" applyBorder="1" applyFont="1" applyNumberFormat="1">
      <alignment horizontal="center" vertical="center"/>
    </xf>
    <xf borderId="39" fillId="5" fontId="9" numFmtId="165" xfId="0" applyAlignment="1" applyBorder="1" applyFont="1" applyNumberFormat="1">
      <alignment horizontal="center" vertical="center"/>
    </xf>
    <xf borderId="1" fillId="2" fontId="1" numFmtId="167" xfId="0" applyAlignment="1" applyBorder="1" applyFont="1" applyNumberFormat="1">
      <alignment horizontal="center" vertical="center"/>
    </xf>
    <xf borderId="1" fillId="4" fontId="1" numFmtId="0" xfId="0" applyAlignment="1" applyBorder="1" applyFont="1">
      <alignment horizontal="center"/>
    </xf>
    <xf borderId="1" fillId="4" fontId="1" numFmtId="169" xfId="0" applyBorder="1" applyFont="1" applyNumberFormat="1"/>
    <xf borderId="0" fillId="0" fontId="2" numFmtId="166" xfId="0" applyFont="1" applyNumberFormat="1"/>
    <xf borderId="0" fillId="0" fontId="10" numFmtId="166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514350</xdr:colOff>
      <xdr:row>7</xdr:row>
      <xdr:rowOff>28575</xdr:rowOff>
    </xdr:from>
    <xdr:ext cx="2828925" cy="1285875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533400</xdr:colOff>
      <xdr:row>0</xdr:row>
      <xdr:rowOff>47625</xdr:rowOff>
    </xdr:from>
    <xdr:ext cx="5229225" cy="1009650"/>
    <xdr:pic>
      <xdr:nvPicPr>
        <xdr:cNvPr id="0" name="image1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info@distributiongate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.71"/>
    <col customWidth="1" min="2" max="2" width="13.57"/>
    <col customWidth="1" min="3" max="3" width="21.43"/>
    <col customWidth="1" min="4" max="4" width="53.86"/>
    <col customWidth="1" min="5" max="5" width="16.0"/>
    <col customWidth="1" min="6" max="6" width="9.14"/>
    <col customWidth="1" min="7" max="7" width="12.0"/>
    <col customWidth="1" min="8" max="8" width="16.57"/>
    <col customWidth="1" min="9" max="9" width="23.0"/>
    <col customWidth="1" min="10" max="10" width="13.86"/>
    <col customWidth="1" min="11" max="11" width="14.57"/>
    <col customWidth="1" min="12" max="12" width="9.57"/>
    <col customWidth="1" min="13" max="13" width="14.43"/>
    <col customWidth="1" min="14" max="14" width="2.29"/>
    <col customWidth="1" min="15" max="27" width="8.71"/>
  </cols>
  <sheetData>
    <row r="1" ht="15.75" customHeight="1">
      <c r="A1" s="1"/>
      <c r="B1" s="2"/>
      <c r="C1" s="3"/>
      <c r="D1" s="3"/>
      <c r="E1" s="3"/>
      <c r="F1" s="3"/>
      <c r="G1" s="4"/>
      <c r="H1" s="5" t="s">
        <v>0</v>
      </c>
      <c r="I1" s="6" t="s">
        <v>1</v>
      </c>
      <c r="J1" s="3"/>
      <c r="K1" s="3"/>
      <c r="L1" s="3"/>
      <c r="M1" s="4"/>
      <c r="N1" s="1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ht="15.75" customHeight="1">
      <c r="A2" s="1"/>
      <c r="B2" s="8"/>
      <c r="C2" s="9"/>
      <c r="D2" s="9"/>
      <c r="E2" s="9"/>
      <c r="F2" s="9"/>
      <c r="G2" s="10"/>
      <c r="H2" s="11" t="s">
        <v>2</v>
      </c>
      <c r="I2" s="12" t="s">
        <v>3</v>
      </c>
      <c r="J2" s="9"/>
      <c r="K2" s="9"/>
      <c r="L2" s="9"/>
      <c r="M2" s="10"/>
      <c r="N2" s="1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ht="15.75" customHeight="1">
      <c r="A3" s="13"/>
      <c r="B3" s="8"/>
      <c r="C3" s="9"/>
      <c r="D3" s="9"/>
      <c r="E3" s="9"/>
      <c r="F3" s="9"/>
      <c r="G3" s="10"/>
      <c r="H3" s="11" t="s">
        <v>4</v>
      </c>
      <c r="I3" s="12" t="s">
        <v>5</v>
      </c>
      <c r="J3" s="9"/>
      <c r="K3" s="9"/>
      <c r="L3" s="9"/>
      <c r="M3" s="10"/>
      <c r="N3" s="14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ht="15.75" customHeight="1">
      <c r="A4" s="1"/>
      <c r="B4" s="8"/>
      <c r="C4" s="9"/>
      <c r="D4" s="9"/>
      <c r="E4" s="9"/>
      <c r="F4" s="9"/>
      <c r="G4" s="10"/>
      <c r="H4" s="11" t="s">
        <v>6</v>
      </c>
      <c r="I4" s="15" t="s">
        <v>7</v>
      </c>
      <c r="J4" s="9"/>
      <c r="K4" s="9"/>
      <c r="L4" s="9"/>
      <c r="M4" s="10"/>
      <c r="N4" s="1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ht="15.75" customHeight="1">
      <c r="A5" s="1"/>
      <c r="B5" s="8"/>
      <c r="C5" s="9"/>
      <c r="D5" s="9"/>
      <c r="E5" s="9"/>
      <c r="F5" s="9"/>
      <c r="G5" s="10"/>
      <c r="H5" s="11" t="s">
        <v>8</v>
      </c>
      <c r="I5" s="16" t="s">
        <v>9</v>
      </c>
      <c r="J5" s="9"/>
      <c r="K5" s="9"/>
      <c r="L5" s="9"/>
      <c r="M5" s="10"/>
      <c r="N5" s="1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ht="18.0" customHeight="1">
      <c r="A6" s="1"/>
      <c r="B6" s="17"/>
      <c r="C6" s="18"/>
      <c r="D6" s="18"/>
      <c r="E6" s="18"/>
      <c r="F6" s="18"/>
      <c r="G6" s="19"/>
      <c r="H6" s="20"/>
      <c r="I6" s="17"/>
      <c r="J6" s="18"/>
      <c r="K6" s="18"/>
      <c r="L6" s="18"/>
      <c r="M6" s="19"/>
      <c r="N6" s="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</row>
    <row r="7" ht="18.0" customHeight="1">
      <c r="A7" s="1"/>
      <c r="B7" s="22"/>
      <c r="C7" s="23"/>
      <c r="D7" s="24"/>
      <c r="E7" s="24"/>
      <c r="F7" s="24"/>
      <c r="G7" s="25"/>
      <c r="H7" s="26"/>
      <c r="I7" s="27"/>
      <c r="J7" s="27"/>
      <c r="K7" s="27"/>
      <c r="L7" s="27"/>
      <c r="M7" s="28"/>
      <c r="N7" s="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ht="18.0" customHeight="1">
      <c r="A8" s="1"/>
      <c r="B8" s="8"/>
      <c r="C8" s="29" t="s">
        <v>10</v>
      </c>
      <c r="D8" s="30"/>
      <c r="E8" s="30"/>
      <c r="F8" s="30"/>
      <c r="G8" s="31"/>
      <c r="H8" s="2"/>
      <c r="I8" s="3"/>
      <c r="J8" s="3"/>
      <c r="K8" s="3"/>
      <c r="L8" s="3"/>
      <c r="M8" s="4"/>
      <c r="N8" s="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</row>
    <row r="9" ht="18.0" customHeight="1">
      <c r="A9" s="1"/>
      <c r="B9" s="8"/>
      <c r="C9" s="32" t="s">
        <v>11</v>
      </c>
      <c r="D9" s="33"/>
      <c r="E9" s="33"/>
      <c r="F9" s="33"/>
      <c r="G9" s="34"/>
      <c r="H9" s="8"/>
      <c r="I9" s="9"/>
      <c r="J9" s="9"/>
      <c r="K9" s="9"/>
      <c r="L9" s="9"/>
      <c r="M9" s="10"/>
      <c r="N9" s="35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ht="18.0" customHeight="1">
      <c r="A10" s="1"/>
      <c r="B10" s="8"/>
      <c r="C10" s="36" t="s">
        <v>12</v>
      </c>
      <c r="D10" s="33"/>
      <c r="E10" s="33"/>
      <c r="F10" s="33"/>
      <c r="G10" s="34"/>
      <c r="H10" s="8"/>
      <c r="I10" s="9"/>
      <c r="J10" s="9"/>
      <c r="K10" s="9"/>
      <c r="L10" s="9"/>
      <c r="M10" s="10"/>
      <c r="N10" s="35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</row>
    <row r="11" ht="18.0" customHeight="1">
      <c r="A11" s="1"/>
      <c r="B11" s="8"/>
      <c r="C11" s="37" t="s">
        <v>13</v>
      </c>
      <c r="D11" s="33"/>
      <c r="E11" s="33"/>
      <c r="F11" s="33"/>
      <c r="G11" s="34"/>
      <c r="H11" s="8"/>
      <c r="I11" s="9"/>
      <c r="J11" s="9"/>
      <c r="K11" s="9"/>
      <c r="L11" s="9"/>
      <c r="M11" s="10"/>
      <c r="N11" s="35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ht="18.75" customHeight="1">
      <c r="A12" s="1"/>
      <c r="B12" s="8"/>
      <c r="C12" s="38" t="s">
        <v>14</v>
      </c>
      <c r="D12" s="33"/>
      <c r="E12" s="33"/>
      <c r="F12" s="33"/>
      <c r="G12" s="34"/>
      <c r="H12" s="8"/>
      <c r="I12" s="39"/>
      <c r="J12" s="9"/>
      <c r="K12" s="9"/>
      <c r="L12" s="9"/>
      <c r="M12" s="10"/>
      <c r="N12" s="35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</row>
    <row r="13" ht="18.75" customHeight="1">
      <c r="A13" s="1"/>
      <c r="B13" s="40"/>
      <c r="C13" s="41" t="s">
        <v>15</v>
      </c>
      <c r="D13" s="42"/>
      <c r="E13" s="42"/>
      <c r="F13" s="42"/>
      <c r="G13" s="43"/>
      <c r="H13" s="44"/>
      <c r="I13" s="45"/>
      <c r="J13" s="45"/>
      <c r="K13" s="45"/>
      <c r="L13" s="45"/>
      <c r="M13" s="46"/>
      <c r="N13" s="35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ht="15.75" customHeight="1">
      <c r="A14" s="47"/>
      <c r="B14" s="48" t="s">
        <v>16</v>
      </c>
      <c r="C14" s="48" t="s">
        <v>17</v>
      </c>
      <c r="D14" s="49" t="s">
        <v>18</v>
      </c>
      <c r="E14" s="48" t="s">
        <v>19</v>
      </c>
      <c r="F14" s="50" t="s">
        <v>20</v>
      </c>
      <c r="G14" s="50" t="s">
        <v>21</v>
      </c>
      <c r="H14" s="50" t="s">
        <v>22</v>
      </c>
      <c r="I14" s="51" t="s">
        <v>23</v>
      </c>
      <c r="J14" s="52" t="s">
        <v>24</v>
      </c>
      <c r="K14" s="53" t="s">
        <v>25</v>
      </c>
      <c r="L14" s="52" t="s">
        <v>26</v>
      </c>
      <c r="M14" s="54" t="s">
        <v>26</v>
      </c>
      <c r="N14" s="55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</row>
    <row r="15" ht="22.5" customHeight="1">
      <c r="A15" s="47"/>
      <c r="B15" s="56"/>
      <c r="C15" s="56"/>
      <c r="D15" s="56"/>
      <c r="E15" s="56"/>
      <c r="F15" s="56"/>
      <c r="G15" s="56"/>
      <c r="H15" s="56"/>
      <c r="I15" s="56"/>
      <c r="J15" s="57" t="s">
        <v>27</v>
      </c>
      <c r="K15" s="56"/>
      <c r="L15" s="57" t="s">
        <v>24</v>
      </c>
      <c r="M15" s="58" t="s">
        <v>28</v>
      </c>
      <c r="N15" s="55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ht="18.0" customHeight="1">
      <c r="A16" s="59"/>
      <c r="B16" s="60" t="str">
        <f>"0018"</f>
        <v>0018</v>
      </c>
      <c r="C16" s="60" t="str">
        <f>"898571000181"</f>
        <v>898571000181</v>
      </c>
      <c r="D16" s="61" t="s">
        <v>29</v>
      </c>
      <c r="E16" s="62" t="s">
        <v>30</v>
      </c>
      <c r="F16" s="63">
        <v>13.0</v>
      </c>
      <c r="G16" s="63">
        <v>6.5</v>
      </c>
      <c r="H16" s="64">
        <v>0.6053571428571428</v>
      </c>
      <c r="I16" s="65">
        <v>6.156428571428571</v>
      </c>
      <c r="J16" s="62">
        <v>12.0</v>
      </c>
      <c r="K16" s="66"/>
      <c r="L16" s="62">
        <f t="shared" ref="L16:L105" si="1">J16*K16</f>
        <v>0</v>
      </c>
      <c r="M16" s="67">
        <f t="shared" ref="M16:M105" si="2">L16*I16</f>
        <v>0</v>
      </c>
      <c r="N16" s="55"/>
      <c r="O16" s="68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</row>
    <row r="17" ht="18.0" customHeight="1">
      <c r="A17" s="59"/>
      <c r="B17" s="69" t="str">
        <f>"0154"</f>
        <v>0154</v>
      </c>
      <c r="C17" s="69" t="str">
        <f>"898571001546"</f>
        <v>898571001546</v>
      </c>
      <c r="D17" s="70" t="s">
        <v>31</v>
      </c>
      <c r="E17" s="71" t="s">
        <v>30</v>
      </c>
      <c r="F17" s="72">
        <v>13.0</v>
      </c>
      <c r="G17" s="72">
        <v>6.5</v>
      </c>
      <c r="H17" s="73">
        <v>0.6053571428571428</v>
      </c>
      <c r="I17" s="74">
        <v>6.156428571428571</v>
      </c>
      <c r="J17" s="71">
        <v>24.0</v>
      </c>
      <c r="K17" s="75"/>
      <c r="L17" s="71">
        <f t="shared" si="1"/>
        <v>0</v>
      </c>
      <c r="M17" s="76">
        <f t="shared" si="2"/>
        <v>0</v>
      </c>
      <c r="N17" s="55"/>
      <c r="O17" s="68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ht="18.0" customHeight="1">
      <c r="A18" s="59"/>
      <c r="B18" s="69" t="str">
        <f>"0019-16"</f>
        <v>0019-16</v>
      </c>
      <c r="C18" s="69" t="str">
        <f>"898571000198"</f>
        <v>898571000198</v>
      </c>
      <c r="D18" s="70" t="s">
        <v>32</v>
      </c>
      <c r="E18" s="71" t="s">
        <v>33</v>
      </c>
      <c r="F18" s="72">
        <v>21.0</v>
      </c>
      <c r="G18" s="72">
        <v>10.5</v>
      </c>
      <c r="H18" s="73">
        <v>0.6053571428571429</v>
      </c>
      <c r="I18" s="74">
        <v>9.944999999999999</v>
      </c>
      <c r="J18" s="71">
        <v>16.0</v>
      </c>
      <c r="K18" s="75"/>
      <c r="L18" s="71">
        <f t="shared" si="1"/>
        <v>0</v>
      </c>
      <c r="M18" s="76">
        <f t="shared" si="2"/>
        <v>0</v>
      </c>
      <c r="N18" s="55"/>
      <c r="O18" s="68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</row>
    <row r="19" ht="18.0" customHeight="1">
      <c r="A19" s="59"/>
      <c r="B19" s="69" t="str">
        <f>"0021"</f>
        <v>0021</v>
      </c>
      <c r="C19" s="69" t="str">
        <f>"898571000211"</f>
        <v>898571000211</v>
      </c>
      <c r="D19" s="70" t="s">
        <v>34</v>
      </c>
      <c r="E19" s="71" t="s">
        <v>35</v>
      </c>
      <c r="F19" s="72">
        <v>40.0</v>
      </c>
      <c r="G19" s="72">
        <v>20.0</v>
      </c>
      <c r="H19" s="73">
        <v>0.6053571428571429</v>
      </c>
      <c r="I19" s="74">
        <v>18.942857142857143</v>
      </c>
      <c r="J19" s="71">
        <v>12.0</v>
      </c>
      <c r="K19" s="75"/>
      <c r="L19" s="71">
        <f t="shared" si="1"/>
        <v>0</v>
      </c>
      <c r="M19" s="76">
        <f t="shared" si="2"/>
        <v>0</v>
      </c>
      <c r="N19" s="55"/>
      <c r="O19" s="68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ht="18.0" customHeight="1">
      <c r="A20" s="59"/>
      <c r="B20" s="69" t="str">
        <f>"0086"</f>
        <v>0086</v>
      </c>
      <c r="C20" s="69" t="str">
        <f>"898571000860"</f>
        <v>898571000860</v>
      </c>
      <c r="D20" s="70" t="s">
        <v>36</v>
      </c>
      <c r="E20" s="71" t="s">
        <v>37</v>
      </c>
      <c r="F20" s="72">
        <v>13.0</v>
      </c>
      <c r="G20" s="72">
        <v>6.5</v>
      </c>
      <c r="H20" s="73">
        <v>0.6053571428571428</v>
      </c>
      <c r="I20" s="74">
        <v>6.156428571428571</v>
      </c>
      <c r="J20" s="71">
        <v>14.0</v>
      </c>
      <c r="K20" s="75"/>
      <c r="L20" s="71">
        <f t="shared" si="1"/>
        <v>0</v>
      </c>
      <c r="M20" s="76">
        <f t="shared" si="2"/>
        <v>0</v>
      </c>
      <c r="N20" s="55"/>
      <c r="O20" s="68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</row>
    <row r="21" ht="18.0" customHeight="1">
      <c r="A21" s="59"/>
      <c r="B21" s="69" t="str">
        <f>"0022SF"</f>
        <v>0022SF</v>
      </c>
      <c r="C21" s="69" t="str">
        <f>"898571000228"</f>
        <v>898571000228</v>
      </c>
      <c r="D21" s="70" t="s">
        <v>38</v>
      </c>
      <c r="E21" s="71" t="s">
        <v>35</v>
      </c>
      <c r="F21" s="72">
        <v>25.0</v>
      </c>
      <c r="G21" s="72">
        <v>12.5</v>
      </c>
      <c r="H21" s="73">
        <v>0.6053571428571428</v>
      </c>
      <c r="I21" s="74">
        <v>11.839285714285714</v>
      </c>
      <c r="J21" s="71">
        <v>12.0</v>
      </c>
      <c r="K21" s="75"/>
      <c r="L21" s="71">
        <f t="shared" si="1"/>
        <v>0</v>
      </c>
      <c r="M21" s="76">
        <f t="shared" si="2"/>
        <v>0</v>
      </c>
      <c r="N21" s="55"/>
      <c r="O21" s="68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ht="18.0" customHeight="1">
      <c r="A22" s="59"/>
      <c r="B22" s="69" t="str">
        <f>"0029"</f>
        <v>0029</v>
      </c>
      <c r="C22" s="69" t="str">
        <f>"898571000297"</f>
        <v>898571000297</v>
      </c>
      <c r="D22" s="70" t="s">
        <v>39</v>
      </c>
      <c r="E22" s="71" t="s">
        <v>40</v>
      </c>
      <c r="F22" s="72">
        <v>51.0</v>
      </c>
      <c r="G22" s="72">
        <v>25.5</v>
      </c>
      <c r="H22" s="73">
        <v>0.6053571428571428</v>
      </c>
      <c r="I22" s="74">
        <v>24.15214285714286</v>
      </c>
      <c r="J22" s="71">
        <v>6.0</v>
      </c>
      <c r="K22" s="75"/>
      <c r="L22" s="71">
        <f t="shared" si="1"/>
        <v>0</v>
      </c>
      <c r="M22" s="76">
        <f t="shared" si="2"/>
        <v>0</v>
      </c>
      <c r="N22" s="55"/>
      <c r="O22" s="68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</row>
    <row r="23" ht="18.0" customHeight="1">
      <c r="A23" s="59"/>
      <c r="B23" s="69" t="str">
        <f>"0087"</f>
        <v>0087</v>
      </c>
      <c r="C23" s="69" t="str">
        <f>"898571000877"</f>
        <v>898571000877</v>
      </c>
      <c r="D23" s="70" t="s">
        <v>41</v>
      </c>
      <c r="E23" s="71" t="s">
        <v>37</v>
      </c>
      <c r="F23" s="72">
        <v>13.0</v>
      </c>
      <c r="G23" s="72">
        <v>6.5</v>
      </c>
      <c r="H23" s="73">
        <v>0.6053571428571428</v>
      </c>
      <c r="I23" s="74">
        <v>6.156428571428571</v>
      </c>
      <c r="J23" s="71">
        <v>14.0</v>
      </c>
      <c r="K23" s="75"/>
      <c r="L23" s="71">
        <f t="shared" si="1"/>
        <v>0</v>
      </c>
      <c r="M23" s="76">
        <f t="shared" si="2"/>
        <v>0</v>
      </c>
      <c r="N23" s="55"/>
      <c r="O23" s="68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ht="18.0" customHeight="1">
      <c r="A24" s="59"/>
      <c r="B24" s="69" t="str">
        <f>"0025"</f>
        <v>0025</v>
      </c>
      <c r="C24" s="69" t="str">
        <f>"898571000259"</f>
        <v>898571000259</v>
      </c>
      <c r="D24" s="70" t="s">
        <v>42</v>
      </c>
      <c r="E24" s="71" t="s">
        <v>35</v>
      </c>
      <c r="F24" s="72">
        <v>26.0</v>
      </c>
      <c r="G24" s="72">
        <v>13.0</v>
      </c>
      <c r="H24" s="73">
        <v>0.6053571428571428</v>
      </c>
      <c r="I24" s="74">
        <v>12.312857142857142</v>
      </c>
      <c r="J24" s="71">
        <v>12.0</v>
      </c>
      <c r="K24" s="75"/>
      <c r="L24" s="71">
        <f t="shared" si="1"/>
        <v>0</v>
      </c>
      <c r="M24" s="76">
        <f t="shared" si="2"/>
        <v>0</v>
      </c>
      <c r="N24" s="55"/>
      <c r="O24" s="68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</row>
    <row r="25" ht="18.0" customHeight="1">
      <c r="A25" s="59"/>
      <c r="B25" s="69" t="str">
        <f>"0030"</f>
        <v>0030</v>
      </c>
      <c r="C25" s="69" t="str">
        <f>"898571000303"</f>
        <v>898571000303</v>
      </c>
      <c r="D25" s="70" t="s">
        <v>43</v>
      </c>
      <c r="E25" s="71" t="s">
        <v>40</v>
      </c>
      <c r="F25" s="72">
        <v>55.0</v>
      </c>
      <c r="G25" s="72">
        <v>27.5</v>
      </c>
      <c r="H25" s="73">
        <v>0.6053571428571429</v>
      </c>
      <c r="I25" s="74">
        <v>26.04642857142857</v>
      </c>
      <c r="J25" s="71">
        <v>6.0</v>
      </c>
      <c r="K25" s="75"/>
      <c r="L25" s="71">
        <f t="shared" si="1"/>
        <v>0</v>
      </c>
      <c r="M25" s="76">
        <f t="shared" si="2"/>
        <v>0</v>
      </c>
      <c r="N25" s="55"/>
      <c r="O25" s="68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ht="18.0" customHeight="1">
      <c r="A26" s="59"/>
      <c r="B26" s="69" t="str">
        <f>"0088"</f>
        <v>0088</v>
      </c>
      <c r="C26" s="69" t="str">
        <f>"898571000884"</f>
        <v>898571000884</v>
      </c>
      <c r="D26" s="70" t="s">
        <v>44</v>
      </c>
      <c r="E26" s="71" t="s">
        <v>37</v>
      </c>
      <c r="F26" s="72">
        <v>13.0</v>
      </c>
      <c r="G26" s="72">
        <v>6.5</v>
      </c>
      <c r="H26" s="73">
        <v>0.6053571428571428</v>
      </c>
      <c r="I26" s="74">
        <v>6.156428571428571</v>
      </c>
      <c r="J26" s="71">
        <v>14.0</v>
      </c>
      <c r="K26" s="75"/>
      <c r="L26" s="71">
        <f t="shared" si="1"/>
        <v>0</v>
      </c>
      <c r="M26" s="76">
        <f t="shared" si="2"/>
        <v>0</v>
      </c>
      <c r="N26" s="55"/>
      <c r="O26" s="68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</row>
    <row r="27" ht="18.0" customHeight="1">
      <c r="A27" s="59"/>
      <c r="B27" s="69" t="str">
        <f>"0020"</f>
        <v>0020</v>
      </c>
      <c r="C27" s="69" t="str">
        <f>"898571000204"</f>
        <v>898571000204</v>
      </c>
      <c r="D27" s="70" t="s">
        <v>45</v>
      </c>
      <c r="E27" s="71" t="s">
        <v>46</v>
      </c>
      <c r="F27" s="72">
        <v>36.0</v>
      </c>
      <c r="G27" s="72">
        <v>18.0</v>
      </c>
      <c r="H27" s="73">
        <v>0.6053571428571429</v>
      </c>
      <c r="I27" s="74">
        <v>17.048571428571428</v>
      </c>
      <c r="J27" s="71">
        <v>12.0</v>
      </c>
      <c r="K27" s="75"/>
      <c r="L27" s="71">
        <f t="shared" si="1"/>
        <v>0</v>
      </c>
      <c r="M27" s="76">
        <f t="shared" si="2"/>
        <v>0</v>
      </c>
      <c r="N27" s="55"/>
      <c r="O27" s="68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ht="18.0" customHeight="1">
      <c r="A28" s="59"/>
      <c r="B28" s="69" t="str">
        <f>"0023"</f>
        <v>0023</v>
      </c>
      <c r="C28" s="69" t="str">
        <f>"898571000235"</f>
        <v>898571000235</v>
      </c>
      <c r="D28" s="70" t="s">
        <v>47</v>
      </c>
      <c r="E28" s="71" t="s">
        <v>48</v>
      </c>
      <c r="F28" s="72">
        <v>55.0</v>
      </c>
      <c r="G28" s="72">
        <v>27.5</v>
      </c>
      <c r="H28" s="73">
        <v>0.6053571428571429</v>
      </c>
      <c r="I28" s="74">
        <v>26.04642857142857</v>
      </c>
      <c r="J28" s="71">
        <v>6.0</v>
      </c>
      <c r="K28" s="75"/>
      <c r="L28" s="71">
        <f t="shared" si="1"/>
        <v>0</v>
      </c>
      <c r="M28" s="76">
        <f t="shared" si="2"/>
        <v>0</v>
      </c>
      <c r="N28" s="55"/>
      <c r="O28" s="68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</row>
    <row r="29" ht="18.0" customHeight="1">
      <c r="A29" s="59"/>
      <c r="B29" s="69" t="str">
        <f>"0089"</f>
        <v>0089</v>
      </c>
      <c r="C29" s="69" t="str">
        <f>"898571000891"</f>
        <v>898571000891</v>
      </c>
      <c r="D29" s="70" t="s">
        <v>49</v>
      </c>
      <c r="E29" s="71" t="s">
        <v>50</v>
      </c>
      <c r="F29" s="72">
        <v>29.0</v>
      </c>
      <c r="G29" s="72">
        <v>14.5</v>
      </c>
      <c r="H29" s="73">
        <v>0.6053571428571428</v>
      </c>
      <c r="I29" s="74">
        <v>13.733571428571429</v>
      </c>
      <c r="J29" s="71">
        <v>6.0</v>
      </c>
      <c r="K29" s="75"/>
      <c r="L29" s="71">
        <f t="shared" si="1"/>
        <v>0</v>
      </c>
      <c r="M29" s="76">
        <f t="shared" si="2"/>
        <v>0</v>
      </c>
      <c r="N29" s="55"/>
      <c r="O29" s="68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ht="18.0" customHeight="1">
      <c r="A30" s="59"/>
      <c r="B30" s="69" t="str">
        <f>"0040"</f>
        <v>0040</v>
      </c>
      <c r="C30" s="69" t="str">
        <f>"898571000402"</f>
        <v>898571000402</v>
      </c>
      <c r="D30" s="70" t="s">
        <v>51</v>
      </c>
      <c r="E30" s="71" t="s">
        <v>30</v>
      </c>
      <c r="F30" s="72">
        <v>16.0</v>
      </c>
      <c r="G30" s="72">
        <v>8.0</v>
      </c>
      <c r="H30" s="73">
        <v>0.6053571428571428</v>
      </c>
      <c r="I30" s="74">
        <v>7.577142857142857</v>
      </c>
      <c r="J30" s="71">
        <v>12.0</v>
      </c>
      <c r="K30" s="75"/>
      <c r="L30" s="71">
        <f t="shared" si="1"/>
        <v>0</v>
      </c>
      <c r="M30" s="76">
        <f t="shared" si="2"/>
        <v>0</v>
      </c>
      <c r="N30" s="55"/>
      <c r="O30" s="68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</row>
    <row r="31" ht="18.0" customHeight="1">
      <c r="A31" s="59"/>
      <c r="B31" s="69" t="str">
        <f>"0031"</f>
        <v>0031</v>
      </c>
      <c r="C31" s="69" t="str">
        <f>"898571000310"</f>
        <v>898571000310</v>
      </c>
      <c r="D31" s="70" t="s">
        <v>52</v>
      </c>
      <c r="E31" s="71" t="s">
        <v>53</v>
      </c>
      <c r="F31" s="72">
        <v>23.0</v>
      </c>
      <c r="G31" s="72">
        <v>11.5</v>
      </c>
      <c r="H31" s="73">
        <v>0.6053571428571428</v>
      </c>
      <c r="I31" s="74">
        <v>10.89214285714286</v>
      </c>
      <c r="J31" s="71">
        <v>12.0</v>
      </c>
      <c r="K31" s="75"/>
      <c r="L31" s="71">
        <f t="shared" si="1"/>
        <v>0</v>
      </c>
      <c r="M31" s="76">
        <f t="shared" si="2"/>
        <v>0</v>
      </c>
      <c r="N31" s="55"/>
      <c r="O31" s="68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ht="18.0" customHeight="1">
      <c r="A32" s="59"/>
      <c r="B32" s="69" t="str">
        <f>"0036"</f>
        <v>0036</v>
      </c>
      <c r="C32" s="69" t="str">
        <f>"898571000365"</f>
        <v>898571000365</v>
      </c>
      <c r="D32" s="70" t="s">
        <v>54</v>
      </c>
      <c r="E32" s="71" t="s">
        <v>55</v>
      </c>
      <c r="F32" s="72">
        <v>45.0</v>
      </c>
      <c r="G32" s="72">
        <v>22.5</v>
      </c>
      <c r="H32" s="73">
        <v>0.6053571428571428</v>
      </c>
      <c r="I32" s="74">
        <v>21.310714285714287</v>
      </c>
      <c r="J32" s="71">
        <v>12.0</v>
      </c>
      <c r="K32" s="75"/>
      <c r="L32" s="71">
        <f t="shared" si="1"/>
        <v>0</v>
      </c>
      <c r="M32" s="76">
        <f t="shared" si="2"/>
        <v>0</v>
      </c>
      <c r="N32" s="55"/>
      <c r="O32" s="68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</row>
    <row r="33" ht="18.0" customHeight="1">
      <c r="A33" s="59"/>
      <c r="B33" s="69" t="str">
        <f>"0048"</f>
        <v>0048</v>
      </c>
      <c r="C33" s="69" t="str">
        <f>"898571000488"</f>
        <v>898571000488</v>
      </c>
      <c r="D33" s="70" t="s">
        <v>56</v>
      </c>
      <c r="E33" s="71" t="s">
        <v>57</v>
      </c>
      <c r="F33" s="72">
        <v>23.0</v>
      </c>
      <c r="G33" s="72">
        <v>11.5</v>
      </c>
      <c r="H33" s="73">
        <v>0.6053571428571428</v>
      </c>
      <c r="I33" s="74">
        <v>10.89214285714286</v>
      </c>
      <c r="J33" s="71">
        <v>12.0</v>
      </c>
      <c r="K33" s="75"/>
      <c r="L33" s="71">
        <f t="shared" si="1"/>
        <v>0</v>
      </c>
      <c r="M33" s="76">
        <f t="shared" si="2"/>
        <v>0</v>
      </c>
      <c r="N33" s="55"/>
      <c r="O33" s="68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ht="18.0" customHeight="1">
      <c r="A34" s="59"/>
      <c r="B34" s="69" t="str">
        <f>"0099"</f>
        <v>0099</v>
      </c>
      <c r="C34" s="69" t="str">
        <f>"898571000990"</f>
        <v>898571000990</v>
      </c>
      <c r="D34" s="70" t="s">
        <v>58</v>
      </c>
      <c r="E34" s="71" t="s">
        <v>37</v>
      </c>
      <c r="F34" s="72">
        <v>13.0</v>
      </c>
      <c r="G34" s="72">
        <v>6.5</v>
      </c>
      <c r="H34" s="73">
        <v>0.6053571428571428</v>
      </c>
      <c r="I34" s="74">
        <v>6.156428571428571</v>
      </c>
      <c r="J34" s="71">
        <v>14.0</v>
      </c>
      <c r="K34" s="75"/>
      <c r="L34" s="71">
        <f t="shared" si="1"/>
        <v>0</v>
      </c>
      <c r="M34" s="76">
        <f t="shared" si="2"/>
        <v>0</v>
      </c>
      <c r="N34" s="55"/>
      <c r="O34" s="68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</row>
    <row r="35" ht="18.0" customHeight="1">
      <c r="A35" s="59"/>
      <c r="B35" s="69" t="str">
        <f>"0037"</f>
        <v>0037</v>
      </c>
      <c r="C35" s="69" t="str">
        <f>"898571000372"</f>
        <v>898571000372</v>
      </c>
      <c r="D35" s="70" t="s">
        <v>59</v>
      </c>
      <c r="E35" s="71" t="s">
        <v>55</v>
      </c>
      <c r="F35" s="72">
        <v>25.0</v>
      </c>
      <c r="G35" s="72">
        <v>12.5</v>
      </c>
      <c r="H35" s="73">
        <v>0.6053571428571428</v>
      </c>
      <c r="I35" s="74">
        <v>11.839285714285714</v>
      </c>
      <c r="J35" s="71">
        <v>12.0</v>
      </c>
      <c r="K35" s="75"/>
      <c r="L35" s="71">
        <f t="shared" si="1"/>
        <v>0</v>
      </c>
      <c r="M35" s="76">
        <f t="shared" si="2"/>
        <v>0</v>
      </c>
      <c r="N35" s="55"/>
      <c r="O35" s="68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ht="18.0" customHeight="1">
      <c r="A36" s="59"/>
      <c r="B36" s="69" t="str">
        <f>"0046"</f>
        <v>0046</v>
      </c>
      <c r="C36" s="69" t="str">
        <f>"898571000464"</f>
        <v>898571000464</v>
      </c>
      <c r="D36" s="70" t="s">
        <v>60</v>
      </c>
      <c r="E36" s="71" t="s">
        <v>40</v>
      </c>
      <c r="F36" s="72">
        <v>55.0</v>
      </c>
      <c r="G36" s="72">
        <v>27.5</v>
      </c>
      <c r="H36" s="73">
        <v>0.6053571428571429</v>
      </c>
      <c r="I36" s="74">
        <v>26.04642857142857</v>
      </c>
      <c r="J36" s="71">
        <v>6.0</v>
      </c>
      <c r="K36" s="75"/>
      <c r="L36" s="71">
        <f t="shared" si="1"/>
        <v>0</v>
      </c>
      <c r="M36" s="76">
        <f t="shared" si="2"/>
        <v>0</v>
      </c>
      <c r="N36" s="55"/>
      <c r="O36" s="68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</row>
    <row r="37" ht="18.0" customHeight="1">
      <c r="A37" s="59"/>
      <c r="B37" s="69" t="str">
        <f>"0100"</f>
        <v>0100</v>
      </c>
      <c r="C37" s="69" t="str">
        <f>"898571001003"</f>
        <v>898571001003</v>
      </c>
      <c r="D37" s="70" t="s">
        <v>61</v>
      </c>
      <c r="E37" s="71" t="s">
        <v>37</v>
      </c>
      <c r="F37" s="72">
        <v>13.0</v>
      </c>
      <c r="G37" s="72">
        <v>6.5</v>
      </c>
      <c r="H37" s="73">
        <v>0.6053571428571428</v>
      </c>
      <c r="I37" s="74">
        <v>6.156428571428571</v>
      </c>
      <c r="J37" s="71">
        <v>14.0</v>
      </c>
      <c r="K37" s="75"/>
      <c r="L37" s="71">
        <f t="shared" si="1"/>
        <v>0</v>
      </c>
      <c r="M37" s="76">
        <f t="shared" si="2"/>
        <v>0</v>
      </c>
      <c r="N37" s="55"/>
      <c r="O37" s="68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ht="18.0" customHeight="1">
      <c r="A38" s="59"/>
      <c r="B38" s="69" t="str">
        <f>"0038"</f>
        <v>0038</v>
      </c>
      <c r="C38" s="69" t="str">
        <f>"898571000389"</f>
        <v>898571000389</v>
      </c>
      <c r="D38" s="70" t="s">
        <v>62</v>
      </c>
      <c r="E38" s="71" t="s">
        <v>63</v>
      </c>
      <c r="F38" s="72">
        <v>26.0</v>
      </c>
      <c r="G38" s="72">
        <v>13.0</v>
      </c>
      <c r="H38" s="73">
        <v>0.6053571428571428</v>
      </c>
      <c r="I38" s="74">
        <v>12.312857142857142</v>
      </c>
      <c r="J38" s="71">
        <v>12.0</v>
      </c>
      <c r="K38" s="75"/>
      <c r="L38" s="71">
        <f t="shared" si="1"/>
        <v>0</v>
      </c>
      <c r="M38" s="76">
        <f t="shared" si="2"/>
        <v>0</v>
      </c>
      <c r="N38" s="55"/>
      <c r="O38" s="68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</row>
    <row r="39" ht="18.0" customHeight="1">
      <c r="A39" s="59"/>
      <c r="B39" s="69" t="str">
        <f>"0047"</f>
        <v>0047</v>
      </c>
      <c r="C39" s="69" t="str">
        <f>"898571000471"</f>
        <v>898571000471</v>
      </c>
      <c r="D39" s="70" t="s">
        <v>64</v>
      </c>
      <c r="E39" s="71" t="s">
        <v>48</v>
      </c>
      <c r="F39" s="72">
        <v>65.0</v>
      </c>
      <c r="G39" s="72">
        <v>32.5</v>
      </c>
      <c r="H39" s="73">
        <v>0.6053571428571428</v>
      </c>
      <c r="I39" s="74">
        <v>30.78214285714286</v>
      </c>
      <c r="J39" s="71">
        <v>6.0</v>
      </c>
      <c r="K39" s="75"/>
      <c r="L39" s="71">
        <f t="shared" si="1"/>
        <v>0</v>
      </c>
      <c r="M39" s="76">
        <f t="shared" si="2"/>
        <v>0</v>
      </c>
      <c r="N39" s="55"/>
      <c r="O39" s="68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ht="18.0" customHeight="1">
      <c r="A40" s="59"/>
      <c r="B40" s="69" t="str">
        <f>"0039"</f>
        <v>0039</v>
      </c>
      <c r="C40" s="69" t="str">
        <f>"898571000396"</f>
        <v>898571000396</v>
      </c>
      <c r="D40" s="70" t="s">
        <v>65</v>
      </c>
      <c r="E40" s="71" t="s">
        <v>66</v>
      </c>
      <c r="F40" s="72">
        <v>27.0</v>
      </c>
      <c r="G40" s="72">
        <v>13.5</v>
      </c>
      <c r="H40" s="73">
        <v>0.6053571428571429</v>
      </c>
      <c r="I40" s="74">
        <v>12.78642857142857</v>
      </c>
      <c r="J40" s="71">
        <v>12.0</v>
      </c>
      <c r="K40" s="75"/>
      <c r="L40" s="71">
        <f t="shared" si="1"/>
        <v>0</v>
      </c>
      <c r="M40" s="76">
        <f t="shared" si="2"/>
        <v>0</v>
      </c>
      <c r="N40" s="55"/>
      <c r="O40" s="68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</row>
    <row r="41" ht="18.0" customHeight="1">
      <c r="A41" s="59"/>
      <c r="B41" s="69" t="str">
        <f>"0052"</f>
        <v>0052</v>
      </c>
      <c r="C41" s="69" t="str">
        <f>"898571000525"</f>
        <v>898571000525</v>
      </c>
      <c r="D41" s="70" t="s">
        <v>67</v>
      </c>
      <c r="E41" s="71" t="s">
        <v>68</v>
      </c>
      <c r="F41" s="72">
        <v>21.0</v>
      </c>
      <c r="G41" s="72">
        <v>10.5</v>
      </c>
      <c r="H41" s="73">
        <v>0.6053571428571429</v>
      </c>
      <c r="I41" s="74">
        <v>9.944999999999999</v>
      </c>
      <c r="J41" s="71">
        <v>12.0</v>
      </c>
      <c r="K41" s="75"/>
      <c r="L41" s="71">
        <f t="shared" si="1"/>
        <v>0</v>
      </c>
      <c r="M41" s="76">
        <f t="shared" si="2"/>
        <v>0</v>
      </c>
      <c r="N41" s="55"/>
      <c r="O41" s="68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ht="18.0" customHeight="1">
      <c r="A42" s="59"/>
      <c r="B42" s="69" t="str">
        <f>"0155"</f>
        <v>0155</v>
      </c>
      <c r="C42" s="69" t="str">
        <f>"898571001553"</f>
        <v>898571001553</v>
      </c>
      <c r="D42" s="70" t="s">
        <v>69</v>
      </c>
      <c r="E42" s="71" t="s">
        <v>50</v>
      </c>
      <c r="F42" s="72">
        <v>29.0</v>
      </c>
      <c r="G42" s="72">
        <v>14.5</v>
      </c>
      <c r="H42" s="73">
        <v>0.6053571428571428</v>
      </c>
      <c r="I42" s="74">
        <v>13.733571428571429</v>
      </c>
      <c r="J42" s="71">
        <v>6.0</v>
      </c>
      <c r="K42" s="75"/>
      <c r="L42" s="71">
        <f t="shared" si="1"/>
        <v>0</v>
      </c>
      <c r="M42" s="76">
        <f t="shared" si="2"/>
        <v>0</v>
      </c>
      <c r="N42" s="55"/>
      <c r="O42" s="68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</row>
    <row r="43" ht="18.0" customHeight="1">
      <c r="A43" s="59"/>
      <c r="B43" s="69" t="str">
        <f>"0064"</f>
        <v>0064</v>
      </c>
      <c r="C43" s="69" t="str">
        <f>"898571000648"</f>
        <v>898571000648</v>
      </c>
      <c r="D43" s="70" t="s">
        <v>70</v>
      </c>
      <c r="E43" s="71" t="s">
        <v>30</v>
      </c>
      <c r="F43" s="72">
        <v>16.0</v>
      </c>
      <c r="G43" s="72">
        <v>8.0</v>
      </c>
      <c r="H43" s="73">
        <v>0.6053571428571428</v>
      </c>
      <c r="I43" s="74">
        <v>7.577142857142857</v>
      </c>
      <c r="J43" s="71">
        <v>12.0</v>
      </c>
      <c r="K43" s="75"/>
      <c r="L43" s="71">
        <f t="shared" si="1"/>
        <v>0</v>
      </c>
      <c r="M43" s="76">
        <f t="shared" si="2"/>
        <v>0</v>
      </c>
      <c r="N43" s="55"/>
      <c r="O43" s="68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ht="18.0" customHeight="1">
      <c r="A44" s="59"/>
      <c r="B44" s="69" t="str">
        <f>"0062"</f>
        <v>0062</v>
      </c>
      <c r="C44" s="69" t="str">
        <f>"898571000624"</f>
        <v>898571000624</v>
      </c>
      <c r="D44" s="70" t="s">
        <v>71</v>
      </c>
      <c r="E44" s="71" t="s">
        <v>72</v>
      </c>
      <c r="F44" s="72">
        <v>26.0</v>
      </c>
      <c r="G44" s="72">
        <v>13.0</v>
      </c>
      <c r="H44" s="73">
        <v>0.6053571428571428</v>
      </c>
      <c r="I44" s="74">
        <v>12.312857142857142</v>
      </c>
      <c r="J44" s="71">
        <v>12.0</v>
      </c>
      <c r="K44" s="75"/>
      <c r="L44" s="71">
        <f t="shared" si="1"/>
        <v>0</v>
      </c>
      <c r="M44" s="76">
        <f t="shared" si="2"/>
        <v>0</v>
      </c>
      <c r="N44" s="55"/>
      <c r="O44" s="68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</row>
    <row r="45" ht="18.0" customHeight="1">
      <c r="A45" s="59"/>
      <c r="B45" s="69" t="str">
        <f>"0066"</f>
        <v>0066</v>
      </c>
      <c r="C45" s="69" t="str">
        <f>"898571000662"</f>
        <v>898571000662</v>
      </c>
      <c r="D45" s="70" t="s">
        <v>73</v>
      </c>
      <c r="E45" s="71" t="s">
        <v>55</v>
      </c>
      <c r="F45" s="72">
        <v>47.0</v>
      </c>
      <c r="G45" s="72">
        <v>23.5</v>
      </c>
      <c r="H45" s="73">
        <v>0.6053571428571429</v>
      </c>
      <c r="I45" s="74">
        <v>22.25785714285714</v>
      </c>
      <c r="J45" s="71">
        <v>12.0</v>
      </c>
      <c r="K45" s="75"/>
      <c r="L45" s="71">
        <f t="shared" si="1"/>
        <v>0</v>
      </c>
      <c r="M45" s="76">
        <f t="shared" si="2"/>
        <v>0</v>
      </c>
      <c r="N45" s="55"/>
      <c r="O45" s="68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ht="18.0" customHeight="1">
      <c r="A46" s="59"/>
      <c r="B46" s="69" t="str">
        <f>"0049"</f>
        <v>0049</v>
      </c>
      <c r="C46" s="69" t="str">
        <f>"898571000495"</f>
        <v>898571000495</v>
      </c>
      <c r="D46" s="70" t="s">
        <v>74</v>
      </c>
      <c r="E46" s="71" t="s">
        <v>55</v>
      </c>
      <c r="F46" s="72">
        <v>25.0</v>
      </c>
      <c r="G46" s="72">
        <v>12.5</v>
      </c>
      <c r="H46" s="73">
        <v>0.6053571428571428</v>
      </c>
      <c r="I46" s="74">
        <v>11.839285714285714</v>
      </c>
      <c r="J46" s="71">
        <v>12.0</v>
      </c>
      <c r="K46" s="75"/>
      <c r="L46" s="71">
        <f t="shared" si="1"/>
        <v>0</v>
      </c>
      <c r="M46" s="76">
        <f t="shared" si="2"/>
        <v>0</v>
      </c>
      <c r="N46" s="55"/>
      <c r="O46" s="68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</row>
    <row r="47" ht="18.0" customHeight="1">
      <c r="A47" s="59"/>
      <c r="B47" s="69" t="str">
        <f>"0060"</f>
        <v>0060</v>
      </c>
      <c r="C47" s="69" t="str">
        <f>"898571000600"</f>
        <v>898571000600</v>
      </c>
      <c r="D47" s="70" t="s">
        <v>75</v>
      </c>
      <c r="E47" s="71" t="s">
        <v>40</v>
      </c>
      <c r="F47" s="72">
        <v>55.0</v>
      </c>
      <c r="G47" s="72">
        <v>27.5</v>
      </c>
      <c r="H47" s="73">
        <v>0.6053571428571429</v>
      </c>
      <c r="I47" s="74">
        <v>26.04642857142857</v>
      </c>
      <c r="J47" s="71">
        <v>6.0</v>
      </c>
      <c r="K47" s="75"/>
      <c r="L47" s="71">
        <f t="shared" si="1"/>
        <v>0</v>
      </c>
      <c r="M47" s="76">
        <f t="shared" si="2"/>
        <v>0</v>
      </c>
      <c r="N47" s="55"/>
      <c r="O47" s="68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ht="18.0" customHeight="1">
      <c r="A48" s="59"/>
      <c r="B48" s="69" t="str">
        <f>"0050"</f>
        <v>0050</v>
      </c>
      <c r="C48" s="69" t="str">
        <f>"898571000501"</f>
        <v>898571000501</v>
      </c>
      <c r="D48" s="70" t="s">
        <v>76</v>
      </c>
      <c r="E48" s="71" t="s">
        <v>63</v>
      </c>
      <c r="F48" s="72">
        <v>26.0</v>
      </c>
      <c r="G48" s="72">
        <v>13.0</v>
      </c>
      <c r="H48" s="73">
        <v>0.6053571428571428</v>
      </c>
      <c r="I48" s="74">
        <v>12.312857142857142</v>
      </c>
      <c r="J48" s="71">
        <v>12.0</v>
      </c>
      <c r="K48" s="75"/>
      <c r="L48" s="71">
        <f t="shared" si="1"/>
        <v>0</v>
      </c>
      <c r="M48" s="76">
        <f t="shared" si="2"/>
        <v>0</v>
      </c>
      <c r="N48" s="55"/>
      <c r="O48" s="68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</row>
    <row r="49" ht="18.0" customHeight="1">
      <c r="A49" s="59"/>
      <c r="B49" s="69" t="str">
        <f>"0061"</f>
        <v>0061</v>
      </c>
      <c r="C49" s="69" t="str">
        <f>"898571000617"</f>
        <v>898571000617</v>
      </c>
      <c r="D49" s="70" t="s">
        <v>77</v>
      </c>
      <c r="E49" s="71" t="s">
        <v>48</v>
      </c>
      <c r="F49" s="72">
        <v>67.0</v>
      </c>
      <c r="G49" s="72">
        <v>33.5</v>
      </c>
      <c r="H49" s="73">
        <v>0.6053571428571428</v>
      </c>
      <c r="I49" s="74">
        <v>31.729285714285716</v>
      </c>
      <c r="J49" s="71">
        <v>6.0</v>
      </c>
      <c r="K49" s="75"/>
      <c r="L49" s="71">
        <f t="shared" si="1"/>
        <v>0</v>
      </c>
      <c r="M49" s="76">
        <f t="shared" si="2"/>
        <v>0</v>
      </c>
      <c r="N49" s="55"/>
      <c r="O49" s="68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ht="18.0" customHeight="1">
      <c r="A50" s="59"/>
      <c r="B50" s="69" t="str">
        <f>"0071"</f>
        <v>0071</v>
      </c>
      <c r="C50" s="69" t="str">
        <f>"898571000716"</f>
        <v>898571000716</v>
      </c>
      <c r="D50" s="70" t="s">
        <v>78</v>
      </c>
      <c r="E50" s="71" t="s">
        <v>46</v>
      </c>
      <c r="F50" s="72">
        <v>40.0</v>
      </c>
      <c r="G50" s="72">
        <v>20.0</v>
      </c>
      <c r="H50" s="73">
        <v>0.6053571428571429</v>
      </c>
      <c r="I50" s="74">
        <v>18.942857142857143</v>
      </c>
      <c r="J50" s="71">
        <v>12.0</v>
      </c>
      <c r="K50" s="75"/>
      <c r="L50" s="71">
        <f t="shared" si="1"/>
        <v>0</v>
      </c>
      <c r="M50" s="76">
        <f t="shared" si="2"/>
        <v>0</v>
      </c>
      <c r="N50" s="55"/>
      <c r="O50" s="68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</row>
    <row r="51" ht="18.0" customHeight="1">
      <c r="A51" s="59"/>
      <c r="B51" s="69" t="str">
        <f>"0051"</f>
        <v>0051</v>
      </c>
      <c r="C51" s="69" t="str">
        <f>"898571000518"</f>
        <v>898571000518</v>
      </c>
      <c r="D51" s="70" t="s">
        <v>79</v>
      </c>
      <c r="E51" s="71" t="s">
        <v>63</v>
      </c>
      <c r="F51" s="72">
        <v>22.0</v>
      </c>
      <c r="G51" s="72">
        <v>11.0</v>
      </c>
      <c r="H51" s="73">
        <v>0.6053571428571428</v>
      </c>
      <c r="I51" s="74">
        <v>10.418571428571427</v>
      </c>
      <c r="J51" s="71">
        <v>12.0</v>
      </c>
      <c r="K51" s="75"/>
      <c r="L51" s="71">
        <f t="shared" si="1"/>
        <v>0</v>
      </c>
      <c r="M51" s="76">
        <f t="shared" si="2"/>
        <v>0</v>
      </c>
      <c r="N51" s="55"/>
      <c r="O51" s="68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ht="18.0" customHeight="1">
      <c r="A52" s="59"/>
      <c r="B52" s="69" t="str">
        <f>"0162"</f>
        <v>0162</v>
      </c>
      <c r="C52" s="69" t="str">
        <f>"850011058077"</f>
        <v>850011058077</v>
      </c>
      <c r="D52" s="70" t="s">
        <v>80</v>
      </c>
      <c r="E52" s="71" t="s">
        <v>30</v>
      </c>
      <c r="F52" s="72">
        <v>16.0</v>
      </c>
      <c r="G52" s="72">
        <v>8.0</v>
      </c>
      <c r="H52" s="73">
        <v>0.6053571428571428</v>
      </c>
      <c r="I52" s="74">
        <v>7.577142857142857</v>
      </c>
      <c r="J52" s="71">
        <v>24.0</v>
      </c>
      <c r="K52" s="75"/>
      <c r="L52" s="71">
        <f t="shared" si="1"/>
        <v>0</v>
      </c>
      <c r="M52" s="76">
        <f t="shared" si="2"/>
        <v>0</v>
      </c>
      <c r="N52" s="55"/>
      <c r="O52" s="68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</row>
    <row r="53" ht="18.0" customHeight="1">
      <c r="A53" s="59"/>
      <c r="B53" s="69" t="str">
        <f>"0150"</f>
        <v>0150</v>
      </c>
      <c r="C53" s="69" t="str">
        <f>"898571001508"</f>
        <v>898571001508</v>
      </c>
      <c r="D53" s="70" t="s">
        <v>81</v>
      </c>
      <c r="E53" s="71" t="s">
        <v>46</v>
      </c>
      <c r="F53" s="72">
        <v>26.0</v>
      </c>
      <c r="G53" s="72">
        <v>13.0</v>
      </c>
      <c r="H53" s="73">
        <v>0.6053571428571428</v>
      </c>
      <c r="I53" s="74">
        <v>12.312857142857142</v>
      </c>
      <c r="J53" s="71">
        <v>12.0</v>
      </c>
      <c r="K53" s="75"/>
      <c r="L53" s="71">
        <f t="shared" si="1"/>
        <v>0</v>
      </c>
      <c r="M53" s="76">
        <f t="shared" si="2"/>
        <v>0</v>
      </c>
      <c r="N53" s="55"/>
      <c r="O53" s="68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ht="18.0" customHeight="1">
      <c r="A54" s="59"/>
      <c r="B54" s="69" t="str">
        <f>"0166"</f>
        <v>0166</v>
      </c>
      <c r="C54" s="69" t="str">
        <f>"850011058169"</f>
        <v>850011058169</v>
      </c>
      <c r="D54" s="70" t="s">
        <v>82</v>
      </c>
      <c r="E54" s="71" t="s">
        <v>30</v>
      </c>
      <c r="F54" s="72">
        <v>16.0</v>
      </c>
      <c r="G54" s="72">
        <v>8.0</v>
      </c>
      <c r="H54" s="73">
        <v>0.6053571428571428</v>
      </c>
      <c r="I54" s="74">
        <v>7.577142857142857</v>
      </c>
      <c r="J54" s="71">
        <v>12.0</v>
      </c>
      <c r="K54" s="75"/>
      <c r="L54" s="71">
        <f t="shared" si="1"/>
        <v>0</v>
      </c>
      <c r="M54" s="76">
        <f t="shared" si="2"/>
        <v>0</v>
      </c>
      <c r="N54" s="55"/>
      <c r="O54" s="68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</row>
    <row r="55" ht="18.0" customHeight="1">
      <c r="A55" s="59"/>
      <c r="B55" s="69" t="str">
        <f>"0152"</f>
        <v>0152</v>
      </c>
      <c r="C55" s="69" t="str">
        <f>"898571001522"</f>
        <v>898571001522</v>
      </c>
      <c r="D55" s="70" t="s">
        <v>83</v>
      </c>
      <c r="E55" s="71" t="s">
        <v>84</v>
      </c>
      <c r="F55" s="72">
        <v>28.0</v>
      </c>
      <c r="G55" s="72">
        <v>14.0</v>
      </c>
      <c r="H55" s="73">
        <v>0.6053571428571428</v>
      </c>
      <c r="I55" s="74">
        <v>13.26</v>
      </c>
      <c r="J55" s="71">
        <v>12.0</v>
      </c>
      <c r="K55" s="75"/>
      <c r="L55" s="71">
        <f t="shared" si="1"/>
        <v>0</v>
      </c>
      <c r="M55" s="76">
        <f t="shared" si="2"/>
        <v>0</v>
      </c>
      <c r="N55" s="55"/>
      <c r="O55" s="68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ht="18.0" customHeight="1">
      <c r="A56" s="59"/>
      <c r="B56" s="69" t="str">
        <f>"0128"</f>
        <v>0128</v>
      </c>
      <c r="C56" s="69" t="str">
        <f>"898571001287"</f>
        <v>898571001287</v>
      </c>
      <c r="D56" s="70" t="s">
        <v>85</v>
      </c>
      <c r="E56" s="71" t="s">
        <v>55</v>
      </c>
      <c r="F56" s="72">
        <v>26.0</v>
      </c>
      <c r="G56" s="72">
        <v>13.0</v>
      </c>
      <c r="H56" s="73">
        <v>0.6053571428571428</v>
      </c>
      <c r="I56" s="74">
        <v>12.312857142857142</v>
      </c>
      <c r="J56" s="71">
        <v>12.0</v>
      </c>
      <c r="K56" s="75"/>
      <c r="L56" s="71">
        <f t="shared" si="1"/>
        <v>0</v>
      </c>
      <c r="M56" s="76">
        <f t="shared" si="2"/>
        <v>0</v>
      </c>
      <c r="N56" s="55"/>
      <c r="O56" s="68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</row>
    <row r="57" ht="18.0" customHeight="1">
      <c r="A57" s="59"/>
      <c r="B57" s="69" t="str">
        <f>"0129"</f>
        <v>0129</v>
      </c>
      <c r="C57" s="69" t="str">
        <f>"898571001294"</f>
        <v>898571001294</v>
      </c>
      <c r="D57" s="70" t="s">
        <v>86</v>
      </c>
      <c r="E57" s="71" t="s">
        <v>55</v>
      </c>
      <c r="F57" s="72">
        <v>28.0</v>
      </c>
      <c r="G57" s="72">
        <v>14.0</v>
      </c>
      <c r="H57" s="73">
        <v>0.6053571428571428</v>
      </c>
      <c r="I57" s="74">
        <v>13.26</v>
      </c>
      <c r="J57" s="71">
        <v>12.0</v>
      </c>
      <c r="K57" s="75"/>
      <c r="L57" s="71">
        <f t="shared" si="1"/>
        <v>0</v>
      </c>
      <c r="M57" s="76">
        <f t="shared" si="2"/>
        <v>0</v>
      </c>
      <c r="N57" s="55"/>
      <c r="O57" s="68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ht="18.0" customHeight="1">
      <c r="A58" s="59"/>
      <c r="B58" s="69" t="str">
        <f>"0131"</f>
        <v>0131</v>
      </c>
      <c r="C58" s="69" t="str">
        <f>"898571001317"</f>
        <v>898571001317</v>
      </c>
      <c r="D58" s="70" t="s">
        <v>87</v>
      </c>
      <c r="E58" s="71" t="s">
        <v>88</v>
      </c>
      <c r="F58" s="72">
        <v>22.0</v>
      </c>
      <c r="G58" s="72">
        <v>11.0</v>
      </c>
      <c r="H58" s="73">
        <v>0.6053571428571428</v>
      </c>
      <c r="I58" s="74">
        <v>10.418571428571427</v>
      </c>
      <c r="J58" s="71">
        <v>12.0</v>
      </c>
      <c r="K58" s="75"/>
      <c r="L58" s="71">
        <f t="shared" si="1"/>
        <v>0</v>
      </c>
      <c r="M58" s="76">
        <f t="shared" si="2"/>
        <v>0</v>
      </c>
      <c r="N58" s="55"/>
      <c r="O58" s="68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</row>
    <row r="59" ht="18.0" customHeight="1">
      <c r="A59" s="59"/>
      <c r="B59" s="69" t="str">
        <f>"0137"</f>
        <v>0137</v>
      </c>
      <c r="C59" s="69" t="str">
        <f>"898571001379"</f>
        <v>898571001379</v>
      </c>
      <c r="D59" s="70" t="s">
        <v>89</v>
      </c>
      <c r="E59" s="71" t="s">
        <v>90</v>
      </c>
      <c r="F59" s="72">
        <v>26.0</v>
      </c>
      <c r="G59" s="72">
        <v>13.0</v>
      </c>
      <c r="H59" s="73">
        <v>0.6053571428571428</v>
      </c>
      <c r="I59" s="74">
        <v>12.312857142857142</v>
      </c>
      <c r="J59" s="71">
        <v>12.0</v>
      </c>
      <c r="K59" s="75"/>
      <c r="L59" s="71">
        <f t="shared" si="1"/>
        <v>0</v>
      </c>
      <c r="M59" s="76">
        <f t="shared" si="2"/>
        <v>0</v>
      </c>
      <c r="N59" s="55"/>
      <c r="O59" s="68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ht="18.0" customHeight="1">
      <c r="A60" s="59"/>
      <c r="B60" s="69" t="str">
        <f>"0182"</f>
        <v>0182</v>
      </c>
      <c r="C60" s="69" t="str">
        <f>"850011058312"</f>
        <v>850011058312</v>
      </c>
      <c r="D60" s="70" t="s">
        <v>91</v>
      </c>
      <c r="E60" s="71" t="s">
        <v>92</v>
      </c>
      <c r="F60" s="72">
        <v>26.0</v>
      </c>
      <c r="G60" s="72">
        <v>13.0</v>
      </c>
      <c r="H60" s="73">
        <v>0.6053571428571428</v>
      </c>
      <c r="I60" s="74">
        <v>12.312857142857142</v>
      </c>
      <c r="J60" s="71">
        <v>12.0</v>
      </c>
      <c r="K60" s="75"/>
      <c r="L60" s="71">
        <f t="shared" si="1"/>
        <v>0</v>
      </c>
      <c r="M60" s="76">
        <f t="shared" si="2"/>
        <v>0</v>
      </c>
      <c r="N60" s="55"/>
      <c r="O60" s="68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</row>
    <row r="61" ht="18.0" customHeight="1">
      <c r="A61" s="59"/>
      <c r="B61" s="69" t="str">
        <f>"0180"</f>
        <v>0180</v>
      </c>
      <c r="C61" s="69" t="str">
        <f>"850011058299"</f>
        <v>850011058299</v>
      </c>
      <c r="D61" s="70" t="s">
        <v>93</v>
      </c>
      <c r="E61" s="71" t="s">
        <v>55</v>
      </c>
      <c r="F61" s="72">
        <v>29.0</v>
      </c>
      <c r="G61" s="72">
        <v>14.5</v>
      </c>
      <c r="H61" s="73">
        <v>0.6053571428571428</v>
      </c>
      <c r="I61" s="74">
        <v>13.733571428571429</v>
      </c>
      <c r="J61" s="71">
        <v>12.0</v>
      </c>
      <c r="K61" s="75"/>
      <c r="L61" s="71">
        <f t="shared" si="1"/>
        <v>0</v>
      </c>
      <c r="M61" s="76">
        <f t="shared" si="2"/>
        <v>0</v>
      </c>
      <c r="N61" s="55"/>
      <c r="O61" s="68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ht="18.0" customHeight="1">
      <c r="A62" s="59"/>
      <c r="B62" s="69" t="str">
        <f>"0181"</f>
        <v>0181</v>
      </c>
      <c r="C62" s="69" t="str">
        <f>"850011058329"</f>
        <v>850011058329</v>
      </c>
      <c r="D62" s="70" t="s">
        <v>94</v>
      </c>
      <c r="E62" s="71" t="s">
        <v>95</v>
      </c>
      <c r="F62" s="72">
        <v>30.0</v>
      </c>
      <c r="G62" s="72">
        <v>15.0</v>
      </c>
      <c r="H62" s="73">
        <v>0.6053571428571428</v>
      </c>
      <c r="I62" s="74">
        <v>14.207142857142857</v>
      </c>
      <c r="J62" s="71">
        <v>12.0</v>
      </c>
      <c r="K62" s="75"/>
      <c r="L62" s="71">
        <f t="shared" si="1"/>
        <v>0</v>
      </c>
      <c r="M62" s="76">
        <f t="shared" si="2"/>
        <v>0</v>
      </c>
      <c r="N62" s="55"/>
      <c r="O62" s="68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  <row r="63" ht="18.0" customHeight="1">
      <c r="A63" s="59"/>
      <c r="B63" s="69" t="str">
        <f>"0183"</f>
        <v>0183</v>
      </c>
      <c r="C63" s="69" t="str">
        <f>"850011058305"</f>
        <v>850011058305</v>
      </c>
      <c r="D63" s="70" t="s">
        <v>96</v>
      </c>
      <c r="E63" s="71" t="s">
        <v>97</v>
      </c>
      <c r="F63" s="72">
        <v>32.0</v>
      </c>
      <c r="G63" s="72">
        <v>16.0</v>
      </c>
      <c r="H63" s="73">
        <v>0.6053571428571428</v>
      </c>
      <c r="I63" s="74">
        <v>15.154285714285715</v>
      </c>
      <c r="J63" s="71">
        <v>12.0</v>
      </c>
      <c r="K63" s="75"/>
      <c r="L63" s="71">
        <f t="shared" si="1"/>
        <v>0</v>
      </c>
      <c r="M63" s="76">
        <f t="shared" si="2"/>
        <v>0</v>
      </c>
      <c r="N63" s="55"/>
      <c r="O63" s="68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ht="18.0" customHeight="1">
      <c r="A64" s="59"/>
      <c r="B64" s="69" t="str">
        <f>"0184"</f>
        <v>0184</v>
      </c>
      <c r="C64" s="69" t="str">
        <f>"850011058381"</f>
        <v>850011058381</v>
      </c>
      <c r="D64" s="70" t="s">
        <v>98</v>
      </c>
      <c r="E64" s="71" t="s">
        <v>92</v>
      </c>
      <c r="F64" s="72">
        <v>26.0</v>
      </c>
      <c r="G64" s="72">
        <v>13.0</v>
      </c>
      <c r="H64" s="73">
        <v>0.6053571428571428</v>
      </c>
      <c r="I64" s="74">
        <v>12.312857142857142</v>
      </c>
      <c r="J64" s="71">
        <v>12.0</v>
      </c>
      <c r="K64" s="75"/>
      <c r="L64" s="71">
        <f t="shared" si="1"/>
        <v>0</v>
      </c>
      <c r="M64" s="76">
        <f t="shared" si="2"/>
        <v>0</v>
      </c>
      <c r="N64" s="55"/>
      <c r="O64" s="68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</row>
    <row r="65" ht="18.0" customHeight="1">
      <c r="A65" s="59"/>
      <c r="B65" s="69" t="str">
        <f>"0173"</f>
        <v>0173</v>
      </c>
      <c r="C65" s="69" t="str">
        <f>"850011058275"</f>
        <v>850011058275</v>
      </c>
      <c r="D65" s="70" t="s">
        <v>99</v>
      </c>
      <c r="E65" s="71" t="s">
        <v>30</v>
      </c>
      <c r="F65" s="72">
        <v>17.0</v>
      </c>
      <c r="G65" s="72">
        <v>8.5</v>
      </c>
      <c r="H65" s="73">
        <v>0.6053571428571428</v>
      </c>
      <c r="I65" s="74">
        <v>8.050714285714285</v>
      </c>
      <c r="J65" s="71">
        <v>12.0</v>
      </c>
      <c r="K65" s="75"/>
      <c r="L65" s="71">
        <f t="shared" si="1"/>
        <v>0</v>
      </c>
      <c r="M65" s="76">
        <f t="shared" si="2"/>
        <v>0</v>
      </c>
      <c r="N65" s="55"/>
      <c r="O65" s="68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ht="18.0" customHeight="1">
      <c r="A66" s="59"/>
      <c r="B66" s="69" t="str">
        <f>"0164"</f>
        <v>0164</v>
      </c>
      <c r="C66" s="69" t="str">
        <f>"850011058220"</f>
        <v>850011058220</v>
      </c>
      <c r="D66" s="70" t="s">
        <v>100</v>
      </c>
      <c r="E66" s="71" t="s">
        <v>72</v>
      </c>
      <c r="F66" s="72">
        <v>25.0</v>
      </c>
      <c r="G66" s="72">
        <v>12.5</v>
      </c>
      <c r="H66" s="73">
        <v>0.6053571428571428</v>
      </c>
      <c r="I66" s="74">
        <v>11.839285714285714</v>
      </c>
      <c r="J66" s="71">
        <v>12.0</v>
      </c>
      <c r="K66" s="75"/>
      <c r="L66" s="71">
        <f t="shared" si="1"/>
        <v>0</v>
      </c>
      <c r="M66" s="76">
        <f t="shared" si="2"/>
        <v>0</v>
      </c>
      <c r="N66" s="55"/>
      <c r="O66" s="68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</row>
    <row r="67" ht="18.0" customHeight="1">
      <c r="A67" s="59"/>
      <c r="B67" s="69" t="str">
        <f>"0194"</f>
        <v>0194</v>
      </c>
      <c r="C67" s="69" t="str">
        <f>"850011058510"</f>
        <v>850011058510</v>
      </c>
      <c r="D67" s="70" t="s">
        <v>101</v>
      </c>
      <c r="E67" s="71" t="s">
        <v>102</v>
      </c>
      <c r="F67" s="72">
        <v>45.0</v>
      </c>
      <c r="G67" s="72">
        <v>22.5</v>
      </c>
      <c r="H67" s="73">
        <v>0.6053571428571428</v>
      </c>
      <c r="I67" s="74">
        <v>21.310714285714287</v>
      </c>
      <c r="J67" s="71">
        <v>12.0</v>
      </c>
      <c r="K67" s="75"/>
      <c r="L67" s="71">
        <f t="shared" si="1"/>
        <v>0</v>
      </c>
      <c r="M67" s="76">
        <f t="shared" si="2"/>
        <v>0</v>
      </c>
      <c r="N67" s="55"/>
      <c r="O67" s="68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ht="18.0" customHeight="1">
      <c r="A68" s="59"/>
      <c r="B68" s="69" t="str">
        <f>"0165"</f>
        <v>0165</v>
      </c>
      <c r="C68" s="69" t="str">
        <f>"850011058244"</f>
        <v>850011058244</v>
      </c>
      <c r="D68" s="70" t="s">
        <v>103</v>
      </c>
      <c r="E68" s="71" t="s">
        <v>55</v>
      </c>
      <c r="F68" s="72">
        <v>28.0</v>
      </c>
      <c r="G68" s="72">
        <v>14.0</v>
      </c>
      <c r="H68" s="73">
        <v>0.6053571428571428</v>
      </c>
      <c r="I68" s="74">
        <v>13.26</v>
      </c>
      <c r="J68" s="71">
        <v>12.0</v>
      </c>
      <c r="K68" s="75"/>
      <c r="L68" s="71">
        <f t="shared" si="1"/>
        <v>0</v>
      </c>
      <c r="M68" s="76">
        <f t="shared" si="2"/>
        <v>0</v>
      </c>
      <c r="N68" s="55"/>
      <c r="O68" s="68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</row>
    <row r="69" ht="18.0" customHeight="1">
      <c r="A69" s="59"/>
      <c r="B69" s="69" t="str">
        <f>"0177"</f>
        <v>0177</v>
      </c>
      <c r="C69" s="69" t="str">
        <f>"850011058411"</f>
        <v>850011058411</v>
      </c>
      <c r="D69" s="70" t="s">
        <v>104</v>
      </c>
      <c r="E69" s="71" t="s">
        <v>30</v>
      </c>
      <c r="F69" s="72">
        <v>16.0</v>
      </c>
      <c r="G69" s="72">
        <v>8.0</v>
      </c>
      <c r="H69" s="73">
        <v>0.6053571428571428</v>
      </c>
      <c r="I69" s="74">
        <v>7.577142857142857</v>
      </c>
      <c r="J69" s="71">
        <v>12.0</v>
      </c>
      <c r="K69" s="75"/>
      <c r="L69" s="71">
        <f t="shared" si="1"/>
        <v>0</v>
      </c>
      <c r="M69" s="76">
        <f t="shared" si="2"/>
        <v>0</v>
      </c>
      <c r="N69" s="55"/>
      <c r="O69" s="68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ht="18.0" customHeight="1">
      <c r="A70" s="59"/>
      <c r="B70" s="69" t="str">
        <f>"0172"</f>
        <v>0172</v>
      </c>
      <c r="C70" s="69" t="str">
        <f>"850011058237"</f>
        <v>850011058237</v>
      </c>
      <c r="D70" s="70" t="s">
        <v>105</v>
      </c>
      <c r="E70" s="71" t="s">
        <v>46</v>
      </c>
      <c r="F70" s="72">
        <v>40.0</v>
      </c>
      <c r="G70" s="72">
        <v>20.0</v>
      </c>
      <c r="H70" s="73">
        <v>0.6053571428571429</v>
      </c>
      <c r="I70" s="74">
        <v>18.942857142857143</v>
      </c>
      <c r="J70" s="71">
        <v>12.0</v>
      </c>
      <c r="K70" s="75"/>
      <c r="L70" s="71">
        <f t="shared" si="1"/>
        <v>0</v>
      </c>
      <c r="M70" s="76">
        <f t="shared" si="2"/>
        <v>0</v>
      </c>
      <c r="N70" s="55"/>
      <c r="O70" s="68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</row>
    <row r="71" ht="18.0" customHeight="1">
      <c r="A71" s="59"/>
      <c r="B71" s="69" t="str">
        <f>"0193"</f>
        <v>0193</v>
      </c>
      <c r="C71" s="69" t="str">
        <f>"850011058497"</f>
        <v>850011058497</v>
      </c>
      <c r="D71" s="70" t="s">
        <v>106</v>
      </c>
      <c r="E71" s="71" t="s">
        <v>63</v>
      </c>
      <c r="F71" s="72">
        <v>28.0</v>
      </c>
      <c r="G71" s="72">
        <v>14.0</v>
      </c>
      <c r="H71" s="73">
        <v>0.6053571428571428</v>
      </c>
      <c r="I71" s="74">
        <v>13.26</v>
      </c>
      <c r="J71" s="71">
        <v>12.0</v>
      </c>
      <c r="K71" s="75"/>
      <c r="L71" s="71">
        <f t="shared" si="1"/>
        <v>0</v>
      </c>
      <c r="M71" s="76">
        <f t="shared" si="2"/>
        <v>0</v>
      </c>
      <c r="N71" s="55"/>
      <c r="O71" s="68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ht="18.0" customHeight="1">
      <c r="A72" s="59"/>
      <c r="B72" s="69" t="str">
        <f>"0176"</f>
        <v>0176</v>
      </c>
      <c r="C72" s="69" t="str">
        <f>"850011058404"</f>
        <v>850011058404</v>
      </c>
      <c r="D72" s="70" t="s">
        <v>107</v>
      </c>
      <c r="E72" s="71" t="s">
        <v>30</v>
      </c>
      <c r="F72" s="72">
        <v>16.0</v>
      </c>
      <c r="G72" s="72">
        <v>8.0</v>
      </c>
      <c r="H72" s="73">
        <v>0.6053571428571428</v>
      </c>
      <c r="I72" s="74">
        <v>7.577142857142857</v>
      </c>
      <c r="J72" s="71">
        <v>12.0</v>
      </c>
      <c r="K72" s="75"/>
      <c r="L72" s="71">
        <f t="shared" si="1"/>
        <v>0</v>
      </c>
      <c r="M72" s="76">
        <f t="shared" si="2"/>
        <v>0</v>
      </c>
      <c r="N72" s="55"/>
      <c r="O72" s="68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</row>
    <row r="73" ht="18.0" customHeight="1">
      <c r="A73" s="59"/>
      <c r="B73" s="69" t="str">
        <f>"0170"</f>
        <v>0170</v>
      </c>
      <c r="C73" s="69" t="str">
        <f>"850011058206"</f>
        <v>850011058206</v>
      </c>
      <c r="D73" s="70" t="s">
        <v>108</v>
      </c>
      <c r="E73" s="71" t="s">
        <v>109</v>
      </c>
      <c r="F73" s="72">
        <v>25.0</v>
      </c>
      <c r="G73" s="72">
        <v>12.5</v>
      </c>
      <c r="H73" s="73">
        <v>0.6053571428571428</v>
      </c>
      <c r="I73" s="74">
        <v>11.839285714285714</v>
      </c>
      <c r="J73" s="71">
        <v>12.0</v>
      </c>
      <c r="K73" s="75"/>
      <c r="L73" s="71">
        <f t="shared" si="1"/>
        <v>0</v>
      </c>
      <c r="M73" s="76">
        <f t="shared" si="2"/>
        <v>0</v>
      </c>
      <c r="N73" s="55"/>
      <c r="O73" s="68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ht="18.0" customHeight="1">
      <c r="A74" s="59"/>
      <c r="B74" s="69" t="str">
        <f>"0171"</f>
        <v>0171</v>
      </c>
      <c r="C74" s="69" t="str">
        <f>"850011058213"</f>
        <v>850011058213</v>
      </c>
      <c r="D74" s="70" t="s">
        <v>110</v>
      </c>
      <c r="E74" s="71" t="s">
        <v>63</v>
      </c>
      <c r="F74" s="72">
        <v>20.0</v>
      </c>
      <c r="G74" s="72">
        <v>10.0</v>
      </c>
      <c r="H74" s="73">
        <v>0.6053571428571429</v>
      </c>
      <c r="I74" s="74">
        <v>9.471428571428572</v>
      </c>
      <c r="J74" s="71">
        <v>12.0</v>
      </c>
      <c r="K74" s="75"/>
      <c r="L74" s="71">
        <f t="shared" si="1"/>
        <v>0</v>
      </c>
      <c r="M74" s="76">
        <f t="shared" si="2"/>
        <v>0</v>
      </c>
      <c r="N74" s="55"/>
      <c r="O74" s="68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</row>
    <row r="75" ht="18.0" customHeight="1">
      <c r="A75" s="59"/>
      <c r="B75" s="69" t="str">
        <f>"0132"</f>
        <v>0132</v>
      </c>
      <c r="C75" s="69" t="str">
        <f>"898571001324"</f>
        <v>898571001324</v>
      </c>
      <c r="D75" s="70" t="s">
        <v>111</v>
      </c>
      <c r="E75" s="71" t="s">
        <v>30</v>
      </c>
      <c r="F75" s="72">
        <v>13.0</v>
      </c>
      <c r="G75" s="72">
        <v>6.5</v>
      </c>
      <c r="H75" s="73">
        <v>0.6053571428571428</v>
      </c>
      <c r="I75" s="74">
        <v>6.156428571428571</v>
      </c>
      <c r="J75" s="71">
        <v>12.0</v>
      </c>
      <c r="K75" s="75"/>
      <c r="L75" s="71">
        <f t="shared" si="1"/>
        <v>0</v>
      </c>
      <c r="M75" s="76">
        <f t="shared" si="2"/>
        <v>0</v>
      </c>
      <c r="N75" s="55"/>
      <c r="O75" s="68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ht="18.0" customHeight="1">
      <c r="A76" s="59"/>
      <c r="B76" s="69" t="str">
        <f>"0045"</f>
        <v>0045</v>
      </c>
      <c r="C76" s="69" t="str">
        <f>"898571000457"</f>
        <v>898571000457</v>
      </c>
      <c r="D76" s="70" t="s">
        <v>112</v>
      </c>
      <c r="E76" s="71" t="s">
        <v>72</v>
      </c>
      <c r="F76" s="72">
        <v>21.0</v>
      </c>
      <c r="G76" s="72">
        <v>10.5</v>
      </c>
      <c r="H76" s="73">
        <v>0.6053571428571429</v>
      </c>
      <c r="I76" s="74">
        <v>9.944999999999999</v>
      </c>
      <c r="J76" s="71">
        <v>12.0</v>
      </c>
      <c r="K76" s="75"/>
      <c r="L76" s="71">
        <f t="shared" si="1"/>
        <v>0</v>
      </c>
      <c r="M76" s="76">
        <f t="shared" si="2"/>
        <v>0</v>
      </c>
      <c r="N76" s="55"/>
      <c r="O76" s="68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</row>
    <row r="77" ht="18.0" customHeight="1">
      <c r="A77" s="59"/>
      <c r="B77" s="69" t="str">
        <f>"0121"</f>
        <v>0121</v>
      </c>
      <c r="C77" s="69" t="str">
        <f>"898571001218"</f>
        <v>898571001218</v>
      </c>
      <c r="D77" s="70" t="s">
        <v>113</v>
      </c>
      <c r="E77" s="71" t="s">
        <v>55</v>
      </c>
      <c r="F77" s="72">
        <v>25.0</v>
      </c>
      <c r="G77" s="72">
        <v>12.5</v>
      </c>
      <c r="H77" s="73">
        <v>0.6053571428571428</v>
      </c>
      <c r="I77" s="74">
        <v>11.839285714285714</v>
      </c>
      <c r="J77" s="71">
        <v>12.0</v>
      </c>
      <c r="K77" s="75"/>
      <c r="L77" s="71">
        <f t="shared" si="1"/>
        <v>0</v>
      </c>
      <c r="M77" s="76">
        <f t="shared" si="2"/>
        <v>0</v>
      </c>
      <c r="N77" s="55"/>
      <c r="O77" s="68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ht="18.0" customHeight="1">
      <c r="A78" s="59"/>
      <c r="B78" s="69" t="str">
        <f>"0058"</f>
        <v>0058</v>
      </c>
      <c r="C78" s="69" t="str">
        <f>"898571000587"</f>
        <v>898571000587</v>
      </c>
      <c r="D78" s="70" t="s">
        <v>114</v>
      </c>
      <c r="E78" s="71" t="s">
        <v>63</v>
      </c>
      <c r="F78" s="72">
        <v>22.0</v>
      </c>
      <c r="G78" s="72">
        <v>11.0</v>
      </c>
      <c r="H78" s="73">
        <v>0.6053571428571428</v>
      </c>
      <c r="I78" s="74">
        <v>10.418571428571427</v>
      </c>
      <c r="J78" s="71">
        <v>12.0</v>
      </c>
      <c r="K78" s="75"/>
      <c r="L78" s="71">
        <f t="shared" si="1"/>
        <v>0</v>
      </c>
      <c r="M78" s="76">
        <f t="shared" si="2"/>
        <v>0</v>
      </c>
      <c r="N78" s="55"/>
      <c r="O78" s="68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</row>
    <row r="79" ht="18.0" customHeight="1">
      <c r="A79" s="59"/>
      <c r="B79" s="69" t="str">
        <f>"0135"</f>
        <v>0135</v>
      </c>
      <c r="C79" s="69" t="str">
        <f>"898571001355"</f>
        <v>898571001355</v>
      </c>
      <c r="D79" s="70" t="s">
        <v>115</v>
      </c>
      <c r="E79" s="71" t="s">
        <v>46</v>
      </c>
      <c r="F79" s="72">
        <v>40.0</v>
      </c>
      <c r="G79" s="72">
        <v>20.0</v>
      </c>
      <c r="H79" s="73">
        <v>0.6053571428571429</v>
      </c>
      <c r="I79" s="74">
        <v>18.942857142857143</v>
      </c>
      <c r="J79" s="71">
        <v>12.0</v>
      </c>
      <c r="K79" s="75"/>
      <c r="L79" s="71">
        <f t="shared" si="1"/>
        <v>0</v>
      </c>
      <c r="M79" s="76">
        <f t="shared" si="2"/>
        <v>0</v>
      </c>
      <c r="N79" s="55"/>
      <c r="O79" s="68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ht="18.0" customHeight="1">
      <c r="A80" s="59"/>
      <c r="B80" s="69" t="str">
        <f>"0055"</f>
        <v>0055</v>
      </c>
      <c r="C80" s="69" t="str">
        <f>"898571000556"</f>
        <v>898571000556</v>
      </c>
      <c r="D80" s="70" t="s">
        <v>116</v>
      </c>
      <c r="E80" s="71" t="s">
        <v>30</v>
      </c>
      <c r="F80" s="72">
        <v>13.0</v>
      </c>
      <c r="G80" s="72">
        <v>6.5</v>
      </c>
      <c r="H80" s="73">
        <v>0.6053571428571428</v>
      </c>
      <c r="I80" s="74">
        <v>6.156428571428571</v>
      </c>
      <c r="J80" s="71">
        <v>12.0</v>
      </c>
      <c r="K80" s="75"/>
      <c r="L80" s="71">
        <f t="shared" si="1"/>
        <v>0</v>
      </c>
      <c r="M80" s="76">
        <f t="shared" si="2"/>
        <v>0</v>
      </c>
      <c r="N80" s="55"/>
      <c r="O80" s="68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</row>
    <row r="81" ht="18.0" customHeight="1">
      <c r="A81" s="59"/>
      <c r="B81" s="69" t="str">
        <f>"0043"</f>
        <v>0043</v>
      </c>
      <c r="C81" s="69" t="str">
        <f>"898571000433"</f>
        <v>898571000433</v>
      </c>
      <c r="D81" s="70" t="s">
        <v>117</v>
      </c>
      <c r="E81" s="71" t="s">
        <v>53</v>
      </c>
      <c r="F81" s="72">
        <v>21.0</v>
      </c>
      <c r="G81" s="72">
        <v>10.5</v>
      </c>
      <c r="H81" s="73">
        <v>0.6053571428571429</v>
      </c>
      <c r="I81" s="74">
        <v>9.944999999999999</v>
      </c>
      <c r="J81" s="71">
        <v>12.0</v>
      </c>
      <c r="K81" s="75"/>
      <c r="L81" s="71">
        <f t="shared" si="1"/>
        <v>0</v>
      </c>
      <c r="M81" s="76">
        <f t="shared" si="2"/>
        <v>0</v>
      </c>
      <c r="N81" s="55"/>
      <c r="O81" s="68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ht="18.0" customHeight="1">
      <c r="A82" s="59"/>
      <c r="B82" s="69" t="str">
        <f>"0056"</f>
        <v>0056</v>
      </c>
      <c r="C82" s="69" t="str">
        <f>"898571000563"</f>
        <v>898571000563</v>
      </c>
      <c r="D82" s="70" t="s">
        <v>118</v>
      </c>
      <c r="E82" s="71" t="s">
        <v>55</v>
      </c>
      <c r="F82" s="72">
        <v>40.0</v>
      </c>
      <c r="G82" s="72">
        <v>20.0</v>
      </c>
      <c r="H82" s="73">
        <v>0.6053571428571429</v>
      </c>
      <c r="I82" s="74">
        <v>18.942857142857143</v>
      </c>
      <c r="J82" s="71">
        <v>12.0</v>
      </c>
      <c r="K82" s="75"/>
      <c r="L82" s="71">
        <f t="shared" si="1"/>
        <v>0</v>
      </c>
      <c r="M82" s="76">
        <f t="shared" si="2"/>
        <v>0</v>
      </c>
      <c r="N82" s="55"/>
      <c r="O82" s="68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</row>
    <row r="83" ht="18.0" customHeight="1">
      <c r="A83" s="59"/>
      <c r="B83" s="69" t="str">
        <f>"0041"</f>
        <v>0041</v>
      </c>
      <c r="C83" s="69" t="str">
        <f>"898571000419"</f>
        <v>898571000419</v>
      </c>
      <c r="D83" s="70" t="s">
        <v>119</v>
      </c>
      <c r="E83" s="71" t="s">
        <v>55</v>
      </c>
      <c r="F83" s="72">
        <v>25.0</v>
      </c>
      <c r="G83" s="72">
        <v>12.5</v>
      </c>
      <c r="H83" s="73">
        <v>0.6053571428571428</v>
      </c>
      <c r="I83" s="74">
        <v>11.839285714285714</v>
      </c>
      <c r="J83" s="71">
        <v>12.0</v>
      </c>
      <c r="K83" s="75"/>
      <c r="L83" s="71">
        <f t="shared" si="1"/>
        <v>0</v>
      </c>
      <c r="M83" s="76">
        <f t="shared" si="2"/>
        <v>0</v>
      </c>
      <c r="N83" s="55"/>
      <c r="O83" s="68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ht="18.0" customHeight="1">
      <c r="A84" s="59"/>
      <c r="B84" s="69" t="str">
        <f>"0134"</f>
        <v>0134</v>
      </c>
      <c r="C84" s="69" t="str">
        <f>"898571001348"</f>
        <v>898571001348</v>
      </c>
      <c r="D84" s="70" t="s">
        <v>120</v>
      </c>
      <c r="E84" s="71" t="s">
        <v>30</v>
      </c>
      <c r="F84" s="72">
        <v>13.0</v>
      </c>
      <c r="G84" s="72">
        <v>6.5</v>
      </c>
      <c r="H84" s="73">
        <v>0.6053571428571428</v>
      </c>
      <c r="I84" s="74">
        <v>6.156428571428571</v>
      </c>
      <c r="J84" s="71">
        <v>12.0</v>
      </c>
      <c r="K84" s="75"/>
      <c r="L84" s="71">
        <f t="shared" si="1"/>
        <v>0</v>
      </c>
      <c r="M84" s="76">
        <f t="shared" si="2"/>
        <v>0</v>
      </c>
      <c r="N84" s="55"/>
      <c r="O84" s="68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</row>
    <row r="85" ht="18.0" customHeight="1">
      <c r="A85" s="59"/>
      <c r="B85" s="69" t="str">
        <f>"0042"</f>
        <v>0042</v>
      </c>
      <c r="C85" s="69" t="str">
        <f>"898571000426"</f>
        <v>898571000426</v>
      </c>
      <c r="D85" s="70" t="s">
        <v>121</v>
      </c>
      <c r="E85" s="71" t="s">
        <v>50</v>
      </c>
      <c r="F85" s="72">
        <v>21.0</v>
      </c>
      <c r="G85" s="72">
        <v>10.5</v>
      </c>
      <c r="H85" s="73">
        <v>0.6053571428571429</v>
      </c>
      <c r="I85" s="74">
        <v>9.944999999999999</v>
      </c>
      <c r="J85" s="71">
        <v>12.0</v>
      </c>
      <c r="K85" s="75"/>
      <c r="L85" s="71">
        <f t="shared" si="1"/>
        <v>0</v>
      </c>
      <c r="M85" s="76">
        <f t="shared" si="2"/>
        <v>0</v>
      </c>
      <c r="N85" s="55"/>
      <c r="O85" s="68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ht="18.0" customHeight="1">
      <c r="A86" s="59"/>
      <c r="B86" s="69" t="str">
        <f>"0024"</f>
        <v>0024</v>
      </c>
      <c r="C86" s="69" t="str">
        <f>"898571000242"</f>
        <v>898571000242</v>
      </c>
      <c r="D86" s="70" t="s">
        <v>122</v>
      </c>
      <c r="E86" s="71" t="s">
        <v>123</v>
      </c>
      <c r="F86" s="72">
        <v>22.0</v>
      </c>
      <c r="G86" s="72">
        <v>11.0</v>
      </c>
      <c r="H86" s="73">
        <v>0.6053571428571428</v>
      </c>
      <c r="I86" s="74">
        <v>10.418571428571427</v>
      </c>
      <c r="J86" s="71">
        <v>12.0</v>
      </c>
      <c r="K86" s="75"/>
      <c r="L86" s="71">
        <f t="shared" si="1"/>
        <v>0</v>
      </c>
      <c r="M86" s="76">
        <f t="shared" si="2"/>
        <v>0</v>
      </c>
      <c r="N86" s="55"/>
      <c r="O86" s="68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</row>
    <row r="87" ht="18.0" customHeight="1">
      <c r="A87" s="59"/>
      <c r="B87" s="69" t="str">
        <f>"0026"</f>
        <v>0026</v>
      </c>
      <c r="C87" s="69" t="str">
        <f>"898571000266"</f>
        <v>898571000266</v>
      </c>
      <c r="D87" s="70" t="s">
        <v>124</v>
      </c>
      <c r="E87" s="71" t="s">
        <v>125</v>
      </c>
      <c r="F87" s="72">
        <v>33.0</v>
      </c>
      <c r="G87" s="72">
        <v>16.5</v>
      </c>
      <c r="H87" s="73">
        <v>0.6053571428571427</v>
      </c>
      <c r="I87" s="74">
        <v>15.627857142857144</v>
      </c>
      <c r="J87" s="71">
        <v>12.0</v>
      </c>
      <c r="K87" s="75"/>
      <c r="L87" s="71">
        <f t="shared" si="1"/>
        <v>0</v>
      </c>
      <c r="M87" s="76">
        <f t="shared" si="2"/>
        <v>0</v>
      </c>
      <c r="N87" s="55"/>
      <c r="O87" s="68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ht="18.0" customHeight="1">
      <c r="A88" s="59"/>
      <c r="B88" s="69" t="str">
        <f>"0027"</f>
        <v>0027</v>
      </c>
      <c r="C88" s="69" t="str">
        <f>"898571000273"</f>
        <v>898571000273</v>
      </c>
      <c r="D88" s="70" t="s">
        <v>126</v>
      </c>
      <c r="E88" s="71" t="s">
        <v>63</v>
      </c>
      <c r="F88" s="72">
        <v>17.0</v>
      </c>
      <c r="G88" s="72">
        <v>8.5</v>
      </c>
      <c r="H88" s="73">
        <v>0.6053571428571428</v>
      </c>
      <c r="I88" s="74">
        <v>8.050714285714285</v>
      </c>
      <c r="J88" s="71">
        <v>12.0</v>
      </c>
      <c r="K88" s="75"/>
      <c r="L88" s="71">
        <f t="shared" si="1"/>
        <v>0</v>
      </c>
      <c r="M88" s="76">
        <f t="shared" si="2"/>
        <v>0</v>
      </c>
      <c r="N88" s="55"/>
      <c r="O88" s="68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</row>
    <row r="89" ht="18.0" customHeight="1">
      <c r="A89" s="59"/>
      <c r="B89" s="69" t="str">
        <f>"0033"</f>
        <v>0033</v>
      </c>
      <c r="C89" s="69" t="str">
        <f>"898571000334"</f>
        <v>898571000334</v>
      </c>
      <c r="D89" s="70" t="s">
        <v>127</v>
      </c>
      <c r="E89" s="71" t="s">
        <v>128</v>
      </c>
      <c r="F89" s="72">
        <v>13.0</v>
      </c>
      <c r="G89" s="72">
        <v>6.5</v>
      </c>
      <c r="H89" s="73">
        <v>0.6053571428571428</v>
      </c>
      <c r="I89" s="74">
        <v>6.156428571428571</v>
      </c>
      <c r="J89" s="71">
        <v>24.0</v>
      </c>
      <c r="K89" s="75"/>
      <c r="L89" s="71">
        <f t="shared" si="1"/>
        <v>0</v>
      </c>
      <c r="M89" s="76">
        <f t="shared" si="2"/>
        <v>0</v>
      </c>
      <c r="N89" s="55"/>
      <c r="O89" s="68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ht="18.0" customHeight="1">
      <c r="A90" s="59"/>
      <c r="B90" s="69" t="str">
        <f>"0032"</f>
        <v>0032</v>
      </c>
      <c r="C90" s="69" t="str">
        <f>"898571000327"</f>
        <v>898571000327</v>
      </c>
      <c r="D90" s="70" t="s">
        <v>129</v>
      </c>
      <c r="E90" s="71" t="s">
        <v>130</v>
      </c>
      <c r="F90" s="72">
        <v>21.0</v>
      </c>
      <c r="G90" s="72">
        <v>10.5</v>
      </c>
      <c r="H90" s="73">
        <v>0.6053571428571429</v>
      </c>
      <c r="I90" s="74">
        <v>9.944999999999999</v>
      </c>
      <c r="J90" s="71">
        <v>12.0</v>
      </c>
      <c r="K90" s="75"/>
      <c r="L90" s="71">
        <f t="shared" si="1"/>
        <v>0</v>
      </c>
      <c r="M90" s="76">
        <f t="shared" si="2"/>
        <v>0</v>
      </c>
      <c r="N90" s="55"/>
      <c r="O90" s="68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</row>
    <row r="91" ht="18.0" customHeight="1">
      <c r="A91" s="59"/>
      <c r="B91" s="69" t="str">
        <f>"0034"</f>
        <v>0034</v>
      </c>
      <c r="C91" s="69" t="str">
        <f>"898571000341"</f>
        <v>898571000341</v>
      </c>
      <c r="D91" s="70" t="s">
        <v>131</v>
      </c>
      <c r="E91" s="71" t="s">
        <v>132</v>
      </c>
      <c r="F91" s="72">
        <v>19.0</v>
      </c>
      <c r="G91" s="72">
        <v>9.5</v>
      </c>
      <c r="H91" s="73">
        <v>0.6053571428571428</v>
      </c>
      <c r="I91" s="74">
        <v>8.997857142857143</v>
      </c>
      <c r="J91" s="71">
        <v>12.0</v>
      </c>
      <c r="K91" s="75"/>
      <c r="L91" s="71">
        <f t="shared" si="1"/>
        <v>0</v>
      </c>
      <c r="M91" s="76">
        <f t="shared" si="2"/>
        <v>0</v>
      </c>
      <c r="N91" s="55"/>
      <c r="O91" s="68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ht="18.0" customHeight="1">
      <c r="A92" s="59"/>
      <c r="B92" s="69" t="str">
        <f>"0095"</f>
        <v>0095</v>
      </c>
      <c r="C92" s="69" t="str">
        <f>"898571000952"</f>
        <v>898571000952</v>
      </c>
      <c r="D92" s="70" t="s">
        <v>133</v>
      </c>
      <c r="E92" s="71" t="s">
        <v>55</v>
      </c>
      <c r="F92" s="72">
        <v>19.0</v>
      </c>
      <c r="G92" s="72">
        <v>9.5</v>
      </c>
      <c r="H92" s="73">
        <v>0.6053571428571428</v>
      </c>
      <c r="I92" s="74">
        <v>8.997857142857143</v>
      </c>
      <c r="J92" s="71">
        <v>12.0</v>
      </c>
      <c r="K92" s="75"/>
      <c r="L92" s="71">
        <f t="shared" si="1"/>
        <v>0</v>
      </c>
      <c r="M92" s="76">
        <f t="shared" si="2"/>
        <v>0</v>
      </c>
      <c r="N92" s="55"/>
      <c r="O92" s="68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</row>
    <row r="93" ht="18.0" customHeight="1">
      <c r="A93" s="59"/>
      <c r="B93" s="69" t="str">
        <f>"0163"</f>
        <v>0163</v>
      </c>
      <c r="C93" s="69" t="str">
        <f>"850011058176"</f>
        <v>850011058176</v>
      </c>
      <c r="D93" s="70" t="s">
        <v>134</v>
      </c>
      <c r="E93" s="71" t="s">
        <v>40</v>
      </c>
      <c r="F93" s="72">
        <v>52.0</v>
      </c>
      <c r="G93" s="72">
        <v>26.0</v>
      </c>
      <c r="H93" s="73">
        <v>0.6053571428571428</v>
      </c>
      <c r="I93" s="74">
        <v>24.625714285714285</v>
      </c>
      <c r="J93" s="71">
        <v>6.0</v>
      </c>
      <c r="K93" s="75"/>
      <c r="L93" s="71">
        <f t="shared" si="1"/>
        <v>0</v>
      </c>
      <c r="M93" s="76">
        <f t="shared" si="2"/>
        <v>0</v>
      </c>
      <c r="N93" s="55"/>
      <c r="O93" s="68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ht="18.0" customHeight="1">
      <c r="A94" s="59"/>
      <c r="B94" s="69" t="str">
        <f>"0093"</f>
        <v>0093</v>
      </c>
      <c r="C94" s="69" t="str">
        <f>"898571000938"</f>
        <v>898571000938</v>
      </c>
      <c r="D94" s="70" t="s">
        <v>135</v>
      </c>
      <c r="E94" s="71" t="s">
        <v>30</v>
      </c>
      <c r="F94" s="72">
        <v>19.0</v>
      </c>
      <c r="G94" s="72">
        <v>9.5</v>
      </c>
      <c r="H94" s="73">
        <v>0.6053571428571428</v>
      </c>
      <c r="I94" s="74">
        <v>8.997857142857143</v>
      </c>
      <c r="J94" s="71">
        <v>12.0</v>
      </c>
      <c r="K94" s="75"/>
      <c r="L94" s="71">
        <f t="shared" si="1"/>
        <v>0</v>
      </c>
      <c r="M94" s="76">
        <f t="shared" si="2"/>
        <v>0</v>
      </c>
      <c r="N94" s="55"/>
      <c r="O94" s="68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</row>
    <row r="95" ht="18.0" customHeight="1">
      <c r="A95" s="59"/>
      <c r="B95" s="69" t="str">
        <f>"0094"</f>
        <v>0094</v>
      </c>
      <c r="C95" s="69" t="str">
        <f>"898571000945"</f>
        <v>898571000945</v>
      </c>
      <c r="D95" s="70" t="s">
        <v>136</v>
      </c>
      <c r="E95" s="71" t="s">
        <v>88</v>
      </c>
      <c r="F95" s="72">
        <v>19.0</v>
      </c>
      <c r="G95" s="72">
        <v>9.5</v>
      </c>
      <c r="H95" s="73">
        <v>0.6053571428571428</v>
      </c>
      <c r="I95" s="74">
        <v>8.997857142857143</v>
      </c>
      <c r="J95" s="71">
        <v>12.0</v>
      </c>
      <c r="K95" s="75"/>
      <c r="L95" s="71">
        <f t="shared" si="1"/>
        <v>0</v>
      </c>
      <c r="M95" s="76">
        <f t="shared" si="2"/>
        <v>0</v>
      </c>
      <c r="N95" s="55"/>
      <c r="O95" s="68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ht="18.0" customHeight="1">
      <c r="A96" s="59"/>
      <c r="B96" s="69" t="str">
        <f>"0140"</f>
        <v>0140</v>
      </c>
      <c r="C96" s="69" t="str">
        <f>"898571001409"</f>
        <v>898571001409</v>
      </c>
      <c r="D96" s="70" t="s">
        <v>137</v>
      </c>
      <c r="E96" s="71" t="s">
        <v>138</v>
      </c>
      <c r="F96" s="72">
        <v>19.0</v>
      </c>
      <c r="G96" s="72">
        <v>9.5</v>
      </c>
      <c r="H96" s="73">
        <v>0.6053571428571428</v>
      </c>
      <c r="I96" s="74">
        <v>8.997857142857143</v>
      </c>
      <c r="J96" s="71">
        <v>12.0</v>
      </c>
      <c r="K96" s="75"/>
      <c r="L96" s="71">
        <f t="shared" si="1"/>
        <v>0</v>
      </c>
      <c r="M96" s="76">
        <f t="shared" si="2"/>
        <v>0</v>
      </c>
      <c r="N96" s="55"/>
      <c r="O96" s="68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</row>
    <row r="97" ht="18.0" customHeight="1">
      <c r="A97" s="59"/>
      <c r="B97" s="69" t="str">
        <f>"0151"</f>
        <v>0151</v>
      </c>
      <c r="C97" s="69" t="str">
        <f>"898571001515"</f>
        <v>898571001515</v>
      </c>
      <c r="D97" s="70" t="s">
        <v>139</v>
      </c>
      <c r="E97" s="71" t="s">
        <v>88</v>
      </c>
      <c r="F97" s="72">
        <v>19.0</v>
      </c>
      <c r="G97" s="72">
        <v>9.5</v>
      </c>
      <c r="H97" s="73">
        <v>0.6053571428571428</v>
      </c>
      <c r="I97" s="74">
        <v>8.997857142857143</v>
      </c>
      <c r="J97" s="71">
        <v>12.0</v>
      </c>
      <c r="K97" s="75"/>
      <c r="L97" s="71">
        <f t="shared" si="1"/>
        <v>0</v>
      </c>
      <c r="M97" s="76">
        <f t="shared" si="2"/>
        <v>0</v>
      </c>
      <c r="N97" s="55"/>
      <c r="O97" s="68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ht="18.0" customHeight="1">
      <c r="A98" s="59"/>
      <c r="B98" s="69" t="str">
        <f>"0300"</f>
        <v>0300</v>
      </c>
      <c r="C98" s="69" t="str">
        <f>"898571003007"</f>
        <v>898571003007</v>
      </c>
      <c r="D98" s="70" t="s">
        <v>140</v>
      </c>
      <c r="E98" s="71" t="s">
        <v>138</v>
      </c>
      <c r="F98" s="72">
        <v>16.0</v>
      </c>
      <c r="G98" s="72">
        <v>8.0</v>
      </c>
      <c r="H98" s="73">
        <v>0.6053571428571428</v>
      </c>
      <c r="I98" s="74">
        <v>7.577142857142857</v>
      </c>
      <c r="J98" s="71">
        <v>12.0</v>
      </c>
      <c r="K98" s="75"/>
      <c r="L98" s="71">
        <f t="shared" si="1"/>
        <v>0</v>
      </c>
      <c r="M98" s="76">
        <f t="shared" si="2"/>
        <v>0</v>
      </c>
      <c r="N98" s="55"/>
      <c r="O98" s="68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</row>
    <row r="99" ht="18.0" customHeight="1">
      <c r="A99" s="59"/>
      <c r="B99" s="69" t="str">
        <f>"0301"</f>
        <v>0301</v>
      </c>
      <c r="C99" s="69" t="str">
        <f>"898571003014"</f>
        <v>898571003014</v>
      </c>
      <c r="D99" s="70" t="s">
        <v>141</v>
      </c>
      <c r="E99" s="71" t="s">
        <v>138</v>
      </c>
      <c r="F99" s="72">
        <v>14.0</v>
      </c>
      <c r="G99" s="72">
        <v>7.0</v>
      </c>
      <c r="H99" s="73">
        <v>0.6053571428571428</v>
      </c>
      <c r="I99" s="74">
        <v>6.63</v>
      </c>
      <c r="J99" s="71">
        <v>6.0</v>
      </c>
      <c r="K99" s="75"/>
      <c r="L99" s="71">
        <f t="shared" si="1"/>
        <v>0</v>
      </c>
      <c r="M99" s="76">
        <f t="shared" si="2"/>
        <v>0</v>
      </c>
      <c r="N99" s="55"/>
      <c r="O99" s="68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ht="18.0" customHeight="1">
      <c r="A100" s="59"/>
      <c r="B100" s="69" t="str">
        <f>"0303"</f>
        <v>0303</v>
      </c>
      <c r="C100" s="69" t="str">
        <f>"850011058015"</f>
        <v>850011058015</v>
      </c>
      <c r="D100" s="70" t="s">
        <v>142</v>
      </c>
      <c r="E100" s="71" t="s">
        <v>143</v>
      </c>
      <c r="F100" s="72">
        <v>17.0</v>
      </c>
      <c r="G100" s="72">
        <v>8.5</v>
      </c>
      <c r="H100" s="73">
        <v>0.6053571428571428</v>
      </c>
      <c r="I100" s="74">
        <v>8.050714285714285</v>
      </c>
      <c r="J100" s="71">
        <v>12.0</v>
      </c>
      <c r="K100" s="75"/>
      <c r="L100" s="71">
        <f t="shared" si="1"/>
        <v>0</v>
      </c>
      <c r="M100" s="76">
        <f t="shared" si="2"/>
        <v>0</v>
      </c>
      <c r="N100" s="55"/>
      <c r="O100" s="68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</row>
    <row r="101" ht="18.0" customHeight="1">
      <c r="A101" s="59"/>
      <c r="B101" s="69" t="str">
        <f>"0304"</f>
        <v>0304</v>
      </c>
      <c r="C101" s="69" t="str">
        <f>"850011058022"</f>
        <v>850011058022</v>
      </c>
      <c r="D101" s="70" t="s">
        <v>144</v>
      </c>
      <c r="E101" s="71" t="s">
        <v>145</v>
      </c>
      <c r="F101" s="72">
        <v>18.0</v>
      </c>
      <c r="G101" s="72">
        <v>9.0</v>
      </c>
      <c r="H101" s="73">
        <v>0.6053571428571429</v>
      </c>
      <c r="I101" s="74">
        <v>8.524285714285714</v>
      </c>
      <c r="J101" s="71">
        <v>12.0</v>
      </c>
      <c r="K101" s="75"/>
      <c r="L101" s="71">
        <f t="shared" si="1"/>
        <v>0</v>
      </c>
      <c r="M101" s="76">
        <f t="shared" si="2"/>
        <v>0</v>
      </c>
      <c r="N101" s="55"/>
      <c r="O101" s="68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ht="18.0" customHeight="1">
      <c r="A102" s="59"/>
      <c r="B102" s="69" t="str">
        <f>"0305"</f>
        <v>0305</v>
      </c>
      <c r="C102" s="69" t="str">
        <f>"850011058039"</f>
        <v>850011058039</v>
      </c>
      <c r="D102" s="70" t="s">
        <v>146</v>
      </c>
      <c r="E102" s="71" t="s">
        <v>147</v>
      </c>
      <c r="F102" s="72">
        <v>19.0</v>
      </c>
      <c r="G102" s="72">
        <v>9.5</v>
      </c>
      <c r="H102" s="73">
        <v>0.6053571428571428</v>
      </c>
      <c r="I102" s="74">
        <v>8.997857142857143</v>
      </c>
      <c r="J102" s="71">
        <v>12.0</v>
      </c>
      <c r="K102" s="75"/>
      <c r="L102" s="71">
        <f t="shared" si="1"/>
        <v>0</v>
      </c>
      <c r="M102" s="76">
        <f t="shared" si="2"/>
        <v>0</v>
      </c>
      <c r="N102" s="55"/>
      <c r="O102" s="68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</row>
    <row r="103" ht="18.0" customHeight="1">
      <c r="A103" s="59"/>
      <c r="B103" s="69" t="str">
        <f>"0306"</f>
        <v>0306</v>
      </c>
      <c r="C103" s="69" t="str">
        <f>"850011058046"</f>
        <v>850011058046</v>
      </c>
      <c r="D103" s="70" t="s">
        <v>148</v>
      </c>
      <c r="E103" s="71" t="s">
        <v>149</v>
      </c>
      <c r="F103" s="72">
        <v>20.0</v>
      </c>
      <c r="G103" s="72">
        <v>10.0</v>
      </c>
      <c r="H103" s="73">
        <v>0.6053571428571429</v>
      </c>
      <c r="I103" s="74">
        <v>9.471428571428572</v>
      </c>
      <c r="J103" s="71">
        <v>12.0</v>
      </c>
      <c r="K103" s="75"/>
      <c r="L103" s="71">
        <f t="shared" si="1"/>
        <v>0</v>
      </c>
      <c r="M103" s="76">
        <f t="shared" si="2"/>
        <v>0</v>
      </c>
      <c r="N103" s="55"/>
      <c r="O103" s="68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ht="18.0" customHeight="1">
      <c r="A104" s="59"/>
      <c r="B104" s="69" t="str">
        <f>"0307"</f>
        <v>0307</v>
      </c>
      <c r="C104" s="69" t="str">
        <f>"850011058053"</f>
        <v>850011058053</v>
      </c>
      <c r="D104" s="70" t="s">
        <v>150</v>
      </c>
      <c r="E104" s="71" t="s">
        <v>151</v>
      </c>
      <c r="F104" s="72">
        <v>22.0</v>
      </c>
      <c r="G104" s="72">
        <v>11.0</v>
      </c>
      <c r="H104" s="73">
        <v>0.6053571428571428</v>
      </c>
      <c r="I104" s="74">
        <v>10.418571428571427</v>
      </c>
      <c r="J104" s="71">
        <v>12.0</v>
      </c>
      <c r="K104" s="75"/>
      <c r="L104" s="71">
        <f t="shared" si="1"/>
        <v>0</v>
      </c>
      <c r="M104" s="76">
        <f t="shared" si="2"/>
        <v>0</v>
      </c>
      <c r="N104" s="55"/>
      <c r="O104" s="68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</row>
    <row r="105" ht="18.0" customHeight="1">
      <c r="A105" s="59"/>
      <c r="B105" s="77" t="str">
        <f>"0302"</f>
        <v>0302</v>
      </c>
      <c r="C105" s="77" t="str">
        <f>"898571003021"</f>
        <v>898571003021</v>
      </c>
      <c r="D105" s="78" t="s">
        <v>152</v>
      </c>
      <c r="E105" s="79" t="s">
        <v>153</v>
      </c>
      <c r="F105" s="80">
        <v>180.0</v>
      </c>
      <c r="G105" s="80">
        <v>90.0</v>
      </c>
      <c r="H105" s="81">
        <v>0.6053571428571428</v>
      </c>
      <c r="I105" s="82">
        <v>85.24285714285715</v>
      </c>
      <c r="J105" s="79">
        <v>6.0</v>
      </c>
      <c r="K105" s="83"/>
      <c r="L105" s="79">
        <f t="shared" si="1"/>
        <v>0</v>
      </c>
      <c r="M105" s="84">
        <f t="shared" si="2"/>
        <v>0</v>
      </c>
      <c r="N105" s="55"/>
      <c r="O105" s="68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ht="36.0" customHeight="1">
      <c r="A106" s="85"/>
      <c r="B106" s="86"/>
      <c r="C106" s="87"/>
      <c r="D106" s="88"/>
      <c r="E106" s="86"/>
      <c r="F106" s="86"/>
      <c r="G106" s="86"/>
      <c r="H106" s="86"/>
      <c r="I106" s="86"/>
      <c r="J106" s="86"/>
      <c r="K106" s="86"/>
      <c r="L106" s="86"/>
      <c r="M106" s="86"/>
      <c r="N106" s="35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</row>
    <row r="107" ht="36.0" customHeight="1">
      <c r="A107" s="85"/>
      <c r="B107" s="35"/>
      <c r="C107" s="89"/>
      <c r="D107" s="90"/>
      <c r="E107" s="35"/>
      <c r="F107" s="91"/>
      <c r="G107" s="35"/>
      <c r="H107" s="35"/>
      <c r="I107" s="35"/>
      <c r="J107" s="35"/>
      <c r="K107" s="35"/>
      <c r="L107" s="35"/>
      <c r="M107" s="35"/>
      <c r="N107" s="35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ht="36.0" customHeight="1">
      <c r="A108" s="85"/>
      <c r="B108" s="35"/>
      <c r="C108" s="35"/>
      <c r="D108" s="85"/>
      <c r="E108" s="85"/>
      <c r="F108" s="91"/>
      <c r="G108" s="91"/>
      <c r="H108" s="91"/>
      <c r="I108" s="35"/>
      <c r="J108" s="85"/>
      <c r="K108" s="92" t="s">
        <v>154</v>
      </c>
      <c r="L108" s="93">
        <f t="shared" ref="L108:M108" si="3">sum(L16:L105)</f>
        <v>0</v>
      </c>
      <c r="M108" s="94">
        <f t="shared" si="3"/>
        <v>0</v>
      </c>
      <c r="N108" s="35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</row>
    <row r="109" ht="18.75" customHeight="1">
      <c r="A109" s="1"/>
      <c r="B109" s="35"/>
      <c r="C109" s="35"/>
      <c r="D109" s="35"/>
      <c r="E109" s="35"/>
      <c r="F109" s="35"/>
      <c r="G109" s="35"/>
      <c r="H109" s="35"/>
      <c r="I109" s="35"/>
      <c r="J109" s="85"/>
      <c r="K109" s="35"/>
      <c r="L109" s="35"/>
      <c r="M109" s="35"/>
      <c r="N109" s="35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ht="18.75" customHeight="1">
      <c r="A110" s="1"/>
      <c r="B110" s="35"/>
      <c r="C110" s="89"/>
      <c r="D110" s="90"/>
      <c r="E110" s="35"/>
      <c r="F110" s="35"/>
      <c r="G110" s="35"/>
      <c r="H110" s="35"/>
      <c r="I110" s="35"/>
      <c r="J110" s="85"/>
      <c r="K110" s="95"/>
      <c r="L110" s="35"/>
      <c r="M110" s="35"/>
      <c r="N110" s="35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</row>
    <row r="111" ht="18.75" customHeight="1">
      <c r="A111" s="1"/>
      <c r="B111" s="35"/>
      <c r="C111" s="35"/>
      <c r="D111" s="85"/>
      <c r="E111" s="85"/>
      <c r="F111" s="85"/>
      <c r="G111" s="91"/>
      <c r="H111" s="91"/>
      <c r="I111" s="35"/>
      <c r="J111" s="85"/>
      <c r="K111" s="95"/>
      <c r="L111" s="35"/>
      <c r="M111" s="35"/>
      <c r="N111" s="35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ht="18.75" customHeight="1">
      <c r="A112" s="1"/>
      <c r="B112" s="35"/>
      <c r="C112" s="35"/>
      <c r="D112" s="35"/>
      <c r="E112" s="35"/>
      <c r="F112" s="35"/>
      <c r="G112" s="35"/>
      <c r="H112" s="35"/>
      <c r="I112" s="35"/>
      <c r="J112" s="85"/>
      <c r="K112" s="95"/>
      <c r="L112" s="35"/>
      <c r="M112" s="35"/>
      <c r="N112" s="35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</row>
    <row r="113" ht="18.75" customHeight="1">
      <c r="A113" s="1"/>
      <c r="B113" s="35"/>
      <c r="C113" s="89"/>
      <c r="D113" s="90"/>
      <c r="E113" s="35"/>
      <c r="F113" s="35"/>
      <c r="G113" s="35"/>
      <c r="H113" s="35"/>
      <c r="I113" s="35"/>
      <c r="J113" s="85"/>
      <c r="K113" s="95"/>
      <c r="L113" s="35"/>
      <c r="M113" s="35"/>
      <c r="N113" s="35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ht="18.75" customHeight="1">
      <c r="A114" s="1"/>
      <c r="B114" s="35"/>
      <c r="C114" s="35"/>
      <c r="D114" s="85"/>
      <c r="E114" s="85"/>
      <c r="F114" s="85"/>
      <c r="G114" s="91"/>
      <c r="H114" s="91"/>
      <c r="I114" s="35"/>
      <c r="J114" s="85"/>
      <c r="K114" s="95"/>
      <c r="L114" s="35"/>
      <c r="M114" s="35"/>
      <c r="N114" s="35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</row>
    <row r="115" ht="18.75" customHeight="1">
      <c r="A115" s="1"/>
      <c r="B115" s="35"/>
      <c r="C115" s="35"/>
      <c r="D115" s="35"/>
      <c r="E115" s="35"/>
      <c r="F115" s="35"/>
      <c r="G115" s="35"/>
      <c r="H115" s="35"/>
      <c r="I115" s="35"/>
      <c r="J115" s="85"/>
      <c r="K115" s="95"/>
      <c r="L115" s="35"/>
      <c r="M115" s="35"/>
      <c r="N115" s="35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ht="18.75" customHeight="1">
      <c r="A116" s="1"/>
      <c r="B116" s="35"/>
      <c r="C116" s="89"/>
      <c r="D116" s="90"/>
      <c r="E116" s="35"/>
      <c r="F116" s="35"/>
      <c r="G116" s="35"/>
      <c r="H116" s="35"/>
      <c r="I116" s="35"/>
      <c r="J116" s="85"/>
      <c r="K116" s="95"/>
      <c r="L116" s="35"/>
      <c r="M116" s="35"/>
      <c r="N116" s="35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</row>
    <row r="117" ht="18.75" customHeight="1">
      <c r="A117" s="1"/>
      <c r="B117" s="35"/>
      <c r="C117" s="35"/>
      <c r="D117" s="85"/>
      <c r="E117" s="85"/>
      <c r="F117" s="85"/>
      <c r="G117" s="91"/>
      <c r="H117" s="91"/>
      <c r="I117" s="35"/>
      <c r="J117" s="85"/>
      <c r="K117" s="95"/>
      <c r="L117" s="35"/>
      <c r="M117" s="35"/>
      <c r="N117" s="35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ht="18.75" customHeight="1">
      <c r="A118" s="1"/>
      <c r="B118" s="35"/>
      <c r="C118" s="35"/>
      <c r="D118" s="35"/>
      <c r="E118" s="35"/>
      <c r="F118" s="35"/>
      <c r="G118" s="35"/>
      <c r="H118" s="35"/>
      <c r="I118" s="35"/>
      <c r="J118" s="85"/>
      <c r="K118" s="95"/>
      <c r="L118" s="35"/>
      <c r="M118" s="35"/>
      <c r="N118" s="35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</row>
    <row r="119" ht="18.75" customHeight="1">
      <c r="A119" s="1"/>
      <c r="B119" s="35"/>
      <c r="C119" s="35"/>
      <c r="D119" s="85"/>
      <c r="E119" s="85"/>
      <c r="F119" s="85"/>
      <c r="G119" s="91"/>
      <c r="H119" s="91"/>
      <c r="I119" s="35"/>
      <c r="J119" s="85"/>
      <c r="K119" s="35"/>
      <c r="L119" s="35"/>
      <c r="M119" s="35"/>
      <c r="N119" s="35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ht="15.75" customHeight="1">
      <c r="A120" s="7"/>
      <c r="B120" s="96"/>
      <c r="C120" s="96"/>
      <c r="D120" s="7"/>
      <c r="E120" s="7"/>
      <c r="F120" s="7"/>
      <c r="G120" s="97"/>
      <c r="H120" s="97"/>
      <c r="I120" s="97"/>
      <c r="J120" s="7"/>
      <c r="K120" s="7"/>
      <c r="L120" s="7"/>
      <c r="M120" s="9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 ht="15.75" customHeight="1">
      <c r="A121" s="7"/>
      <c r="B121" s="96"/>
      <c r="C121" s="96"/>
      <c r="D121" s="7"/>
      <c r="E121" s="7"/>
      <c r="F121" s="7"/>
      <c r="G121" s="97"/>
      <c r="H121" s="97"/>
      <c r="I121" s="97"/>
      <c r="J121" s="7"/>
      <c r="K121" s="7"/>
      <c r="L121" s="7"/>
      <c r="M121" s="9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 ht="15.75" customHeight="1">
      <c r="A122" s="7"/>
      <c r="B122" s="96"/>
      <c r="C122" s="96"/>
      <c r="D122" s="7"/>
      <c r="E122" s="7"/>
      <c r="F122" s="7"/>
      <c r="G122" s="97"/>
      <c r="H122" s="97"/>
      <c r="I122" s="97"/>
      <c r="J122" s="7"/>
      <c r="K122" s="7"/>
      <c r="L122" s="7"/>
      <c r="M122" s="9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 ht="15.75" customHeight="1">
      <c r="A123" s="7"/>
      <c r="B123" s="96"/>
      <c r="C123" s="96"/>
      <c r="D123" s="7"/>
      <c r="E123" s="7"/>
      <c r="F123" s="7"/>
      <c r="G123" s="97"/>
      <c r="H123" s="97"/>
      <c r="I123" s="97"/>
      <c r="J123" s="7"/>
      <c r="K123" s="7"/>
      <c r="L123" s="7"/>
      <c r="M123" s="9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 ht="15.75" customHeight="1">
      <c r="A124" s="7"/>
      <c r="B124" s="96"/>
      <c r="C124" s="96"/>
      <c r="D124" s="7"/>
      <c r="E124" s="7"/>
      <c r="F124" s="7"/>
      <c r="G124" s="97"/>
      <c r="H124" s="97"/>
      <c r="I124" s="97"/>
      <c r="J124" s="7"/>
      <c r="K124" s="7"/>
      <c r="L124" s="7"/>
      <c r="M124" s="9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ht="15.75" customHeight="1">
      <c r="A125" s="7"/>
      <c r="B125" s="96"/>
      <c r="C125" s="96"/>
      <c r="D125" s="7"/>
      <c r="E125" s="7"/>
      <c r="F125" s="7"/>
      <c r="G125" s="97"/>
      <c r="H125" s="97"/>
      <c r="I125" s="97"/>
      <c r="J125" s="7"/>
      <c r="K125" s="7"/>
      <c r="L125" s="7"/>
      <c r="M125" s="9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 ht="15.75" customHeight="1">
      <c r="A126" s="7"/>
      <c r="B126" s="96"/>
      <c r="C126" s="96"/>
      <c r="D126" s="7"/>
      <c r="E126" s="7"/>
      <c r="F126" s="7"/>
      <c r="G126" s="97"/>
      <c r="H126" s="97"/>
      <c r="I126" s="97"/>
      <c r="J126" s="7"/>
      <c r="K126" s="7"/>
      <c r="L126" s="7"/>
      <c r="M126" s="9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 ht="15.75" customHeight="1">
      <c r="A127" s="7"/>
      <c r="B127" s="96"/>
      <c r="C127" s="96"/>
      <c r="D127" s="7"/>
      <c r="E127" s="7"/>
      <c r="F127" s="7"/>
      <c r="G127" s="97"/>
      <c r="H127" s="97"/>
      <c r="I127" s="97"/>
      <c r="J127" s="7"/>
      <c r="K127" s="7"/>
      <c r="L127" s="7"/>
      <c r="M127" s="9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ht="15.75" customHeight="1">
      <c r="A128" s="7"/>
      <c r="B128" s="96"/>
      <c r="C128" s="96"/>
      <c r="D128" s="7"/>
      <c r="E128" s="7"/>
      <c r="F128" s="7"/>
      <c r="G128" s="97"/>
      <c r="H128" s="97"/>
      <c r="I128" s="97"/>
      <c r="J128" s="7"/>
      <c r="K128" s="7"/>
      <c r="L128" s="7"/>
      <c r="M128" s="9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ht="15.75" customHeight="1">
      <c r="A129" s="7"/>
      <c r="B129" s="96"/>
      <c r="C129" s="96"/>
      <c r="D129" s="7"/>
      <c r="E129" s="7"/>
      <c r="F129" s="7"/>
      <c r="G129" s="97"/>
      <c r="H129" s="97"/>
      <c r="I129" s="97"/>
      <c r="J129" s="7"/>
      <c r="K129" s="7"/>
      <c r="L129" s="7"/>
      <c r="M129" s="9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 ht="15.75" customHeight="1">
      <c r="A130" s="7"/>
      <c r="B130" s="96"/>
      <c r="C130" s="96"/>
      <c r="D130" s="7"/>
      <c r="E130" s="7"/>
      <c r="F130" s="7"/>
      <c r="G130" s="97"/>
      <c r="H130" s="97"/>
      <c r="I130" s="97"/>
      <c r="J130" s="7"/>
      <c r="K130" s="7"/>
      <c r="L130" s="7"/>
      <c r="M130" s="9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 ht="15.75" customHeight="1">
      <c r="A131" s="7"/>
      <c r="B131" s="96"/>
      <c r="C131" s="96"/>
      <c r="D131" s="7"/>
      <c r="E131" s="7"/>
      <c r="F131" s="7"/>
      <c r="G131" s="97"/>
      <c r="H131" s="97"/>
      <c r="I131" s="97"/>
      <c r="J131" s="7"/>
      <c r="K131" s="7"/>
      <c r="L131" s="7"/>
      <c r="M131" s="9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 ht="15.75" customHeight="1">
      <c r="A132" s="7"/>
      <c r="B132" s="96"/>
      <c r="C132" s="96"/>
      <c r="D132" s="7"/>
      <c r="E132" s="7"/>
      <c r="F132" s="7"/>
      <c r="G132" s="97"/>
      <c r="H132" s="97"/>
      <c r="I132" s="97"/>
      <c r="J132" s="7"/>
      <c r="K132" s="7"/>
      <c r="L132" s="7"/>
      <c r="M132" s="9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ht="15.75" customHeight="1">
      <c r="A133" s="7"/>
      <c r="B133" s="96"/>
      <c r="C133" s="96"/>
      <c r="D133" s="7"/>
      <c r="E133" s="7"/>
      <c r="F133" s="7"/>
      <c r="G133" s="97"/>
      <c r="H133" s="97"/>
      <c r="I133" s="97"/>
      <c r="J133" s="7"/>
      <c r="K133" s="7"/>
      <c r="L133" s="7"/>
      <c r="M133" s="9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 ht="15.75" customHeight="1">
      <c r="A134" s="7"/>
      <c r="B134" s="96"/>
      <c r="C134" s="96"/>
      <c r="D134" s="7"/>
      <c r="E134" s="7"/>
      <c r="F134" s="7"/>
      <c r="G134" s="97"/>
      <c r="H134" s="97"/>
      <c r="I134" s="97"/>
      <c r="J134" s="7"/>
      <c r="K134" s="7"/>
      <c r="L134" s="7"/>
      <c r="M134" s="9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 ht="15.75" customHeight="1">
      <c r="A135" s="7"/>
      <c r="B135" s="96"/>
      <c r="C135" s="96"/>
      <c r="D135" s="7"/>
      <c r="E135" s="7"/>
      <c r="F135" s="7"/>
      <c r="G135" s="97"/>
      <c r="H135" s="97"/>
      <c r="I135" s="97"/>
      <c r="J135" s="7"/>
      <c r="K135" s="7"/>
      <c r="L135" s="7"/>
      <c r="M135" s="9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 ht="15.75" customHeight="1">
      <c r="A136" s="7"/>
      <c r="B136" s="96"/>
      <c r="C136" s="96"/>
      <c r="D136" s="7"/>
      <c r="E136" s="7"/>
      <c r="F136" s="7"/>
      <c r="G136" s="97"/>
      <c r="H136" s="97"/>
      <c r="I136" s="97"/>
      <c r="J136" s="7"/>
      <c r="K136" s="7"/>
      <c r="L136" s="7"/>
      <c r="M136" s="9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 ht="15.75" customHeight="1">
      <c r="A137" s="7"/>
      <c r="B137" s="96"/>
      <c r="C137" s="96"/>
      <c r="D137" s="7"/>
      <c r="E137" s="7"/>
      <c r="F137" s="7"/>
      <c r="G137" s="97"/>
      <c r="H137" s="97"/>
      <c r="I137" s="97"/>
      <c r="J137" s="7"/>
      <c r="K137" s="7"/>
      <c r="L137" s="7"/>
      <c r="M137" s="9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 ht="15.75" customHeight="1">
      <c r="A138" s="7"/>
      <c r="B138" s="96"/>
      <c r="C138" s="96"/>
      <c r="D138" s="7"/>
      <c r="E138" s="7"/>
      <c r="F138" s="7"/>
      <c r="G138" s="97"/>
      <c r="H138" s="97"/>
      <c r="I138" s="97"/>
      <c r="J138" s="7"/>
      <c r="K138" s="7"/>
      <c r="L138" s="7"/>
      <c r="M138" s="9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 ht="15.75" customHeight="1">
      <c r="A139" s="7"/>
      <c r="B139" s="96"/>
      <c r="C139" s="96"/>
      <c r="D139" s="7"/>
      <c r="E139" s="7"/>
      <c r="F139" s="7"/>
      <c r="G139" s="97"/>
      <c r="H139" s="97"/>
      <c r="I139" s="97"/>
      <c r="J139" s="7"/>
      <c r="K139" s="7"/>
      <c r="L139" s="7"/>
      <c r="M139" s="9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 ht="15.75" customHeight="1">
      <c r="A140" s="7"/>
      <c r="B140" s="96"/>
      <c r="C140" s="96"/>
      <c r="D140" s="7"/>
      <c r="E140" s="7"/>
      <c r="F140" s="7"/>
      <c r="G140" s="97"/>
      <c r="H140" s="97"/>
      <c r="I140" s="97"/>
      <c r="J140" s="7"/>
      <c r="K140" s="7"/>
      <c r="L140" s="7"/>
      <c r="M140" s="9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 ht="15.75" customHeight="1">
      <c r="A141" s="7"/>
      <c r="B141" s="96"/>
      <c r="C141" s="96"/>
      <c r="D141" s="7"/>
      <c r="E141" s="7"/>
      <c r="F141" s="7"/>
      <c r="G141" s="97"/>
      <c r="H141" s="97"/>
      <c r="I141" s="97"/>
      <c r="J141" s="7"/>
      <c r="K141" s="7"/>
      <c r="L141" s="7"/>
      <c r="M141" s="9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 ht="15.75" customHeight="1">
      <c r="A142" s="7"/>
      <c r="B142" s="96"/>
      <c r="C142" s="96"/>
      <c r="D142" s="7"/>
      <c r="E142" s="7"/>
      <c r="F142" s="7"/>
      <c r="G142" s="97"/>
      <c r="H142" s="97"/>
      <c r="I142" s="97"/>
      <c r="J142" s="7"/>
      <c r="K142" s="7"/>
      <c r="L142" s="7"/>
      <c r="M142" s="9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 ht="15.75" customHeight="1">
      <c r="A143" s="7"/>
      <c r="B143" s="96"/>
      <c r="C143" s="96"/>
      <c r="D143" s="7"/>
      <c r="E143" s="7"/>
      <c r="F143" s="7"/>
      <c r="G143" s="97"/>
      <c r="H143" s="97"/>
      <c r="I143" s="97"/>
      <c r="J143" s="7"/>
      <c r="K143" s="7"/>
      <c r="L143" s="7"/>
      <c r="M143" s="9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 ht="15.75" customHeight="1">
      <c r="A144" s="7"/>
      <c r="B144" s="96"/>
      <c r="C144" s="96"/>
      <c r="D144" s="7"/>
      <c r="E144" s="7"/>
      <c r="F144" s="7"/>
      <c r="G144" s="97"/>
      <c r="H144" s="97"/>
      <c r="I144" s="97"/>
      <c r="J144" s="7"/>
      <c r="K144" s="7"/>
      <c r="L144" s="7"/>
      <c r="M144" s="9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 ht="15.75" customHeight="1">
      <c r="A145" s="7"/>
      <c r="B145" s="96"/>
      <c r="C145" s="96"/>
      <c r="D145" s="7"/>
      <c r="E145" s="7"/>
      <c r="F145" s="7"/>
      <c r="G145" s="97"/>
      <c r="H145" s="97"/>
      <c r="I145" s="97"/>
      <c r="J145" s="7"/>
      <c r="K145" s="7"/>
      <c r="L145" s="7"/>
      <c r="M145" s="9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 ht="15.75" customHeight="1">
      <c r="A146" s="7"/>
      <c r="B146" s="96"/>
      <c r="C146" s="96"/>
      <c r="D146" s="7"/>
      <c r="E146" s="7"/>
      <c r="F146" s="7"/>
      <c r="G146" s="97"/>
      <c r="H146" s="97"/>
      <c r="I146" s="97"/>
      <c r="J146" s="7"/>
      <c r="K146" s="7"/>
      <c r="L146" s="7"/>
      <c r="M146" s="9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 ht="15.75" customHeight="1">
      <c r="A147" s="7"/>
      <c r="B147" s="96"/>
      <c r="C147" s="96"/>
      <c r="D147" s="7"/>
      <c r="E147" s="7"/>
      <c r="F147" s="7"/>
      <c r="G147" s="97"/>
      <c r="H147" s="97"/>
      <c r="I147" s="97"/>
      <c r="J147" s="7"/>
      <c r="K147" s="7"/>
      <c r="L147" s="7"/>
      <c r="M147" s="9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 ht="15.75" customHeight="1">
      <c r="A148" s="7"/>
      <c r="B148" s="96"/>
      <c r="C148" s="96"/>
      <c r="D148" s="7"/>
      <c r="E148" s="7"/>
      <c r="F148" s="7"/>
      <c r="G148" s="97"/>
      <c r="H148" s="97"/>
      <c r="I148" s="97"/>
      <c r="J148" s="7"/>
      <c r="K148" s="7"/>
      <c r="L148" s="7"/>
      <c r="M148" s="9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 ht="15.75" customHeight="1">
      <c r="A149" s="7"/>
      <c r="B149" s="96"/>
      <c r="C149" s="96"/>
      <c r="D149" s="7"/>
      <c r="E149" s="7"/>
      <c r="F149" s="7"/>
      <c r="G149" s="97"/>
      <c r="H149" s="97"/>
      <c r="I149" s="97"/>
      <c r="J149" s="7"/>
      <c r="K149" s="7"/>
      <c r="L149" s="7"/>
      <c r="M149" s="9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 ht="15.75" customHeight="1">
      <c r="A150" s="7"/>
      <c r="B150" s="96"/>
      <c r="C150" s="96"/>
      <c r="D150" s="7"/>
      <c r="E150" s="7"/>
      <c r="F150" s="7"/>
      <c r="G150" s="97"/>
      <c r="H150" s="97"/>
      <c r="I150" s="97"/>
      <c r="J150" s="7"/>
      <c r="K150" s="7"/>
      <c r="L150" s="7"/>
      <c r="M150" s="9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 ht="15.75" customHeight="1">
      <c r="A151" s="7"/>
      <c r="B151" s="96"/>
      <c r="C151" s="96"/>
      <c r="D151" s="7"/>
      <c r="E151" s="7"/>
      <c r="F151" s="7"/>
      <c r="G151" s="97"/>
      <c r="H151" s="97"/>
      <c r="I151" s="97"/>
      <c r="J151" s="7"/>
      <c r="K151" s="7"/>
      <c r="L151" s="7"/>
      <c r="M151" s="9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 ht="15.75" customHeight="1">
      <c r="A152" s="7"/>
      <c r="B152" s="96"/>
      <c r="C152" s="96"/>
      <c r="D152" s="7"/>
      <c r="E152" s="7"/>
      <c r="F152" s="7"/>
      <c r="G152" s="97"/>
      <c r="H152" s="97"/>
      <c r="I152" s="97"/>
      <c r="J152" s="7"/>
      <c r="K152" s="7"/>
      <c r="L152" s="7"/>
      <c r="M152" s="9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 ht="15.75" customHeight="1">
      <c r="A153" s="7"/>
      <c r="B153" s="96"/>
      <c r="C153" s="96"/>
      <c r="D153" s="7"/>
      <c r="E153" s="7"/>
      <c r="F153" s="7"/>
      <c r="G153" s="97"/>
      <c r="H153" s="97"/>
      <c r="I153" s="97"/>
      <c r="J153" s="7"/>
      <c r="K153" s="7"/>
      <c r="L153" s="7"/>
      <c r="M153" s="9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 ht="15.75" customHeight="1">
      <c r="A154" s="7"/>
      <c r="B154" s="96"/>
      <c r="C154" s="96"/>
      <c r="D154" s="7"/>
      <c r="E154" s="7"/>
      <c r="F154" s="7"/>
      <c r="G154" s="97"/>
      <c r="H154" s="97"/>
      <c r="I154" s="97"/>
      <c r="J154" s="7"/>
      <c r="K154" s="7"/>
      <c r="L154" s="7"/>
      <c r="M154" s="9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 ht="15.75" customHeight="1">
      <c r="A155" s="7"/>
      <c r="B155" s="96"/>
      <c r="C155" s="96"/>
      <c r="D155" s="7"/>
      <c r="E155" s="7"/>
      <c r="F155" s="7"/>
      <c r="G155" s="97"/>
      <c r="H155" s="97"/>
      <c r="I155" s="97"/>
      <c r="J155" s="7"/>
      <c r="K155" s="7"/>
      <c r="L155" s="7"/>
      <c r="M155" s="9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 ht="15.75" customHeight="1">
      <c r="A156" s="7"/>
      <c r="B156" s="96"/>
      <c r="C156" s="96"/>
      <c r="D156" s="7"/>
      <c r="E156" s="7"/>
      <c r="F156" s="7"/>
      <c r="G156" s="97"/>
      <c r="H156" s="97"/>
      <c r="I156" s="97"/>
      <c r="J156" s="7"/>
      <c r="K156" s="7"/>
      <c r="L156" s="7"/>
      <c r="M156" s="9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 ht="15.75" customHeight="1">
      <c r="A157" s="7"/>
      <c r="B157" s="96"/>
      <c r="C157" s="96"/>
      <c r="D157" s="7"/>
      <c r="E157" s="7"/>
      <c r="F157" s="7"/>
      <c r="G157" s="97"/>
      <c r="H157" s="97"/>
      <c r="I157" s="97"/>
      <c r="J157" s="7"/>
      <c r="K157" s="7"/>
      <c r="L157" s="7"/>
      <c r="M157" s="9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 ht="15.75" customHeight="1">
      <c r="A158" s="7"/>
      <c r="B158" s="96"/>
      <c r="C158" s="96"/>
      <c r="D158" s="7"/>
      <c r="E158" s="7"/>
      <c r="F158" s="7"/>
      <c r="G158" s="97"/>
      <c r="H158" s="97"/>
      <c r="I158" s="97"/>
      <c r="J158" s="7"/>
      <c r="K158" s="7"/>
      <c r="L158" s="7"/>
      <c r="M158" s="9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 ht="15.75" customHeight="1">
      <c r="A159" s="7"/>
      <c r="B159" s="96"/>
      <c r="C159" s="96"/>
      <c r="D159" s="7"/>
      <c r="E159" s="7"/>
      <c r="F159" s="7"/>
      <c r="G159" s="97"/>
      <c r="H159" s="97"/>
      <c r="I159" s="97"/>
      <c r="J159" s="7"/>
      <c r="K159" s="7"/>
      <c r="L159" s="7"/>
      <c r="M159" s="9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 ht="15.75" customHeight="1">
      <c r="A160" s="7"/>
      <c r="B160" s="96"/>
      <c r="C160" s="96"/>
      <c r="D160" s="7"/>
      <c r="E160" s="7"/>
      <c r="F160" s="7"/>
      <c r="G160" s="97"/>
      <c r="H160" s="97"/>
      <c r="I160" s="97"/>
      <c r="J160" s="7"/>
      <c r="K160" s="7"/>
      <c r="L160" s="7"/>
      <c r="M160" s="9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 ht="15.75" customHeight="1">
      <c r="A161" s="7"/>
      <c r="B161" s="96"/>
      <c r="C161" s="96"/>
      <c r="D161" s="7"/>
      <c r="E161" s="7"/>
      <c r="F161" s="7"/>
      <c r="G161" s="97"/>
      <c r="H161" s="97"/>
      <c r="I161" s="97"/>
      <c r="J161" s="7"/>
      <c r="K161" s="7"/>
      <c r="L161" s="7"/>
      <c r="M161" s="9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 ht="15.75" customHeight="1">
      <c r="A162" s="7"/>
      <c r="B162" s="96"/>
      <c r="C162" s="96"/>
      <c r="D162" s="7"/>
      <c r="E162" s="7"/>
      <c r="F162" s="7"/>
      <c r="G162" s="97"/>
      <c r="H162" s="97"/>
      <c r="I162" s="97"/>
      <c r="J162" s="7"/>
      <c r="K162" s="7"/>
      <c r="L162" s="7"/>
      <c r="M162" s="9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 ht="15.75" customHeight="1">
      <c r="A163" s="7"/>
      <c r="B163" s="96"/>
      <c r="C163" s="96"/>
      <c r="D163" s="7"/>
      <c r="E163" s="7"/>
      <c r="F163" s="7"/>
      <c r="G163" s="97"/>
      <c r="H163" s="97"/>
      <c r="I163" s="97"/>
      <c r="J163" s="7"/>
      <c r="K163" s="7"/>
      <c r="L163" s="7"/>
      <c r="M163" s="9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 ht="15.75" customHeight="1">
      <c r="A164" s="7"/>
      <c r="B164" s="96"/>
      <c r="C164" s="96"/>
      <c r="D164" s="7"/>
      <c r="E164" s="7"/>
      <c r="F164" s="7"/>
      <c r="G164" s="97"/>
      <c r="H164" s="97"/>
      <c r="I164" s="97"/>
      <c r="J164" s="7"/>
      <c r="K164" s="7"/>
      <c r="L164" s="7"/>
      <c r="M164" s="9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 ht="15.75" customHeight="1">
      <c r="A165" s="7"/>
      <c r="B165" s="96"/>
      <c r="C165" s="96"/>
      <c r="D165" s="7"/>
      <c r="E165" s="7"/>
      <c r="F165" s="7"/>
      <c r="G165" s="97"/>
      <c r="H165" s="97"/>
      <c r="I165" s="97"/>
      <c r="J165" s="7"/>
      <c r="K165" s="7"/>
      <c r="L165" s="7"/>
      <c r="M165" s="9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 ht="15.75" customHeight="1">
      <c r="A166" s="7"/>
      <c r="B166" s="96"/>
      <c r="C166" s="96"/>
      <c r="D166" s="7"/>
      <c r="E166" s="7"/>
      <c r="F166" s="7"/>
      <c r="G166" s="97"/>
      <c r="H166" s="97"/>
      <c r="I166" s="97"/>
      <c r="J166" s="7"/>
      <c r="K166" s="7"/>
      <c r="L166" s="7"/>
      <c r="M166" s="9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 ht="15.75" customHeight="1">
      <c r="A167" s="7"/>
      <c r="B167" s="96"/>
      <c r="C167" s="96"/>
      <c r="D167" s="7"/>
      <c r="E167" s="7"/>
      <c r="F167" s="7"/>
      <c r="G167" s="97"/>
      <c r="H167" s="97"/>
      <c r="I167" s="97"/>
      <c r="J167" s="7"/>
      <c r="K167" s="7"/>
      <c r="L167" s="7"/>
      <c r="M167" s="9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 ht="15.75" customHeight="1">
      <c r="A168" s="7"/>
      <c r="B168" s="96"/>
      <c r="C168" s="96"/>
      <c r="D168" s="7"/>
      <c r="E168" s="7"/>
      <c r="F168" s="7"/>
      <c r="G168" s="97"/>
      <c r="H168" s="97"/>
      <c r="I168" s="97"/>
      <c r="J168" s="7"/>
      <c r="K168" s="7"/>
      <c r="L168" s="7"/>
      <c r="M168" s="9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 ht="15.75" customHeight="1">
      <c r="A169" s="7"/>
      <c r="B169" s="96"/>
      <c r="C169" s="96"/>
      <c r="D169" s="7"/>
      <c r="E169" s="7"/>
      <c r="F169" s="7"/>
      <c r="G169" s="97"/>
      <c r="H169" s="97"/>
      <c r="I169" s="97"/>
      <c r="J169" s="7"/>
      <c r="K169" s="7"/>
      <c r="L169" s="7"/>
      <c r="M169" s="9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 ht="15.75" customHeight="1">
      <c r="A170" s="7"/>
      <c r="B170" s="96"/>
      <c r="C170" s="96"/>
      <c r="D170" s="7"/>
      <c r="E170" s="7"/>
      <c r="F170" s="7"/>
      <c r="G170" s="97"/>
      <c r="H170" s="97"/>
      <c r="I170" s="97"/>
      <c r="J170" s="7"/>
      <c r="K170" s="7"/>
      <c r="L170" s="7"/>
      <c r="M170" s="9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 ht="15.75" customHeight="1">
      <c r="A171" s="7"/>
      <c r="B171" s="96"/>
      <c r="C171" s="96"/>
      <c r="D171" s="7"/>
      <c r="E171" s="7"/>
      <c r="F171" s="7"/>
      <c r="G171" s="97"/>
      <c r="H171" s="97"/>
      <c r="I171" s="97"/>
      <c r="J171" s="7"/>
      <c r="K171" s="7"/>
      <c r="L171" s="7"/>
      <c r="M171" s="9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 ht="15.75" customHeight="1">
      <c r="A172" s="7"/>
      <c r="B172" s="96"/>
      <c r="C172" s="96"/>
      <c r="D172" s="7"/>
      <c r="E172" s="7"/>
      <c r="F172" s="7"/>
      <c r="G172" s="97"/>
      <c r="H172" s="97"/>
      <c r="I172" s="97"/>
      <c r="J172" s="7"/>
      <c r="K172" s="7"/>
      <c r="L172" s="7"/>
      <c r="M172" s="9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 ht="15.75" customHeight="1">
      <c r="A173" s="7"/>
      <c r="B173" s="96"/>
      <c r="C173" s="96"/>
      <c r="D173" s="7"/>
      <c r="E173" s="7"/>
      <c r="F173" s="7"/>
      <c r="G173" s="97"/>
      <c r="H173" s="97"/>
      <c r="I173" s="97"/>
      <c r="J173" s="7"/>
      <c r="K173" s="7"/>
      <c r="L173" s="7"/>
      <c r="M173" s="9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 ht="15.75" customHeight="1">
      <c r="A174" s="7"/>
      <c r="B174" s="96"/>
      <c r="C174" s="96"/>
      <c r="D174" s="7"/>
      <c r="E174" s="7"/>
      <c r="F174" s="7"/>
      <c r="G174" s="97"/>
      <c r="H174" s="97"/>
      <c r="I174" s="97"/>
      <c r="J174" s="7"/>
      <c r="K174" s="7"/>
      <c r="L174" s="7"/>
      <c r="M174" s="9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 ht="15.75" customHeight="1">
      <c r="A175" s="7"/>
      <c r="B175" s="96"/>
      <c r="C175" s="96"/>
      <c r="D175" s="7"/>
      <c r="E175" s="7"/>
      <c r="F175" s="7"/>
      <c r="G175" s="97"/>
      <c r="H175" s="97"/>
      <c r="I175" s="97"/>
      <c r="J175" s="7"/>
      <c r="K175" s="7"/>
      <c r="L175" s="7"/>
      <c r="M175" s="9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 ht="15.75" customHeight="1">
      <c r="A176" s="7"/>
      <c r="B176" s="96"/>
      <c r="C176" s="96"/>
      <c r="D176" s="7"/>
      <c r="E176" s="7"/>
      <c r="F176" s="7"/>
      <c r="G176" s="97"/>
      <c r="H176" s="97"/>
      <c r="I176" s="97"/>
      <c r="J176" s="7"/>
      <c r="K176" s="7"/>
      <c r="L176" s="7"/>
      <c r="M176" s="9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 ht="15.75" customHeight="1">
      <c r="A177" s="7"/>
      <c r="B177" s="96"/>
      <c r="C177" s="96"/>
      <c r="D177" s="7"/>
      <c r="E177" s="7"/>
      <c r="F177" s="7"/>
      <c r="G177" s="97"/>
      <c r="H177" s="97"/>
      <c r="I177" s="97"/>
      <c r="J177" s="7"/>
      <c r="K177" s="7"/>
      <c r="L177" s="7"/>
      <c r="M177" s="9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 ht="15.75" customHeight="1">
      <c r="A178" s="7"/>
      <c r="B178" s="96"/>
      <c r="C178" s="96"/>
      <c r="D178" s="7"/>
      <c r="E178" s="7"/>
      <c r="F178" s="7"/>
      <c r="G178" s="97"/>
      <c r="H178" s="97"/>
      <c r="I178" s="97"/>
      <c r="J178" s="7"/>
      <c r="K178" s="7"/>
      <c r="L178" s="7"/>
      <c r="M178" s="9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 ht="15.75" customHeight="1">
      <c r="A179" s="7"/>
      <c r="B179" s="96"/>
      <c r="C179" s="96"/>
      <c r="D179" s="7"/>
      <c r="E179" s="7"/>
      <c r="F179" s="7"/>
      <c r="G179" s="97"/>
      <c r="H179" s="97"/>
      <c r="I179" s="97"/>
      <c r="J179" s="7"/>
      <c r="K179" s="7"/>
      <c r="L179" s="7"/>
      <c r="M179" s="9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 ht="15.75" customHeight="1">
      <c r="A180" s="7"/>
      <c r="B180" s="96"/>
      <c r="C180" s="96"/>
      <c r="D180" s="7"/>
      <c r="E180" s="7"/>
      <c r="F180" s="7"/>
      <c r="G180" s="97"/>
      <c r="H180" s="97"/>
      <c r="I180" s="97"/>
      <c r="J180" s="7"/>
      <c r="K180" s="7"/>
      <c r="L180" s="7"/>
      <c r="M180" s="9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 ht="15.75" customHeight="1">
      <c r="A181" s="7"/>
      <c r="B181" s="96"/>
      <c r="C181" s="96"/>
      <c r="D181" s="7"/>
      <c r="E181" s="7"/>
      <c r="F181" s="7"/>
      <c r="G181" s="97"/>
      <c r="H181" s="97"/>
      <c r="I181" s="97"/>
      <c r="J181" s="7"/>
      <c r="K181" s="7"/>
      <c r="L181" s="7"/>
      <c r="M181" s="9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 ht="15.75" customHeight="1">
      <c r="A182" s="7"/>
      <c r="B182" s="96"/>
      <c r="C182" s="96"/>
      <c r="D182" s="7"/>
      <c r="E182" s="7"/>
      <c r="F182" s="7"/>
      <c r="G182" s="97"/>
      <c r="H182" s="97"/>
      <c r="I182" s="97"/>
      <c r="J182" s="7"/>
      <c r="K182" s="7"/>
      <c r="L182" s="7"/>
      <c r="M182" s="9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 ht="15.75" customHeight="1">
      <c r="A183" s="7"/>
      <c r="B183" s="96"/>
      <c r="C183" s="96"/>
      <c r="D183" s="7"/>
      <c r="E183" s="7"/>
      <c r="F183" s="7"/>
      <c r="G183" s="97"/>
      <c r="H183" s="97"/>
      <c r="I183" s="97"/>
      <c r="J183" s="7"/>
      <c r="K183" s="7"/>
      <c r="L183" s="7"/>
      <c r="M183" s="9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 ht="15.75" customHeight="1">
      <c r="A184" s="7"/>
      <c r="B184" s="96"/>
      <c r="C184" s="96"/>
      <c r="D184" s="7"/>
      <c r="E184" s="7"/>
      <c r="F184" s="7"/>
      <c r="G184" s="97"/>
      <c r="H184" s="97"/>
      <c r="I184" s="97"/>
      <c r="J184" s="7"/>
      <c r="K184" s="7"/>
      <c r="L184" s="7"/>
      <c r="M184" s="9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 ht="15.75" customHeight="1">
      <c r="A185" s="7"/>
      <c r="B185" s="96"/>
      <c r="C185" s="96"/>
      <c r="D185" s="7"/>
      <c r="E185" s="7"/>
      <c r="F185" s="7"/>
      <c r="G185" s="97"/>
      <c r="H185" s="97"/>
      <c r="I185" s="97"/>
      <c r="J185" s="7"/>
      <c r="K185" s="7"/>
      <c r="L185" s="7"/>
      <c r="M185" s="9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 ht="15.75" customHeight="1">
      <c r="A186" s="7"/>
      <c r="B186" s="96"/>
      <c r="C186" s="96"/>
      <c r="D186" s="7"/>
      <c r="E186" s="7"/>
      <c r="F186" s="7"/>
      <c r="G186" s="97"/>
      <c r="H186" s="97"/>
      <c r="I186" s="97"/>
      <c r="J186" s="7"/>
      <c r="K186" s="7"/>
      <c r="L186" s="7"/>
      <c r="M186" s="9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 ht="15.75" customHeight="1">
      <c r="A187" s="7"/>
      <c r="B187" s="96"/>
      <c r="C187" s="96"/>
      <c r="D187" s="7"/>
      <c r="E187" s="7"/>
      <c r="F187" s="7"/>
      <c r="G187" s="97"/>
      <c r="H187" s="97"/>
      <c r="I187" s="97"/>
      <c r="J187" s="7"/>
      <c r="K187" s="7"/>
      <c r="L187" s="7"/>
      <c r="M187" s="9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 ht="15.75" customHeight="1">
      <c r="A188" s="7"/>
      <c r="B188" s="96"/>
      <c r="C188" s="96"/>
      <c r="D188" s="7"/>
      <c r="E188" s="7"/>
      <c r="F188" s="7"/>
      <c r="G188" s="97"/>
      <c r="H188" s="97"/>
      <c r="I188" s="97"/>
      <c r="J188" s="7"/>
      <c r="K188" s="7"/>
      <c r="L188" s="7"/>
      <c r="M188" s="9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 ht="15.75" customHeight="1">
      <c r="A189" s="7"/>
      <c r="B189" s="96"/>
      <c r="C189" s="96"/>
      <c r="D189" s="7"/>
      <c r="E189" s="7"/>
      <c r="F189" s="7"/>
      <c r="G189" s="97"/>
      <c r="H189" s="97"/>
      <c r="I189" s="97"/>
      <c r="J189" s="7"/>
      <c r="K189" s="7"/>
      <c r="L189" s="7"/>
      <c r="M189" s="9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 ht="15.75" customHeight="1">
      <c r="A190" s="7"/>
      <c r="B190" s="96"/>
      <c r="C190" s="96"/>
      <c r="D190" s="7"/>
      <c r="E190" s="7"/>
      <c r="F190" s="7"/>
      <c r="G190" s="97"/>
      <c r="H190" s="97"/>
      <c r="I190" s="97"/>
      <c r="J190" s="7"/>
      <c r="K190" s="7"/>
      <c r="L190" s="7"/>
      <c r="M190" s="9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 ht="15.75" customHeight="1">
      <c r="A191" s="7"/>
      <c r="B191" s="96"/>
      <c r="C191" s="96"/>
      <c r="D191" s="7"/>
      <c r="E191" s="7"/>
      <c r="F191" s="7"/>
      <c r="G191" s="97"/>
      <c r="H191" s="97"/>
      <c r="I191" s="97"/>
      <c r="J191" s="7"/>
      <c r="K191" s="7"/>
      <c r="L191" s="7"/>
      <c r="M191" s="9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 ht="15.75" customHeight="1">
      <c r="A192" s="7"/>
      <c r="B192" s="96"/>
      <c r="C192" s="96"/>
      <c r="D192" s="7"/>
      <c r="E192" s="7"/>
      <c r="F192" s="7"/>
      <c r="G192" s="97"/>
      <c r="H192" s="97"/>
      <c r="I192" s="97"/>
      <c r="J192" s="7"/>
      <c r="K192" s="7"/>
      <c r="L192" s="7"/>
      <c r="M192" s="9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 ht="15.75" customHeight="1">
      <c r="A193" s="7"/>
      <c r="B193" s="96"/>
      <c r="C193" s="96"/>
      <c r="D193" s="7"/>
      <c r="E193" s="7"/>
      <c r="F193" s="7"/>
      <c r="G193" s="97"/>
      <c r="H193" s="97"/>
      <c r="I193" s="97"/>
      <c r="J193" s="7"/>
      <c r="K193" s="7"/>
      <c r="L193" s="7"/>
      <c r="M193" s="9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 ht="15.75" customHeight="1">
      <c r="A194" s="7"/>
      <c r="B194" s="96"/>
      <c r="C194" s="96"/>
      <c r="D194" s="7"/>
      <c r="E194" s="7"/>
      <c r="F194" s="7"/>
      <c r="G194" s="97"/>
      <c r="H194" s="97"/>
      <c r="I194" s="97"/>
      <c r="J194" s="7"/>
      <c r="K194" s="7"/>
      <c r="L194" s="7"/>
      <c r="M194" s="9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 ht="15.75" customHeight="1">
      <c r="A195" s="7"/>
      <c r="B195" s="96"/>
      <c r="C195" s="96"/>
      <c r="D195" s="7"/>
      <c r="E195" s="7"/>
      <c r="F195" s="7"/>
      <c r="G195" s="97"/>
      <c r="H195" s="97"/>
      <c r="I195" s="97"/>
      <c r="J195" s="7"/>
      <c r="K195" s="7"/>
      <c r="L195" s="7"/>
      <c r="M195" s="9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 ht="15.75" customHeight="1">
      <c r="A196" s="7"/>
      <c r="B196" s="96"/>
      <c r="C196" s="96"/>
      <c r="D196" s="7"/>
      <c r="E196" s="7"/>
      <c r="F196" s="7"/>
      <c r="G196" s="97"/>
      <c r="H196" s="97"/>
      <c r="I196" s="97"/>
      <c r="J196" s="7"/>
      <c r="K196" s="7"/>
      <c r="L196" s="7"/>
      <c r="M196" s="9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 ht="15.75" customHeight="1">
      <c r="A197" s="7"/>
      <c r="B197" s="96"/>
      <c r="C197" s="96"/>
      <c r="D197" s="7"/>
      <c r="E197" s="7"/>
      <c r="F197" s="7"/>
      <c r="G197" s="97"/>
      <c r="H197" s="97"/>
      <c r="I197" s="97"/>
      <c r="J197" s="7"/>
      <c r="K197" s="7"/>
      <c r="L197" s="7"/>
      <c r="M197" s="9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 ht="15.75" customHeight="1">
      <c r="A198" s="7"/>
      <c r="B198" s="96"/>
      <c r="C198" s="96"/>
      <c r="D198" s="7"/>
      <c r="E198" s="7"/>
      <c r="F198" s="7"/>
      <c r="G198" s="97"/>
      <c r="H198" s="97"/>
      <c r="I198" s="97"/>
      <c r="J198" s="7"/>
      <c r="K198" s="7"/>
      <c r="L198" s="7"/>
      <c r="M198" s="9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 ht="15.75" customHeight="1">
      <c r="A199" s="7"/>
      <c r="B199" s="96"/>
      <c r="C199" s="96"/>
      <c r="D199" s="7"/>
      <c r="E199" s="7"/>
      <c r="F199" s="7"/>
      <c r="G199" s="97"/>
      <c r="H199" s="97"/>
      <c r="I199" s="97"/>
      <c r="J199" s="7"/>
      <c r="K199" s="7"/>
      <c r="L199" s="7"/>
      <c r="M199" s="9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 ht="15.75" customHeight="1">
      <c r="A200" s="7"/>
      <c r="B200" s="96"/>
      <c r="C200" s="96"/>
      <c r="D200" s="7"/>
      <c r="E200" s="7"/>
      <c r="F200" s="7"/>
      <c r="G200" s="97"/>
      <c r="H200" s="97"/>
      <c r="I200" s="97"/>
      <c r="J200" s="7"/>
      <c r="K200" s="7"/>
      <c r="L200" s="7"/>
      <c r="M200" s="9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 ht="15.75" customHeight="1">
      <c r="A201" s="7"/>
      <c r="B201" s="96"/>
      <c r="C201" s="96"/>
      <c r="D201" s="7"/>
      <c r="E201" s="7"/>
      <c r="F201" s="7"/>
      <c r="G201" s="97"/>
      <c r="H201" s="97"/>
      <c r="I201" s="97"/>
      <c r="J201" s="7"/>
      <c r="K201" s="7"/>
      <c r="L201" s="7"/>
      <c r="M201" s="9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 ht="15.75" customHeight="1">
      <c r="A202" s="7"/>
      <c r="B202" s="96"/>
      <c r="C202" s="96"/>
      <c r="D202" s="7"/>
      <c r="E202" s="7"/>
      <c r="F202" s="7"/>
      <c r="G202" s="97"/>
      <c r="H202" s="97"/>
      <c r="I202" s="97"/>
      <c r="J202" s="7"/>
      <c r="K202" s="7"/>
      <c r="L202" s="7"/>
      <c r="M202" s="9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 ht="15.75" customHeight="1">
      <c r="A203" s="7"/>
      <c r="B203" s="96"/>
      <c r="C203" s="96"/>
      <c r="D203" s="7"/>
      <c r="E203" s="7"/>
      <c r="F203" s="7"/>
      <c r="G203" s="97"/>
      <c r="H203" s="97"/>
      <c r="I203" s="97"/>
      <c r="J203" s="7"/>
      <c r="K203" s="7"/>
      <c r="L203" s="7"/>
      <c r="M203" s="9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 ht="15.75" customHeight="1">
      <c r="A204" s="7"/>
      <c r="B204" s="96"/>
      <c r="C204" s="96"/>
      <c r="D204" s="7"/>
      <c r="E204" s="7"/>
      <c r="F204" s="7"/>
      <c r="G204" s="97"/>
      <c r="H204" s="97"/>
      <c r="I204" s="97"/>
      <c r="J204" s="7"/>
      <c r="K204" s="7"/>
      <c r="L204" s="7"/>
      <c r="M204" s="9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 ht="15.75" customHeight="1">
      <c r="A205" s="7"/>
      <c r="B205" s="96"/>
      <c r="C205" s="96"/>
      <c r="D205" s="7"/>
      <c r="E205" s="7"/>
      <c r="F205" s="7"/>
      <c r="G205" s="97"/>
      <c r="H205" s="97"/>
      <c r="I205" s="97"/>
      <c r="J205" s="7"/>
      <c r="K205" s="7"/>
      <c r="L205" s="7"/>
      <c r="M205" s="9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 ht="15.75" customHeight="1">
      <c r="A206" s="7"/>
      <c r="B206" s="96"/>
      <c r="C206" s="96"/>
      <c r="D206" s="7"/>
      <c r="E206" s="7"/>
      <c r="F206" s="7"/>
      <c r="G206" s="97"/>
      <c r="H206" s="97"/>
      <c r="I206" s="97"/>
      <c r="J206" s="7"/>
      <c r="K206" s="7"/>
      <c r="L206" s="7"/>
      <c r="M206" s="9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 ht="15.75" customHeight="1">
      <c r="A207" s="7"/>
      <c r="B207" s="96"/>
      <c r="C207" s="96"/>
      <c r="D207" s="7"/>
      <c r="E207" s="7"/>
      <c r="F207" s="7"/>
      <c r="G207" s="97"/>
      <c r="H207" s="97"/>
      <c r="I207" s="97"/>
      <c r="J207" s="7"/>
      <c r="K207" s="7"/>
      <c r="L207" s="7"/>
      <c r="M207" s="9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 ht="15.75" customHeight="1">
      <c r="A208" s="7"/>
      <c r="B208" s="96"/>
      <c r="C208" s="96"/>
      <c r="D208" s="7"/>
      <c r="E208" s="7"/>
      <c r="F208" s="7"/>
      <c r="G208" s="97"/>
      <c r="H208" s="97"/>
      <c r="I208" s="97"/>
      <c r="J208" s="7"/>
      <c r="K208" s="7"/>
      <c r="L208" s="7"/>
      <c r="M208" s="9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 ht="15.75" customHeight="1">
      <c r="A209" s="7"/>
      <c r="B209" s="96"/>
      <c r="C209" s="96"/>
      <c r="D209" s="7"/>
      <c r="E209" s="7"/>
      <c r="F209" s="7"/>
      <c r="G209" s="97"/>
      <c r="H209" s="97"/>
      <c r="I209" s="97"/>
      <c r="J209" s="7"/>
      <c r="K209" s="7"/>
      <c r="L209" s="7"/>
      <c r="M209" s="9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 ht="15.75" customHeight="1">
      <c r="A210" s="7"/>
      <c r="B210" s="96"/>
      <c r="C210" s="96"/>
      <c r="D210" s="7"/>
      <c r="E210" s="7"/>
      <c r="F210" s="7"/>
      <c r="G210" s="97"/>
      <c r="H210" s="97"/>
      <c r="I210" s="97"/>
      <c r="J210" s="7"/>
      <c r="K210" s="7"/>
      <c r="L210" s="7"/>
      <c r="M210" s="9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 ht="15.75" customHeight="1">
      <c r="A211" s="7"/>
      <c r="B211" s="96"/>
      <c r="C211" s="96"/>
      <c r="D211" s="7"/>
      <c r="E211" s="7"/>
      <c r="F211" s="7"/>
      <c r="G211" s="97"/>
      <c r="H211" s="97"/>
      <c r="I211" s="97"/>
      <c r="J211" s="7"/>
      <c r="K211" s="7"/>
      <c r="L211" s="7"/>
      <c r="M211" s="9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 ht="15.75" customHeight="1">
      <c r="A212" s="7"/>
      <c r="B212" s="96"/>
      <c r="C212" s="96"/>
      <c r="D212" s="7"/>
      <c r="E212" s="7"/>
      <c r="F212" s="7"/>
      <c r="G212" s="97"/>
      <c r="H212" s="97"/>
      <c r="I212" s="97"/>
      <c r="J212" s="7"/>
      <c r="K212" s="7"/>
      <c r="L212" s="7"/>
      <c r="M212" s="9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 ht="15.75" customHeight="1">
      <c r="A213" s="7"/>
      <c r="B213" s="96"/>
      <c r="C213" s="96"/>
      <c r="D213" s="7"/>
      <c r="E213" s="7"/>
      <c r="F213" s="7"/>
      <c r="G213" s="97"/>
      <c r="H213" s="97"/>
      <c r="I213" s="97"/>
      <c r="J213" s="7"/>
      <c r="K213" s="7"/>
      <c r="L213" s="7"/>
      <c r="M213" s="9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 ht="15.75" customHeight="1">
      <c r="A214" s="7"/>
      <c r="B214" s="96"/>
      <c r="C214" s="96"/>
      <c r="D214" s="7"/>
      <c r="E214" s="7"/>
      <c r="F214" s="7"/>
      <c r="G214" s="97"/>
      <c r="H214" s="97"/>
      <c r="I214" s="97"/>
      <c r="J214" s="7"/>
      <c r="K214" s="7"/>
      <c r="L214" s="7"/>
      <c r="M214" s="9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 ht="15.75" customHeight="1">
      <c r="A215" s="7"/>
      <c r="B215" s="96"/>
      <c r="C215" s="96"/>
      <c r="D215" s="7"/>
      <c r="E215" s="7"/>
      <c r="F215" s="7"/>
      <c r="G215" s="97"/>
      <c r="H215" s="97"/>
      <c r="I215" s="97"/>
      <c r="J215" s="7"/>
      <c r="K215" s="7"/>
      <c r="L215" s="7"/>
      <c r="M215" s="9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 ht="15.75" customHeight="1">
      <c r="A216" s="7"/>
      <c r="B216" s="96"/>
      <c r="C216" s="96"/>
      <c r="D216" s="7"/>
      <c r="E216" s="7"/>
      <c r="F216" s="7"/>
      <c r="G216" s="97"/>
      <c r="H216" s="97"/>
      <c r="I216" s="97"/>
      <c r="J216" s="7"/>
      <c r="K216" s="7"/>
      <c r="L216" s="7"/>
      <c r="M216" s="9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 ht="15.75" customHeight="1">
      <c r="A217" s="7"/>
      <c r="B217" s="96"/>
      <c r="C217" s="96"/>
      <c r="D217" s="7"/>
      <c r="E217" s="7"/>
      <c r="F217" s="7"/>
      <c r="G217" s="97"/>
      <c r="H217" s="97"/>
      <c r="I217" s="97"/>
      <c r="J217" s="7"/>
      <c r="K217" s="7"/>
      <c r="L217" s="7"/>
      <c r="M217" s="9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 ht="15.75" customHeight="1">
      <c r="A218" s="7"/>
      <c r="B218" s="96"/>
      <c r="C218" s="96"/>
      <c r="D218" s="7"/>
      <c r="E218" s="7"/>
      <c r="F218" s="7"/>
      <c r="G218" s="97"/>
      <c r="H218" s="97"/>
      <c r="I218" s="97"/>
      <c r="J218" s="7"/>
      <c r="K218" s="7"/>
      <c r="L218" s="7"/>
      <c r="M218" s="9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 ht="15.75" customHeight="1">
      <c r="A219" s="7"/>
      <c r="B219" s="96"/>
      <c r="C219" s="96"/>
      <c r="D219" s="7"/>
      <c r="E219" s="7"/>
      <c r="F219" s="7"/>
      <c r="G219" s="97"/>
      <c r="H219" s="97"/>
      <c r="I219" s="97"/>
      <c r="J219" s="7"/>
      <c r="K219" s="7"/>
      <c r="L219" s="7"/>
      <c r="M219" s="9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 ht="15.75" customHeight="1">
      <c r="A220" s="7"/>
      <c r="B220" s="96"/>
      <c r="C220" s="96"/>
      <c r="D220" s="7"/>
      <c r="E220" s="7"/>
      <c r="F220" s="7"/>
      <c r="G220" s="97"/>
      <c r="H220" s="97"/>
      <c r="I220" s="97"/>
      <c r="J220" s="7"/>
      <c r="K220" s="7"/>
      <c r="L220" s="7"/>
      <c r="M220" s="9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 ht="15.75" customHeight="1">
      <c r="A221" s="7"/>
      <c r="B221" s="96"/>
      <c r="C221" s="96"/>
      <c r="D221" s="7"/>
      <c r="E221" s="7"/>
      <c r="F221" s="7"/>
      <c r="G221" s="97"/>
      <c r="H221" s="97"/>
      <c r="I221" s="97"/>
      <c r="J221" s="7"/>
      <c r="K221" s="7"/>
      <c r="L221" s="7"/>
      <c r="M221" s="9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 ht="15.75" customHeight="1">
      <c r="A222" s="7"/>
      <c r="B222" s="96"/>
      <c r="C222" s="96"/>
      <c r="D222" s="7"/>
      <c r="E222" s="7"/>
      <c r="F222" s="7"/>
      <c r="G222" s="97"/>
      <c r="H222" s="97"/>
      <c r="I222" s="97"/>
      <c r="J222" s="7"/>
      <c r="K222" s="7"/>
      <c r="L222" s="7"/>
      <c r="M222" s="9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 ht="15.75" customHeight="1">
      <c r="A223" s="7"/>
      <c r="B223" s="96"/>
      <c r="C223" s="96"/>
      <c r="D223" s="7"/>
      <c r="E223" s="7"/>
      <c r="F223" s="7"/>
      <c r="G223" s="97"/>
      <c r="H223" s="97"/>
      <c r="I223" s="97"/>
      <c r="J223" s="7"/>
      <c r="K223" s="7"/>
      <c r="L223" s="7"/>
      <c r="M223" s="9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 ht="15.75" customHeight="1">
      <c r="A224" s="7"/>
      <c r="B224" s="96"/>
      <c r="C224" s="96"/>
      <c r="D224" s="7"/>
      <c r="E224" s="7"/>
      <c r="F224" s="7"/>
      <c r="G224" s="97"/>
      <c r="H224" s="97"/>
      <c r="I224" s="97"/>
      <c r="J224" s="7"/>
      <c r="K224" s="7"/>
      <c r="L224" s="7"/>
      <c r="M224" s="9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 ht="15.75" customHeight="1">
      <c r="A225" s="7"/>
      <c r="B225" s="96"/>
      <c r="C225" s="96"/>
      <c r="D225" s="7"/>
      <c r="E225" s="7"/>
      <c r="F225" s="7"/>
      <c r="G225" s="97"/>
      <c r="H225" s="97"/>
      <c r="I225" s="97"/>
      <c r="J225" s="7"/>
      <c r="K225" s="7"/>
      <c r="L225" s="7"/>
      <c r="M225" s="9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 ht="15.75" customHeight="1">
      <c r="A226" s="7"/>
      <c r="B226" s="96"/>
      <c r="C226" s="96"/>
      <c r="D226" s="7"/>
      <c r="E226" s="7"/>
      <c r="F226" s="7"/>
      <c r="G226" s="97"/>
      <c r="H226" s="97"/>
      <c r="I226" s="97"/>
      <c r="J226" s="7"/>
      <c r="K226" s="7"/>
      <c r="L226" s="7"/>
      <c r="M226" s="9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 ht="15.75" customHeight="1">
      <c r="A227" s="7"/>
      <c r="B227" s="96"/>
      <c r="C227" s="96"/>
      <c r="D227" s="7"/>
      <c r="E227" s="7"/>
      <c r="F227" s="7"/>
      <c r="G227" s="97"/>
      <c r="H227" s="97"/>
      <c r="I227" s="97"/>
      <c r="J227" s="7"/>
      <c r="K227" s="7"/>
      <c r="L227" s="7"/>
      <c r="M227" s="9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 ht="15.75" customHeight="1">
      <c r="A228" s="7"/>
      <c r="B228" s="96"/>
      <c r="C228" s="96"/>
      <c r="D228" s="7"/>
      <c r="E228" s="7"/>
      <c r="F228" s="7"/>
      <c r="G228" s="97"/>
      <c r="H228" s="97"/>
      <c r="I228" s="97"/>
      <c r="J228" s="7"/>
      <c r="K228" s="7"/>
      <c r="L228" s="7"/>
      <c r="M228" s="9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 ht="15.75" customHeight="1">
      <c r="A229" s="7"/>
      <c r="B229" s="96"/>
      <c r="C229" s="96"/>
      <c r="D229" s="7"/>
      <c r="E229" s="7"/>
      <c r="F229" s="7"/>
      <c r="G229" s="97"/>
      <c r="H229" s="97"/>
      <c r="I229" s="97"/>
      <c r="J229" s="7"/>
      <c r="K229" s="7"/>
      <c r="L229" s="7"/>
      <c r="M229" s="9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 ht="15.75" customHeight="1">
      <c r="A230" s="7"/>
      <c r="B230" s="96"/>
      <c r="C230" s="96"/>
      <c r="D230" s="7"/>
      <c r="E230" s="7"/>
      <c r="F230" s="7"/>
      <c r="G230" s="97"/>
      <c r="H230" s="97"/>
      <c r="I230" s="97"/>
      <c r="J230" s="7"/>
      <c r="K230" s="7"/>
      <c r="L230" s="7"/>
      <c r="M230" s="9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 ht="15.75" customHeight="1">
      <c r="A231" s="7"/>
      <c r="B231" s="96"/>
      <c r="C231" s="96"/>
      <c r="D231" s="7"/>
      <c r="E231" s="7"/>
      <c r="F231" s="7"/>
      <c r="G231" s="97"/>
      <c r="H231" s="97"/>
      <c r="I231" s="97"/>
      <c r="J231" s="7"/>
      <c r="K231" s="7"/>
      <c r="L231" s="7"/>
      <c r="M231" s="9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 ht="15.75" customHeight="1">
      <c r="A232" s="7"/>
      <c r="B232" s="96"/>
      <c r="C232" s="96"/>
      <c r="D232" s="7"/>
      <c r="E232" s="7"/>
      <c r="F232" s="7"/>
      <c r="G232" s="97"/>
      <c r="H232" s="97"/>
      <c r="I232" s="97"/>
      <c r="J232" s="7"/>
      <c r="K232" s="7"/>
      <c r="L232" s="7"/>
      <c r="M232" s="9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 ht="15.75" customHeight="1">
      <c r="A233" s="7"/>
      <c r="B233" s="96"/>
      <c r="C233" s="96"/>
      <c r="D233" s="7"/>
      <c r="E233" s="7"/>
      <c r="F233" s="7"/>
      <c r="G233" s="97"/>
      <c r="H233" s="97"/>
      <c r="I233" s="97"/>
      <c r="J233" s="7"/>
      <c r="K233" s="7"/>
      <c r="L233" s="7"/>
      <c r="M233" s="9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 ht="15.75" customHeight="1">
      <c r="A234" s="7"/>
      <c r="B234" s="96"/>
      <c r="C234" s="96"/>
      <c r="D234" s="7"/>
      <c r="E234" s="7"/>
      <c r="F234" s="7"/>
      <c r="G234" s="97"/>
      <c r="H234" s="97"/>
      <c r="I234" s="97"/>
      <c r="J234" s="7"/>
      <c r="K234" s="7"/>
      <c r="L234" s="7"/>
      <c r="M234" s="9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 ht="15.75" customHeight="1">
      <c r="A235" s="7"/>
      <c r="B235" s="96"/>
      <c r="C235" s="96"/>
      <c r="D235" s="7"/>
      <c r="E235" s="7"/>
      <c r="F235" s="7"/>
      <c r="G235" s="97"/>
      <c r="H235" s="97"/>
      <c r="I235" s="97"/>
      <c r="J235" s="7"/>
      <c r="K235" s="7"/>
      <c r="L235" s="7"/>
      <c r="M235" s="9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 ht="15.75" customHeight="1">
      <c r="A236" s="7"/>
      <c r="B236" s="96"/>
      <c r="C236" s="96"/>
      <c r="D236" s="7"/>
      <c r="E236" s="7"/>
      <c r="F236" s="7"/>
      <c r="G236" s="97"/>
      <c r="H236" s="97"/>
      <c r="I236" s="97"/>
      <c r="J236" s="7"/>
      <c r="K236" s="7"/>
      <c r="L236" s="7"/>
      <c r="M236" s="9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 ht="15.75" customHeight="1">
      <c r="A237" s="7"/>
      <c r="B237" s="96"/>
      <c r="C237" s="96"/>
      <c r="D237" s="7"/>
      <c r="E237" s="7"/>
      <c r="F237" s="7"/>
      <c r="G237" s="97"/>
      <c r="H237" s="97"/>
      <c r="I237" s="97"/>
      <c r="J237" s="7"/>
      <c r="K237" s="7"/>
      <c r="L237" s="7"/>
      <c r="M237" s="9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 ht="15.75" customHeight="1">
      <c r="A238" s="7"/>
      <c r="B238" s="96"/>
      <c r="C238" s="96"/>
      <c r="D238" s="7"/>
      <c r="E238" s="7"/>
      <c r="F238" s="7"/>
      <c r="G238" s="97"/>
      <c r="H238" s="97"/>
      <c r="I238" s="97"/>
      <c r="J238" s="7"/>
      <c r="K238" s="7"/>
      <c r="L238" s="7"/>
      <c r="M238" s="9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 ht="15.75" customHeight="1">
      <c r="A239" s="7"/>
      <c r="B239" s="96"/>
      <c r="C239" s="96"/>
      <c r="D239" s="7"/>
      <c r="E239" s="7"/>
      <c r="F239" s="7"/>
      <c r="G239" s="97"/>
      <c r="H239" s="97"/>
      <c r="I239" s="97"/>
      <c r="J239" s="7"/>
      <c r="K239" s="7"/>
      <c r="L239" s="7"/>
      <c r="M239" s="9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 ht="15.75" customHeight="1">
      <c r="A240" s="7"/>
      <c r="B240" s="96"/>
      <c r="C240" s="96"/>
      <c r="D240" s="7"/>
      <c r="E240" s="7"/>
      <c r="F240" s="7"/>
      <c r="G240" s="97"/>
      <c r="H240" s="97"/>
      <c r="I240" s="97"/>
      <c r="J240" s="7"/>
      <c r="K240" s="7"/>
      <c r="L240" s="7"/>
      <c r="M240" s="9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 ht="15.75" customHeight="1">
      <c r="A241" s="7"/>
      <c r="B241" s="96"/>
      <c r="C241" s="96"/>
      <c r="D241" s="7"/>
      <c r="E241" s="7"/>
      <c r="F241" s="7"/>
      <c r="G241" s="97"/>
      <c r="H241" s="97"/>
      <c r="I241" s="97"/>
      <c r="J241" s="7"/>
      <c r="K241" s="7"/>
      <c r="L241" s="7"/>
      <c r="M241" s="9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 ht="15.75" customHeight="1">
      <c r="A242" s="7"/>
      <c r="B242" s="96"/>
      <c r="C242" s="96"/>
      <c r="D242" s="7"/>
      <c r="E242" s="7"/>
      <c r="F242" s="7"/>
      <c r="G242" s="97"/>
      <c r="H242" s="97"/>
      <c r="I242" s="97"/>
      <c r="J242" s="7"/>
      <c r="K242" s="7"/>
      <c r="L242" s="7"/>
      <c r="M242" s="9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 ht="15.75" customHeight="1">
      <c r="A243" s="7"/>
      <c r="B243" s="96"/>
      <c r="C243" s="96"/>
      <c r="D243" s="7"/>
      <c r="E243" s="7"/>
      <c r="F243" s="7"/>
      <c r="G243" s="97"/>
      <c r="H243" s="97"/>
      <c r="I243" s="97"/>
      <c r="J243" s="7"/>
      <c r="K243" s="7"/>
      <c r="L243" s="7"/>
      <c r="M243" s="9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 ht="15.75" customHeight="1">
      <c r="A244" s="7"/>
      <c r="B244" s="96"/>
      <c r="C244" s="96"/>
      <c r="D244" s="7"/>
      <c r="E244" s="7"/>
      <c r="F244" s="7"/>
      <c r="G244" s="97"/>
      <c r="H244" s="97"/>
      <c r="I244" s="97"/>
      <c r="J244" s="7"/>
      <c r="K244" s="7"/>
      <c r="L244" s="7"/>
      <c r="M244" s="9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 ht="15.75" customHeight="1">
      <c r="A245" s="7"/>
      <c r="B245" s="96"/>
      <c r="C245" s="96"/>
      <c r="D245" s="7"/>
      <c r="E245" s="7"/>
      <c r="F245" s="7"/>
      <c r="G245" s="97"/>
      <c r="H245" s="97"/>
      <c r="I245" s="97"/>
      <c r="J245" s="7"/>
      <c r="K245" s="7"/>
      <c r="L245" s="7"/>
      <c r="M245" s="9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 ht="15.75" customHeight="1">
      <c r="A246" s="7"/>
      <c r="B246" s="96"/>
      <c r="C246" s="96"/>
      <c r="D246" s="7"/>
      <c r="E246" s="7"/>
      <c r="F246" s="7"/>
      <c r="G246" s="97"/>
      <c r="H246" s="97"/>
      <c r="I246" s="97"/>
      <c r="J246" s="7"/>
      <c r="K246" s="7"/>
      <c r="L246" s="7"/>
      <c r="M246" s="9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 ht="15.75" customHeight="1">
      <c r="A247" s="7"/>
      <c r="B247" s="96"/>
      <c r="C247" s="96"/>
      <c r="D247" s="7"/>
      <c r="E247" s="7"/>
      <c r="F247" s="7"/>
      <c r="G247" s="97"/>
      <c r="H247" s="97"/>
      <c r="I247" s="97"/>
      <c r="J247" s="7"/>
      <c r="K247" s="7"/>
      <c r="L247" s="7"/>
      <c r="M247" s="9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 ht="15.75" customHeight="1">
      <c r="A248" s="7"/>
      <c r="B248" s="96"/>
      <c r="C248" s="96"/>
      <c r="D248" s="7"/>
      <c r="E248" s="7"/>
      <c r="F248" s="7"/>
      <c r="G248" s="97"/>
      <c r="H248" s="97"/>
      <c r="I248" s="97"/>
      <c r="J248" s="7"/>
      <c r="K248" s="7"/>
      <c r="L248" s="7"/>
      <c r="M248" s="9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 ht="15.75" customHeight="1">
      <c r="A249" s="7"/>
      <c r="B249" s="96"/>
      <c r="C249" s="96"/>
      <c r="D249" s="7"/>
      <c r="E249" s="7"/>
      <c r="F249" s="7"/>
      <c r="G249" s="97"/>
      <c r="H249" s="97"/>
      <c r="I249" s="97"/>
      <c r="J249" s="7"/>
      <c r="K249" s="7"/>
      <c r="L249" s="7"/>
      <c r="M249" s="9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 ht="15.75" customHeight="1">
      <c r="A250" s="7"/>
      <c r="B250" s="96"/>
      <c r="C250" s="96"/>
      <c r="D250" s="7"/>
      <c r="E250" s="7"/>
      <c r="F250" s="7"/>
      <c r="G250" s="97"/>
      <c r="H250" s="97"/>
      <c r="I250" s="97"/>
      <c r="J250" s="7"/>
      <c r="K250" s="7"/>
      <c r="L250" s="7"/>
      <c r="M250" s="9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 ht="15.75" customHeight="1">
      <c r="A251" s="7"/>
      <c r="B251" s="96"/>
      <c r="C251" s="96"/>
      <c r="D251" s="7"/>
      <c r="E251" s="7"/>
      <c r="F251" s="7"/>
      <c r="G251" s="97"/>
      <c r="H251" s="97"/>
      <c r="I251" s="97"/>
      <c r="J251" s="7"/>
      <c r="K251" s="7"/>
      <c r="L251" s="7"/>
      <c r="M251" s="9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 ht="15.75" customHeight="1">
      <c r="A252" s="7"/>
      <c r="B252" s="96"/>
      <c r="C252" s="96"/>
      <c r="D252" s="7"/>
      <c r="E252" s="7"/>
      <c r="F252" s="7"/>
      <c r="G252" s="97"/>
      <c r="H252" s="97"/>
      <c r="I252" s="97"/>
      <c r="J252" s="7"/>
      <c r="K252" s="7"/>
      <c r="L252" s="7"/>
      <c r="M252" s="9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 ht="15.75" customHeight="1">
      <c r="A253" s="7"/>
      <c r="B253" s="96"/>
      <c r="C253" s="96"/>
      <c r="D253" s="7"/>
      <c r="E253" s="7"/>
      <c r="F253" s="7"/>
      <c r="G253" s="97"/>
      <c r="H253" s="97"/>
      <c r="I253" s="97"/>
      <c r="J253" s="7"/>
      <c r="K253" s="7"/>
      <c r="L253" s="7"/>
      <c r="M253" s="9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 ht="15.75" customHeight="1">
      <c r="A254" s="7"/>
      <c r="B254" s="96"/>
      <c r="C254" s="96"/>
      <c r="D254" s="7"/>
      <c r="E254" s="7"/>
      <c r="F254" s="7"/>
      <c r="G254" s="97"/>
      <c r="H254" s="97"/>
      <c r="I254" s="97"/>
      <c r="J254" s="7"/>
      <c r="K254" s="7"/>
      <c r="L254" s="7"/>
      <c r="M254" s="9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 ht="15.75" customHeight="1">
      <c r="A255" s="7"/>
      <c r="B255" s="96"/>
      <c r="C255" s="96"/>
      <c r="D255" s="7"/>
      <c r="E255" s="7"/>
      <c r="F255" s="7"/>
      <c r="G255" s="97"/>
      <c r="H255" s="97"/>
      <c r="I255" s="97"/>
      <c r="J255" s="7"/>
      <c r="K255" s="7"/>
      <c r="L255" s="7"/>
      <c r="M255" s="9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 ht="15.75" customHeight="1">
      <c r="A256" s="7"/>
      <c r="B256" s="96"/>
      <c r="C256" s="96"/>
      <c r="D256" s="7"/>
      <c r="E256" s="7"/>
      <c r="F256" s="7"/>
      <c r="G256" s="97"/>
      <c r="H256" s="97"/>
      <c r="I256" s="97"/>
      <c r="J256" s="7"/>
      <c r="K256" s="7"/>
      <c r="L256" s="7"/>
      <c r="M256" s="9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 ht="15.75" customHeight="1">
      <c r="A257" s="7"/>
      <c r="B257" s="96"/>
      <c r="C257" s="96"/>
      <c r="D257" s="7"/>
      <c r="E257" s="7"/>
      <c r="F257" s="7"/>
      <c r="G257" s="97"/>
      <c r="H257" s="97"/>
      <c r="I257" s="97"/>
      <c r="J257" s="7"/>
      <c r="K257" s="7"/>
      <c r="L257" s="7"/>
      <c r="M257" s="9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 ht="15.75" customHeight="1">
      <c r="A258" s="7"/>
      <c r="B258" s="96"/>
      <c r="C258" s="96"/>
      <c r="D258" s="7"/>
      <c r="E258" s="7"/>
      <c r="F258" s="7"/>
      <c r="G258" s="97"/>
      <c r="H258" s="97"/>
      <c r="I258" s="97"/>
      <c r="J258" s="7"/>
      <c r="K258" s="7"/>
      <c r="L258" s="7"/>
      <c r="M258" s="9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 ht="15.75" customHeight="1">
      <c r="A259" s="7"/>
      <c r="B259" s="96"/>
      <c r="C259" s="96"/>
      <c r="D259" s="7"/>
      <c r="E259" s="7"/>
      <c r="F259" s="7"/>
      <c r="G259" s="97"/>
      <c r="H259" s="97"/>
      <c r="I259" s="97"/>
      <c r="J259" s="7"/>
      <c r="K259" s="7"/>
      <c r="L259" s="7"/>
      <c r="M259" s="9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 ht="15.75" customHeight="1">
      <c r="A260" s="7"/>
      <c r="B260" s="96"/>
      <c r="C260" s="96"/>
      <c r="D260" s="7"/>
      <c r="E260" s="7"/>
      <c r="F260" s="7"/>
      <c r="G260" s="97"/>
      <c r="H260" s="97"/>
      <c r="I260" s="97"/>
      <c r="J260" s="7"/>
      <c r="K260" s="7"/>
      <c r="L260" s="7"/>
      <c r="M260" s="9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 ht="15.75" customHeight="1">
      <c r="A261" s="7"/>
      <c r="B261" s="96"/>
      <c r="C261" s="96"/>
      <c r="D261" s="7"/>
      <c r="E261" s="7"/>
      <c r="F261" s="7"/>
      <c r="G261" s="97"/>
      <c r="H261" s="97"/>
      <c r="I261" s="97"/>
      <c r="J261" s="7"/>
      <c r="K261" s="7"/>
      <c r="L261" s="7"/>
      <c r="M261" s="9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 ht="15.75" customHeight="1">
      <c r="A262" s="7"/>
      <c r="B262" s="96"/>
      <c r="C262" s="96"/>
      <c r="D262" s="7"/>
      <c r="E262" s="7"/>
      <c r="F262" s="7"/>
      <c r="G262" s="97"/>
      <c r="H262" s="97"/>
      <c r="I262" s="97"/>
      <c r="J262" s="7"/>
      <c r="K262" s="7"/>
      <c r="L262" s="7"/>
      <c r="M262" s="9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 ht="15.75" customHeight="1">
      <c r="A263" s="7"/>
      <c r="B263" s="96"/>
      <c r="C263" s="96"/>
      <c r="D263" s="7"/>
      <c r="E263" s="7"/>
      <c r="F263" s="7"/>
      <c r="G263" s="97"/>
      <c r="H263" s="97"/>
      <c r="I263" s="97"/>
      <c r="J263" s="7"/>
      <c r="K263" s="7"/>
      <c r="L263" s="7"/>
      <c r="M263" s="9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 ht="15.75" customHeight="1">
      <c r="A264" s="7"/>
      <c r="B264" s="96"/>
      <c r="C264" s="96"/>
      <c r="D264" s="7"/>
      <c r="E264" s="7"/>
      <c r="F264" s="7"/>
      <c r="G264" s="97"/>
      <c r="H264" s="97"/>
      <c r="I264" s="97"/>
      <c r="J264" s="7"/>
      <c r="K264" s="7"/>
      <c r="L264" s="7"/>
      <c r="M264" s="9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 ht="15.75" customHeight="1">
      <c r="A265" s="7"/>
      <c r="B265" s="96"/>
      <c r="C265" s="96"/>
      <c r="D265" s="7"/>
      <c r="E265" s="7"/>
      <c r="F265" s="7"/>
      <c r="G265" s="97"/>
      <c r="H265" s="97"/>
      <c r="I265" s="97"/>
      <c r="J265" s="7"/>
      <c r="K265" s="7"/>
      <c r="L265" s="7"/>
      <c r="M265" s="9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 ht="15.75" customHeight="1">
      <c r="A266" s="7"/>
      <c r="B266" s="96"/>
      <c r="C266" s="96"/>
      <c r="D266" s="7"/>
      <c r="E266" s="7"/>
      <c r="F266" s="7"/>
      <c r="G266" s="97"/>
      <c r="H266" s="97"/>
      <c r="I266" s="97"/>
      <c r="J266" s="7"/>
      <c r="K266" s="7"/>
      <c r="L266" s="7"/>
      <c r="M266" s="9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 ht="15.75" customHeight="1">
      <c r="A267" s="7"/>
      <c r="B267" s="96"/>
      <c r="C267" s="96"/>
      <c r="D267" s="7"/>
      <c r="E267" s="7"/>
      <c r="F267" s="7"/>
      <c r="G267" s="97"/>
      <c r="H267" s="97"/>
      <c r="I267" s="97"/>
      <c r="J267" s="7"/>
      <c r="K267" s="7"/>
      <c r="L267" s="7"/>
      <c r="M267" s="9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 ht="15.75" customHeight="1">
      <c r="A268" s="7"/>
      <c r="B268" s="96"/>
      <c r="C268" s="96"/>
      <c r="D268" s="7"/>
      <c r="E268" s="7"/>
      <c r="F268" s="7"/>
      <c r="G268" s="97"/>
      <c r="H268" s="97"/>
      <c r="I268" s="97"/>
      <c r="J268" s="7"/>
      <c r="K268" s="7"/>
      <c r="L268" s="7"/>
      <c r="M268" s="9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 ht="15.75" customHeight="1">
      <c r="A269" s="7"/>
      <c r="B269" s="96"/>
      <c r="C269" s="96"/>
      <c r="D269" s="7"/>
      <c r="E269" s="7"/>
      <c r="F269" s="7"/>
      <c r="G269" s="97"/>
      <c r="H269" s="97"/>
      <c r="I269" s="97"/>
      <c r="J269" s="7"/>
      <c r="K269" s="7"/>
      <c r="L269" s="7"/>
      <c r="M269" s="9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 ht="15.75" customHeight="1">
      <c r="A270" s="7"/>
      <c r="B270" s="96"/>
      <c r="C270" s="96"/>
      <c r="D270" s="7"/>
      <c r="E270" s="7"/>
      <c r="F270" s="7"/>
      <c r="G270" s="97"/>
      <c r="H270" s="97"/>
      <c r="I270" s="97"/>
      <c r="J270" s="7"/>
      <c r="K270" s="7"/>
      <c r="L270" s="7"/>
      <c r="M270" s="9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 ht="15.75" customHeight="1">
      <c r="A271" s="7"/>
      <c r="B271" s="96"/>
      <c r="C271" s="96"/>
      <c r="D271" s="7"/>
      <c r="E271" s="7"/>
      <c r="F271" s="7"/>
      <c r="G271" s="97"/>
      <c r="H271" s="97"/>
      <c r="I271" s="97"/>
      <c r="J271" s="7"/>
      <c r="K271" s="7"/>
      <c r="L271" s="7"/>
      <c r="M271" s="9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 ht="15.75" customHeight="1">
      <c r="A272" s="7"/>
      <c r="B272" s="96"/>
      <c r="C272" s="96"/>
      <c r="D272" s="7"/>
      <c r="E272" s="7"/>
      <c r="F272" s="7"/>
      <c r="G272" s="97"/>
      <c r="H272" s="97"/>
      <c r="I272" s="97"/>
      <c r="J272" s="7"/>
      <c r="K272" s="7"/>
      <c r="L272" s="7"/>
      <c r="M272" s="9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 ht="15.75" customHeight="1">
      <c r="A273" s="7"/>
      <c r="B273" s="96"/>
      <c r="C273" s="96"/>
      <c r="D273" s="7"/>
      <c r="E273" s="7"/>
      <c r="F273" s="7"/>
      <c r="G273" s="97"/>
      <c r="H273" s="97"/>
      <c r="I273" s="97"/>
      <c r="J273" s="7"/>
      <c r="K273" s="7"/>
      <c r="L273" s="7"/>
      <c r="M273" s="9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 ht="15.75" customHeight="1">
      <c r="A274" s="7"/>
      <c r="B274" s="96"/>
      <c r="C274" s="96"/>
      <c r="D274" s="7"/>
      <c r="E274" s="7"/>
      <c r="F274" s="7"/>
      <c r="G274" s="97"/>
      <c r="H274" s="97"/>
      <c r="I274" s="97"/>
      <c r="J274" s="7"/>
      <c r="K274" s="7"/>
      <c r="L274" s="7"/>
      <c r="M274" s="9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 ht="15.75" customHeight="1">
      <c r="A275" s="7"/>
      <c r="B275" s="96"/>
      <c r="C275" s="96"/>
      <c r="D275" s="7"/>
      <c r="E275" s="7"/>
      <c r="F275" s="7"/>
      <c r="G275" s="97"/>
      <c r="H275" s="97"/>
      <c r="I275" s="97"/>
      <c r="J275" s="7"/>
      <c r="K275" s="7"/>
      <c r="L275" s="7"/>
      <c r="M275" s="9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 ht="15.75" customHeight="1">
      <c r="A276" s="7"/>
      <c r="B276" s="96"/>
      <c r="C276" s="96"/>
      <c r="D276" s="7"/>
      <c r="E276" s="7"/>
      <c r="F276" s="7"/>
      <c r="G276" s="97"/>
      <c r="H276" s="97"/>
      <c r="I276" s="97"/>
      <c r="J276" s="7"/>
      <c r="K276" s="7"/>
      <c r="L276" s="7"/>
      <c r="M276" s="9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 ht="15.75" customHeight="1">
      <c r="A277" s="7"/>
      <c r="B277" s="96"/>
      <c r="C277" s="96"/>
      <c r="D277" s="7"/>
      <c r="E277" s="7"/>
      <c r="F277" s="7"/>
      <c r="G277" s="97"/>
      <c r="H277" s="97"/>
      <c r="I277" s="97"/>
      <c r="J277" s="7"/>
      <c r="K277" s="7"/>
      <c r="L277" s="7"/>
      <c r="M277" s="9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 ht="15.75" customHeight="1">
      <c r="A278" s="7"/>
      <c r="B278" s="96"/>
      <c r="C278" s="96"/>
      <c r="D278" s="7"/>
      <c r="E278" s="7"/>
      <c r="F278" s="7"/>
      <c r="G278" s="97"/>
      <c r="H278" s="97"/>
      <c r="I278" s="97"/>
      <c r="J278" s="7"/>
      <c r="K278" s="7"/>
      <c r="L278" s="7"/>
      <c r="M278" s="9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 ht="15.75" customHeight="1">
      <c r="A279" s="7"/>
      <c r="B279" s="96"/>
      <c r="C279" s="96"/>
      <c r="D279" s="7"/>
      <c r="E279" s="7"/>
      <c r="F279" s="7"/>
      <c r="G279" s="97"/>
      <c r="H279" s="97"/>
      <c r="I279" s="97"/>
      <c r="J279" s="7"/>
      <c r="K279" s="7"/>
      <c r="L279" s="7"/>
      <c r="M279" s="9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 ht="15.75" customHeight="1">
      <c r="A280" s="7"/>
      <c r="B280" s="96"/>
      <c r="C280" s="96"/>
      <c r="D280" s="7"/>
      <c r="E280" s="7"/>
      <c r="F280" s="7"/>
      <c r="G280" s="97"/>
      <c r="H280" s="97"/>
      <c r="I280" s="97"/>
      <c r="J280" s="7"/>
      <c r="K280" s="7"/>
      <c r="L280" s="7"/>
      <c r="M280" s="9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 ht="15.75" customHeight="1">
      <c r="A281" s="7"/>
      <c r="B281" s="96"/>
      <c r="C281" s="96"/>
      <c r="D281" s="7"/>
      <c r="E281" s="7"/>
      <c r="F281" s="7"/>
      <c r="G281" s="97"/>
      <c r="H281" s="97"/>
      <c r="I281" s="97"/>
      <c r="J281" s="7"/>
      <c r="K281" s="7"/>
      <c r="L281" s="7"/>
      <c r="M281" s="9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 ht="15.75" customHeight="1">
      <c r="A282" s="7"/>
      <c r="B282" s="96"/>
      <c r="C282" s="96"/>
      <c r="D282" s="7"/>
      <c r="E282" s="7"/>
      <c r="F282" s="7"/>
      <c r="G282" s="97"/>
      <c r="H282" s="97"/>
      <c r="I282" s="97"/>
      <c r="J282" s="7"/>
      <c r="K282" s="7"/>
      <c r="L282" s="7"/>
      <c r="M282" s="9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 ht="15.75" customHeight="1">
      <c r="A283" s="7"/>
      <c r="B283" s="96"/>
      <c r="C283" s="96"/>
      <c r="D283" s="7"/>
      <c r="E283" s="7"/>
      <c r="F283" s="7"/>
      <c r="G283" s="97"/>
      <c r="H283" s="97"/>
      <c r="I283" s="97"/>
      <c r="J283" s="7"/>
      <c r="K283" s="7"/>
      <c r="L283" s="7"/>
      <c r="M283" s="9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 ht="15.75" customHeight="1">
      <c r="A284" s="7"/>
      <c r="B284" s="96"/>
      <c r="C284" s="96"/>
      <c r="D284" s="7"/>
      <c r="E284" s="7"/>
      <c r="F284" s="7"/>
      <c r="G284" s="97"/>
      <c r="H284" s="97"/>
      <c r="I284" s="97"/>
      <c r="J284" s="7"/>
      <c r="K284" s="7"/>
      <c r="L284" s="7"/>
      <c r="M284" s="9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 ht="15.75" customHeight="1">
      <c r="A285" s="7"/>
      <c r="B285" s="96"/>
      <c r="C285" s="96"/>
      <c r="D285" s="7"/>
      <c r="E285" s="7"/>
      <c r="F285" s="7"/>
      <c r="G285" s="97"/>
      <c r="H285" s="97"/>
      <c r="I285" s="97"/>
      <c r="J285" s="7"/>
      <c r="K285" s="7"/>
      <c r="L285" s="7"/>
      <c r="M285" s="9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 ht="15.75" customHeight="1">
      <c r="A286" s="7"/>
      <c r="B286" s="96"/>
      <c r="C286" s="96"/>
      <c r="D286" s="7"/>
      <c r="E286" s="7"/>
      <c r="F286" s="7"/>
      <c r="G286" s="97"/>
      <c r="H286" s="97"/>
      <c r="I286" s="97"/>
      <c r="J286" s="7"/>
      <c r="K286" s="7"/>
      <c r="L286" s="7"/>
      <c r="M286" s="9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 ht="15.75" customHeight="1">
      <c r="A287" s="7"/>
      <c r="B287" s="96"/>
      <c r="C287" s="96"/>
      <c r="D287" s="7"/>
      <c r="E287" s="7"/>
      <c r="F287" s="7"/>
      <c r="G287" s="97"/>
      <c r="H287" s="97"/>
      <c r="I287" s="97"/>
      <c r="J287" s="7"/>
      <c r="K287" s="7"/>
      <c r="L287" s="7"/>
      <c r="M287" s="9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 ht="15.75" customHeight="1">
      <c r="A288" s="7"/>
      <c r="B288" s="96"/>
      <c r="C288" s="96"/>
      <c r="D288" s="7"/>
      <c r="E288" s="7"/>
      <c r="F288" s="7"/>
      <c r="G288" s="97"/>
      <c r="H288" s="97"/>
      <c r="I288" s="97"/>
      <c r="J288" s="7"/>
      <c r="K288" s="7"/>
      <c r="L288" s="7"/>
      <c r="M288" s="9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 ht="15.75" customHeight="1">
      <c r="A289" s="7"/>
      <c r="B289" s="96"/>
      <c r="C289" s="96"/>
      <c r="D289" s="7"/>
      <c r="E289" s="7"/>
      <c r="F289" s="7"/>
      <c r="G289" s="97"/>
      <c r="H289" s="97"/>
      <c r="I289" s="97"/>
      <c r="J289" s="7"/>
      <c r="K289" s="7"/>
      <c r="L289" s="7"/>
      <c r="M289" s="9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 ht="15.75" customHeight="1">
      <c r="A290" s="7"/>
      <c r="B290" s="96"/>
      <c r="C290" s="96"/>
      <c r="D290" s="7"/>
      <c r="E290" s="7"/>
      <c r="F290" s="7"/>
      <c r="G290" s="97"/>
      <c r="H290" s="97"/>
      <c r="I290" s="97"/>
      <c r="J290" s="7"/>
      <c r="K290" s="7"/>
      <c r="L290" s="7"/>
      <c r="M290" s="9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 ht="15.75" customHeight="1">
      <c r="A291" s="7"/>
      <c r="B291" s="96"/>
      <c r="C291" s="96"/>
      <c r="D291" s="7"/>
      <c r="E291" s="7"/>
      <c r="F291" s="7"/>
      <c r="G291" s="97"/>
      <c r="H291" s="97"/>
      <c r="I291" s="97"/>
      <c r="J291" s="7"/>
      <c r="K291" s="7"/>
      <c r="L291" s="7"/>
      <c r="M291" s="9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 ht="15.75" customHeight="1">
      <c r="A292" s="7"/>
      <c r="B292" s="96"/>
      <c r="C292" s="96"/>
      <c r="D292" s="7"/>
      <c r="E292" s="7"/>
      <c r="F292" s="7"/>
      <c r="G292" s="97"/>
      <c r="H292" s="97"/>
      <c r="I292" s="97"/>
      <c r="J292" s="7"/>
      <c r="K292" s="7"/>
      <c r="L292" s="7"/>
      <c r="M292" s="9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 ht="15.75" customHeight="1">
      <c r="A293" s="7"/>
      <c r="B293" s="96"/>
      <c r="C293" s="96"/>
      <c r="D293" s="7"/>
      <c r="E293" s="7"/>
      <c r="F293" s="7"/>
      <c r="G293" s="97"/>
      <c r="H293" s="97"/>
      <c r="I293" s="97"/>
      <c r="J293" s="7"/>
      <c r="K293" s="7"/>
      <c r="L293" s="7"/>
      <c r="M293" s="9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 ht="15.75" customHeight="1">
      <c r="A294" s="7"/>
      <c r="B294" s="96"/>
      <c r="C294" s="96"/>
      <c r="D294" s="7"/>
      <c r="E294" s="7"/>
      <c r="F294" s="7"/>
      <c r="G294" s="97"/>
      <c r="H294" s="97"/>
      <c r="I294" s="97"/>
      <c r="J294" s="7"/>
      <c r="K294" s="7"/>
      <c r="L294" s="7"/>
      <c r="M294" s="9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 ht="15.75" customHeight="1">
      <c r="A295" s="7"/>
      <c r="B295" s="96"/>
      <c r="C295" s="96"/>
      <c r="D295" s="7"/>
      <c r="E295" s="7"/>
      <c r="F295" s="7"/>
      <c r="G295" s="97"/>
      <c r="H295" s="97"/>
      <c r="I295" s="97"/>
      <c r="J295" s="7"/>
      <c r="K295" s="7"/>
      <c r="L295" s="7"/>
      <c r="M295" s="9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 ht="15.75" customHeight="1">
      <c r="A296" s="7"/>
      <c r="B296" s="96"/>
      <c r="C296" s="96"/>
      <c r="D296" s="7"/>
      <c r="E296" s="7"/>
      <c r="F296" s="7"/>
      <c r="G296" s="97"/>
      <c r="H296" s="97"/>
      <c r="I296" s="97"/>
      <c r="J296" s="7"/>
      <c r="K296" s="7"/>
      <c r="L296" s="7"/>
      <c r="M296" s="9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 ht="15.75" customHeight="1">
      <c r="A297" s="7"/>
      <c r="B297" s="96"/>
      <c r="C297" s="96"/>
      <c r="D297" s="7"/>
      <c r="E297" s="7"/>
      <c r="F297" s="7"/>
      <c r="G297" s="97"/>
      <c r="H297" s="97"/>
      <c r="I297" s="97"/>
      <c r="J297" s="7"/>
      <c r="K297" s="7"/>
      <c r="L297" s="7"/>
      <c r="M297" s="9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 ht="15.75" customHeight="1">
      <c r="A298" s="7"/>
      <c r="B298" s="96"/>
      <c r="C298" s="96"/>
      <c r="D298" s="7"/>
      <c r="E298" s="7"/>
      <c r="F298" s="7"/>
      <c r="G298" s="97"/>
      <c r="H298" s="97"/>
      <c r="I298" s="97"/>
      <c r="J298" s="7"/>
      <c r="K298" s="7"/>
      <c r="L298" s="7"/>
      <c r="M298" s="9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 ht="15.75" customHeight="1">
      <c r="A299" s="7"/>
      <c r="B299" s="96"/>
      <c r="C299" s="96"/>
      <c r="D299" s="7"/>
      <c r="E299" s="7"/>
      <c r="F299" s="7"/>
      <c r="G299" s="97"/>
      <c r="H299" s="97"/>
      <c r="I299" s="97"/>
      <c r="J299" s="7"/>
      <c r="K299" s="7"/>
      <c r="L299" s="7"/>
      <c r="M299" s="9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 ht="15.75" customHeight="1">
      <c r="A300" s="7"/>
      <c r="B300" s="96"/>
      <c r="C300" s="96"/>
      <c r="D300" s="7"/>
      <c r="E300" s="7"/>
      <c r="F300" s="7"/>
      <c r="G300" s="97"/>
      <c r="H300" s="97"/>
      <c r="I300" s="97"/>
      <c r="J300" s="7"/>
      <c r="K300" s="7"/>
      <c r="L300" s="7"/>
      <c r="M300" s="9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 ht="15.75" customHeight="1">
      <c r="A301" s="7"/>
      <c r="B301" s="96"/>
      <c r="C301" s="96"/>
      <c r="D301" s="7"/>
      <c r="E301" s="7"/>
      <c r="F301" s="7"/>
      <c r="G301" s="97"/>
      <c r="H301" s="97"/>
      <c r="I301" s="97"/>
      <c r="J301" s="7"/>
      <c r="K301" s="7"/>
      <c r="L301" s="7"/>
      <c r="M301" s="9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 ht="15.75" customHeight="1">
      <c r="A302" s="7"/>
      <c r="B302" s="96"/>
      <c r="C302" s="96"/>
      <c r="D302" s="7"/>
      <c r="E302" s="7"/>
      <c r="F302" s="7"/>
      <c r="G302" s="97"/>
      <c r="H302" s="97"/>
      <c r="I302" s="97"/>
      <c r="J302" s="7"/>
      <c r="K302" s="7"/>
      <c r="L302" s="7"/>
      <c r="M302" s="9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 ht="15.75" customHeight="1">
      <c r="A303" s="7"/>
      <c r="B303" s="96"/>
      <c r="C303" s="96"/>
      <c r="D303" s="7"/>
      <c r="E303" s="7"/>
      <c r="F303" s="7"/>
      <c r="G303" s="97"/>
      <c r="H303" s="97"/>
      <c r="I303" s="97"/>
      <c r="J303" s="7"/>
      <c r="K303" s="7"/>
      <c r="L303" s="7"/>
      <c r="M303" s="9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 ht="15.75" customHeight="1">
      <c r="A304" s="7"/>
      <c r="B304" s="96"/>
      <c r="C304" s="96"/>
      <c r="D304" s="7"/>
      <c r="E304" s="7"/>
      <c r="F304" s="7"/>
      <c r="G304" s="97"/>
      <c r="H304" s="97"/>
      <c r="I304" s="97"/>
      <c r="J304" s="7"/>
      <c r="K304" s="7"/>
      <c r="L304" s="7"/>
      <c r="M304" s="9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 ht="15.75" customHeight="1">
      <c r="A305" s="7"/>
      <c r="B305" s="96"/>
      <c r="C305" s="96"/>
      <c r="D305" s="7"/>
      <c r="E305" s="7"/>
      <c r="F305" s="7"/>
      <c r="G305" s="97"/>
      <c r="H305" s="97"/>
      <c r="I305" s="97"/>
      <c r="J305" s="7"/>
      <c r="K305" s="7"/>
      <c r="L305" s="7"/>
      <c r="M305" s="9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 ht="15.75" customHeight="1">
      <c r="A306" s="7"/>
      <c r="B306" s="96"/>
      <c r="C306" s="96"/>
      <c r="D306" s="7"/>
      <c r="E306" s="7"/>
      <c r="F306" s="7"/>
      <c r="G306" s="97"/>
      <c r="H306" s="97"/>
      <c r="I306" s="97"/>
      <c r="J306" s="7"/>
      <c r="K306" s="7"/>
      <c r="L306" s="7"/>
      <c r="M306" s="9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 ht="15.75" customHeight="1">
      <c r="A307" s="7"/>
      <c r="B307" s="96"/>
      <c r="C307" s="96"/>
      <c r="D307" s="7"/>
      <c r="E307" s="7"/>
      <c r="F307" s="7"/>
      <c r="G307" s="97"/>
      <c r="H307" s="97"/>
      <c r="I307" s="97"/>
      <c r="J307" s="7"/>
      <c r="K307" s="7"/>
      <c r="L307" s="7"/>
      <c r="M307" s="9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 ht="15.75" customHeight="1">
      <c r="A308" s="7"/>
      <c r="B308" s="96"/>
      <c r="C308" s="96"/>
      <c r="D308" s="7"/>
      <c r="E308" s="7"/>
      <c r="F308" s="7"/>
      <c r="G308" s="97"/>
      <c r="H308" s="97"/>
      <c r="I308" s="97"/>
      <c r="J308" s="7"/>
      <c r="K308" s="7"/>
      <c r="L308" s="7"/>
      <c r="M308" s="9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 ht="15.75" customHeight="1">
      <c r="F309" s="98"/>
      <c r="G309" s="99"/>
      <c r="H309" s="99"/>
      <c r="I309" s="99"/>
      <c r="M309" s="99"/>
    </row>
    <row r="310" ht="15.75" customHeight="1">
      <c r="F310" s="98"/>
      <c r="G310" s="99"/>
      <c r="H310" s="99"/>
      <c r="I310" s="99"/>
      <c r="M310" s="99"/>
    </row>
    <row r="311" ht="15.75" customHeight="1">
      <c r="F311" s="98"/>
      <c r="G311" s="99"/>
      <c r="H311" s="99"/>
      <c r="I311" s="99"/>
      <c r="M311" s="99"/>
    </row>
    <row r="312" ht="15.75" customHeight="1">
      <c r="F312" s="98"/>
      <c r="G312" s="99"/>
      <c r="H312" s="99"/>
      <c r="I312" s="99"/>
      <c r="M312" s="99"/>
    </row>
    <row r="313" ht="15.75" customHeight="1">
      <c r="F313" s="98"/>
      <c r="G313" s="99"/>
      <c r="H313" s="99"/>
      <c r="I313" s="99"/>
      <c r="M313" s="99"/>
    </row>
    <row r="314" ht="15.75" customHeight="1">
      <c r="F314" s="98"/>
      <c r="G314" s="99"/>
      <c r="H314" s="99"/>
      <c r="I314" s="99"/>
      <c r="M314" s="99"/>
    </row>
    <row r="315" ht="15.75" customHeight="1">
      <c r="F315" s="98"/>
      <c r="G315" s="99"/>
      <c r="H315" s="99"/>
      <c r="I315" s="99"/>
      <c r="M315" s="99"/>
    </row>
    <row r="316" ht="15.75" customHeight="1">
      <c r="F316" s="98"/>
      <c r="G316" s="99"/>
      <c r="H316" s="99"/>
      <c r="I316" s="99"/>
      <c r="M316" s="99"/>
    </row>
    <row r="317" ht="15.75" customHeight="1">
      <c r="F317" s="98"/>
      <c r="G317" s="99"/>
      <c r="H317" s="99"/>
      <c r="I317" s="99"/>
      <c r="M317" s="99"/>
    </row>
    <row r="318" ht="15.75" customHeight="1">
      <c r="F318" s="98"/>
      <c r="G318" s="99"/>
      <c r="H318" s="99"/>
      <c r="I318" s="99"/>
      <c r="M318" s="99"/>
    </row>
    <row r="319" ht="15.75" customHeight="1">
      <c r="F319" s="98"/>
      <c r="G319" s="99"/>
      <c r="H319" s="99"/>
      <c r="I319" s="99"/>
      <c r="M319" s="99"/>
    </row>
    <row r="320" ht="15.75" customHeight="1">
      <c r="F320" s="98"/>
      <c r="G320" s="99"/>
      <c r="H320" s="99"/>
      <c r="I320" s="99"/>
      <c r="M320" s="99"/>
    </row>
    <row r="321" ht="15.75" customHeight="1">
      <c r="F321" s="98"/>
      <c r="G321" s="99"/>
      <c r="H321" s="99"/>
      <c r="I321" s="99"/>
      <c r="M321" s="99"/>
    </row>
    <row r="322" ht="15.75" customHeight="1">
      <c r="F322" s="98"/>
      <c r="G322" s="99"/>
      <c r="H322" s="99"/>
      <c r="I322" s="99"/>
      <c r="M322" s="99"/>
    </row>
    <row r="323" ht="15.75" customHeight="1">
      <c r="F323" s="98"/>
      <c r="G323" s="99"/>
      <c r="H323" s="99"/>
      <c r="I323" s="99"/>
      <c r="M323" s="99"/>
    </row>
    <row r="324" ht="15.75" customHeight="1">
      <c r="F324" s="98"/>
      <c r="G324" s="99"/>
      <c r="H324" s="99"/>
      <c r="I324" s="99"/>
      <c r="M324" s="99"/>
    </row>
    <row r="325" ht="15.75" customHeight="1">
      <c r="F325" s="98"/>
      <c r="G325" s="99"/>
      <c r="H325" s="99"/>
      <c r="I325" s="99"/>
      <c r="M325" s="99"/>
    </row>
    <row r="326" ht="15.75" customHeight="1">
      <c r="F326" s="98"/>
      <c r="G326" s="99"/>
      <c r="H326" s="99"/>
      <c r="I326" s="99"/>
      <c r="M326" s="99"/>
    </row>
    <row r="327" ht="15.75" customHeight="1">
      <c r="F327" s="98"/>
      <c r="G327" s="99"/>
      <c r="H327" s="99"/>
      <c r="I327" s="99"/>
      <c r="M327" s="99"/>
    </row>
    <row r="328" ht="15.75" customHeight="1">
      <c r="F328" s="98"/>
      <c r="G328" s="99"/>
      <c r="H328" s="99"/>
      <c r="I328" s="99"/>
      <c r="M328" s="99"/>
    </row>
    <row r="329" ht="15.75" customHeight="1">
      <c r="F329" s="98"/>
      <c r="G329" s="99"/>
      <c r="H329" s="99"/>
      <c r="I329" s="99"/>
      <c r="M329" s="99"/>
    </row>
    <row r="330" ht="15.75" customHeight="1">
      <c r="F330" s="98"/>
      <c r="G330" s="99"/>
      <c r="H330" s="99"/>
      <c r="I330" s="99"/>
      <c r="M330" s="99"/>
    </row>
    <row r="331" ht="15.75" customHeight="1">
      <c r="F331" s="98"/>
      <c r="G331" s="99"/>
      <c r="H331" s="99"/>
      <c r="I331" s="99"/>
      <c r="M331" s="99"/>
    </row>
    <row r="332" ht="15.75" customHeight="1">
      <c r="F332" s="98"/>
      <c r="G332" s="99"/>
      <c r="H332" s="99"/>
      <c r="I332" s="99"/>
      <c r="M332" s="99"/>
    </row>
    <row r="333" ht="15.75" customHeight="1">
      <c r="F333" s="98"/>
      <c r="G333" s="99"/>
      <c r="H333" s="99"/>
      <c r="I333" s="99"/>
      <c r="M333" s="99"/>
    </row>
    <row r="334" ht="15.75" customHeight="1">
      <c r="F334" s="98"/>
      <c r="G334" s="99"/>
      <c r="H334" s="99"/>
      <c r="I334" s="99"/>
      <c r="M334" s="99"/>
    </row>
    <row r="335" ht="15.75" customHeight="1">
      <c r="F335" s="98"/>
      <c r="G335" s="99"/>
      <c r="H335" s="99"/>
      <c r="I335" s="99"/>
      <c r="M335" s="99"/>
    </row>
    <row r="336" ht="15.75" customHeight="1">
      <c r="F336" s="98"/>
      <c r="G336" s="99"/>
      <c r="H336" s="99"/>
      <c r="I336" s="99"/>
      <c r="M336" s="99"/>
    </row>
    <row r="337" ht="15.75" customHeight="1">
      <c r="F337" s="98"/>
      <c r="G337" s="99"/>
      <c r="H337" s="99"/>
      <c r="I337" s="99"/>
      <c r="M337" s="99"/>
    </row>
    <row r="338" ht="15.75" customHeight="1">
      <c r="F338" s="98"/>
      <c r="G338" s="99"/>
      <c r="H338" s="99"/>
      <c r="I338" s="99"/>
      <c r="M338" s="99"/>
    </row>
    <row r="339" ht="15.75" customHeight="1">
      <c r="F339" s="98"/>
      <c r="G339" s="99"/>
      <c r="H339" s="99"/>
      <c r="I339" s="99"/>
      <c r="M339" s="99"/>
    </row>
    <row r="340" ht="15.75" customHeight="1">
      <c r="F340" s="98"/>
      <c r="G340" s="99"/>
      <c r="H340" s="99"/>
      <c r="I340" s="99"/>
      <c r="M340" s="99"/>
    </row>
    <row r="341" ht="15.75" customHeight="1">
      <c r="F341" s="98"/>
      <c r="G341" s="99"/>
      <c r="H341" s="99"/>
      <c r="I341" s="99"/>
      <c r="M341" s="99"/>
    </row>
    <row r="342" ht="15.75" customHeight="1">
      <c r="F342" s="98"/>
      <c r="G342" s="99"/>
      <c r="H342" s="99"/>
      <c r="I342" s="99"/>
      <c r="M342" s="99"/>
    </row>
    <row r="343" ht="15.75" customHeight="1">
      <c r="F343" s="98"/>
      <c r="G343" s="99"/>
      <c r="H343" s="99"/>
      <c r="I343" s="99"/>
      <c r="M343" s="99"/>
    </row>
    <row r="344" ht="15.75" customHeight="1">
      <c r="F344" s="98"/>
      <c r="G344" s="99"/>
      <c r="H344" s="99"/>
      <c r="I344" s="99"/>
      <c r="M344" s="99"/>
    </row>
    <row r="345" ht="15.75" customHeight="1">
      <c r="F345" s="98"/>
      <c r="G345" s="99"/>
      <c r="H345" s="99"/>
      <c r="I345" s="99"/>
      <c r="M345" s="99"/>
    </row>
    <row r="346" ht="15.75" customHeight="1">
      <c r="F346" s="98"/>
      <c r="G346" s="99"/>
      <c r="H346" s="99"/>
      <c r="I346" s="99"/>
      <c r="M346" s="99"/>
    </row>
    <row r="347" ht="15.75" customHeight="1">
      <c r="F347" s="98"/>
      <c r="G347" s="99"/>
      <c r="H347" s="99"/>
      <c r="I347" s="99"/>
      <c r="M347" s="99"/>
    </row>
    <row r="348" ht="15.75" customHeight="1">
      <c r="F348" s="98"/>
      <c r="G348" s="99"/>
      <c r="H348" s="99"/>
      <c r="I348" s="99"/>
      <c r="M348" s="99"/>
    </row>
    <row r="349" ht="15.75" customHeight="1">
      <c r="F349" s="98"/>
      <c r="G349" s="99"/>
      <c r="H349" s="99"/>
      <c r="I349" s="99"/>
      <c r="M349" s="99"/>
    </row>
    <row r="350" ht="15.75" customHeight="1">
      <c r="F350" s="98"/>
      <c r="G350" s="99"/>
      <c r="H350" s="99"/>
      <c r="I350" s="99"/>
      <c r="M350" s="99"/>
    </row>
    <row r="351" ht="15.75" customHeight="1">
      <c r="F351" s="98"/>
      <c r="G351" s="99"/>
      <c r="H351" s="99"/>
      <c r="I351" s="99"/>
      <c r="M351" s="99"/>
    </row>
    <row r="352" ht="15.75" customHeight="1">
      <c r="F352" s="98"/>
      <c r="G352" s="99"/>
      <c r="H352" s="99"/>
      <c r="I352" s="99"/>
      <c r="M352" s="99"/>
    </row>
    <row r="353" ht="15.75" customHeight="1">
      <c r="F353" s="98"/>
      <c r="G353" s="99"/>
      <c r="H353" s="99"/>
      <c r="I353" s="99"/>
      <c r="M353" s="99"/>
    </row>
    <row r="354" ht="15.75" customHeight="1">
      <c r="F354" s="98"/>
      <c r="G354" s="99"/>
      <c r="H354" s="99"/>
      <c r="I354" s="99"/>
      <c r="M354" s="99"/>
    </row>
    <row r="355" ht="15.75" customHeight="1">
      <c r="F355" s="98"/>
      <c r="G355" s="99"/>
      <c r="H355" s="99"/>
      <c r="I355" s="99"/>
      <c r="M355" s="99"/>
    </row>
    <row r="356" ht="15.75" customHeight="1">
      <c r="F356" s="98"/>
      <c r="G356" s="99"/>
      <c r="H356" s="99"/>
      <c r="I356" s="99"/>
      <c r="M356" s="99"/>
    </row>
    <row r="357" ht="15.75" customHeight="1">
      <c r="F357" s="98"/>
      <c r="G357" s="99"/>
      <c r="H357" s="99"/>
      <c r="I357" s="99"/>
      <c r="M357" s="99"/>
    </row>
    <row r="358" ht="15.75" customHeight="1">
      <c r="F358" s="98"/>
      <c r="G358" s="99"/>
      <c r="H358" s="99"/>
      <c r="I358" s="99"/>
      <c r="M358" s="99"/>
    </row>
    <row r="359" ht="15.75" customHeight="1">
      <c r="F359" s="98"/>
      <c r="G359" s="99"/>
      <c r="H359" s="99"/>
      <c r="I359" s="99"/>
      <c r="M359" s="99"/>
    </row>
    <row r="360" ht="15.75" customHeight="1">
      <c r="F360" s="98"/>
      <c r="G360" s="99"/>
      <c r="H360" s="99"/>
      <c r="I360" s="99"/>
      <c r="M360" s="99"/>
    </row>
    <row r="361" ht="15.75" customHeight="1">
      <c r="F361" s="98"/>
      <c r="G361" s="99"/>
      <c r="H361" s="99"/>
      <c r="I361" s="99"/>
      <c r="M361" s="99"/>
    </row>
    <row r="362" ht="15.75" customHeight="1">
      <c r="F362" s="98"/>
      <c r="G362" s="99"/>
      <c r="H362" s="99"/>
      <c r="I362" s="99"/>
      <c r="M362" s="99"/>
    </row>
    <row r="363" ht="15.75" customHeight="1">
      <c r="F363" s="98"/>
      <c r="G363" s="99"/>
      <c r="H363" s="99"/>
      <c r="I363" s="99"/>
      <c r="M363" s="99"/>
    </row>
    <row r="364" ht="15.75" customHeight="1">
      <c r="F364" s="98"/>
      <c r="G364" s="99"/>
      <c r="H364" s="99"/>
      <c r="I364" s="99"/>
      <c r="M364" s="99"/>
    </row>
    <row r="365" ht="15.75" customHeight="1">
      <c r="F365" s="98"/>
      <c r="G365" s="99"/>
      <c r="H365" s="99"/>
      <c r="I365" s="99"/>
      <c r="M365" s="99"/>
    </row>
    <row r="366" ht="15.75" customHeight="1">
      <c r="F366" s="98"/>
      <c r="G366" s="99"/>
      <c r="H366" s="99"/>
      <c r="I366" s="99"/>
      <c r="M366" s="99"/>
    </row>
    <row r="367" ht="15.75" customHeight="1">
      <c r="F367" s="98"/>
      <c r="G367" s="99"/>
      <c r="H367" s="99"/>
      <c r="I367" s="99"/>
      <c r="M367" s="99"/>
    </row>
    <row r="368" ht="15.75" customHeight="1">
      <c r="F368" s="98"/>
      <c r="G368" s="99"/>
      <c r="H368" s="99"/>
      <c r="I368" s="99"/>
      <c r="M368" s="99"/>
    </row>
    <row r="369" ht="15.75" customHeight="1">
      <c r="F369" s="98"/>
      <c r="G369" s="99"/>
      <c r="H369" s="99"/>
      <c r="I369" s="99"/>
      <c r="M369" s="99"/>
    </row>
    <row r="370" ht="15.75" customHeight="1">
      <c r="F370" s="98"/>
      <c r="G370" s="99"/>
      <c r="H370" s="99"/>
      <c r="I370" s="99"/>
      <c r="M370" s="99"/>
    </row>
    <row r="371" ht="15.75" customHeight="1">
      <c r="F371" s="98"/>
      <c r="G371" s="99"/>
      <c r="H371" s="99"/>
      <c r="I371" s="99"/>
      <c r="M371" s="99"/>
    </row>
    <row r="372" ht="15.75" customHeight="1">
      <c r="F372" s="98"/>
      <c r="G372" s="99"/>
      <c r="H372" s="99"/>
      <c r="I372" s="99"/>
      <c r="M372" s="99"/>
    </row>
    <row r="373" ht="15.75" customHeight="1">
      <c r="F373" s="98"/>
      <c r="G373" s="99"/>
      <c r="H373" s="99"/>
      <c r="I373" s="99"/>
      <c r="M373" s="99"/>
    </row>
    <row r="374" ht="15.75" customHeight="1">
      <c r="F374" s="98"/>
      <c r="G374" s="99"/>
      <c r="H374" s="99"/>
      <c r="I374" s="99"/>
      <c r="M374" s="99"/>
    </row>
    <row r="375" ht="15.75" customHeight="1">
      <c r="F375" s="98"/>
      <c r="G375" s="99"/>
      <c r="H375" s="99"/>
      <c r="I375" s="99"/>
      <c r="M375" s="99"/>
    </row>
    <row r="376" ht="15.75" customHeight="1">
      <c r="F376" s="98"/>
      <c r="G376" s="99"/>
      <c r="H376" s="99"/>
      <c r="I376" s="99"/>
      <c r="M376" s="99"/>
    </row>
    <row r="377" ht="15.75" customHeight="1">
      <c r="F377" s="98"/>
      <c r="G377" s="99"/>
      <c r="H377" s="99"/>
      <c r="I377" s="99"/>
      <c r="M377" s="99"/>
    </row>
    <row r="378" ht="15.75" customHeight="1">
      <c r="F378" s="98"/>
      <c r="G378" s="99"/>
      <c r="H378" s="99"/>
      <c r="I378" s="99"/>
      <c r="M378" s="99"/>
    </row>
    <row r="379" ht="15.75" customHeight="1">
      <c r="F379" s="98"/>
      <c r="G379" s="99"/>
      <c r="H379" s="99"/>
      <c r="I379" s="99"/>
      <c r="M379" s="99"/>
    </row>
    <row r="380" ht="15.75" customHeight="1">
      <c r="F380" s="98"/>
      <c r="G380" s="99"/>
      <c r="H380" s="99"/>
      <c r="I380" s="99"/>
      <c r="M380" s="99"/>
    </row>
    <row r="381" ht="15.75" customHeight="1">
      <c r="F381" s="98"/>
      <c r="G381" s="99"/>
      <c r="H381" s="99"/>
      <c r="I381" s="99"/>
      <c r="M381" s="99"/>
    </row>
    <row r="382" ht="15.75" customHeight="1">
      <c r="F382" s="98"/>
      <c r="G382" s="99"/>
      <c r="H382" s="99"/>
      <c r="I382" s="99"/>
      <c r="M382" s="99"/>
    </row>
    <row r="383" ht="15.75" customHeight="1">
      <c r="F383" s="98"/>
      <c r="G383" s="99"/>
      <c r="H383" s="99"/>
      <c r="I383" s="99"/>
      <c r="M383" s="99"/>
    </row>
    <row r="384" ht="15.75" customHeight="1">
      <c r="F384" s="98"/>
      <c r="G384" s="99"/>
      <c r="H384" s="99"/>
      <c r="I384" s="99"/>
      <c r="M384" s="99"/>
    </row>
    <row r="385" ht="15.75" customHeight="1">
      <c r="F385" s="98"/>
      <c r="G385" s="99"/>
      <c r="H385" s="99"/>
      <c r="I385" s="99"/>
      <c r="M385" s="99"/>
    </row>
    <row r="386" ht="15.75" customHeight="1">
      <c r="F386" s="98"/>
      <c r="G386" s="99"/>
      <c r="H386" s="99"/>
      <c r="I386" s="99"/>
      <c r="M386" s="99"/>
    </row>
    <row r="387" ht="15.75" customHeight="1">
      <c r="F387" s="98"/>
      <c r="G387" s="99"/>
      <c r="H387" s="99"/>
      <c r="I387" s="99"/>
      <c r="M387" s="99"/>
    </row>
    <row r="388" ht="15.75" customHeight="1">
      <c r="F388" s="98"/>
      <c r="G388" s="99"/>
      <c r="H388" s="99"/>
      <c r="I388" s="99"/>
      <c r="M388" s="99"/>
    </row>
    <row r="389" ht="15.75" customHeight="1">
      <c r="F389" s="98"/>
      <c r="G389" s="99"/>
      <c r="H389" s="99"/>
      <c r="I389" s="99"/>
      <c r="M389" s="99"/>
    </row>
    <row r="390" ht="15.75" customHeight="1">
      <c r="F390" s="98"/>
      <c r="G390" s="99"/>
      <c r="H390" s="99"/>
      <c r="I390" s="99"/>
      <c r="M390" s="99"/>
    </row>
    <row r="391" ht="15.75" customHeight="1">
      <c r="F391" s="98"/>
      <c r="G391" s="99"/>
      <c r="H391" s="99"/>
      <c r="I391" s="99"/>
      <c r="M391" s="99"/>
    </row>
    <row r="392" ht="15.75" customHeight="1">
      <c r="F392" s="98"/>
      <c r="G392" s="99"/>
      <c r="H392" s="99"/>
      <c r="I392" s="99"/>
      <c r="M392" s="99"/>
    </row>
    <row r="393" ht="15.75" customHeight="1">
      <c r="F393" s="98"/>
      <c r="G393" s="99"/>
      <c r="H393" s="99"/>
      <c r="I393" s="99"/>
      <c r="M393" s="99"/>
    </row>
    <row r="394" ht="15.75" customHeight="1">
      <c r="F394" s="98"/>
      <c r="G394" s="99"/>
      <c r="H394" s="99"/>
      <c r="I394" s="99"/>
      <c r="M394" s="99"/>
    </row>
    <row r="395" ht="15.75" customHeight="1">
      <c r="F395" s="98"/>
      <c r="G395" s="99"/>
      <c r="H395" s="99"/>
      <c r="I395" s="99"/>
      <c r="M395" s="99"/>
    </row>
    <row r="396" ht="15.75" customHeight="1">
      <c r="F396" s="98"/>
      <c r="G396" s="99"/>
      <c r="H396" s="99"/>
      <c r="I396" s="99"/>
      <c r="M396" s="99"/>
    </row>
    <row r="397" ht="15.75" customHeight="1">
      <c r="F397" s="98"/>
      <c r="G397" s="99"/>
      <c r="H397" s="99"/>
      <c r="I397" s="99"/>
      <c r="M397" s="99"/>
    </row>
    <row r="398" ht="15.75" customHeight="1">
      <c r="F398" s="98"/>
      <c r="G398" s="99"/>
      <c r="H398" s="99"/>
      <c r="I398" s="99"/>
      <c r="M398" s="99"/>
    </row>
    <row r="399" ht="15.75" customHeight="1">
      <c r="F399" s="98"/>
      <c r="G399" s="99"/>
      <c r="H399" s="99"/>
      <c r="I399" s="99"/>
      <c r="M399" s="99"/>
    </row>
    <row r="400" ht="15.75" customHeight="1">
      <c r="F400" s="98"/>
      <c r="G400" s="99"/>
      <c r="H400" s="99"/>
      <c r="I400" s="99"/>
      <c r="M400" s="99"/>
    </row>
    <row r="401" ht="15.75" customHeight="1">
      <c r="F401" s="98"/>
      <c r="G401" s="99"/>
      <c r="H401" s="99"/>
      <c r="I401" s="99"/>
      <c r="M401" s="99"/>
    </row>
    <row r="402" ht="15.75" customHeight="1">
      <c r="F402" s="98"/>
      <c r="G402" s="99"/>
      <c r="H402" s="99"/>
      <c r="I402" s="99"/>
      <c r="M402" s="99"/>
    </row>
    <row r="403" ht="15.75" customHeight="1">
      <c r="F403" s="98"/>
      <c r="G403" s="99"/>
      <c r="H403" s="99"/>
      <c r="I403" s="99"/>
      <c r="M403" s="99"/>
    </row>
    <row r="404" ht="15.75" customHeight="1">
      <c r="F404" s="98"/>
      <c r="G404" s="99"/>
      <c r="H404" s="99"/>
      <c r="I404" s="99"/>
      <c r="M404" s="99"/>
    </row>
    <row r="405" ht="15.75" customHeight="1">
      <c r="F405" s="98"/>
      <c r="G405" s="99"/>
      <c r="H405" s="99"/>
      <c r="I405" s="99"/>
      <c r="M405" s="99"/>
    </row>
    <row r="406" ht="15.75" customHeight="1">
      <c r="F406" s="98"/>
      <c r="G406" s="99"/>
      <c r="H406" s="99"/>
      <c r="I406" s="99"/>
      <c r="M406" s="99"/>
    </row>
    <row r="407" ht="15.75" customHeight="1">
      <c r="F407" s="98"/>
      <c r="G407" s="99"/>
      <c r="H407" s="99"/>
      <c r="I407" s="99"/>
      <c r="M407" s="99"/>
    </row>
    <row r="408" ht="15.75" customHeight="1">
      <c r="F408" s="98"/>
      <c r="G408" s="99"/>
      <c r="H408" s="99"/>
      <c r="I408" s="99"/>
      <c r="M408" s="99"/>
    </row>
    <row r="409" ht="15.75" customHeight="1">
      <c r="F409" s="98"/>
      <c r="G409" s="99"/>
      <c r="H409" s="99"/>
      <c r="I409" s="99"/>
      <c r="M409" s="99"/>
    </row>
    <row r="410" ht="15.75" customHeight="1">
      <c r="F410" s="98"/>
      <c r="G410" s="99"/>
      <c r="H410" s="99"/>
      <c r="I410" s="99"/>
      <c r="M410" s="99"/>
    </row>
    <row r="411" ht="15.75" customHeight="1">
      <c r="F411" s="98"/>
      <c r="G411" s="99"/>
      <c r="H411" s="99"/>
      <c r="I411" s="99"/>
      <c r="M411" s="99"/>
    </row>
    <row r="412" ht="15.75" customHeight="1">
      <c r="F412" s="98"/>
      <c r="G412" s="99"/>
      <c r="H412" s="99"/>
      <c r="I412" s="99"/>
      <c r="M412" s="99"/>
    </row>
    <row r="413" ht="15.75" customHeight="1">
      <c r="F413" s="98"/>
      <c r="G413" s="99"/>
      <c r="H413" s="99"/>
      <c r="I413" s="99"/>
      <c r="M413" s="99"/>
    </row>
    <row r="414" ht="15.75" customHeight="1">
      <c r="F414" s="98"/>
      <c r="G414" s="99"/>
      <c r="H414" s="99"/>
      <c r="I414" s="99"/>
      <c r="M414" s="99"/>
    </row>
    <row r="415" ht="15.75" customHeight="1">
      <c r="F415" s="98"/>
      <c r="G415" s="99"/>
      <c r="H415" s="99"/>
      <c r="I415" s="99"/>
      <c r="M415" s="99"/>
    </row>
    <row r="416" ht="15.75" customHeight="1">
      <c r="F416" s="98"/>
      <c r="G416" s="99"/>
      <c r="H416" s="99"/>
      <c r="I416" s="99"/>
      <c r="M416" s="99"/>
    </row>
    <row r="417" ht="15.75" customHeight="1">
      <c r="F417" s="98"/>
      <c r="G417" s="99"/>
      <c r="H417" s="99"/>
      <c r="I417" s="99"/>
      <c r="M417" s="99"/>
    </row>
    <row r="418" ht="15.75" customHeight="1">
      <c r="F418" s="98"/>
      <c r="G418" s="99"/>
      <c r="H418" s="99"/>
      <c r="I418" s="99"/>
      <c r="M418" s="99"/>
    </row>
    <row r="419" ht="15.75" customHeight="1">
      <c r="F419" s="98"/>
      <c r="G419" s="99"/>
      <c r="H419" s="99"/>
      <c r="I419" s="99"/>
      <c r="M419" s="99"/>
    </row>
    <row r="420" ht="15.75" customHeight="1">
      <c r="F420" s="98"/>
      <c r="G420" s="99"/>
      <c r="H420" s="99"/>
      <c r="I420" s="99"/>
      <c r="M420" s="99"/>
    </row>
    <row r="421" ht="15.75" customHeight="1">
      <c r="F421" s="98"/>
      <c r="G421" s="99"/>
      <c r="H421" s="99"/>
      <c r="I421" s="99"/>
      <c r="M421" s="99"/>
    </row>
    <row r="422" ht="15.75" customHeight="1">
      <c r="F422" s="98"/>
      <c r="G422" s="99"/>
      <c r="H422" s="99"/>
      <c r="I422" s="99"/>
      <c r="M422" s="99"/>
    </row>
    <row r="423" ht="15.75" customHeight="1">
      <c r="F423" s="98"/>
      <c r="G423" s="99"/>
      <c r="H423" s="99"/>
      <c r="I423" s="99"/>
      <c r="M423" s="99"/>
    </row>
    <row r="424" ht="15.75" customHeight="1">
      <c r="F424" s="98"/>
      <c r="G424" s="99"/>
      <c r="H424" s="99"/>
      <c r="I424" s="99"/>
      <c r="M424" s="99"/>
    </row>
    <row r="425" ht="15.75" customHeight="1">
      <c r="F425" s="98"/>
      <c r="G425" s="99"/>
      <c r="H425" s="99"/>
      <c r="I425" s="99"/>
      <c r="M425" s="99"/>
    </row>
    <row r="426" ht="15.75" customHeight="1">
      <c r="F426" s="98"/>
      <c r="G426" s="99"/>
      <c r="H426" s="99"/>
      <c r="I426" s="99"/>
      <c r="M426" s="99"/>
    </row>
    <row r="427" ht="15.75" customHeight="1">
      <c r="F427" s="98"/>
      <c r="G427" s="99"/>
      <c r="H427" s="99"/>
      <c r="I427" s="99"/>
      <c r="M427" s="99"/>
    </row>
    <row r="428" ht="15.75" customHeight="1">
      <c r="F428" s="98"/>
      <c r="G428" s="99"/>
      <c r="H428" s="99"/>
      <c r="I428" s="99"/>
      <c r="M428" s="99"/>
    </row>
    <row r="429" ht="15.75" customHeight="1">
      <c r="F429" s="98"/>
      <c r="G429" s="99"/>
      <c r="H429" s="99"/>
      <c r="I429" s="99"/>
      <c r="M429" s="99"/>
    </row>
    <row r="430" ht="15.75" customHeight="1">
      <c r="F430" s="98"/>
      <c r="G430" s="99"/>
      <c r="H430" s="99"/>
      <c r="I430" s="99"/>
      <c r="M430" s="99"/>
    </row>
    <row r="431" ht="15.75" customHeight="1">
      <c r="F431" s="98"/>
      <c r="G431" s="99"/>
      <c r="H431" s="99"/>
      <c r="I431" s="99"/>
      <c r="M431" s="99"/>
    </row>
    <row r="432" ht="15.75" customHeight="1">
      <c r="F432" s="98"/>
      <c r="G432" s="99"/>
      <c r="H432" s="99"/>
      <c r="I432" s="99"/>
      <c r="M432" s="99"/>
    </row>
    <row r="433" ht="15.75" customHeight="1">
      <c r="F433" s="98"/>
      <c r="G433" s="99"/>
      <c r="H433" s="99"/>
      <c r="I433" s="99"/>
      <c r="M433" s="99"/>
    </row>
    <row r="434" ht="15.75" customHeight="1">
      <c r="F434" s="98"/>
      <c r="G434" s="99"/>
      <c r="H434" s="99"/>
      <c r="I434" s="99"/>
      <c r="M434" s="99"/>
    </row>
    <row r="435" ht="15.75" customHeight="1">
      <c r="F435" s="98"/>
      <c r="G435" s="99"/>
      <c r="H435" s="99"/>
      <c r="I435" s="99"/>
      <c r="M435" s="99"/>
    </row>
    <row r="436" ht="15.75" customHeight="1">
      <c r="F436" s="98"/>
      <c r="G436" s="99"/>
      <c r="H436" s="99"/>
      <c r="I436" s="99"/>
      <c r="M436" s="99"/>
    </row>
    <row r="437" ht="15.75" customHeight="1">
      <c r="F437" s="98"/>
      <c r="G437" s="99"/>
      <c r="H437" s="99"/>
      <c r="I437" s="99"/>
      <c r="M437" s="99"/>
    </row>
    <row r="438" ht="15.75" customHeight="1">
      <c r="F438" s="98"/>
      <c r="G438" s="99"/>
      <c r="H438" s="99"/>
      <c r="I438" s="99"/>
      <c r="M438" s="99"/>
    </row>
    <row r="439" ht="15.75" customHeight="1">
      <c r="F439" s="98"/>
      <c r="G439" s="99"/>
      <c r="H439" s="99"/>
      <c r="I439" s="99"/>
      <c r="M439" s="99"/>
    </row>
    <row r="440" ht="15.75" customHeight="1">
      <c r="F440" s="98"/>
      <c r="G440" s="99"/>
      <c r="H440" s="99"/>
      <c r="I440" s="99"/>
      <c r="M440" s="99"/>
    </row>
    <row r="441" ht="15.75" customHeight="1">
      <c r="F441" s="98"/>
      <c r="G441" s="99"/>
      <c r="H441" s="99"/>
      <c r="I441" s="99"/>
      <c r="M441" s="99"/>
    </row>
    <row r="442" ht="15.75" customHeight="1">
      <c r="F442" s="98"/>
      <c r="G442" s="99"/>
      <c r="H442" s="99"/>
      <c r="I442" s="99"/>
      <c r="M442" s="99"/>
    </row>
    <row r="443" ht="15.75" customHeight="1">
      <c r="F443" s="98"/>
      <c r="G443" s="99"/>
      <c r="H443" s="99"/>
      <c r="I443" s="99"/>
      <c r="M443" s="99"/>
    </row>
    <row r="444" ht="15.75" customHeight="1">
      <c r="F444" s="98"/>
      <c r="G444" s="99"/>
      <c r="H444" s="99"/>
      <c r="I444" s="99"/>
      <c r="M444" s="99"/>
    </row>
    <row r="445" ht="15.75" customHeight="1">
      <c r="F445" s="98"/>
      <c r="G445" s="99"/>
      <c r="H445" s="99"/>
      <c r="I445" s="99"/>
      <c r="M445" s="99"/>
    </row>
    <row r="446" ht="15.75" customHeight="1">
      <c r="F446" s="98"/>
      <c r="G446" s="99"/>
      <c r="H446" s="99"/>
      <c r="I446" s="99"/>
      <c r="M446" s="99"/>
    </row>
    <row r="447" ht="15.75" customHeight="1">
      <c r="F447" s="98"/>
      <c r="G447" s="99"/>
      <c r="H447" s="99"/>
      <c r="I447" s="99"/>
      <c r="M447" s="99"/>
    </row>
    <row r="448" ht="15.75" customHeight="1">
      <c r="F448" s="98"/>
      <c r="G448" s="99"/>
      <c r="H448" s="99"/>
      <c r="I448" s="99"/>
      <c r="M448" s="99"/>
    </row>
    <row r="449" ht="15.75" customHeight="1">
      <c r="F449" s="98"/>
      <c r="G449" s="99"/>
      <c r="H449" s="99"/>
      <c r="I449" s="99"/>
      <c r="M449" s="99"/>
    </row>
    <row r="450" ht="15.75" customHeight="1">
      <c r="F450" s="98"/>
      <c r="G450" s="99"/>
      <c r="H450" s="99"/>
      <c r="I450" s="99"/>
      <c r="M450" s="99"/>
    </row>
    <row r="451" ht="15.75" customHeight="1">
      <c r="F451" s="98"/>
      <c r="G451" s="99"/>
      <c r="H451" s="99"/>
      <c r="I451" s="99"/>
      <c r="M451" s="99"/>
    </row>
    <row r="452" ht="15.75" customHeight="1">
      <c r="F452" s="98"/>
      <c r="G452" s="99"/>
      <c r="H452" s="99"/>
      <c r="I452" s="99"/>
      <c r="M452" s="99"/>
    </row>
    <row r="453" ht="15.75" customHeight="1">
      <c r="F453" s="98"/>
      <c r="G453" s="99"/>
      <c r="H453" s="99"/>
      <c r="I453" s="99"/>
      <c r="M453" s="99"/>
    </row>
    <row r="454" ht="15.75" customHeight="1">
      <c r="F454" s="98"/>
      <c r="G454" s="99"/>
      <c r="H454" s="99"/>
      <c r="I454" s="99"/>
      <c r="M454" s="99"/>
    </row>
    <row r="455" ht="15.75" customHeight="1">
      <c r="F455" s="98"/>
      <c r="G455" s="99"/>
      <c r="H455" s="99"/>
      <c r="I455" s="99"/>
      <c r="M455" s="99"/>
    </row>
    <row r="456" ht="15.75" customHeight="1">
      <c r="F456" s="98"/>
      <c r="G456" s="99"/>
      <c r="H456" s="99"/>
      <c r="I456" s="99"/>
      <c r="M456" s="99"/>
    </row>
    <row r="457" ht="15.75" customHeight="1">
      <c r="F457" s="98"/>
      <c r="G457" s="99"/>
      <c r="H457" s="99"/>
      <c r="I457" s="99"/>
      <c r="M457" s="99"/>
    </row>
    <row r="458" ht="15.75" customHeight="1">
      <c r="F458" s="98"/>
      <c r="G458" s="99"/>
      <c r="H458" s="99"/>
      <c r="I458" s="99"/>
      <c r="M458" s="99"/>
    </row>
    <row r="459" ht="15.75" customHeight="1">
      <c r="F459" s="98"/>
      <c r="G459" s="99"/>
      <c r="H459" s="99"/>
      <c r="I459" s="99"/>
      <c r="M459" s="99"/>
    </row>
    <row r="460" ht="15.75" customHeight="1">
      <c r="F460" s="98"/>
      <c r="G460" s="99"/>
      <c r="H460" s="99"/>
      <c r="I460" s="99"/>
      <c r="M460" s="99"/>
    </row>
    <row r="461" ht="15.75" customHeight="1">
      <c r="F461" s="98"/>
      <c r="G461" s="99"/>
      <c r="H461" s="99"/>
      <c r="I461" s="99"/>
      <c r="M461" s="99"/>
    </row>
    <row r="462" ht="15.75" customHeight="1">
      <c r="F462" s="98"/>
      <c r="G462" s="99"/>
      <c r="H462" s="99"/>
      <c r="I462" s="99"/>
      <c r="M462" s="99"/>
    </row>
    <row r="463" ht="15.75" customHeight="1">
      <c r="F463" s="98"/>
      <c r="G463" s="99"/>
      <c r="H463" s="99"/>
      <c r="I463" s="99"/>
      <c r="M463" s="99"/>
    </row>
    <row r="464" ht="15.75" customHeight="1">
      <c r="F464" s="98"/>
      <c r="G464" s="99"/>
      <c r="H464" s="99"/>
      <c r="I464" s="99"/>
      <c r="M464" s="99"/>
    </row>
    <row r="465" ht="15.75" customHeight="1">
      <c r="F465" s="98"/>
      <c r="G465" s="99"/>
      <c r="H465" s="99"/>
      <c r="I465" s="99"/>
      <c r="M465" s="99"/>
    </row>
    <row r="466" ht="15.75" customHeight="1">
      <c r="F466" s="98"/>
      <c r="G466" s="99"/>
      <c r="H466" s="99"/>
      <c r="I466" s="99"/>
      <c r="M466" s="99"/>
    </row>
    <row r="467" ht="15.75" customHeight="1">
      <c r="F467" s="98"/>
      <c r="G467" s="99"/>
      <c r="H467" s="99"/>
      <c r="I467" s="99"/>
      <c r="M467" s="99"/>
    </row>
    <row r="468" ht="15.75" customHeight="1">
      <c r="F468" s="98"/>
      <c r="G468" s="99"/>
      <c r="H468" s="99"/>
      <c r="I468" s="99"/>
      <c r="M468" s="99"/>
    </row>
    <row r="469" ht="15.75" customHeight="1">
      <c r="F469" s="98"/>
      <c r="G469" s="99"/>
      <c r="H469" s="99"/>
      <c r="I469" s="99"/>
      <c r="M469" s="99"/>
    </row>
    <row r="470" ht="15.75" customHeight="1">
      <c r="F470" s="98"/>
      <c r="G470" s="99"/>
      <c r="H470" s="99"/>
      <c r="I470" s="99"/>
      <c r="M470" s="99"/>
    </row>
    <row r="471" ht="15.75" customHeight="1">
      <c r="F471" s="98"/>
      <c r="G471" s="99"/>
      <c r="H471" s="99"/>
      <c r="I471" s="99"/>
      <c r="M471" s="99"/>
    </row>
    <row r="472" ht="15.75" customHeight="1">
      <c r="F472" s="98"/>
      <c r="G472" s="99"/>
      <c r="H472" s="99"/>
      <c r="I472" s="99"/>
      <c r="M472" s="99"/>
    </row>
    <row r="473" ht="15.75" customHeight="1">
      <c r="F473" s="98"/>
      <c r="G473" s="99"/>
      <c r="H473" s="99"/>
      <c r="I473" s="99"/>
      <c r="M473" s="99"/>
    </row>
    <row r="474" ht="15.75" customHeight="1">
      <c r="F474" s="98"/>
      <c r="G474" s="99"/>
      <c r="H474" s="99"/>
      <c r="I474" s="99"/>
      <c r="M474" s="99"/>
    </row>
    <row r="475" ht="15.75" customHeight="1">
      <c r="F475" s="98"/>
      <c r="G475" s="99"/>
      <c r="H475" s="99"/>
      <c r="I475" s="99"/>
      <c r="M475" s="99"/>
    </row>
    <row r="476" ht="15.75" customHeight="1">
      <c r="F476" s="98"/>
      <c r="G476" s="99"/>
      <c r="H476" s="99"/>
      <c r="I476" s="99"/>
      <c r="M476" s="99"/>
    </row>
    <row r="477" ht="15.75" customHeight="1">
      <c r="F477" s="98"/>
      <c r="G477" s="99"/>
      <c r="H477" s="99"/>
      <c r="I477" s="99"/>
      <c r="M477" s="99"/>
    </row>
    <row r="478" ht="15.75" customHeight="1">
      <c r="F478" s="98"/>
      <c r="G478" s="99"/>
      <c r="H478" s="99"/>
      <c r="I478" s="99"/>
      <c r="M478" s="99"/>
    </row>
    <row r="479" ht="15.75" customHeight="1">
      <c r="F479" s="98"/>
      <c r="G479" s="99"/>
      <c r="H479" s="99"/>
      <c r="I479" s="99"/>
      <c r="M479" s="99"/>
    </row>
    <row r="480" ht="15.75" customHeight="1">
      <c r="F480" s="98"/>
      <c r="G480" s="99"/>
      <c r="H480" s="99"/>
      <c r="I480" s="99"/>
      <c r="M480" s="99"/>
    </row>
    <row r="481" ht="15.75" customHeight="1">
      <c r="F481" s="98"/>
      <c r="G481" s="99"/>
      <c r="H481" s="99"/>
      <c r="I481" s="99"/>
      <c r="M481" s="99"/>
    </row>
    <row r="482" ht="15.75" customHeight="1">
      <c r="F482" s="98"/>
      <c r="G482" s="99"/>
      <c r="H482" s="99"/>
      <c r="I482" s="99"/>
      <c r="M482" s="99"/>
    </row>
    <row r="483" ht="15.75" customHeight="1">
      <c r="F483" s="98"/>
      <c r="G483" s="99"/>
      <c r="H483" s="99"/>
      <c r="I483" s="99"/>
      <c r="M483" s="99"/>
    </row>
    <row r="484" ht="15.75" customHeight="1">
      <c r="F484" s="98"/>
      <c r="G484" s="99"/>
      <c r="H484" s="99"/>
      <c r="I484" s="99"/>
      <c r="M484" s="99"/>
    </row>
    <row r="485" ht="15.75" customHeight="1">
      <c r="F485" s="98"/>
      <c r="G485" s="99"/>
      <c r="H485" s="99"/>
      <c r="I485" s="99"/>
      <c r="M485" s="99"/>
    </row>
    <row r="486" ht="15.75" customHeight="1">
      <c r="F486" s="98"/>
      <c r="G486" s="99"/>
      <c r="H486" s="99"/>
      <c r="I486" s="99"/>
      <c r="M486" s="99"/>
    </row>
    <row r="487" ht="15.75" customHeight="1">
      <c r="F487" s="98"/>
      <c r="G487" s="99"/>
      <c r="H487" s="99"/>
      <c r="I487" s="99"/>
      <c r="M487" s="99"/>
    </row>
    <row r="488" ht="15.75" customHeight="1">
      <c r="F488" s="98"/>
      <c r="G488" s="99"/>
      <c r="H488" s="99"/>
      <c r="I488" s="99"/>
      <c r="M488" s="99"/>
    </row>
    <row r="489" ht="15.75" customHeight="1">
      <c r="F489" s="98"/>
      <c r="G489" s="99"/>
      <c r="H489" s="99"/>
      <c r="I489" s="99"/>
      <c r="M489" s="99"/>
    </row>
    <row r="490" ht="15.75" customHeight="1">
      <c r="F490" s="98"/>
      <c r="G490" s="99"/>
      <c r="H490" s="99"/>
      <c r="I490" s="99"/>
      <c r="M490" s="99"/>
    </row>
    <row r="491" ht="15.75" customHeight="1">
      <c r="F491" s="98"/>
      <c r="G491" s="99"/>
      <c r="H491" s="99"/>
      <c r="I491" s="99"/>
      <c r="M491" s="99"/>
    </row>
    <row r="492" ht="15.75" customHeight="1">
      <c r="F492" s="98"/>
      <c r="G492" s="99"/>
      <c r="H492" s="99"/>
      <c r="I492" s="99"/>
      <c r="M492" s="99"/>
    </row>
    <row r="493" ht="15.75" customHeight="1">
      <c r="F493" s="98"/>
      <c r="G493" s="99"/>
      <c r="H493" s="99"/>
      <c r="I493" s="99"/>
      <c r="M493" s="99"/>
    </row>
    <row r="494" ht="15.75" customHeight="1">
      <c r="F494" s="98"/>
      <c r="G494" s="99"/>
      <c r="H494" s="99"/>
      <c r="I494" s="99"/>
      <c r="M494" s="99"/>
    </row>
    <row r="495" ht="15.75" customHeight="1">
      <c r="F495" s="98"/>
      <c r="G495" s="99"/>
      <c r="H495" s="99"/>
      <c r="I495" s="99"/>
      <c r="M495" s="99"/>
    </row>
    <row r="496" ht="15.75" customHeight="1">
      <c r="F496" s="98"/>
      <c r="G496" s="99"/>
      <c r="H496" s="99"/>
      <c r="I496" s="99"/>
      <c r="M496" s="99"/>
    </row>
    <row r="497" ht="15.75" customHeight="1">
      <c r="F497" s="98"/>
      <c r="G497" s="99"/>
      <c r="H497" s="99"/>
      <c r="I497" s="99"/>
      <c r="M497" s="99"/>
    </row>
    <row r="498" ht="15.75" customHeight="1">
      <c r="F498" s="98"/>
      <c r="G498" s="99"/>
      <c r="H498" s="99"/>
      <c r="I498" s="99"/>
      <c r="M498" s="99"/>
    </row>
    <row r="499" ht="15.75" customHeight="1">
      <c r="F499" s="98"/>
      <c r="G499" s="99"/>
      <c r="H499" s="99"/>
      <c r="I499" s="99"/>
      <c r="M499" s="99"/>
    </row>
    <row r="500" ht="15.75" customHeight="1">
      <c r="F500" s="98"/>
      <c r="G500" s="99"/>
      <c r="H500" s="99"/>
      <c r="I500" s="99"/>
      <c r="M500" s="99"/>
    </row>
    <row r="501" ht="15.75" customHeight="1">
      <c r="F501" s="98"/>
      <c r="G501" s="99"/>
      <c r="H501" s="99"/>
      <c r="I501" s="99"/>
      <c r="M501" s="99"/>
    </row>
    <row r="502" ht="15.75" customHeight="1">
      <c r="F502" s="98"/>
      <c r="G502" s="99"/>
      <c r="H502" s="99"/>
      <c r="I502" s="99"/>
      <c r="M502" s="99"/>
    </row>
    <row r="503" ht="15.75" customHeight="1">
      <c r="F503" s="98"/>
      <c r="G503" s="99"/>
      <c r="H503" s="99"/>
      <c r="I503" s="99"/>
      <c r="M503" s="99"/>
    </row>
    <row r="504" ht="15.75" customHeight="1">
      <c r="F504" s="98"/>
      <c r="G504" s="99"/>
      <c r="H504" s="99"/>
      <c r="I504" s="99"/>
      <c r="M504" s="99"/>
    </row>
    <row r="505" ht="15.75" customHeight="1">
      <c r="F505" s="98"/>
      <c r="G505" s="99"/>
      <c r="H505" s="99"/>
      <c r="I505" s="99"/>
      <c r="M505" s="99"/>
    </row>
    <row r="506" ht="15.75" customHeight="1">
      <c r="F506" s="98"/>
      <c r="G506" s="99"/>
      <c r="H506" s="99"/>
      <c r="I506" s="99"/>
      <c r="M506" s="99"/>
    </row>
    <row r="507" ht="15.75" customHeight="1">
      <c r="F507" s="98"/>
      <c r="G507" s="99"/>
      <c r="H507" s="99"/>
      <c r="I507" s="99"/>
      <c r="M507" s="99"/>
    </row>
    <row r="508" ht="15.75" customHeight="1">
      <c r="F508" s="98"/>
      <c r="G508" s="99"/>
      <c r="H508" s="99"/>
      <c r="I508" s="99"/>
      <c r="M508" s="99"/>
    </row>
    <row r="509" ht="15.75" customHeight="1">
      <c r="F509" s="98"/>
      <c r="G509" s="99"/>
      <c r="H509" s="99"/>
      <c r="I509" s="99"/>
      <c r="M509" s="99"/>
    </row>
    <row r="510" ht="15.75" customHeight="1">
      <c r="F510" s="98"/>
      <c r="G510" s="99"/>
      <c r="H510" s="99"/>
      <c r="I510" s="99"/>
      <c r="M510" s="99"/>
    </row>
    <row r="511" ht="15.75" customHeight="1">
      <c r="F511" s="98"/>
      <c r="G511" s="99"/>
      <c r="H511" s="99"/>
      <c r="I511" s="99"/>
      <c r="M511" s="99"/>
    </row>
    <row r="512" ht="15.75" customHeight="1">
      <c r="F512" s="98"/>
      <c r="G512" s="99"/>
      <c r="H512" s="99"/>
      <c r="I512" s="99"/>
      <c r="M512" s="99"/>
    </row>
    <row r="513" ht="15.75" customHeight="1">
      <c r="F513" s="98"/>
      <c r="G513" s="99"/>
      <c r="H513" s="99"/>
      <c r="I513" s="99"/>
      <c r="M513" s="99"/>
    </row>
    <row r="514" ht="15.75" customHeight="1">
      <c r="F514" s="98"/>
      <c r="G514" s="99"/>
      <c r="H514" s="99"/>
      <c r="I514" s="99"/>
      <c r="M514" s="99"/>
    </row>
    <row r="515" ht="15.75" customHeight="1">
      <c r="F515" s="98"/>
      <c r="G515" s="99"/>
      <c r="H515" s="99"/>
      <c r="I515" s="99"/>
      <c r="M515" s="99"/>
    </row>
    <row r="516" ht="15.75" customHeight="1">
      <c r="F516" s="98"/>
      <c r="G516" s="99"/>
      <c r="H516" s="99"/>
      <c r="I516" s="99"/>
      <c r="M516" s="99"/>
    </row>
    <row r="517" ht="15.75" customHeight="1">
      <c r="F517" s="98"/>
      <c r="G517" s="99"/>
      <c r="H517" s="99"/>
      <c r="I517" s="99"/>
      <c r="M517" s="99"/>
    </row>
    <row r="518" ht="15.75" customHeight="1">
      <c r="F518" s="98"/>
      <c r="G518" s="99"/>
      <c r="H518" s="99"/>
      <c r="I518" s="99"/>
      <c r="M518" s="99"/>
    </row>
    <row r="519" ht="15.75" customHeight="1">
      <c r="F519" s="98"/>
      <c r="G519" s="99"/>
      <c r="H519" s="99"/>
      <c r="I519" s="99"/>
      <c r="M519" s="99"/>
    </row>
    <row r="520" ht="15.75" customHeight="1">
      <c r="F520" s="98"/>
      <c r="G520" s="99"/>
      <c r="H520" s="99"/>
      <c r="I520" s="99"/>
      <c r="M520" s="99"/>
    </row>
    <row r="521" ht="15.75" customHeight="1">
      <c r="F521" s="98"/>
      <c r="G521" s="99"/>
      <c r="H521" s="99"/>
      <c r="I521" s="99"/>
      <c r="M521" s="99"/>
    </row>
    <row r="522" ht="15.75" customHeight="1">
      <c r="F522" s="98"/>
      <c r="G522" s="99"/>
      <c r="H522" s="99"/>
      <c r="I522" s="99"/>
      <c r="M522" s="99"/>
    </row>
    <row r="523" ht="15.75" customHeight="1">
      <c r="F523" s="98"/>
      <c r="G523" s="99"/>
      <c r="H523" s="99"/>
      <c r="I523" s="99"/>
      <c r="M523" s="99"/>
    </row>
    <row r="524" ht="15.75" customHeight="1">
      <c r="F524" s="98"/>
      <c r="G524" s="99"/>
      <c r="H524" s="99"/>
      <c r="I524" s="99"/>
      <c r="M524" s="99"/>
    </row>
    <row r="525" ht="15.75" customHeight="1">
      <c r="F525" s="98"/>
      <c r="G525" s="99"/>
      <c r="H525" s="99"/>
      <c r="I525" s="99"/>
      <c r="M525" s="99"/>
    </row>
    <row r="526" ht="15.75" customHeight="1">
      <c r="F526" s="98"/>
      <c r="G526" s="99"/>
      <c r="H526" s="99"/>
      <c r="I526" s="99"/>
      <c r="M526" s="99"/>
    </row>
    <row r="527" ht="15.75" customHeight="1">
      <c r="F527" s="98"/>
      <c r="G527" s="99"/>
      <c r="H527" s="99"/>
      <c r="I527" s="99"/>
      <c r="M527" s="99"/>
    </row>
    <row r="528" ht="15.75" customHeight="1">
      <c r="F528" s="98"/>
      <c r="G528" s="99"/>
      <c r="H528" s="99"/>
      <c r="I528" s="99"/>
      <c r="M528" s="99"/>
    </row>
    <row r="529" ht="15.75" customHeight="1">
      <c r="F529" s="98"/>
      <c r="G529" s="99"/>
      <c r="H529" s="99"/>
      <c r="I529" s="99"/>
      <c r="M529" s="99"/>
    </row>
    <row r="530" ht="15.75" customHeight="1">
      <c r="F530" s="98"/>
      <c r="G530" s="99"/>
      <c r="H530" s="99"/>
      <c r="I530" s="99"/>
      <c r="M530" s="99"/>
    </row>
    <row r="531" ht="15.75" customHeight="1">
      <c r="F531" s="98"/>
      <c r="G531" s="99"/>
      <c r="H531" s="99"/>
      <c r="I531" s="99"/>
      <c r="M531" s="99"/>
    </row>
    <row r="532" ht="15.75" customHeight="1">
      <c r="F532" s="98"/>
      <c r="G532" s="99"/>
      <c r="H532" s="99"/>
      <c r="I532" s="99"/>
      <c r="M532" s="99"/>
    </row>
    <row r="533" ht="15.75" customHeight="1">
      <c r="F533" s="98"/>
      <c r="G533" s="99"/>
      <c r="H533" s="99"/>
      <c r="I533" s="99"/>
      <c r="M533" s="99"/>
    </row>
    <row r="534" ht="15.75" customHeight="1">
      <c r="F534" s="98"/>
      <c r="G534" s="99"/>
      <c r="H534" s="99"/>
      <c r="I534" s="99"/>
      <c r="M534" s="99"/>
    </row>
    <row r="535" ht="15.75" customHeight="1">
      <c r="F535" s="98"/>
      <c r="G535" s="99"/>
      <c r="H535" s="99"/>
      <c r="I535" s="99"/>
      <c r="M535" s="99"/>
    </row>
    <row r="536" ht="15.75" customHeight="1">
      <c r="F536" s="98"/>
      <c r="G536" s="99"/>
      <c r="H536" s="99"/>
      <c r="I536" s="99"/>
      <c r="M536" s="99"/>
    </row>
    <row r="537" ht="15.75" customHeight="1">
      <c r="F537" s="98"/>
      <c r="G537" s="99"/>
      <c r="H537" s="99"/>
      <c r="I537" s="99"/>
      <c r="M537" s="99"/>
    </row>
    <row r="538" ht="15.75" customHeight="1">
      <c r="F538" s="98"/>
      <c r="G538" s="99"/>
      <c r="H538" s="99"/>
      <c r="I538" s="99"/>
      <c r="M538" s="99"/>
    </row>
    <row r="539" ht="15.75" customHeight="1">
      <c r="F539" s="98"/>
      <c r="G539" s="99"/>
      <c r="H539" s="99"/>
      <c r="I539" s="99"/>
      <c r="M539" s="99"/>
    </row>
    <row r="540" ht="15.75" customHeight="1">
      <c r="F540" s="98"/>
      <c r="G540" s="99"/>
      <c r="H540" s="99"/>
      <c r="I540" s="99"/>
      <c r="M540" s="99"/>
    </row>
    <row r="541" ht="15.75" customHeight="1">
      <c r="F541" s="98"/>
      <c r="G541" s="99"/>
      <c r="H541" s="99"/>
      <c r="I541" s="99"/>
      <c r="M541" s="99"/>
    </row>
    <row r="542" ht="15.75" customHeight="1">
      <c r="F542" s="98"/>
      <c r="G542" s="99"/>
      <c r="H542" s="99"/>
      <c r="I542" s="99"/>
      <c r="M542" s="99"/>
    </row>
    <row r="543" ht="15.75" customHeight="1">
      <c r="F543" s="98"/>
      <c r="G543" s="99"/>
      <c r="H543" s="99"/>
      <c r="I543" s="99"/>
      <c r="M543" s="99"/>
    </row>
    <row r="544" ht="15.75" customHeight="1">
      <c r="F544" s="98"/>
      <c r="G544" s="99"/>
      <c r="H544" s="99"/>
      <c r="I544" s="99"/>
      <c r="M544" s="99"/>
    </row>
    <row r="545" ht="15.75" customHeight="1">
      <c r="F545" s="98"/>
      <c r="G545" s="99"/>
      <c r="H545" s="99"/>
      <c r="I545" s="99"/>
      <c r="M545" s="99"/>
    </row>
    <row r="546" ht="15.75" customHeight="1">
      <c r="F546" s="98"/>
      <c r="G546" s="99"/>
      <c r="H546" s="99"/>
      <c r="I546" s="99"/>
      <c r="M546" s="99"/>
    </row>
    <row r="547" ht="15.75" customHeight="1">
      <c r="F547" s="98"/>
      <c r="G547" s="99"/>
      <c r="H547" s="99"/>
      <c r="I547" s="99"/>
      <c r="M547" s="99"/>
    </row>
    <row r="548" ht="15.75" customHeight="1">
      <c r="F548" s="98"/>
      <c r="G548" s="99"/>
      <c r="H548" s="99"/>
      <c r="I548" s="99"/>
      <c r="M548" s="99"/>
    </row>
    <row r="549" ht="15.75" customHeight="1">
      <c r="F549" s="98"/>
      <c r="G549" s="99"/>
      <c r="H549" s="99"/>
      <c r="I549" s="99"/>
      <c r="M549" s="99"/>
    </row>
    <row r="550" ht="15.75" customHeight="1">
      <c r="F550" s="98"/>
      <c r="G550" s="99"/>
      <c r="H550" s="99"/>
      <c r="I550" s="99"/>
      <c r="M550" s="99"/>
    </row>
    <row r="551" ht="15.75" customHeight="1">
      <c r="F551" s="98"/>
      <c r="G551" s="99"/>
      <c r="H551" s="99"/>
      <c r="I551" s="99"/>
      <c r="M551" s="99"/>
    </row>
    <row r="552" ht="15.75" customHeight="1">
      <c r="F552" s="98"/>
      <c r="G552" s="99"/>
      <c r="H552" s="99"/>
      <c r="I552" s="99"/>
      <c r="M552" s="99"/>
    </row>
    <row r="553" ht="15.75" customHeight="1">
      <c r="F553" s="98"/>
      <c r="G553" s="99"/>
      <c r="H553" s="99"/>
      <c r="I553" s="99"/>
      <c r="M553" s="99"/>
    </row>
    <row r="554" ht="15.75" customHeight="1">
      <c r="F554" s="98"/>
      <c r="G554" s="99"/>
      <c r="H554" s="99"/>
      <c r="I554" s="99"/>
      <c r="M554" s="99"/>
    </row>
    <row r="555" ht="15.75" customHeight="1">
      <c r="F555" s="98"/>
      <c r="G555" s="99"/>
      <c r="H555" s="99"/>
      <c r="I555" s="99"/>
      <c r="M555" s="99"/>
    </row>
    <row r="556" ht="15.75" customHeight="1">
      <c r="F556" s="98"/>
      <c r="G556" s="99"/>
      <c r="H556" s="99"/>
      <c r="I556" s="99"/>
      <c r="M556" s="99"/>
    </row>
    <row r="557" ht="15.75" customHeight="1">
      <c r="F557" s="98"/>
      <c r="G557" s="99"/>
      <c r="H557" s="99"/>
      <c r="I557" s="99"/>
      <c r="M557" s="99"/>
    </row>
    <row r="558" ht="15.75" customHeight="1">
      <c r="F558" s="98"/>
      <c r="G558" s="99"/>
      <c r="H558" s="99"/>
      <c r="I558" s="99"/>
      <c r="M558" s="99"/>
    </row>
    <row r="559" ht="15.75" customHeight="1">
      <c r="F559" s="98"/>
      <c r="G559" s="99"/>
      <c r="H559" s="99"/>
      <c r="I559" s="99"/>
      <c r="M559" s="99"/>
    </row>
    <row r="560" ht="15.75" customHeight="1">
      <c r="F560" s="98"/>
      <c r="G560" s="99"/>
      <c r="H560" s="99"/>
      <c r="I560" s="99"/>
      <c r="M560" s="99"/>
    </row>
    <row r="561" ht="15.75" customHeight="1">
      <c r="F561" s="98"/>
      <c r="G561" s="99"/>
      <c r="H561" s="99"/>
      <c r="I561" s="99"/>
      <c r="M561" s="99"/>
    </row>
    <row r="562" ht="15.75" customHeight="1">
      <c r="F562" s="98"/>
      <c r="G562" s="99"/>
      <c r="H562" s="99"/>
      <c r="I562" s="99"/>
      <c r="M562" s="99"/>
    </row>
    <row r="563" ht="15.75" customHeight="1">
      <c r="F563" s="98"/>
      <c r="G563" s="99"/>
      <c r="H563" s="99"/>
      <c r="I563" s="99"/>
      <c r="M563" s="99"/>
    </row>
    <row r="564" ht="15.75" customHeight="1">
      <c r="F564" s="98"/>
      <c r="G564" s="99"/>
      <c r="H564" s="99"/>
      <c r="I564" s="99"/>
      <c r="M564" s="99"/>
    </row>
    <row r="565" ht="15.75" customHeight="1">
      <c r="F565" s="98"/>
      <c r="G565" s="99"/>
      <c r="H565" s="99"/>
      <c r="I565" s="99"/>
      <c r="M565" s="99"/>
    </row>
    <row r="566" ht="15.75" customHeight="1">
      <c r="F566" s="98"/>
      <c r="G566" s="99"/>
      <c r="H566" s="99"/>
      <c r="I566" s="99"/>
      <c r="M566" s="99"/>
    </row>
    <row r="567" ht="15.75" customHeight="1">
      <c r="F567" s="98"/>
      <c r="G567" s="99"/>
      <c r="H567" s="99"/>
      <c r="I567" s="99"/>
      <c r="M567" s="99"/>
    </row>
    <row r="568" ht="15.75" customHeight="1">
      <c r="F568" s="98"/>
      <c r="G568" s="99"/>
      <c r="H568" s="99"/>
      <c r="I568" s="99"/>
      <c r="M568" s="99"/>
    </row>
    <row r="569" ht="15.75" customHeight="1">
      <c r="F569" s="98"/>
      <c r="G569" s="99"/>
      <c r="H569" s="99"/>
      <c r="I569" s="99"/>
      <c r="M569" s="99"/>
    </row>
    <row r="570" ht="15.75" customHeight="1">
      <c r="F570" s="98"/>
      <c r="G570" s="99"/>
      <c r="H570" s="99"/>
      <c r="I570" s="99"/>
      <c r="M570" s="99"/>
    </row>
    <row r="571" ht="15.75" customHeight="1">
      <c r="F571" s="98"/>
      <c r="G571" s="99"/>
      <c r="H571" s="99"/>
      <c r="I571" s="99"/>
      <c r="M571" s="99"/>
    </row>
    <row r="572" ht="15.75" customHeight="1">
      <c r="F572" s="98"/>
      <c r="G572" s="99"/>
      <c r="H572" s="99"/>
      <c r="I572" s="99"/>
      <c r="M572" s="99"/>
    </row>
    <row r="573" ht="15.75" customHeight="1">
      <c r="F573" s="98"/>
      <c r="G573" s="99"/>
      <c r="H573" s="99"/>
      <c r="I573" s="99"/>
      <c r="M573" s="99"/>
    </row>
    <row r="574" ht="15.75" customHeight="1">
      <c r="F574" s="98"/>
      <c r="G574" s="99"/>
      <c r="H574" s="99"/>
      <c r="I574" s="99"/>
      <c r="M574" s="99"/>
    </row>
    <row r="575" ht="15.75" customHeight="1">
      <c r="F575" s="98"/>
      <c r="G575" s="99"/>
      <c r="H575" s="99"/>
      <c r="I575" s="99"/>
      <c r="M575" s="99"/>
    </row>
    <row r="576" ht="15.75" customHeight="1">
      <c r="F576" s="98"/>
      <c r="G576" s="99"/>
      <c r="H576" s="99"/>
      <c r="I576" s="99"/>
      <c r="M576" s="99"/>
    </row>
    <row r="577" ht="15.75" customHeight="1">
      <c r="F577" s="98"/>
      <c r="G577" s="99"/>
      <c r="H577" s="99"/>
      <c r="I577" s="99"/>
      <c r="M577" s="99"/>
    </row>
    <row r="578" ht="15.75" customHeight="1">
      <c r="F578" s="98"/>
      <c r="G578" s="99"/>
      <c r="H578" s="99"/>
      <c r="I578" s="99"/>
      <c r="M578" s="99"/>
    </row>
    <row r="579" ht="15.75" customHeight="1">
      <c r="F579" s="98"/>
      <c r="G579" s="99"/>
      <c r="H579" s="99"/>
      <c r="I579" s="99"/>
      <c r="M579" s="99"/>
    </row>
    <row r="580" ht="15.75" customHeight="1">
      <c r="F580" s="98"/>
      <c r="G580" s="99"/>
      <c r="H580" s="99"/>
      <c r="I580" s="99"/>
      <c r="M580" s="99"/>
    </row>
    <row r="581" ht="15.75" customHeight="1">
      <c r="F581" s="98"/>
      <c r="G581" s="99"/>
      <c r="H581" s="99"/>
      <c r="I581" s="99"/>
      <c r="M581" s="99"/>
    </row>
    <row r="582" ht="15.75" customHeight="1">
      <c r="F582" s="98"/>
      <c r="G582" s="99"/>
      <c r="H582" s="99"/>
      <c r="I582" s="99"/>
      <c r="M582" s="99"/>
    </row>
    <row r="583" ht="15.75" customHeight="1">
      <c r="F583" s="98"/>
      <c r="G583" s="99"/>
      <c r="H583" s="99"/>
      <c r="I583" s="99"/>
      <c r="M583" s="99"/>
    </row>
    <row r="584" ht="15.75" customHeight="1">
      <c r="F584" s="98"/>
      <c r="G584" s="99"/>
      <c r="H584" s="99"/>
      <c r="I584" s="99"/>
      <c r="M584" s="99"/>
    </row>
    <row r="585" ht="15.75" customHeight="1">
      <c r="F585" s="98"/>
      <c r="G585" s="99"/>
      <c r="H585" s="99"/>
      <c r="I585" s="99"/>
      <c r="M585" s="99"/>
    </row>
    <row r="586" ht="15.75" customHeight="1">
      <c r="F586" s="98"/>
      <c r="G586" s="99"/>
      <c r="H586" s="99"/>
      <c r="I586" s="99"/>
      <c r="M586" s="99"/>
    </row>
    <row r="587" ht="15.75" customHeight="1">
      <c r="F587" s="98"/>
      <c r="G587" s="99"/>
      <c r="H587" s="99"/>
      <c r="I587" s="99"/>
      <c r="M587" s="99"/>
    </row>
    <row r="588" ht="15.75" customHeight="1">
      <c r="F588" s="98"/>
      <c r="G588" s="99"/>
      <c r="H588" s="99"/>
      <c r="I588" s="99"/>
      <c r="M588" s="99"/>
    </row>
    <row r="589" ht="15.75" customHeight="1">
      <c r="F589" s="98"/>
      <c r="G589" s="99"/>
      <c r="H589" s="99"/>
      <c r="I589" s="99"/>
      <c r="M589" s="99"/>
    </row>
    <row r="590" ht="15.75" customHeight="1">
      <c r="F590" s="98"/>
      <c r="G590" s="99"/>
      <c r="H590" s="99"/>
      <c r="I590" s="99"/>
      <c r="M590" s="99"/>
    </row>
    <row r="591" ht="15.75" customHeight="1">
      <c r="F591" s="98"/>
      <c r="G591" s="99"/>
      <c r="H591" s="99"/>
      <c r="I591" s="99"/>
      <c r="M591" s="99"/>
    </row>
    <row r="592" ht="15.75" customHeight="1">
      <c r="F592" s="98"/>
      <c r="G592" s="99"/>
      <c r="H592" s="99"/>
      <c r="I592" s="99"/>
      <c r="M592" s="99"/>
    </row>
    <row r="593" ht="15.75" customHeight="1">
      <c r="F593" s="98"/>
      <c r="G593" s="99"/>
      <c r="H593" s="99"/>
      <c r="I593" s="99"/>
      <c r="M593" s="99"/>
    </row>
    <row r="594" ht="15.75" customHeight="1">
      <c r="F594" s="98"/>
      <c r="G594" s="99"/>
      <c r="H594" s="99"/>
      <c r="I594" s="99"/>
      <c r="M594" s="99"/>
    </row>
    <row r="595" ht="15.75" customHeight="1">
      <c r="F595" s="98"/>
      <c r="G595" s="99"/>
      <c r="H595" s="99"/>
      <c r="I595" s="99"/>
      <c r="M595" s="99"/>
    </row>
    <row r="596" ht="15.75" customHeight="1">
      <c r="F596" s="98"/>
      <c r="G596" s="99"/>
      <c r="H596" s="99"/>
      <c r="I596" s="99"/>
      <c r="M596" s="99"/>
    </row>
    <row r="597" ht="15.75" customHeight="1">
      <c r="F597" s="98"/>
      <c r="G597" s="99"/>
      <c r="H597" s="99"/>
      <c r="I597" s="99"/>
      <c r="M597" s="99"/>
    </row>
    <row r="598" ht="15.75" customHeight="1">
      <c r="F598" s="98"/>
      <c r="G598" s="99"/>
      <c r="H598" s="99"/>
      <c r="I598" s="99"/>
      <c r="M598" s="99"/>
    </row>
    <row r="599" ht="15.75" customHeight="1">
      <c r="F599" s="98"/>
      <c r="G599" s="99"/>
      <c r="H599" s="99"/>
      <c r="I599" s="99"/>
      <c r="M599" s="99"/>
    </row>
    <row r="600" ht="15.75" customHeight="1">
      <c r="F600" s="98"/>
      <c r="G600" s="99"/>
      <c r="H600" s="99"/>
      <c r="I600" s="99"/>
      <c r="M600" s="99"/>
    </row>
    <row r="601" ht="15.75" customHeight="1">
      <c r="F601" s="98"/>
      <c r="G601" s="99"/>
      <c r="H601" s="99"/>
      <c r="I601" s="99"/>
      <c r="M601" s="99"/>
    </row>
    <row r="602" ht="15.75" customHeight="1">
      <c r="F602" s="98"/>
      <c r="G602" s="99"/>
      <c r="H602" s="99"/>
      <c r="I602" s="99"/>
      <c r="M602" s="99"/>
    </row>
    <row r="603" ht="15.75" customHeight="1">
      <c r="F603" s="98"/>
      <c r="G603" s="99"/>
      <c r="H603" s="99"/>
      <c r="I603" s="99"/>
      <c r="M603" s="99"/>
    </row>
    <row r="604" ht="15.75" customHeight="1">
      <c r="F604" s="98"/>
      <c r="G604" s="99"/>
      <c r="H604" s="99"/>
      <c r="I604" s="99"/>
      <c r="M604" s="99"/>
    </row>
    <row r="605" ht="15.75" customHeight="1">
      <c r="F605" s="98"/>
      <c r="G605" s="99"/>
      <c r="H605" s="99"/>
      <c r="I605" s="99"/>
      <c r="M605" s="99"/>
    </row>
    <row r="606" ht="15.75" customHeight="1">
      <c r="F606" s="98"/>
      <c r="G606" s="99"/>
      <c r="H606" s="99"/>
      <c r="I606" s="99"/>
      <c r="M606" s="99"/>
    </row>
    <row r="607" ht="15.75" customHeight="1">
      <c r="F607" s="98"/>
      <c r="G607" s="99"/>
      <c r="H607" s="99"/>
      <c r="I607" s="99"/>
      <c r="M607" s="99"/>
    </row>
    <row r="608" ht="15.75" customHeight="1">
      <c r="F608" s="98"/>
      <c r="G608" s="99"/>
      <c r="H608" s="99"/>
      <c r="I608" s="99"/>
      <c r="M608" s="99"/>
    </row>
    <row r="609" ht="15.75" customHeight="1">
      <c r="F609" s="98"/>
      <c r="G609" s="99"/>
      <c r="H609" s="99"/>
      <c r="I609" s="99"/>
      <c r="M609" s="99"/>
    </row>
    <row r="610" ht="15.75" customHeight="1">
      <c r="F610" s="98"/>
      <c r="G610" s="99"/>
      <c r="H610" s="99"/>
      <c r="I610" s="99"/>
      <c r="M610" s="99"/>
    </row>
    <row r="611" ht="15.75" customHeight="1">
      <c r="F611" s="98"/>
      <c r="G611" s="99"/>
      <c r="H611" s="99"/>
      <c r="I611" s="99"/>
      <c r="M611" s="99"/>
    </row>
    <row r="612" ht="15.75" customHeight="1">
      <c r="F612" s="98"/>
      <c r="G612" s="99"/>
      <c r="H612" s="99"/>
      <c r="I612" s="99"/>
      <c r="M612" s="99"/>
    </row>
    <row r="613" ht="15.75" customHeight="1">
      <c r="F613" s="98"/>
      <c r="G613" s="99"/>
      <c r="H613" s="99"/>
      <c r="I613" s="99"/>
      <c r="M613" s="99"/>
    </row>
    <row r="614" ht="15.75" customHeight="1">
      <c r="F614" s="98"/>
      <c r="G614" s="99"/>
      <c r="H614" s="99"/>
      <c r="I614" s="99"/>
      <c r="M614" s="99"/>
    </row>
    <row r="615" ht="15.75" customHeight="1">
      <c r="F615" s="98"/>
      <c r="G615" s="99"/>
      <c r="H615" s="99"/>
      <c r="I615" s="99"/>
      <c r="M615" s="99"/>
    </row>
    <row r="616" ht="15.75" customHeight="1">
      <c r="F616" s="98"/>
      <c r="G616" s="99"/>
      <c r="H616" s="99"/>
      <c r="I616" s="99"/>
      <c r="M616" s="99"/>
    </row>
    <row r="617" ht="15.75" customHeight="1">
      <c r="F617" s="98"/>
      <c r="G617" s="99"/>
      <c r="H617" s="99"/>
      <c r="I617" s="99"/>
      <c r="M617" s="99"/>
    </row>
    <row r="618" ht="15.75" customHeight="1">
      <c r="F618" s="98"/>
      <c r="G618" s="99"/>
      <c r="H618" s="99"/>
      <c r="I618" s="99"/>
      <c r="M618" s="99"/>
    </row>
    <row r="619" ht="15.75" customHeight="1">
      <c r="F619" s="98"/>
      <c r="G619" s="99"/>
      <c r="H619" s="99"/>
      <c r="I619" s="99"/>
      <c r="M619" s="99"/>
    </row>
    <row r="620" ht="15.75" customHeight="1">
      <c r="F620" s="98"/>
      <c r="G620" s="99"/>
      <c r="H620" s="99"/>
      <c r="I620" s="99"/>
      <c r="M620" s="99"/>
    </row>
    <row r="621" ht="15.75" customHeight="1">
      <c r="F621" s="98"/>
      <c r="G621" s="99"/>
      <c r="H621" s="99"/>
      <c r="I621" s="99"/>
      <c r="M621" s="99"/>
    </row>
    <row r="622" ht="15.75" customHeight="1">
      <c r="F622" s="98"/>
      <c r="G622" s="99"/>
      <c r="H622" s="99"/>
      <c r="I622" s="99"/>
      <c r="M622" s="99"/>
    </row>
    <row r="623" ht="15.75" customHeight="1">
      <c r="F623" s="98"/>
      <c r="G623" s="99"/>
      <c r="H623" s="99"/>
      <c r="I623" s="99"/>
      <c r="M623" s="99"/>
    </row>
    <row r="624" ht="15.75" customHeight="1">
      <c r="F624" s="98"/>
      <c r="G624" s="99"/>
      <c r="H624" s="99"/>
      <c r="I624" s="99"/>
      <c r="M624" s="99"/>
    </row>
    <row r="625" ht="15.75" customHeight="1">
      <c r="F625" s="98"/>
      <c r="G625" s="99"/>
      <c r="H625" s="99"/>
      <c r="I625" s="99"/>
      <c r="M625" s="99"/>
    </row>
    <row r="626" ht="15.75" customHeight="1">
      <c r="F626" s="98"/>
      <c r="G626" s="99"/>
      <c r="H626" s="99"/>
      <c r="I626" s="99"/>
      <c r="M626" s="99"/>
    </row>
    <row r="627" ht="15.75" customHeight="1">
      <c r="F627" s="98"/>
      <c r="G627" s="99"/>
      <c r="H627" s="99"/>
      <c r="I627" s="99"/>
      <c r="M627" s="99"/>
    </row>
    <row r="628" ht="15.75" customHeight="1">
      <c r="F628" s="98"/>
      <c r="G628" s="99"/>
      <c r="H628" s="99"/>
      <c r="I628" s="99"/>
      <c r="M628" s="99"/>
    </row>
    <row r="629" ht="15.75" customHeight="1">
      <c r="F629" s="98"/>
      <c r="G629" s="99"/>
      <c r="H629" s="99"/>
      <c r="I629" s="99"/>
      <c r="M629" s="99"/>
    </row>
    <row r="630" ht="15.75" customHeight="1">
      <c r="F630" s="98"/>
      <c r="G630" s="99"/>
      <c r="H630" s="99"/>
      <c r="I630" s="99"/>
      <c r="M630" s="99"/>
    </row>
    <row r="631" ht="15.75" customHeight="1">
      <c r="F631" s="98"/>
      <c r="G631" s="99"/>
      <c r="H631" s="99"/>
      <c r="I631" s="99"/>
      <c r="M631" s="99"/>
    </row>
    <row r="632" ht="15.75" customHeight="1">
      <c r="F632" s="98"/>
      <c r="G632" s="99"/>
      <c r="H632" s="99"/>
      <c r="I632" s="99"/>
      <c r="M632" s="99"/>
    </row>
    <row r="633" ht="15.75" customHeight="1">
      <c r="F633" s="98"/>
      <c r="G633" s="99"/>
      <c r="H633" s="99"/>
      <c r="I633" s="99"/>
      <c r="M633" s="99"/>
    </row>
    <row r="634" ht="15.75" customHeight="1">
      <c r="F634" s="98"/>
      <c r="G634" s="99"/>
      <c r="H634" s="99"/>
      <c r="I634" s="99"/>
      <c r="M634" s="99"/>
    </row>
    <row r="635" ht="15.75" customHeight="1">
      <c r="F635" s="98"/>
      <c r="G635" s="99"/>
      <c r="H635" s="99"/>
      <c r="I635" s="99"/>
      <c r="M635" s="99"/>
    </row>
    <row r="636" ht="15.75" customHeight="1">
      <c r="F636" s="98"/>
      <c r="G636" s="99"/>
      <c r="H636" s="99"/>
      <c r="I636" s="99"/>
      <c r="M636" s="99"/>
    </row>
    <row r="637" ht="15.75" customHeight="1">
      <c r="F637" s="98"/>
      <c r="G637" s="99"/>
      <c r="H637" s="99"/>
      <c r="I637" s="99"/>
      <c r="M637" s="99"/>
    </row>
    <row r="638" ht="15.75" customHeight="1">
      <c r="F638" s="98"/>
      <c r="G638" s="99"/>
      <c r="H638" s="99"/>
      <c r="I638" s="99"/>
      <c r="M638" s="99"/>
    </row>
    <row r="639" ht="15.75" customHeight="1">
      <c r="F639" s="98"/>
      <c r="G639" s="99"/>
      <c r="H639" s="99"/>
      <c r="I639" s="99"/>
      <c r="M639" s="99"/>
    </row>
    <row r="640" ht="15.75" customHeight="1">
      <c r="F640" s="98"/>
      <c r="G640" s="99"/>
      <c r="H640" s="99"/>
      <c r="I640" s="99"/>
      <c r="M640" s="99"/>
    </row>
    <row r="641" ht="15.75" customHeight="1">
      <c r="F641" s="98"/>
      <c r="G641" s="99"/>
      <c r="H641" s="99"/>
      <c r="I641" s="99"/>
      <c r="M641" s="99"/>
    </row>
    <row r="642" ht="15.75" customHeight="1">
      <c r="F642" s="98"/>
      <c r="G642" s="99"/>
      <c r="H642" s="99"/>
      <c r="I642" s="99"/>
      <c r="M642" s="99"/>
    </row>
    <row r="643" ht="15.75" customHeight="1">
      <c r="F643" s="98"/>
      <c r="G643" s="99"/>
      <c r="H643" s="99"/>
      <c r="I643" s="99"/>
      <c r="M643" s="99"/>
    </row>
    <row r="644" ht="15.75" customHeight="1">
      <c r="F644" s="98"/>
      <c r="G644" s="99"/>
      <c r="H644" s="99"/>
      <c r="I644" s="99"/>
      <c r="M644" s="99"/>
    </row>
    <row r="645" ht="15.75" customHeight="1">
      <c r="F645" s="98"/>
      <c r="G645" s="99"/>
      <c r="H645" s="99"/>
      <c r="I645" s="99"/>
      <c r="M645" s="99"/>
    </row>
    <row r="646" ht="15.75" customHeight="1">
      <c r="F646" s="98"/>
      <c r="G646" s="99"/>
      <c r="H646" s="99"/>
      <c r="I646" s="99"/>
      <c r="M646" s="99"/>
    </row>
    <row r="647" ht="15.75" customHeight="1">
      <c r="F647" s="98"/>
      <c r="G647" s="99"/>
      <c r="H647" s="99"/>
      <c r="I647" s="99"/>
      <c r="M647" s="99"/>
    </row>
    <row r="648" ht="15.75" customHeight="1">
      <c r="F648" s="98"/>
      <c r="G648" s="99"/>
      <c r="H648" s="99"/>
      <c r="I648" s="99"/>
      <c r="M648" s="99"/>
    </row>
    <row r="649" ht="15.75" customHeight="1">
      <c r="F649" s="98"/>
      <c r="G649" s="99"/>
      <c r="H649" s="99"/>
      <c r="I649" s="99"/>
      <c r="M649" s="99"/>
    </row>
    <row r="650" ht="15.75" customHeight="1">
      <c r="F650" s="98"/>
      <c r="G650" s="99"/>
      <c r="H650" s="99"/>
      <c r="I650" s="99"/>
      <c r="M650" s="99"/>
    </row>
    <row r="651" ht="15.75" customHeight="1">
      <c r="F651" s="98"/>
      <c r="G651" s="99"/>
      <c r="H651" s="99"/>
      <c r="I651" s="99"/>
      <c r="M651" s="99"/>
    </row>
    <row r="652" ht="15.75" customHeight="1">
      <c r="F652" s="98"/>
      <c r="G652" s="99"/>
      <c r="H652" s="99"/>
      <c r="I652" s="99"/>
      <c r="M652" s="99"/>
    </row>
    <row r="653" ht="15.75" customHeight="1">
      <c r="F653" s="98"/>
      <c r="G653" s="99"/>
      <c r="H653" s="99"/>
      <c r="I653" s="99"/>
      <c r="M653" s="99"/>
    </row>
    <row r="654" ht="15.75" customHeight="1">
      <c r="F654" s="98"/>
      <c r="G654" s="99"/>
      <c r="H654" s="99"/>
      <c r="I654" s="99"/>
      <c r="M654" s="99"/>
    </row>
    <row r="655" ht="15.75" customHeight="1">
      <c r="F655" s="98"/>
      <c r="G655" s="99"/>
      <c r="H655" s="99"/>
      <c r="I655" s="99"/>
      <c r="M655" s="99"/>
    </row>
    <row r="656" ht="15.75" customHeight="1">
      <c r="F656" s="98"/>
      <c r="G656" s="99"/>
      <c r="H656" s="99"/>
      <c r="I656" s="99"/>
      <c r="M656" s="99"/>
    </row>
    <row r="657" ht="15.75" customHeight="1">
      <c r="F657" s="98"/>
      <c r="G657" s="99"/>
      <c r="H657" s="99"/>
      <c r="I657" s="99"/>
      <c r="M657" s="99"/>
    </row>
    <row r="658" ht="15.75" customHeight="1">
      <c r="F658" s="98"/>
      <c r="G658" s="99"/>
      <c r="H658" s="99"/>
      <c r="I658" s="99"/>
      <c r="M658" s="99"/>
    </row>
    <row r="659" ht="15.75" customHeight="1">
      <c r="F659" s="98"/>
      <c r="G659" s="99"/>
      <c r="H659" s="99"/>
      <c r="I659" s="99"/>
      <c r="M659" s="99"/>
    </row>
    <row r="660" ht="15.75" customHeight="1">
      <c r="F660" s="98"/>
      <c r="G660" s="99"/>
      <c r="H660" s="99"/>
      <c r="I660" s="99"/>
      <c r="M660" s="99"/>
    </row>
    <row r="661" ht="15.75" customHeight="1">
      <c r="F661" s="98"/>
      <c r="G661" s="99"/>
      <c r="H661" s="99"/>
      <c r="I661" s="99"/>
      <c r="M661" s="99"/>
    </row>
    <row r="662" ht="15.75" customHeight="1">
      <c r="F662" s="98"/>
      <c r="G662" s="99"/>
      <c r="H662" s="99"/>
      <c r="I662" s="99"/>
      <c r="M662" s="99"/>
    </row>
    <row r="663" ht="15.75" customHeight="1">
      <c r="F663" s="98"/>
      <c r="G663" s="99"/>
      <c r="H663" s="99"/>
      <c r="I663" s="99"/>
      <c r="M663" s="99"/>
    </row>
    <row r="664" ht="15.75" customHeight="1">
      <c r="F664" s="98"/>
      <c r="G664" s="99"/>
      <c r="H664" s="99"/>
      <c r="I664" s="99"/>
      <c r="M664" s="99"/>
    </row>
    <row r="665" ht="15.75" customHeight="1">
      <c r="F665" s="98"/>
      <c r="G665" s="99"/>
      <c r="H665" s="99"/>
      <c r="I665" s="99"/>
      <c r="M665" s="99"/>
    </row>
    <row r="666" ht="15.75" customHeight="1">
      <c r="F666" s="98"/>
      <c r="G666" s="99"/>
      <c r="H666" s="99"/>
      <c r="I666" s="99"/>
      <c r="M666" s="99"/>
    </row>
    <row r="667" ht="15.75" customHeight="1">
      <c r="F667" s="98"/>
      <c r="G667" s="99"/>
      <c r="H667" s="99"/>
      <c r="I667" s="99"/>
      <c r="M667" s="99"/>
    </row>
    <row r="668" ht="15.75" customHeight="1">
      <c r="F668" s="98"/>
      <c r="G668" s="99"/>
      <c r="H668" s="99"/>
      <c r="I668" s="99"/>
      <c r="M668" s="99"/>
    </row>
    <row r="669" ht="15.75" customHeight="1">
      <c r="F669" s="98"/>
      <c r="G669" s="99"/>
      <c r="H669" s="99"/>
      <c r="I669" s="99"/>
      <c r="M669" s="99"/>
    </row>
    <row r="670" ht="15.75" customHeight="1">
      <c r="F670" s="98"/>
      <c r="G670" s="99"/>
      <c r="H670" s="99"/>
      <c r="I670" s="99"/>
      <c r="M670" s="99"/>
    </row>
    <row r="671" ht="15.75" customHeight="1">
      <c r="F671" s="98"/>
      <c r="G671" s="99"/>
      <c r="H671" s="99"/>
      <c r="I671" s="99"/>
      <c r="M671" s="99"/>
    </row>
    <row r="672" ht="15.75" customHeight="1">
      <c r="F672" s="98"/>
      <c r="G672" s="99"/>
      <c r="H672" s="99"/>
      <c r="I672" s="99"/>
      <c r="M672" s="99"/>
    </row>
    <row r="673" ht="15.75" customHeight="1">
      <c r="F673" s="98"/>
      <c r="G673" s="99"/>
      <c r="H673" s="99"/>
      <c r="I673" s="99"/>
      <c r="M673" s="99"/>
    </row>
    <row r="674" ht="15.75" customHeight="1">
      <c r="F674" s="98"/>
      <c r="G674" s="99"/>
      <c r="H674" s="99"/>
      <c r="I674" s="99"/>
      <c r="M674" s="99"/>
    </row>
    <row r="675" ht="15.75" customHeight="1">
      <c r="F675" s="98"/>
      <c r="G675" s="99"/>
      <c r="H675" s="99"/>
      <c r="I675" s="99"/>
      <c r="M675" s="99"/>
    </row>
    <row r="676" ht="15.75" customHeight="1">
      <c r="F676" s="98"/>
      <c r="G676" s="99"/>
      <c r="H676" s="99"/>
      <c r="I676" s="99"/>
      <c r="M676" s="99"/>
    </row>
    <row r="677" ht="15.75" customHeight="1">
      <c r="F677" s="98"/>
      <c r="G677" s="99"/>
      <c r="H677" s="99"/>
      <c r="I677" s="99"/>
      <c r="M677" s="99"/>
    </row>
    <row r="678" ht="15.75" customHeight="1">
      <c r="F678" s="98"/>
      <c r="G678" s="99"/>
      <c r="H678" s="99"/>
      <c r="I678" s="99"/>
      <c r="M678" s="99"/>
    </row>
    <row r="679" ht="15.75" customHeight="1">
      <c r="F679" s="98"/>
      <c r="G679" s="99"/>
      <c r="H679" s="99"/>
      <c r="I679" s="99"/>
      <c r="M679" s="99"/>
    </row>
    <row r="680" ht="15.75" customHeight="1">
      <c r="F680" s="98"/>
      <c r="G680" s="99"/>
      <c r="H680" s="99"/>
      <c r="I680" s="99"/>
      <c r="M680" s="99"/>
    </row>
    <row r="681" ht="15.75" customHeight="1">
      <c r="F681" s="98"/>
      <c r="G681" s="99"/>
      <c r="H681" s="99"/>
      <c r="I681" s="99"/>
      <c r="M681" s="99"/>
    </row>
    <row r="682" ht="15.75" customHeight="1">
      <c r="F682" s="98"/>
      <c r="G682" s="99"/>
      <c r="H682" s="99"/>
      <c r="I682" s="99"/>
      <c r="M682" s="99"/>
    </row>
    <row r="683" ht="15.75" customHeight="1">
      <c r="F683" s="98"/>
      <c r="G683" s="99"/>
      <c r="H683" s="99"/>
      <c r="I683" s="99"/>
      <c r="M683" s="99"/>
    </row>
    <row r="684" ht="15.75" customHeight="1">
      <c r="F684" s="98"/>
      <c r="G684" s="99"/>
      <c r="H684" s="99"/>
      <c r="I684" s="99"/>
      <c r="M684" s="99"/>
    </row>
    <row r="685" ht="15.75" customHeight="1">
      <c r="F685" s="98"/>
      <c r="G685" s="99"/>
      <c r="H685" s="99"/>
      <c r="I685" s="99"/>
      <c r="M685" s="99"/>
    </row>
    <row r="686" ht="15.75" customHeight="1">
      <c r="F686" s="98"/>
      <c r="G686" s="99"/>
      <c r="H686" s="99"/>
      <c r="I686" s="99"/>
      <c r="M686" s="99"/>
    </row>
    <row r="687" ht="15.75" customHeight="1">
      <c r="F687" s="98"/>
      <c r="G687" s="99"/>
      <c r="H687" s="99"/>
      <c r="I687" s="99"/>
      <c r="M687" s="99"/>
    </row>
    <row r="688" ht="15.75" customHeight="1">
      <c r="F688" s="98"/>
      <c r="G688" s="99"/>
      <c r="H688" s="99"/>
      <c r="I688" s="99"/>
      <c r="M688" s="99"/>
    </row>
    <row r="689" ht="15.75" customHeight="1">
      <c r="F689" s="98"/>
      <c r="G689" s="99"/>
      <c r="H689" s="99"/>
      <c r="I689" s="99"/>
      <c r="M689" s="99"/>
    </row>
    <row r="690" ht="15.75" customHeight="1">
      <c r="F690" s="98"/>
      <c r="G690" s="99"/>
      <c r="H690" s="99"/>
      <c r="I690" s="99"/>
      <c r="M690" s="99"/>
    </row>
    <row r="691" ht="15.75" customHeight="1">
      <c r="F691" s="98"/>
      <c r="G691" s="99"/>
      <c r="H691" s="99"/>
      <c r="I691" s="99"/>
      <c r="M691" s="99"/>
    </row>
    <row r="692" ht="15.75" customHeight="1">
      <c r="F692" s="98"/>
      <c r="G692" s="99"/>
      <c r="H692" s="99"/>
      <c r="I692" s="99"/>
      <c r="M692" s="99"/>
    </row>
    <row r="693" ht="15.75" customHeight="1">
      <c r="F693" s="98"/>
      <c r="G693" s="99"/>
      <c r="H693" s="99"/>
      <c r="I693" s="99"/>
      <c r="M693" s="99"/>
    </row>
    <row r="694" ht="15.75" customHeight="1">
      <c r="F694" s="98"/>
      <c r="G694" s="99"/>
      <c r="H694" s="99"/>
      <c r="I694" s="99"/>
      <c r="M694" s="99"/>
    </row>
    <row r="695" ht="15.75" customHeight="1">
      <c r="F695" s="98"/>
      <c r="G695" s="99"/>
      <c r="H695" s="99"/>
      <c r="I695" s="99"/>
      <c r="M695" s="99"/>
    </row>
    <row r="696" ht="15.75" customHeight="1">
      <c r="F696" s="98"/>
      <c r="G696" s="99"/>
      <c r="H696" s="99"/>
      <c r="I696" s="99"/>
      <c r="M696" s="99"/>
    </row>
    <row r="697" ht="15.75" customHeight="1">
      <c r="F697" s="98"/>
      <c r="G697" s="99"/>
      <c r="H697" s="99"/>
      <c r="I697" s="99"/>
      <c r="M697" s="99"/>
    </row>
    <row r="698" ht="15.75" customHeight="1">
      <c r="F698" s="98"/>
      <c r="G698" s="99"/>
      <c r="H698" s="99"/>
      <c r="I698" s="99"/>
      <c r="M698" s="99"/>
    </row>
    <row r="699" ht="15.75" customHeight="1">
      <c r="F699" s="98"/>
      <c r="G699" s="99"/>
      <c r="H699" s="99"/>
      <c r="I699" s="99"/>
      <c r="M699" s="99"/>
    </row>
    <row r="700" ht="15.75" customHeight="1">
      <c r="F700" s="98"/>
      <c r="G700" s="99"/>
      <c r="H700" s="99"/>
      <c r="I700" s="99"/>
      <c r="M700" s="99"/>
    </row>
    <row r="701" ht="15.75" customHeight="1">
      <c r="F701" s="98"/>
      <c r="G701" s="99"/>
      <c r="H701" s="99"/>
      <c r="I701" s="99"/>
      <c r="M701" s="99"/>
    </row>
    <row r="702" ht="15.75" customHeight="1">
      <c r="F702" s="98"/>
      <c r="G702" s="99"/>
      <c r="H702" s="99"/>
      <c r="I702" s="99"/>
      <c r="M702" s="99"/>
    </row>
    <row r="703" ht="15.75" customHeight="1">
      <c r="F703" s="98"/>
      <c r="G703" s="99"/>
      <c r="H703" s="99"/>
      <c r="I703" s="99"/>
      <c r="M703" s="99"/>
    </row>
    <row r="704" ht="15.75" customHeight="1">
      <c r="F704" s="98"/>
      <c r="G704" s="99"/>
      <c r="H704" s="99"/>
      <c r="I704" s="99"/>
      <c r="M704" s="99"/>
    </row>
    <row r="705" ht="15.75" customHeight="1">
      <c r="F705" s="98"/>
      <c r="G705" s="99"/>
      <c r="H705" s="99"/>
      <c r="I705" s="99"/>
      <c r="M705" s="99"/>
    </row>
    <row r="706" ht="15.75" customHeight="1">
      <c r="F706" s="98"/>
      <c r="G706" s="99"/>
      <c r="H706" s="99"/>
      <c r="I706" s="99"/>
      <c r="M706" s="99"/>
    </row>
    <row r="707" ht="15.75" customHeight="1">
      <c r="F707" s="98"/>
      <c r="G707" s="99"/>
      <c r="H707" s="99"/>
      <c r="I707" s="99"/>
      <c r="M707" s="99"/>
    </row>
    <row r="708" ht="15.75" customHeight="1">
      <c r="F708" s="98"/>
      <c r="G708" s="99"/>
      <c r="H708" s="99"/>
      <c r="I708" s="99"/>
      <c r="M708" s="99"/>
    </row>
    <row r="709" ht="15.75" customHeight="1">
      <c r="F709" s="98"/>
      <c r="G709" s="99"/>
      <c r="H709" s="99"/>
      <c r="I709" s="99"/>
      <c r="M709" s="99"/>
    </row>
    <row r="710" ht="15.75" customHeight="1">
      <c r="F710" s="98"/>
      <c r="G710" s="99"/>
      <c r="H710" s="99"/>
      <c r="I710" s="99"/>
      <c r="M710" s="99"/>
    </row>
    <row r="711" ht="15.75" customHeight="1">
      <c r="F711" s="98"/>
      <c r="G711" s="99"/>
      <c r="H711" s="99"/>
      <c r="I711" s="99"/>
      <c r="M711" s="99"/>
    </row>
    <row r="712" ht="15.75" customHeight="1">
      <c r="F712" s="98"/>
      <c r="G712" s="99"/>
      <c r="H712" s="99"/>
      <c r="I712" s="99"/>
      <c r="M712" s="99"/>
    </row>
    <row r="713" ht="15.75" customHeight="1">
      <c r="F713" s="98"/>
      <c r="G713" s="99"/>
      <c r="H713" s="99"/>
      <c r="I713" s="99"/>
      <c r="M713" s="99"/>
    </row>
    <row r="714" ht="15.75" customHeight="1">
      <c r="F714" s="98"/>
      <c r="G714" s="99"/>
      <c r="H714" s="99"/>
      <c r="I714" s="99"/>
      <c r="M714" s="99"/>
    </row>
    <row r="715" ht="15.75" customHeight="1">
      <c r="F715" s="98"/>
      <c r="G715" s="99"/>
      <c r="H715" s="99"/>
      <c r="I715" s="99"/>
      <c r="M715" s="99"/>
    </row>
    <row r="716" ht="15.75" customHeight="1">
      <c r="F716" s="98"/>
      <c r="G716" s="99"/>
      <c r="H716" s="99"/>
      <c r="I716" s="99"/>
      <c r="M716" s="99"/>
    </row>
    <row r="717" ht="15.75" customHeight="1">
      <c r="F717" s="98"/>
      <c r="G717" s="99"/>
      <c r="H717" s="99"/>
      <c r="I717" s="99"/>
      <c r="M717" s="99"/>
    </row>
    <row r="718" ht="15.75" customHeight="1">
      <c r="F718" s="98"/>
      <c r="G718" s="99"/>
      <c r="H718" s="99"/>
      <c r="I718" s="99"/>
      <c r="M718" s="99"/>
    </row>
    <row r="719" ht="15.75" customHeight="1">
      <c r="F719" s="98"/>
      <c r="G719" s="99"/>
      <c r="H719" s="99"/>
      <c r="I719" s="99"/>
      <c r="M719" s="99"/>
    </row>
    <row r="720" ht="15.75" customHeight="1">
      <c r="F720" s="98"/>
      <c r="G720" s="99"/>
      <c r="H720" s="99"/>
      <c r="I720" s="99"/>
      <c r="M720" s="99"/>
    </row>
    <row r="721" ht="15.75" customHeight="1">
      <c r="F721" s="98"/>
      <c r="G721" s="99"/>
      <c r="H721" s="99"/>
      <c r="I721" s="99"/>
      <c r="M721" s="99"/>
    </row>
    <row r="722" ht="15.75" customHeight="1">
      <c r="F722" s="98"/>
      <c r="G722" s="99"/>
      <c r="H722" s="99"/>
      <c r="I722" s="99"/>
      <c r="M722" s="99"/>
    </row>
    <row r="723" ht="15.75" customHeight="1">
      <c r="F723" s="98"/>
      <c r="G723" s="99"/>
      <c r="H723" s="99"/>
      <c r="I723" s="99"/>
      <c r="M723" s="99"/>
    </row>
    <row r="724" ht="15.75" customHeight="1">
      <c r="F724" s="98"/>
      <c r="G724" s="99"/>
      <c r="H724" s="99"/>
      <c r="I724" s="99"/>
      <c r="M724" s="99"/>
    </row>
    <row r="725" ht="15.75" customHeight="1">
      <c r="F725" s="98"/>
      <c r="G725" s="99"/>
      <c r="H725" s="99"/>
      <c r="I725" s="99"/>
      <c r="M725" s="99"/>
    </row>
    <row r="726" ht="15.75" customHeight="1">
      <c r="F726" s="98"/>
      <c r="G726" s="99"/>
      <c r="H726" s="99"/>
      <c r="I726" s="99"/>
      <c r="M726" s="99"/>
    </row>
    <row r="727" ht="15.75" customHeight="1">
      <c r="F727" s="98"/>
      <c r="G727" s="99"/>
      <c r="H727" s="99"/>
      <c r="I727" s="99"/>
      <c r="M727" s="99"/>
    </row>
    <row r="728" ht="15.75" customHeight="1">
      <c r="F728" s="98"/>
      <c r="G728" s="99"/>
      <c r="H728" s="99"/>
      <c r="I728" s="99"/>
      <c r="M728" s="99"/>
    </row>
    <row r="729" ht="15.75" customHeight="1">
      <c r="F729" s="98"/>
      <c r="G729" s="99"/>
      <c r="H729" s="99"/>
      <c r="I729" s="99"/>
      <c r="M729" s="99"/>
    </row>
    <row r="730" ht="15.75" customHeight="1">
      <c r="F730" s="98"/>
      <c r="G730" s="99"/>
      <c r="H730" s="99"/>
      <c r="I730" s="99"/>
      <c r="M730" s="99"/>
    </row>
    <row r="731" ht="15.75" customHeight="1">
      <c r="F731" s="98"/>
      <c r="G731" s="99"/>
      <c r="H731" s="99"/>
      <c r="I731" s="99"/>
      <c r="M731" s="99"/>
    </row>
    <row r="732" ht="15.75" customHeight="1">
      <c r="F732" s="98"/>
      <c r="G732" s="99"/>
      <c r="H732" s="99"/>
      <c r="I732" s="99"/>
      <c r="M732" s="99"/>
    </row>
    <row r="733" ht="15.75" customHeight="1">
      <c r="F733" s="98"/>
      <c r="G733" s="99"/>
      <c r="H733" s="99"/>
      <c r="I733" s="99"/>
      <c r="M733" s="99"/>
    </row>
    <row r="734" ht="15.75" customHeight="1">
      <c r="F734" s="98"/>
      <c r="G734" s="99"/>
      <c r="H734" s="99"/>
      <c r="I734" s="99"/>
      <c r="M734" s="99"/>
    </row>
    <row r="735" ht="15.75" customHeight="1">
      <c r="F735" s="98"/>
      <c r="G735" s="99"/>
      <c r="H735" s="99"/>
      <c r="I735" s="99"/>
      <c r="M735" s="99"/>
    </row>
    <row r="736" ht="15.75" customHeight="1">
      <c r="F736" s="98"/>
      <c r="G736" s="99"/>
      <c r="H736" s="99"/>
      <c r="I736" s="99"/>
      <c r="M736" s="99"/>
    </row>
    <row r="737" ht="15.75" customHeight="1">
      <c r="F737" s="98"/>
      <c r="G737" s="99"/>
      <c r="H737" s="99"/>
      <c r="I737" s="99"/>
      <c r="M737" s="99"/>
    </row>
    <row r="738" ht="15.75" customHeight="1">
      <c r="F738" s="98"/>
      <c r="G738" s="99"/>
      <c r="H738" s="99"/>
      <c r="I738" s="99"/>
      <c r="M738" s="99"/>
    </row>
    <row r="739" ht="15.75" customHeight="1">
      <c r="F739" s="98"/>
      <c r="G739" s="99"/>
      <c r="H739" s="99"/>
      <c r="I739" s="99"/>
      <c r="M739" s="99"/>
    </row>
    <row r="740" ht="15.75" customHeight="1">
      <c r="F740" s="98"/>
      <c r="G740" s="99"/>
      <c r="H740" s="99"/>
      <c r="I740" s="99"/>
      <c r="M740" s="99"/>
    </row>
    <row r="741" ht="15.75" customHeight="1">
      <c r="F741" s="98"/>
      <c r="G741" s="99"/>
      <c r="H741" s="99"/>
      <c r="I741" s="99"/>
      <c r="M741" s="99"/>
    </row>
    <row r="742" ht="15.75" customHeight="1">
      <c r="F742" s="98"/>
      <c r="G742" s="99"/>
      <c r="H742" s="99"/>
      <c r="I742" s="99"/>
      <c r="M742" s="99"/>
    </row>
    <row r="743" ht="15.75" customHeight="1">
      <c r="F743" s="98"/>
      <c r="G743" s="99"/>
      <c r="H743" s="99"/>
      <c r="I743" s="99"/>
      <c r="M743" s="99"/>
    </row>
    <row r="744" ht="15.75" customHeight="1">
      <c r="F744" s="98"/>
      <c r="G744" s="99"/>
      <c r="H744" s="99"/>
      <c r="I744" s="99"/>
      <c r="M744" s="99"/>
    </row>
    <row r="745" ht="15.75" customHeight="1">
      <c r="F745" s="98"/>
      <c r="G745" s="99"/>
      <c r="H745" s="99"/>
      <c r="I745" s="99"/>
      <c r="M745" s="99"/>
    </row>
    <row r="746" ht="15.75" customHeight="1">
      <c r="F746" s="98"/>
      <c r="G746" s="99"/>
      <c r="H746" s="99"/>
      <c r="I746" s="99"/>
      <c r="M746" s="99"/>
    </row>
    <row r="747" ht="15.75" customHeight="1">
      <c r="F747" s="98"/>
      <c r="G747" s="99"/>
      <c r="H747" s="99"/>
      <c r="I747" s="99"/>
      <c r="M747" s="99"/>
    </row>
    <row r="748" ht="15.75" customHeight="1">
      <c r="F748" s="98"/>
      <c r="G748" s="99"/>
      <c r="H748" s="99"/>
      <c r="I748" s="99"/>
      <c r="M748" s="99"/>
    </row>
    <row r="749" ht="15.75" customHeight="1">
      <c r="F749" s="98"/>
      <c r="G749" s="99"/>
      <c r="H749" s="99"/>
      <c r="I749" s="99"/>
      <c r="M749" s="99"/>
    </row>
    <row r="750" ht="15.75" customHeight="1">
      <c r="F750" s="98"/>
      <c r="G750" s="99"/>
      <c r="H750" s="99"/>
      <c r="I750" s="99"/>
      <c r="M750" s="99"/>
    </row>
    <row r="751" ht="15.75" customHeight="1">
      <c r="F751" s="98"/>
      <c r="G751" s="99"/>
      <c r="H751" s="99"/>
      <c r="I751" s="99"/>
      <c r="M751" s="99"/>
    </row>
    <row r="752" ht="15.75" customHeight="1">
      <c r="F752" s="98"/>
      <c r="G752" s="99"/>
      <c r="H752" s="99"/>
      <c r="I752" s="99"/>
      <c r="M752" s="99"/>
    </row>
    <row r="753" ht="15.75" customHeight="1">
      <c r="F753" s="98"/>
      <c r="G753" s="99"/>
      <c r="H753" s="99"/>
      <c r="I753" s="99"/>
      <c r="M753" s="99"/>
    </row>
    <row r="754" ht="15.75" customHeight="1">
      <c r="F754" s="98"/>
      <c r="G754" s="99"/>
      <c r="H754" s="99"/>
      <c r="I754" s="99"/>
      <c r="M754" s="99"/>
    </row>
    <row r="755" ht="15.75" customHeight="1">
      <c r="F755" s="98"/>
      <c r="G755" s="99"/>
      <c r="H755" s="99"/>
      <c r="I755" s="99"/>
      <c r="M755" s="99"/>
    </row>
    <row r="756" ht="15.75" customHeight="1">
      <c r="F756" s="98"/>
      <c r="G756" s="99"/>
      <c r="H756" s="99"/>
      <c r="I756" s="99"/>
      <c r="M756" s="99"/>
    </row>
    <row r="757" ht="15.75" customHeight="1">
      <c r="F757" s="98"/>
      <c r="G757" s="99"/>
      <c r="H757" s="99"/>
      <c r="I757" s="99"/>
      <c r="M757" s="99"/>
    </row>
    <row r="758" ht="15.75" customHeight="1">
      <c r="F758" s="98"/>
      <c r="G758" s="99"/>
      <c r="H758" s="99"/>
      <c r="I758" s="99"/>
      <c r="M758" s="99"/>
    </row>
    <row r="759" ht="15.75" customHeight="1">
      <c r="F759" s="98"/>
      <c r="G759" s="99"/>
      <c r="H759" s="99"/>
      <c r="I759" s="99"/>
      <c r="M759" s="99"/>
    </row>
    <row r="760" ht="15.75" customHeight="1">
      <c r="F760" s="98"/>
      <c r="G760" s="99"/>
      <c r="H760" s="99"/>
      <c r="I760" s="99"/>
      <c r="M760" s="99"/>
    </row>
    <row r="761" ht="15.75" customHeight="1">
      <c r="F761" s="98"/>
      <c r="G761" s="99"/>
      <c r="H761" s="99"/>
      <c r="I761" s="99"/>
      <c r="M761" s="99"/>
    </row>
    <row r="762" ht="15.75" customHeight="1">
      <c r="F762" s="98"/>
      <c r="G762" s="99"/>
      <c r="H762" s="99"/>
      <c r="I762" s="99"/>
      <c r="M762" s="99"/>
    </row>
    <row r="763" ht="15.75" customHeight="1">
      <c r="F763" s="98"/>
      <c r="G763" s="99"/>
      <c r="H763" s="99"/>
      <c r="I763" s="99"/>
      <c r="M763" s="99"/>
    </row>
    <row r="764" ht="15.75" customHeight="1">
      <c r="F764" s="98"/>
      <c r="G764" s="99"/>
      <c r="H764" s="99"/>
      <c r="I764" s="99"/>
      <c r="M764" s="99"/>
    </row>
    <row r="765" ht="15.75" customHeight="1">
      <c r="F765" s="98"/>
      <c r="G765" s="99"/>
      <c r="H765" s="99"/>
      <c r="I765" s="99"/>
      <c r="M765" s="99"/>
    </row>
    <row r="766" ht="15.75" customHeight="1">
      <c r="F766" s="98"/>
      <c r="G766" s="99"/>
      <c r="H766" s="99"/>
      <c r="I766" s="99"/>
      <c r="M766" s="99"/>
    </row>
    <row r="767" ht="15.75" customHeight="1">
      <c r="F767" s="98"/>
      <c r="G767" s="99"/>
      <c r="H767" s="99"/>
      <c r="I767" s="99"/>
      <c r="M767" s="99"/>
    </row>
    <row r="768" ht="15.75" customHeight="1">
      <c r="F768" s="98"/>
      <c r="G768" s="99"/>
      <c r="H768" s="99"/>
      <c r="I768" s="99"/>
      <c r="M768" s="99"/>
    </row>
    <row r="769" ht="15.75" customHeight="1">
      <c r="F769" s="98"/>
      <c r="G769" s="99"/>
      <c r="H769" s="99"/>
      <c r="I769" s="99"/>
      <c r="M769" s="99"/>
    </row>
    <row r="770" ht="15.75" customHeight="1">
      <c r="F770" s="98"/>
      <c r="G770" s="99"/>
      <c r="H770" s="99"/>
      <c r="I770" s="99"/>
      <c r="M770" s="99"/>
    </row>
    <row r="771" ht="15.75" customHeight="1">
      <c r="F771" s="98"/>
      <c r="G771" s="99"/>
      <c r="H771" s="99"/>
      <c r="I771" s="99"/>
      <c r="M771" s="99"/>
    </row>
    <row r="772" ht="15.75" customHeight="1">
      <c r="F772" s="98"/>
      <c r="G772" s="99"/>
      <c r="H772" s="99"/>
      <c r="I772" s="99"/>
      <c r="M772" s="99"/>
    </row>
    <row r="773" ht="15.75" customHeight="1">
      <c r="F773" s="98"/>
      <c r="G773" s="99"/>
      <c r="H773" s="99"/>
      <c r="I773" s="99"/>
      <c r="M773" s="99"/>
    </row>
    <row r="774" ht="15.75" customHeight="1">
      <c r="F774" s="98"/>
      <c r="G774" s="99"/>
      <c r="H774" s="99"/>
      <c r="I774" s="99"/>
      <c r="M774" s="99"/>
    </row>
    <row r="775" ht="15.75" customHeight="1">
      <c r="F775" s="98"/>
      <c r="G775" s="99"/>
      <c r="H775" s="99"/>
      <c r="I775" s="99"/>
      <c r="M775" s="99"/>
    </row>
    <row r="776" ht="15.75" customHeight="1">
      <c r="F776" s="98"/>
      <c r="G776" s="99"/>
      <c r="H776" s="99"/>
      <c r="I776" s="99"/>
      <c r="M776" s="99"/>
    </row>
    <row r="777" ht="15.75" customHeight="1">
      <c r="F777" s="98"/>
      <c r="G777" s="99"/>
      <c r="H777" s="99"/>
      <c r="I777" s="99"/>
      <c r="M777" s="99"/>
    </row>
    <row r="778" ht="15.75" customHeight="1">
      <c r="F778" s="98"/>
      <c r="G778" s="99"/>
      <c r="H778" s="99"/>
      <c r="I778" s="99"/>
      <c r="M778" s="99"/>
    </row>
    <row r="779" ht="15.75" customHeight="1">
      <c r="F779" s="98"/>
      <c r="G779" s="99"/>
      <c r="H779" s="99"/>
      <c r="I779" s="99"/>
      <c r="M779" s="99"/>
    </row>
    <row r="780" ht="15.75" customHeight="1">
      <c r="F780" s="98"/>
      <c r="G780" s="99"/>
      <c r="H780" s="99"/>
      <c r="I780" s="99"/>
      <c r="M780" s="99"/>
    </row>
    <row r="781" ht="15.75" customHeight="1">
      <c r="F781" s="98"/>
      <c r="G781" s="99"/>
      <c r="H781" s="99"/>
      <c r="I781" s="99"/>
      <c r="M781" s="99"/>
    </row>
    <row r="782" ht="15.75" customHeight="1">
      <c r="F782" s="98"/>
      <c r="G782" s="99"/>
      <c r="H782" s="99"/>
      <c r="I782" s="99"/>
      <c r="M782" s="99"/>
    </row>
    <row r="783" ht="15.75" customHeight="1">
      <c r="F783" s="98"/>
      <c r="G783" s="99"/>
      <c r="H783" s="99"/>
      <c r="I783" s="99"/>
      <c r="M783" s="99"/>
    </row>
    <row r="784" ht="15.75" customHeight="1">
      <c r="F784" s="98"/>
      <c r="G784" s="99"/>
      <c r="H784" s="99"/>
      <c r="I784" s="99"/>
      <c r="M784" s="99"/>
    </row>
    <row r="785" ht="15.75" customHeight="1">
      <c r="F785" s="98"/>
      <c r="G785" s="99"/>
      <c r="H785" s="99"/>
      <c r="I785" s="99"/>
      <c r="M785" s="99"/>
    </row>
    <row r="786" ht="15.75" customHeight="1">
      <c r="F786" s="98"/>
      <c r="G786" s="99"/>
      <c r="H786" s="99"/>
      <c r="I786" s="99"/>
      <c r="M786" s="99"/>
    </row>
    <row r="787" ht="15.75" customHeight="1">
      <c r="F787" s="98"/>
      <c r="G787" s="99"/>
      <c r="H787" s="99"/>
      <c r="I787" s="99"/>
      <c r="M787" s="99"/>
    </row>
    <row r="788" ht="15.75" customHeight="1">
      <c r="F788" s="98"/>
      <c r="G788" s="99"/>
      <c r="H788" s="99"/>
      <c r="I788" s="99"/>
      <c r="M788" s="99"/>
    </row>
    <row r="789" ht="15.75" customHeight="1">
      <c r="F789" s="98"/>
      <c r="G789" s="99"/>
      <c r="H789" s="99"/>
      <c r="I789" s="99"/>
      <c r="M789" s="99"/>
    </row>
    <row r="790" ht="15.75" customHeight="1">
      <c r="F790" s="98"/>
      <c r="G790" s="99"/>
      <c r="H790" s="99"/>
      <c r="I790" s="99"/>
      <c r="M790" s="99"/>
    </row>
    <row r="791" ht="15.75" customHeight="1">
      <c r="F791" s="98"/>
      <c r="G791" s="99"/>
      <c r="H791" s="99"/>
      <c r="I791" s="99"/>
      <c r="M791" s="99"/>
    </row>
    <row r="792" ht="15.75" customHeight="1">
      <c r="F792" s="98"/>
      <c r="G792" s="99"/>
      <c r="H792" s="99"/>
      <c r="I792" s="99"/>
      <c r="M792" s="99"/>
    </row>
    <row r="793" ht="15.75" customHeight="1">
      <c r="F793" s="98"/>
      <c r="G793" s="99"/>
      <c r="H793" s="99"/>
      <c r="I793" s="99"/>
      <c r="M793" s="99"/>
    </row>
    <row r="794" ht="15.75" customHeight="1">
      <c r="F794" s="98"/>
      <c r="G794" s="99"/>
      <c r="H794" s="99"/>
      <c r="I794" s="99"/>
      <c r="M794" s="99"/>
    </row>
    <row r="795" ht="15.75" customHeight="1">
      <c r="F795" s="98"/>
      <c r="G795" s="99"/>
      <c r="H795" s="99"/>
      <c r="I795" s="99"/>
      <c r="M795" s="99"/>
    </row>
    <row r="796" ht="15.75" customHeight="1">
      <c r="F796" s="98"/>
      <c r="G796" s="99"/>
      <c r="H796" s="99"/>
      <c r="I796" s="99"/>
      <c r="M796" s="99"/>
    </row>
    <row r="797" ht="15.75" customHeight="1">
      <c r="F797" s="98"/>
      <c r="G797" s="99"/>
      <c r="H797" s="99"/>
      <c r="I797" s="99"/>
      <c r="M797" s="99"/>
    </row>
    <row r="798" ht="15.75" customHeight="1">
      <c r="F798" s="98"/>
      <c r="G798" s="99"/>
      <c r="H798" s="99"/>
      <c r="I798" s="99"/>
      <c r="M798" s="99"/>
    </row>
    <row r="799" ht="15.75" customHeight="1">
      <c r="F799" s="98"/>
      <c r="G799" s="99"/>
      <c r="H799" s="99"/>
      <c r="I799" s="99"/>
      <c r="M799" s="99"/>
    </row>
    <row r="800" ht="15.75" customHeight="1">
      <c r="F800" s="98"/>
      <c r="G800" s="99"/>
      <c r="H800" s="99"/>
      <c r="I800" s="99"/>
      <c r="M800" s="99"/>
    </row>
    <row r="801" ht="15.75" customHeight="1">
      <c r="F801" s="98"/>
      <c r="G801" s="99"/>
      <c r="H801" s="99"/>
      <c r="I801" s="99"/>
      <c r="M801" s="99"/>
    </row>
    <row r="802" ht="15.75" customHeight="1">
      <c r="F802" s="98"/>
      <c r="G802" s="99"/>
      <c r="H802" s="99"/>
      <c r="I802" s="99"/>
      <c r="M802" s="99"/>
    </row>
    <row r="803" ht="15.75" customHeight="1">
      <c r="F803" s="98"/>
      <c r="G803" s="99"/>
      <c r="H803" s="99"/>
      <c r="I803" s="99"/>
      <c r="M803" s="99"/>
    </row>
    <row r="804" ht="15.75" customHeight="1">
      <c r="F804" s="98"/>
      <c r="G804" s="99"/>
      <c r="H804" s="99"/>
      <c r="I804" s="99"/>
      <c r="M804" s="99"/>
    </row>
    <row r="805" ht="15.75" customHeight="1">
      <c r="F805" s="98"/>
      <c r="G805" s="99"/>
      <c r="H805" s="99"/>
      <c r="I805" s="99"/>
      <c r="M805" s="99"/>
    </row>
    <row r="806" ht="15.75" customHeight="1">
      <c r="F806" s="98"/>
      <c r="G806" s="99"/>
      <c r="H806" s="99"/>
      <c r="I806" s="99"/>
      <c r="M806" s="99"/>
    </row>
    <row r="807" ht="15.75" customHeight="1">
      <c r="F807" s="98"/>
      <c r="G807" s="99"/>
      <c r="H807" s="99"/>
      <c r="I807" s="99"/>
      <c r="M807" s="99"/>
    </row>
    <row r="808" ht="15.75" customHeight="1">
      <c r="F808" s="98"/>
      <c r="G808" s="99"/>
      <c r="H808" s="99"/>
      <c r="I808" s="99"/>
      <c r="M808" s="99"/>
    </row>
    <row r="809" ht="15.75" customHeight="1">
      <c r="F809" s="98"/>
      <c r="G809" s="99"/>
      <c r="H809" s="99"/>
      <c r="I809" s="99"/>
      <c r="M809" s="99"/>
    </row>
    <row r="810" ht="15.75" customHeight="1">
      <c r="F810" s="98"/>
      <c r="G810" s="99"/>
      <c r="H810" s="99"/>
      <c r="I810" s="99"/>
      <c r="M810" s="99"/>
    </row>
    <row r="811" ht="15.75" customHeight="1">
      <c r="F811" s="98"/>
      <c r="G811" s="99"/>
      <c r="H811" s="99"/>
      <c r="I811" s="99"/>
      <c r="M811" s="99"/>
    </row>
    <row r="812" ht="15.75" customHeight="1">
      <c r="F812" s="98"/>
      <c r="G812" s="99"/>
      <c r="H812" s="99"/>
      <c r="I812" s="99"/>
      <c r="M812" s="99"/>
    </row>
    <row r="813" ht="15.75" customHeight="1">
      <c r="F813" s="98"/>
      <c r="G813" s="99"/>
      <c r="H813" s="99"/>
      <c r="I813" s="99"/>
      <c r="M813" s="99"/>
    </row>
    <row r="814" ht="15.75" customHeight="1">
      <c r="F814" s="98"/>
      <c r="G814" s="99"/>
      <c r="H814" s="99"/>
      <c r="I814" s="99"/>
      <c r="M814" s="99"/>
    </row>
    <row r="815" ht="15.75" customHeight="1">
      <c r="F815" s="98"/>
      <c r="G815" s="99"/>
      <c r="H815" s="99"/>
      <c r="I815" s="99"/>
      <c r="M815" s="99"/>
    </row>
    <row r="816" ht="15.75" customHeight="1">
      <c r="F816" s="98"/>
      <c r="G816" s="99"/>
      <c r="H816" s="99"/>
      <c r="I816" s="99"/>
      <c r="M816" s="99"/>
    </row>
    <row r="817" ht="15.75" customHeight="1">
      <c r="F817" s="98"/>
      <c r="G817" s="99"/>
      <c r="H817" s="99"/>
      <c r="I817" s="99"/>
      <c r="M817" s="99"/>
    </row>
    <row r="818" ht="15.75" customHeight="1">
      <c r="F818" s="98"/>
      <c r="G818" s="99"/>
      <c r="H818" s="99"/>
      <c r="I818" s="99"/>
      <c r="M818" s="99"/>
    </row>
    <row r="819" ht="15.75" customHeight="1">
      <c r="F819" s="98"/>
      <c r="G819" s="99"/>
      <c r="H819" s="99"/>
      <c r="I819" s="99"/>
      <c r="M819" s="99"/>
    </row>
    <row r="820" ht="15.75" customHeight="1">
      <c r="F820" s="98"/>
      <c r="G820" s="99"/>
      <c r="H820" s="99"/>
      <c r="I820" s="99"/>
      <c r="M820" s="99"/>
    </row>
    <row r="821" ht="15.75" customHeight="1">
      <c r="F821" s="98"/>
      <c r="G821" s="99"/>
      <c r="H821" s="99"/>
      <c r="I821" s="99"/>
      <c r="M821" s="99"/>
    </row>
    <row r="822" ht="15.75" customHeight="1">
      <c r="F822" s="98"/>
      <c r="G822" s="99"/>
      <c r="H822" s="99"/>
      <c r="I822" s="99"/>
      <c r="M822" s="99"/>
    </row>
    <row r="823" ht="15.75" customHeight="1">
      <c r="F823" s="98"/>
      <c r="G823" s="99"/>
      <c r="H823" s="99"/>
      <c r="I823" s="99"/>
      <c r="M823" s="99"/>
    </row>
    <row r="824" ht="15.75" customHeight="1">
      <c r="F824" s="98"/>
      <c r="G824" s="99"/>
      <c r="H824" s="99"/>
      <c r="I824" s="99"/>
      <c r="M824" s="99"/>
    </row>
    <row r="825" ht="15.75" customHeight="1">
      <c r="F825" s="98"/>
      <c r="G825" s="99"/>
      <c r="H825" s="99"/>
      <c r="I825" s="99"/>
      <c r="M825" s="99"/>
    </row>
    <row r="826" ht="15.75" customHeight="1">
      <c r="F826" s="98"/>
      <c r="G826" s="99"/>
      <c r="H826" s="99"/>
      <c r="I826" s="99"/>
      <c r="M826" s="99"/>
    </row>
    <row r="827" ht="15.75" customHeight="1">
      <c r="F827" s="98"/>
      <c r="G827" s="99"/>
      <c r="H827" s="99"/>
      <c r="I827" s="99"/>
      <c r="M827" s="99"/>
    </row>
    <row r="828" ht="15.75" customHeight="1">
      <c r="F828" s="98"/>
      <c r="G828" s="99"/>
      <c r="H828" s="99"/>
      <c r="I828" s="99"/>
      <c r="M828" s="99"/>
    </row>
    <row r="829" ht="15.75" customHeight="1">
      <c r="F829" s="98"/>
      <c r="G829" s="99"/>
      <c r="H829" s="99"/>
      <c r="I829" s="99"/>
      <c r="M829" s="99"/>
    </row>
    <row r="830" ht="15.75" customHeight="1">
      <c r="F830" s="98"/>
      <c r="G830" s="99"/>
      <c r="H830" s="99"/>
      <c r="I830" s="99"/>
      <c r="M830" s="99"/>
    </row>
    <row r="831" ht="15.75" customHeight="1">
      <c r="F831" s="98"/>
      <c r="G831" s="99"/>
      <c r="H831" s="99"/>
      <c r="I831" s="99"/>
      <c r="M831" s="99"/>
    </row>
    <row r="832" ht="15.75" customHeight="1">
      <c r="F832" s="98"/>
      <c r="G832" s="99"/>
      <c r="H832" s="99"/>
      <c r="I832" s="99"/>
      <c r="M832" s="99"/>
    </row>
    <row r="833" ht="15.75" customHeight="1">
      <c r="F833" s="98"/>
      <c r="G833" s="99"/>
      <c r="H833" s="99"/>
      <c r="I833" s="99"/>
      <c r="M833" s="99"/>
    </row>
    <row r="834" ht="15.75" customHeight="1">
      <c r="F834" s="98"/>
      <c r="G834" s="99"/>
      <c r="H834" s="99"/>
      <c r="I834" s="99"/>
      <c r="M834" s="99"/>
    </row>
    <row r="835" ht="15.75" customHeight="1">
      <c r="F835" s="98"/>
      <c r="G835" s="99"/>
      <c r="H835" s="99"/>
      <c r="I835" s="99"/>
      <c r="M835" s="99"/>
    </row>
    <row r="836" ht="15.75" customHeight="1">
      <c r="F836" s="98"/>
      <c r="G836" s="99"/>
      <c r="H836" s="99"/>
      <c r="I836" s="99"/>
      <c r="M836" s="99"/>
    </row>
    <row r="837" ht="15.75" customHeight="1">
      <c r="F837" s="98"/>
      <c r="G837" s="99"/>
      <c r="H837" s="99"/>
      <c r="I837" s="99"/>
      <c r="M837" s="99"/>
    </row>
    <row r="838" ht="15.75" customHeight="1">
      <c r="F838" s="98"/>
      <c r="G838" s="99"/>
      <c r="H838" s="99"/>
      <c r="I838" s="99"/>
      <c r="M838" s="99"/>
    </row>
    <row r="839" ht="15.75" customHeight="1">
      <c r="F839" s="98"/>
      <c r="G839" s="99"/>
      <c r="H839" s="99"/>
      <c r="I839" s="99"/>
      <c r="M839" s="99"/>
    </row>
    <row r="840" ht="15.75" customHeight="1">
      <c r="F840" s="98"/>
      <c r="G840" s="99"/>
      <c r="H840" s="99"/>
      <c r="I840" s="99"/>
      <c r="M840" s="99"/>
    </row>
    <row r="841" ht="15.75" customHeight="1">
      <c r="F841" s="98"/>
      <c r="G841" s="99"/>
      <c r="H841" s="99"/>
      <c r="I841" s="99"/>
      <c r="M841" s="99"/>
    </row>
    <row r="842" ht="15.75" customHeight="1">
      <c r="F842" s="98"/>
      <c r="G842" s="99"/>
      <c r="H842" s="99"/>
      <c r="I842" s="99"/>
      <c r="M842" s="99"/>
    </row>
    <row r="843" ht="15.75" customHeight="1">
      <c r="F843" s="98"/>
      <c r="G843" s="99"/>
      <c r="H843" s="99"/>
      <c r="I843" s="99"/>
      <c r="M843" s="99"/>
    </row>
    <row r="844" ht="15.75" customHeight="1">
      <c r="F844" s="98"/>
      <c r="G844" s="99"/>
      <c r="H844" s="99"/>
      <c r="I844" s="99"/>
      <c r="M844" s="99"/>
    </row>
    <row r="845" ht="15.75" customHeight="1">
      <c r="F845" s="98"/>
      <c r="G845" s="99"/>
      <c r="H845" s="99"/>
      <c r="I845" s="99"/>
      <c r="M845" s="99"/>
    </row>
    <row r="846" ht="15.75" customHeight="1">
      <c r="F846" s="98"/>
      <c r="G846" s="99"/>
      <c r="H846" s="99"/>
      <c r="I846" s="99"/>
      <c r="M846" s="99"/>
    </row>
    <row r="847" ht="15.75" customHeight="1">
      <c r="F847" s="98"/>
      <c r="G847" s="99"/>
      <c r="H847" s="99"/>
      <c r="I847" s="99"/>
      <c r="M847" s="99"/>
    </row>
    <row r="848" ht="15.75" customHeight="1">
      <c r="F848" s="98"/>
      <c r="G848" s="99"/>
      <c r="H848" s="99"/>
      <c r="I848" s="99"/>
      <c r="M848" s="99"/>
    </row>
    <row r="849" ht="15.75" customHeight="1">
      <c r="F849" s="98"/>
      <c r="G849" s="99"/>
      <c r="H849" s="99"/>
      <c r="I849" s="99"/>
      <c r="M849" s="99"/>
    </row>
    <row r="850" ht="15.75" customHeight="1">
      <c r="F850" s="98"/>
      <c r="G850" s="99"/>
      <c r="H850" s="99"/>
      <c r="I850" s="99"/>
      <c r="M850" s="99"/>
    </row>
    <row r="851" ht="15.75" customHeight="1">
      <c r="F851" s="98"/>
      <c r="G851" s="99"/>
      <c r="H851" s="99"/>
      <c r="I851" s="99"/>
      <c r="M851" s="99"/>
    </row>
    <row r="852" ht="15.75" customHeight="1">
      <c r="F852" s="98"/>
      <c r="G852" s="99"/>
      <c r="H852" s="99"/>
      <c r="I852" s="99"/>
      <c r="M852" s="99"/>
    </row>
    <row r="853" ht="15.75" customHeight="1">
      <c r="F853" s="98"/>
      <c r="G853" s="99"/>
      <c r="H853" s="99"/>
      <c r="I853" s="99"/>
      <c r="M853" s="99"/>
    </row>
    <row r="854" ht="15.75" customHeight="1">
      <c r="F854" s="98"/>
      <c r="G854" s="99"/>
      <c r="H854" s="99"/>
      <c r="I854" s="99"/>
      <c r="M854" s="99"/>
    </row>
    <row r="855" ht="15.75" customHeight="1">
      <c r="F855" s="98"/>
      <c r="G855" s="99"/>
      <c r="H855" s="99"/>
      <c r="I855" s="99"/>
      <c r="M855" s="99"/>
    </row>
    <row r="856" ht="15.75" customHeight="1">
      <c r="F856" s="98"/>
      <c r="G856" s="99"/>
      <c r="H856" s="99"/>
      <c r="I856" s="99"/>
      <c r="M856" s="99"/>
    </row>
    <row r="857" ht="15.75" customHeight="1">
      <c r="F857" s="98"/>
      <c r="G857" s="99"/>
      <c r="H857" s="99"/>
      <c r="I857" s="99"/>
      <c r="M857" s="99"/>
    </row>
    <row r="858" ht="15.75" customHeight="1">
      <c r="F858" s="98"/>
      <c r="G858" s="99"/>
      <c r="H858" s="99"/>
      <c r="I858" s="99"/>
      <c r="M858" s="99"/>
    </row>
    <row r="859" ht="15.75" customHeight="1">
      <c r="F859" s="98"/>
      <c r="G859" s="99"/>
      <c r="H859" s="99"/>
      <c r="I859" s="99"/>
      <c r="M859" s="99"/>
    </row>
    <row r="860" ht="15.75" customHeight="1">
      <c r="F860" s="98"/>
      <c r="G860" s="99"/>
      <c r="H860" s="99"/>
      <c r="I860" s="99"/>
      <c r="M860" s="99"/>
    </row>
    <row r="861" ht="15.75" customHeight="1">
      <c r="F861" s="98"/>
      <c r="G861" s="99"/>
      <c r="H861" s="99"/>
      <c r="I861" s="99"/>
      <c r="M861" s="99"/>
    </row>
    <row r="862" ht="15.75" customHeight="1">
      <c r="F862" s="98"/>
      <c r="G862" s="99"/>
      <c r="H862" s="99"/>
      <c r="I862" s="99"/>
      <c r="M862" s="99"/>
    </row>
    <row r="863" ht="15.75" customHeight="1">
      <c r="F863" s="98"/>
      <c r="G863" s="99"/>
      <c r="H863" s="99"/>
      <c r="I863" s="99"/>
      <c r="M863" s="99"/>
    </row>
    <row r="864" ht="15.75" customHeight="1">
      <c r="F864" s="98"/>
      <c r="G864" s="99"/>
      <c r="H864" s="99"/>
      <c r="I864" s="99"/>
      <c r="M864" s="99"/>
    </row>
    <row r="865" ht="15.75" customHeight="1">
      <c r="F865" s="98"/>
      <c r="G865" s="99"/>
      <c r="H865" s="99"/>
      <c r="I865" s="99"/>
      <c r="M865" s="99"/>
    </row>
    <row r="866" ht="15.75" customHeight="1">
      <c r="F866" s="98"/>
      <c r="G866" s="99"/>
      <c r="H866" s="99"/>
      <c r="I866" s="99"/>
      <c r="M866" s="99"/>
    </row>
    <row r="867" ht="15.75" customHeight="1">
      <c r="F867" s="98"/>
      <c r="G867" s="99"/>
      <c r="H867" s="99"/>
      <c r="I867" s="99"/>
      <c r="M867" s="99"/>
    </row>
    <row r="868" ht="15.75" customHeight="1">
      <c r="F868" s="98"/>
      <c r="G868" s="99"/>
      <c r="H868" s="99"/>
      <c r="I868" s="99"/>
      <c r="M868" s="99"/>
    </row>
    <row r="869" ht="15.75" customHeight="1">
      <c r="F869" s="98"/>
      <c r="G869" s="99"/>
      <c r="H869" s="99"/>
      <c r="I869" s="99"/>
      <c r="M869" s="99"/>
    </row>
    <row r="870" ht="15.75" customHeight="1">
      <c r="F870" s="98"/>
      <c r="G870" s="99"/>
      <c r="H870" s="99"/>
      <c r="I870" s="99"/>
      <c r="M870" s="99"/>
    </row>
    <row r="871" ht="15.75" customHeight="1">
      <c r="F871" s="98"/>
      <c r="G871" s="99"/>
      <c r="H871" s="99"/>
      <c r="I871" s="99"/>
      <c r="M871" s="99"/>
    </row>
    <row r="872" ht="15.75" customHeight="1">
      <c r="F872" s="98"/>
      <c r="G872" s="99"/>
      <c r="H872" s="99"/>
      <c r="I872" s="99"/>
      <c r="M872" s="99"/>
    </row>
    <row r="873" ht="15.75" customHeight="1">
      <c r="F873" s="98"/>
      <c r="G873" s="99"/>
      <c r="H873" s="99"/>
      <c r="I873" s="99"/>
      <c r="M873" s="99"/>
    </row>
    <row r="874" ht="15.75" customHeight="1">
      <c r="F874" s="98"/>
      <c r="G874" s="99"/>
      <c r="H874" s="99"/>
      <c r="I874" s="99"/>
      <c r="M874" s="99"/>
    </row>
    <row r="875" ht="15.75" customHeight="1">
      <c r="F875" s="98"/>
      <c r="G875" s="99"/>
      <c r="H875" s="99"/>
      <c r="I875" s="99"/>
      <c r="M875" s="99"/>
    </row>
    <row r="876" ht="15.75" customHeight="1">
      <c r="F876" s="98"/>
      <c r="G876" s="99"/>
      <c r="H876" s="99"/>
      <c r="I876" s="99"/>
      <c r="M876" s="99"/>
    </row>
    <row r="877" ht="15.75" customHeight="1">
      <c r="F877" s="98"/>
      <c r="G877" s="99"/>
      <c r="H877" s="99"/>
      <c r="I877" s="99"/>
      <c r="M877" s="99"/>
    </row>
    <row r="878" ht="15.75" customHeight="1">
      <c r="F878" s="98"/>
      <c r="G878" s="99"/>
      <c r="H878" s="99"/>
      <c r="I878" s="99"/>
      <c r="M878" s="99"/>
    </row>
    <row r="879" ht="15.75" customHeight="1">
      <c r="F879" s="98"/>
      <c r="G879" s="99"/>
      <c r="H879" s="99"/>
      <c r="I879" s="99"/>
      <c r="M879" s="99"/>
    </row>
    <row r="880" ht="15.75" customHeight="1">
      <c r="F880" s="98"/>
      <c r="G880" s="99"/>
      <c r="H880" s="99"/>
      <c r="I880" s="99"/>
      <c r="M880" s="99"/>
    </row>
    <row r="881" ht="15.75" customHeight="1">
      <c r="F881" s="98"/>
      <c r="G881" s="99"/>
      <c r="H881" s="99"/>
      <c r="I881" s="99"/>
      <c r="M881" s="99"/>
    </row>
    <row r="882" ht="15.75" customHeight="1">
      <c r="F882" s="98"/>
      <c r="G882" s="99"/>
      <c r="H882" s="99"/>
      <c r="I882" s="99"/>
      <c r="M882" s="99"/>
    </row>
    <row r="883" ht="15.75" customHeight="1">
      <c r="F883" s="98"/>
      <c r="G883" s="99"/>
      <c r="H883" s="99"/>
      <c r="I883" s="99"/>
      <c r="M883" s="99"/>
    </row>
    <row r="884" ht="15.75" customHeight="1">
      <c r="F884" s="98"/>
      <c r="G884" s="99"/>
      <c r="H884" s="99"/>
      <c r="I884" s="99"/>
      <c r="M884" s="99"/>
    </row>
    <row r="885" ht="15.75" customHeight="1">
      <c r="F885" s="98"/>
      <c r="G885" s="99"/>
      <c r="H885" s="99"/>
      <c r="I885" s="99"/>
      <c r="M885" s="99"/>
    </row>
    <row r="886" ht="15.75" customHeight="1">
      <c r="F886" s="98"/>
      <c r="G886" s="99"/>
      <c r="H886" s="99"/>
      <c r="I886" s="99"/>
      <c r="M886" s="99"/>
    </row>
    <row r="887" ht="15.75" customHeight="1">
      <c r="F887" s="98"/>
      <c r="G887" s="99"/>
      <c r="H887" s="99"/>
      <c r="I887" s="99"/>
      <c r="M887" s="99"/>
    </row>
    <row r="888" ht="15.75" customHeight="1">
      <c r="F888" s="98"/>
      <c r="G888" s="99"/>
      <c r="H888" s="99"/>
      <c r="I888" s="99"/>
      <c r="M888" s="99"/>
    </row>
    <row r="889" ht="15.75" customHeight="1">
      <c r="F889" s="98"/>
      <c r="G889" s="99"/>
      <c r="H889" s="99"/>
      <c r="I889" s="99"/>
      <c r="M889" s="99"/>
    </row>
    <row r="890" ht="15.75" customHeight="1">
      <c r="F890" s="98"/>
      <c r="G890" s="99"/>
      <c r="H890" s="99"/>
      <c r="I890" s="99"/>
      <c r="M890" s="99"/>
    </row>
    <row r="891" ht="15.75" customHeight="1">
      <c r="F891" s="98"/>
      <c r="G891" s="99"/>
      <c r="H891" s="99"/>
      <c r="I891" s="99"/>
      <c r="M891" s="99"/>
    </row>
    <row r="892" ht="15.75" customHeight="1">
      <c r="F892" s="98"/>
      <c r="G892" s="99"/>
      <c r="H892" s="99"/>
      <c r="I892" s="99"/>
      <c r="M892" s="99"/>
    </row>
    <row r="893" ht="15.75" customHeight="1">
      <c r="F893" s="98"/>
      <c r="G893" s="99"/>
      <c r="H893" s="99"/>
      <c r="I893" s="99"/>
      <c r="M893" s="99"/>
    </row>
    <row r="894" ht="15.75" customHeight="1">
      <c r="F894" s="98"/>
      <c r="G894" s="99"/>
      <c r="H894" s="99"/>
      <c r="I894" s="99"/>
      <c r="M894" s="99"/>
    </row>
    <row r="895" ht="15.75" customHeight="1">
      <c r="F895" s="98"/>
      <c r="G895" s="99"/>
      <c r="H895" s="99"/>
      <c r="I895" s="99"/>
      <c r="M895" s="99"/>
    </row>
    <row r="896" ht="15.75" customHeight="1">
      <c r="F896" s="98"/>
      <c r="G896" s="99"/>
      <c r="H896" s="99"/>
      <c r="I896" s="99"/>
      <c r="M896" s="99"/>
    </row>
    <row r="897" ht="15.75" customHeight="1">
      <c r="F897" s="98"/>
      <c r="G897" s="99"/>
      <c r="H897" s="99"/>
      <c r="I897" s="99"/>
      <c r="M897" s="99"/>
    </row>
    <row r="898" ht="15.75" customHeight="1">
      <c r="F898" s="98"/>
      <c r="G898" s="99"/>
      <c r="H898" s="99"/>
      <c r="I898" s="99"/>
      <c r="M898" s="99"/>
    </row>
    <row r="899" ht="15.75" customHeight="1">
      <c r="F899" s="98"/>
      <c r="G899" s="99"/>
      <c r="H899" s="99"/>
      <c r="I899" s="99"/>
      <c r="M899" s="99"/>
    </row>
    <row r="900" ht="15.75" customHeight="1">
      <c r="F900" s="98"/>
      <c r="G900" s="99"/>
      <c r="H900" s="99"/>
      <c r="I900" s="99"/>
      <c r="M900" s="99"/>
    </row>
    <row r="901" ht="15.75" customHeight="1">
      <c r="F901" s="98"/>
      <c r="G901" s="99"/>
      <c r="H901" s="99"/>
      <c r="I901" s="99"/>
      <c r="M901" s="99"/>
    </row>
    <row r="902" ht="15.75" customHeight="1">
      <c r="F902" s="98"/>
      <c r="G902" s="99"/>
      <c r="H902" s="99"/>
      <c r="I902" s="99"/>
      <c r="M902" s="99"/>
    </row>
    <row r="903" ht="15.75" customHeight="1">
      <c r="F903" s="98"/>
      <c r="G903" s="99"/>
      <c r="H903" s="99"/>
      <c r="I903" s="99"/>
      <c r="M903" s="99"/>
    </row>
    <row r="904" ht="15.75" customHeight="1">
      <c r="F904" s="98"/>
      <c r="G904" s="99"/>
      <c r="H904" s="99"/>
      <c r="I904" s="99"/>
      <c r="M904" s="99"/>
    </row>
    <row r="905" ht="15.75" customHeight="1">
      <c r="F905" s="98"/>
      <c r="G905" s="99"/>
      <c r="H905" s="99"/>
      <c r="I905" s="99"/>
      <c r="M905" s="99"/>
    </row>
    <row r="906" ht="15.75" customHeight="1">
      <c r="F906" s="98"/>
      <c r="G906" s="99"/>
      <c r="H906" s="99"/>
      <c r="I906" s="99"/>
      <c r="M906" s="99"/>
    </row>
    <row r="907" ht="15.75" customHeight="1">
      <c r="F907" s="98"/>
      <c r="G907" s="99"/>
      <c r="H907" s="99"/>
      <c r="I907" s="99"/>
      <c r="M907" s="99"/>
    </row>
    <row r="908" ht="15.75" customHeight="1">
      <c r="F908" s="98"/>
      <c r="G908" s="99"/>
      <c r="H908" s="99"/>
      <c r="I908" s="99"/>
      <c r="M908" s="99"/>
    </row>
    <row r="909" ht="15.75" customHeight="1">
      <c r="F909" s="98"/>
      <c r="G909" s="99"/>
      <c r="H909" s="99"/>
      <c r="I909" s="99"/>
      <c r="M909" s="99"/>
    </row>
    <row r="910" ht="15.75" customHeight="1">
      <c r="F910" s="98"/>
      <c r="G910" s="99"/>
      <c r="H910" s="99"/>
      <c r="I910" s="99"/>
      <c r="M910" s="99"/>
    </row>
    <row r="911" ht="15.75" customHeight="1">
      <c r="F911" s="98"/>
      <c r="G911" s="99"/>
      <c r="H911" s="99"/>
      <c r="I911" s="99"/>
      <c r="M911" s="99"/>
    </row>
    <row r="912" ht="15.75" customHeight="1">
      <c r="F912" s="98"/>
      <c r="G912" s="99"/>
      <c r="H912" s="99"/>
      <c r="I912" s="99"/>
      <c r="M912" s="99"/>
    </row>
    <row r="913" ht="15.75" customHeight="1">
      <c r="F913" s="98"/>
      <c r="G913" s="99"/>
      <c r="H913" s="99"/>
      <c r="I913" s="99"/>
      <c r="M913" s="99"/>
    </row>
    <row r="914" ht="15.75" customHeight="1">
      <c r="F914" s="98"/>
      <c r="G914" s="99"/>
      <c r="H914" s="99"/>
      <c r="I914" s="99"/>
      <c r="M914" s="99"/>
    </row>
    <row r="915" ht="15.75" customHeight="1">
      <c r="F915" s="98"/>
      <c r="G915" s="99"/>
      <c r="H915" s="99"/>
      <c r="I915" s="99"/>
      <c r="M915" s="99"/>
    </row>
    <row r="916" ht="15.75" customHeight="1">
      <c r="F916" s="98"/>
      <c r="G916" s="99"/>
      <c r="H916" s="99"/>
      <c r="I916" s="99"/>
      <c r="M916" s="99"/>
    </row>
    <row r="917" ht="15.75" customHeight="1">
      <c r="F917" s="98"/>
      <c r="G917" s="99"/>
      <c r="H917" s="99"/>
      <c r="I917" s="99"/>
      <c r="M917" s="99"/>
    </row>
    <row r="918" ht="15.75" customHeight="1">
      <c r="F918" s="98"/>
      <c r="G918" s="99"/>
      <c r="H918" s="99"/>
      <c r="I918" s="99"/>
      <c r="M918" s="99"/>
    </row>
    <row r="919" ht="15.75" customHeight="1">
      <c r="F919" s="98"/>
      <c r="G919" s="99"/>
      <c r="H919" s="99"/>
      <c r="I919" s="99"/>
      <c r="M919" s="99"/>
    </row>
    <row r="920" ht="15.75" customHeight="1">
      <c r="F920" s="98"/>
      <c r="G920" s="99"/>
      <c r="H920" s="99"/>
      <c r="I920" s="99"/>
      <c r="M920" s="99"/>
    </row>
    <row r="921" ht="15.75" customHeight="1">
      <c r="F921" s="98"/>
      <c r="G921" s="99"/>
      <c r="H921" s="99"/>
      <c r="I921" s="99"/>
      <c r="M921" s="99"/>
    </row>
    <row r="922" ht="15.75" customHeight="1">
      <c r="F922" s="98"/>
      <c r="G922" s="99"/>
      <c r="H922" s="99"/>
      <c r="I922" s="99"/>
      <c r="M922" s="99"/>
    </row>
    <row r="923" ht="15.75" customHeight="1">
      <c r="F923" s="98"/>
      <c r="G923" s="99"/>
      <c r="H923" s="99"/>
      <c r="I923" s="99"/>
      <c r="M923" s="99"/>
    </row>
    <row r="924" ht="15.75" customHeight="1">
      <c r="F924" s="98"/>
      <c r="G924" s="99"/>
      <c r="H924" s="99"/>
      <c r="I924" s="99"/>
      <c r="M924" s="99"/>
    </row>
    <row r="925" ht="15.75" customHeight="1">
      <c r="F925" s="98"/>
      <c r="G925" s="99"/>
      <c r="H925" s="99"/>
      <c r="I925" s="99"/>
      <c r="M925" s="99"/>
    </row>
    <row r="926" ht="15.75" customHeight="1">
      <c r="F926" s="98"/>
      <c r="G926" s="99"/>
      <c r="H926" s="99"/>
      <c r="I926" s="99"/>
      <c r="M926" s="99"/>
    </row>
    <row r="927" ht="15.75" customHeight="1">
      <c r="F927" s="98"/>
      <c r="G927" s="99"/>
      <c r="H927" s="99"/>
      <c r="I927" s="99"/>
      <c r="M927" s="99"/>
    </row>
    <row r="928" ht="15.75" customHeight="1">
      <c r="F928" s="98"/>
      <c r="G928" s="99"/>
      <c r="H928" s="99"/>
      <c r="I928" s="99"/>
      <c r="M928" s="99"/>
    </row>
    <row r="929" ht="15.75" customHeight="1">
      <c r="F929" s="98"/>
      <c r="G929" s="99"/>
      <c r="H929" s="99"/>
      <c r="I929" s="99"/>
      <c r="M929" s="99"/>
    </row>
    <row r="930" ht="15.75" customHeight="1">
      <c r="F930" s="98"/>
      <c r="G930" s="99"/>
      <c r="H930" s="99"/>
      <c r="I930" s="99"/>
      <c r="M930" s="99"/>
    </row>
    <row r="931" ht="15.75" customHeight="1">
      <c r="F931" s="98"/>
      <c r="G931" s="99"/>
      <c r="H931" s="99"/>
      <c r="I931" s="99"/>
      <c r="M931" s="99"/>
    </row>
    <row r="932" ht="15.75" customHeight="1">
      <c r="F932" s="98"/>
      <c r="G932" s="99"/>
      <c r="H932" s="99"/>
      <c r="I932" s="99"/>
      <c r="M932" s="99"/>
    </row>
    <row r="933" ht="15.75" customHeight="1">
      <c r="F933" s="98"/>
      <c r="G933" s="99"/>
      <c r="H933" s="99"/>
      <c r="I933" s="99"/>
      <c r="M933" s="99"/>
    </row>
    <row r="934" ht="15.75" customHeight="1">
      <c r="F934" s="98"/>
      <c r="G934" s="99"/>
      <c r="H934" s="99"/>
      <c r="I934" s="99"/>
      <c r="M934" s="99"/>
    </row>
    <row r="935" ht="15.75" customHeight="1">
      <c r="F935" s="98"/>
      <c r="G935" s="99"/>
      <c r="H935" s="99"/>
      <c r="I935" s="99"/>
      <c r="M935" s="99"/>
    </row>
    <row r="936" ht="15.75" customHeight="1">
      <c r="F936" s="98"/>
      <c r="G936" s="99"/>
      <c r="H936" s="99"/>
      <c r="I936" s="99"/>
      <c r="M936" s="99"/>
    </row>
    <row r="937" ht="15.75" customHeight="1">
      <c r="F937" s="98"/>
      <c r="G937" s="99"/>
      <c r="H937" s="99"/>
      <c r="I937" s="99"/>
      <c r="M937" s="99"/>
    </row>
    <row r="938" ht="15.75" customHeight="1">
      <c r="F938" s="98"/>
      <c r="G938" s="99"/>
      <c r="H938" s="99"/>
      <c r="I938" s="99"/>
      <c r="M938" s="99"/>
    </row>
    <row r="939" ht="15.75" customHeight="1">
      <c r="F939" s="98"/>
      <c r="G939" s="99"/>
      <c r="H939" s="99"/>
      <c r="I939" s="99"/>
      <c r="M939" s="99"/>
    </row>
    <row r="940" ht="15.75" customHeight="1">
      <c r="F940" s="98"/>
      <c r="G940" s="99"/>
      <c r="H940" s="99"/>
      <c r="I940" s="99"/>
      <c r="M940" s="99"/>
    </row>
    <row r="941" ht="15.75" customHeight="1">
      <c r="F941" s="98"/>
      <c r="G941" s="99"/>
      <c r="H941" s="99"/>
      <c r="I941" s="99"/>
      <c r="M941" s="99"/>
    </row>
    <row r="942" ht="15.75" customHeight="1">
      <c r="F942" s="98"/>
      <c r="G942" s="99"/>
      <c r="H942" s="99"/>
      <c r="I942" s="99"/>
      <c r="M942" s="99"/>
    </row>
    <row r="943" ht="15.75" customHeight="1">
      <c r="F943" s="98"/>
      <c r="G943" s="99"/>
      <c r="H943" s="99"/>
      <c r="I943" s="99"/>
      <c r="M943" s="99"/>
    </row>
    <row r="944" ht="15.75" customHeight="1">
      <c r="F944" s="98"/>
      <c r="G944" s="99"/>
      <c r="H944" s="99"/>
      <c r="I944" s="99"/>
      <c r="M944" s="99"/>
    </row>
    <row r="945" ht="15.75" customHeight="1">
      <c r="F945" s="98"/>
      <c r="G945" s="99"/>
      <c r="H945" s="99"/>
      <c r="I945" s="99"/>
      <c r="M945" s="99"/>
    </row>
    <row r="946" ht="15.75" customHeight="1">
      <c r="F946" s="98"/>
      <c r="G946" s="99"/>
      <c r="H946" s="99"/>
      <c r="I946" s="99"/>
      <c r="M946" s="99"/>
    </row>
    <row r="947" ht="15.75" customHeight="1">
      <c r="F947" s="98"/>
      <c r="G947" s="99"/>
      <c r="H947" s="99"/>
      <c r="I947" s="99"/>
      <c r="M947" s="99"/>
    </row>
    <row r="948" ht="15.75" customHeight="1">
      <c r="F948" s="98"/>
      <c r="G948" s="99"/>
      <c r="H948" s="99"/>
      <c r="I948" s="99"/>
      <c r="M948" s="99"/>
    </row>
    <row r="949" ht="15.75" customHeight="1">
      <c r="F949" s="98"/>
      <c r="G949" s="99"/>
      <c r="H949" s="99"/>
      <c r="I949" s="99"/>
      <c r="M949" s="99"/>
    </row>
    <row r="950" ht="15.75" customHeight="1">
      <c r="F950" s="98"/>
      <c r="G950" s="99"/>
      <c r="H950" s="99"/>
      <c r="I950" s="99"/>
      <c r="M950" s="99"/>
    </row>
    <row r="951" ht="15.75" customHeight="1">
      <c r="F951" s="98"/>
      <c r="G951" s="99"/>
      <c r="H951" s="99"/>
      <c r="I951" s="99"/>
      <c r="M951" s="99"/>
    </row>
    <row r="952" ht="15.75" customHeight="1">
      <c r="F952" s="98"/>
      <c r="G952" s="99"/>
      <c r="H952" s="99"/>
      <c r="I952" s="99"/>
      <c r="M952" s="99"/>
    </row>
    <row r="953" ht="15.75" customHeight="1">
      <c r="F953" s="98"/>
      <c r="G953" s="99"/>
      <c r="H953" s="99"/>
      <c r="I953" s="99"/>
      <c r="M953" s="99"/>
    </row>
    <row r="954" ht="15.75" customHeight="1">
      <c r="F954" s="98"/>
      <c r="G954" s="99"/>
      <c r="H954" s="99"/>
      <c r="I954" s="99"/>
      <c r="M954" s="99"/>
    </row>
    <row r="955" ht="15.75" customHeight="1">
      <c r="F955" s="98"/>
      <c r="G955" s="99"/>
      <c r="H955" s="99"/>
      <c r="I955" s="99"/>
      <c r="M955" s="99"/>
    </row>
    <row r="956" ht="15.75" customHeight="1">
      <c r="F956" s="98"/>
      <c r="G956" s="99"/>
      <c r="H956" s="99"/>
      <c r="I956" s="99"/>
      <c r="M956" s="99"/>
    </row>
    <row r="957" ht="15.75" customHeight="1">
      <c r="F957" s="98"/>
      <c r="G957" s="99"/>
      <c r="H957" s="99"/>
      <c r="I957" s="99"/>
      <c r="M957" s="99"/>
    </row>
    <row r="958" ht="15.75" customHeight="1">
      <c r="F958" s="98"/>
      <c r="G958" s="99"/>
      <c r="H958" s="99"/>
      <c r="I958" s="99"/>
      <c r="M958" s="99"/>
    </row>
    <row r="959" ht="15.75" customHeight="1">
      <c r="F959" s="98"/>
      <c r="G959" s="99"/>
      <c r="H959" s="99"/>
      <c r="I959" s="99"/>
      <c r="M959" s="99"/>
    </row>
    <row r="960" ht="15.75" customHeight="1">
      <c r="F960" s="98"/>
      <c r="G960" s="99"/>
      <c r="H960" s="99"/>
      <c r="I960" s="99"/>
      <c r="M960" s="99"/>
    </row>
    <row r="961" ht="15.75" customHeight="1">
      <c r="F961" s="98"/>
      <c r="G961" s="99"/>
      <c r="H961" s="99"/>
      <c r="I961" s="99"/>
      <c r="M961" s="99"/>
    </row>
    <row r="962" ht="15.75" customHeight="1">
      <c r="F962" s="98"/>
      <c r="G962" s="99"/>
      <c r="H962" s="99"/>
      <c r="I962" s="99"/>
      <c r="M962" s="99"/>
    </row>
    <row r="963" ht="15.75" customHeight="1">
      <c r="F963" s="98"/>
      <c r="G963" s="99"/>
      <c r="H963" s="99"/>
      <c r="I963" s="99"/>
      <c r="M963" s="99"/>
    </row>
    <row r="964" ht="15.75" customHeight="1">
      <c r="F964" s="98"/>
      <c r="G964" s="99"/>
      <c r="H964" s="99"/>
      <c r="I964" s="99"/>
      <c r="M964" s="99"/>
    </row>
    <row r="965" ht="15.75" customHeight="1">
      <c r="F965" s="98"/>
      <c r="G965" s="99"/>
      <c r="H965" s="99"/>
      <c r="I965" s="99"/>
      <c r="M965" s="99"/>
    </row>
    <row r="966" ht="15.75" customHeight="1">
      <c r="F966" s="98"/>
      <c r="G966" s="99"/>
      <c r="H966" s="99"/>
      <c r="I966" s="99"/>
      <c r="M966" s="99"/>
    </row>
    <row r="967" ht="15.75" customHeight="1">
      <c r="F967" s="98"/>
      <c r="G967" s="99"/>
      <c r="H967" s="99"/>
      <c r="I967" s="99"/>
      <c r="M967" s="99"/>
    </row>
    <row r="968" ht="15.75" customHeight="1">
      <c r="F968" s="98"/>
      <c r="G968" s="99"/>
      <c r="H968" s="99"/>
      <c r="I968" s="99"/>
      <c r="M968" s="99"/>
    </row>
    <row r="969" ht="15.75" customHeight="1">
      <c r="F969" s="98"/>
      <c r="G969" s="99"/>
      <c r="H969" s="99"/>
      <c r="I969" s="99"/>
      <c r="M969" s="99"/>
    </row>
    <row r="970" ht="15.75" customHeight="1">
      <c r="F970" s="98"/>
      <c r="G970" s="99"/>
      <c r="H970" s="99"/>
      <c r="I970" s="99"/>
      <c r="M970" s="99"/>
    </row>
    <row r="971" ht="15.75" customHeight="1">
      <c r="F971" s="98"/>
      <c r="G971" s="99"/>
      <c r="H971" s="99"/>
      <c r="I971" s="99"/>
      <c r="M971" s="99"/>
    </row>
    <row r="972" ht="15.75" customHeight="1">
      <c r="F972" s="98"/>
      <c r="G972" s="99"/>
      <c r="H972" s="99"/>
      <c r="I972" s="99"/>
      <c r="M972" s="99"/>
    </row>
    <row r="973" ht="15.75" customHeight="1">
      <c r="F973" s="98"/>
      <c r="G973" s="99"/>
      <c r="H973" s="99"/>
      <c r="I973" s="99"/>
      <c r="M973" s="99"/>
    </row>
    <row r="974" ht="15.75" customHeight="1">
      <c r="F974" s="98"/>
      <c r="G974" s="99"/>
      <c r="H974" s="99"/>
      <c r="I974" s="99"/>
      <c r="M974" s="99"/>
    </row>
    <row r="975" ht="15.75" customHeight="1">
      <c r="F975" s="98"/>
      <c r="G975" s="99"/>
      <c r="H975" s="99"/>
      <c r="I975" s="99"/>
      <c r="M975" s="99"/>
    </row>
    <row r="976" ht="15.75" customHeight="1">
      <c r="F976" s="98"/>
      <c r="G976" s="99"/>
      <c r="H976" s="99"/>
      <c r="I976" s="99"/>
      <c r="M976" s="99"/>
    </row>
    <row r="977" ht="15.75" customHeight="1">
      <c r="F977" s="98"/>
      <c r="G977" s="99"/>
      <c r="H977" s="99"/>
      <c r="I977" s="99"/>
      <c r="M977" s="99"/>
    </row>
    <row r="978" ht="15.75" customHeight="1">
      <c r="F978" s="98"/>
      <c r="G978" s="99"/>
      <c r="H978" s="99"/>
      <c r="I978" s="99"/>
      <c r="M978" s="99"/>
    </row>
    <row r="979" ht="15.75" customHeight="1">
      <c r="F979" s="98"/>
      <c r="G979" s="99"/>
      <c r="H979" s="99"/>
      <c r="I979" s="99"/>
      <c r="M979" s="99"/>
    </row>
    <row r="980" ht="15.75" customHeight="1">
      <c r="F980" s="98"/>
      <c r="G980" s="99"/>
      <c r="H980" s="99"/>
      <c r="I980" s="99"/>
      <c r="M980" s="99"/>
    </row>
    <row r="981" ht="15.75" customHeight="1">
      <c r="F981" s="98"/>
      <c r="G981" s="99"/>
      <c r="H981" s="99"/>
      <c r="I981" s="99"/>
      <c r="M981" s="99"/>
    </row>
    <row r="982" ht="15.75" customHeight="1">
      <c r="F982" s="98"/>
      <c r="G982" s="99"/>
      <c r="H982" s="99"/>
      <c r="I982" s="99"/>
      <c r="M982" s="99"/>
    </row>
    <row r="983" ht="15.75" customHeight="1">
      <c r="F983" s="98"/>
      <c r="G983" s="99"/>
      <c r="H983" s="99"/>
      <c r="I983" s="99"/>
      <c r="M983" s="99"/>
    </row>
    <row r="984" ht="15.75" customHeight="1">
      <c r="F984" s="98"/>
      <c r="G984" s="99"/>
      <c r="H984" s="99"/>
      <c r="I984" s="99"/>
      <c r="M984" s="99"/>
    </row>
    <row r="985" ht="15.75" customHeight="1">
      <c r="F985" s="98"/>
      <c r="G985" s="99"/>
      <c r="H985" s="99"/>
      <c r="I985" s="99"/>
      <c r="M985" s="99"/>
    </row>
    <row r="986" ht="15.75" customHeight="1">
      <c r="F986" s="98"/>
      <c r="G986" s="99"/>
      <c r="H986" s="99"/>
      <c r="I986" s="99"/>
      <c r="M986" s="99"/>
    </row>
    <row r="987" ht="15.75" customHeight="1">
      <c r="F987" s="98"/>
      <c r="G987" s="99"/>
      <c r="H987" s="99"/>
      <c r="I987" s="99"/>
      <c r="M987" s="99"/>
    </row>
    <row r="988" ht="15.75" customHeight="1">
      <c r="F988" s="98"/>
      <c r="G988" s="99"/>
      <c r="H988" s="99"/>
      <c r="I988" s="99"/>
      <c r="M988" s="99"/>
    </row>
    <row r="989" ht="15.75" customHeight="1">
      <c r="F989" s="98"/>
      <c r="G989" s="99"/>
      <c r="H989" s="99"/>
      <c r="I989" s="99"/>
      <c r="M989" s="99"/>
    </row>
    <row r="990" ht="15.75" customHeight="1">
      <c r="F990" s="98"/>
      <c r="G990" s="99"/>
      <c r="H990" s="99"/>
      <c r="I990" s="99"/>
      <c r="M990" s="99"/>
    </row>
    <row r="991" ht="15.75" customHeight="1">
      <c r="F991" s="98"/>
      <c r="G991" s="99"/>
      <c r="H991" s="99"/>
      <c r="I991" s="99"/>
      <c r="M991" s="99"/>
    </row>
    <row r="992" ht="15.75" customHeight="1">
      <c r="F992" s="98"/>
      <c r="G992" s="99"/>
      <c r="H992" s="99"/>
      <c r="I992" s="99"/>
      <c r="M992" s="99"/>
    </row>
    <row r="993" ht="15.75" customHeight="1">
      <c r="F993" s="98"/>
      <c r="G993" s="99"/>
      <c r="H993" s="99"/>
      <c r="I993" s="99"/>
      <c r="M993" s="99"/>
    </row>
    <row r="994" ht="15.75" customHeight="1">
      <c r="F994" s="98"/>
      <c r="G994" s="99"/>
      <c r="H994" s="99"/>
      <c r="I994" s="99"/>
      <c r="M994" s="99"/>
    </row>
    <row r="995" ht="15.75" customHeight="1">
      <c r="F995" s="98"/>
      <c r="G995" s="99"/>
      <c r="H995" s="99"/>
      <c r="I995" s="99"/>
      <c r="M995" s="99"/>
    </row>
    <row r="996" ht="15.75" customHeight="1">
      <c r="F996" s="98"/>
      <c r="G996" s="99"/>
      <c r="H996" s="99"/>
      <c r="I996" s="99"/>
      <c r="M996" s="99"/>
    </row>
    <row r="997" ht="15.75" customHeight="1">
      <c r="F997" s="98"/>
      <c r="G997" s="99"/>
      <c r="H997" s="99"/>
      <c r="I997" s="99"/>
      <c r="M997" s="99"/>
    </row>
    <row r="998" ht="15.75" customHeight="1">
      <c r="F998" s="98"/>
      <c r="G998" s="99"/>
      <c r="H998" s="99"/>
      <c r="I998" s="99"/>
      <c r="M998" s="99"/>
    </row>
    <row r="999" ht="15.75" customHeight="1">
      <c r="F999" s="98"/>
      <c r="G999" s="99"/>
      <c r="H999" s="99"/>
      <c r="I999" s="99"/>
      <c r="M999" s="99"/>
    </row>
    <row r="1000" ht="15.75" customHeight="1">
      <c r="F1000" s="98"/>
      <c r="G1000" s="99"/>
      <c r="H1000" s="99"/>
      <c r="I1000" s="99"/>
      <c r="M1000" s="99"/>
    </row>
  </sheetData>
  <mergeCells count="17">
    <mergeCell ref="H14:H15"/>
    <mergeCell ref="I14:I15"/>
    <mergeCell ref="C7:G7"/>
    <mergeCell ref="H7:M7"/>
    <mergeCell ref="C8:G8"/>
    <mergeCell ref="C9:G9"/>
    <mergeCell ref="C10:G10"/>
    <mergeCell ref="C11:G11"/>
    <mergeCell ref="C12:G12"/>
    <mergeCell ref="B14:B15"/>
    <mergeCell ref="C14:C15"/>
    <mergeCell ref="D14:D15"/>
    <mergeCell ref="E14:E15"/>
    <mergeCell ref="F14:F15"/>
    <mergeCell ref="G14:G15"/>
    <mergeCell ref="K14:K15"/>
    <mergeCell ref="C13:G13"/>
  </mergeCells>
  <hyperlinks>
    <hyperlink r:id="rId1" ref="I5"/>
  </hyperlinks>
  <printOptions horizontalCentered="1"/>
  <pageMargins bottom="0.7480314960629921" footer="0.0" header="0.0" left="0.2362204724409449" right="0.2362204724409449" top="0.7480314960629921"/>
  <pageSetup paperSize="5"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2017-07-17T13:27:34Z</dcterms:created>
  <dc:creator>Sarah Pasquier</dc:creator>
</cp:coreProperties>
</file>