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żet przykład" sheetId="1" r:id="rId5"/>
    <sheet state="visible" name="lista przykład" sheetId="2" r:id="rId6"/>
  </sheets>
  <definedNames/>
  <calcPr/>
</workbook>
</file>

<file path=xl/sharedStrings.xml><?xml version="1.0" encoding="utf-8"?>
<sst xmlns="http://schemas.openxmlformats.org/spreadsheetml/2006/main" count="179" uniqueCount="77">
  <si>
    <t>BUDŻET PRZYKŁAD</t>
  </si>
  <si>
    <t>LISTA - PRZYKŁAD</t>
  </si>
  <si>
    <t>STYCZEŃ</t>
  </si>
  <si>
    <t>PRZYCHODY</t>
  </si>
  <si>
    <t>BUDŻET</t>
  </si>
  <si>
    <t>WARTOŚĆ REALNA</t>
  </si>
  <si>
    <t>przychody stałe</t>
  </si>
  <si>
    <t>SYMBOLE</t>
  </si>
  <si>
    <t>Konto bankowe</t>
  </si>
  <si>
    <t>przychody dywersyfikowane</t>
  </si>
  <si>
    <t>TOTAL</t>
  </si>
  <si>
    <t xml:space="preserve">Gotówka </t>
  </si>
  <si>
    <t>Jedzenie</t>
  </si>
  <si>
    <t>Kwota</t>
  </si>
  <si>
    <t>Dzień</t>
  </si>
  <si>
    <t>KOSZTY STAŁE</t>
  </si>
  <si>
    <t>BUDGET</t>
  </si>
  <si>
    <t>DATA</t>
  </si>
  <si>
    <t>Opis</t>
  </si>
  <si>
    <t>Kredyt hipoteczny</t>
  </si>
  <si>
    <t>Symbol</t>
  </si>
  <si>
    <t>Kosmetyki</t>
  </si>
  <si>
    <t>gaz</t>
  </si>
  <si>
    <t>listwy</t>
  </si>
  <si>
    <t>Internet</t>
  </si>
  <si>
    <t>Telefony</t>
  </si>
  <si>
    <t>KOSZTY ZMIENNE</t>
  </si>
  <si>
    <t>Ubezpieczenie</t>
  </si>
  <si>
    <t>spożywcze</t>
  </si>
  <si>
    <t>czystość w domu</t>
  </si>
  <si>
    <t>pampersy</t>
  </si>
  <si>
    <t>Ubrania</t>
  </si>
  <si>
    <t>ściereczki</t>
  </si>
  <si>
    <t>prąd</t>
  </si>
  <si>
    <t>Sprzęty elektroniczne</t>
  </si>
  <si>
    <t>zabawki</t>
  </si>
  <si>
    <t>Kościół ofiara</t>
  </si>
  <si>
    <t>Narzędzia/Akcesoria</t>
  </si>
  <si>
    <t>śmieci</t>
  </si>
  <si>
    <t>Środki czystości</t>
  </si>
  <si>
    <t>materiały wykończeniowe do kuchni</t>
  </si>
  <si>
    <t>Dom - wystrój</t>
  </si>
  <si>
    <t>kawa na mieście</t>
  </si>
  <si>
    <t>Rozrywka</t>
  </si>
  <si>
    <t>witamina C, suplementy</t>
  </si>
  <si>
    <t>Lekarstwa i suplementy</t>
  </si>
  <si>
    <t>Samochód</t>
  </si>
  <si>
    <t xml:space="preserve">drukarka 3d </t>
  </si>
  <si>
    <t>Podatki i opłaty</t>
  </si>
  <si>
    <t>ubranka dla dzieci, kurtka i spodnie</t>
  </si>
  <si>
    <t>Kościół</t>
  </si>
  <si>
    <t>Jałmużna</t>
  </si>
  <si>
    <t>Lekarze - wizyty</t>
  </si>
  <si>
    <t>Badania</t>
  </si>
  <si>
    <t>Restauracje</t>
  </si>
  <si>
    <t>kursy/szkolenia</t>
  </si>
  <si>
    <t>zajęcia dodatkowe</t>
  </si>
  <si>
    <t>prezenty</t>
  </si>
  <si>
    <t>paliwo</t>
  </si>
  <si>
    <t>art. gospodarcze</t>
  </si>
  <si>
    <t>inne</t>
  </si>
  <si>
    <t>SUMA</t>
  </si>
  <si>
    <t>REZERWY</t>
  </si>
  <si>
    <t>REALNA WARTOŚĆ</t>
  </si>
  <si>
    <t>ubezpieczenie samochodu</t>
  </si>
  <si>
    <t>PODUSZKA BEZPIECZEŃSTWA</t>
  </si>
  <si>
    <t xml:space="preserve"> sampchód - naprawy</t>
  </si>
  <si>
    <t>PRZYCHODY INCYDENTALNE</t>
  </si>
  <si>
    <t>dom - naprawy</t>
  </si>
  <si>
    <t>vinted</t>
  </si>
  <si>
    <t>sprzęty domowe - naprawy</t>
  </si>
  <si>
    <t>aliexpress - zwroty</t>
  </si>
  <si>
    <t>prezent od rodziny</t>
  </si>
  <si>
    <t>TOTAL INCOME</t>
  </si>
  <si>
    <t>A: SUM OF INOMES</t>
  </si>
  <si>
    <t>B: SUM OF EXPENSES</t>
  </si>
  <si>
    <t>A-B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</si>
</sst>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zł&quot;"/>
    <numFmt numFmtId="165" formatCode="#,##0.00\ [$zł-415]"/>
  </numFmts>
  <fonts count="9">
    <font>
      <sz val="10.0"/>
      <color rgb="FF000000"/>
      <name val="Arial"/>
      <scheme val="minor"/>
    </font>
    <font>
      <sz val="23.0"/>
      <color theme="1"/>
      <name val="Calibri"/>
    </font>
    <font/>
    <font>
      <sz val="11.0"/>
      <color theme="1"/>
      <name val="Calibri"/>
    </font>
    <font>
      <sz val="60.0"/>
      <color rgb="FF1C4587"/>
      <name val="Calibri"/>
    </font>
    <font>
      <b/>
      <sz val="11.0"/>
      <color rgb="FF5F497A"/>
      <name val="Calibri"/>
    </font>
    <font>
      <b/>
      <sz val="11.0"/>
      <color rgb="FF3F3151"/>
      <name val="Calibri"/>
    </font>
    <font>
      <sz val="11.0"/>
      <color rgb="FF205867"/>
      <name val="Calibri"/>
    </font>
    <font>
      <b/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rgb="FFD5A6BD"/>
        <bgColor rgb="FFD5A6BD"/>
      </patternFill>
    </fill>
    <fill>
      <patternFill patternType="solid">
        <fgColor rgb="FFF2DBDB"/>
        <bgColor rgb="FFF2DBDB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C27BA0"/>
        <bgColor rgb="FFC27BA0"/>
      </patternFill>
    </fill>
    <fill>
      <patternFill patternType="solid">
        <fgColor rgb="FFA64D79"/>
        <bgColor rgb="FFA64D79"/>
      </patternFill>
    </fill>
  </fills>
  <borders count="2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3F3151"/>
      </left>
      <top style="thin">
        <color rgb="FF3F3151"/>
      </top>
      <bottom style="thin">
        <color rgb="FF3F3151"/>
      </bottom>
    </border>
    <border>
      <top style="thin">
        <color rgb="FF3F3151"/>
      </top>
      <bottom style="thin">
        <color rgb="FF3F3151"/>
      </bottom>
    </border>
    <border>
      <right/>
      <top style="thin">
        <color rgb="FF3F3151"/>
      </top>
      <bottom style="thin">
        <color rgb="FF3F3151"/>
      </bottom>
    </border>
    <border>
      <left/>
      <top/>
    </border>
    <border>
      <top/>
    </border>
    <border>
      <right/>
      <top/>
    </border>
    <border>
      <left style="thin">
        <color rgb="FF244061"/>
      </left>
      <top style="thin">
        <color rgb="FF244061"/>
      </top>
      <bottom style="thin">
        <color rgb="FF244061"/>
      </bottom>
    </border>
    <border>
      <left/>
    </border>
    <border>
      <top style="thin">
        <color rgb="FF244061"/>
      </top>
      <bottom style="thin">
        <color rgb="FF244061"/>
      </bottom>
    </border>
    <border>
      <right/>
    </border>
    <border>
      <right style="thin">
        <color rgb="FF244061"/>
      </right>
      <top style="thin">
        <color rgb="FF244061"/>
      </top>
      <bottom style="thin">
        <color rgb="FF24406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3F3151"/>
      </right>
      <top style="thin">
        <color rgb="FF3F3151"/>
      </top>
      <bottom style="thin">
        <color rgb="FF3F3151"/>
      </bottom>
    </border>
    <border>
      <left style="thin">
        <color rgb="FF3F3151"/>
      </left>
      <top style="thin">
        <color rgb="FF244061"/>
      </top>
      <bottom style="thin">
        <color rgb="FF3F3151"/>
      </bottom>
    </border>
    <border>
      <top style="thin">
        <color rgb="FF244061"/>
      </top>
      <bottom style="thin">
        <color rgb="FF3F3151"/>
      </bottom>
    </border>
    <border>
      <right style="thin">
        <color rgb="FF3F3151"/>
      </right>
      <top style="thin">
        <color rgb="FF244061"/>
      </top>
      <bottom style="thin">
        <color rgb="FF3F3151"/>
      </bottom>
    </border>
    <border>
      <left style="thin">
        <color rgb="FF3F3151"/>
      </left>
      <right style="thin">
        <color rgb="FF3F3151"/>
      </right>
      <top style="thin">
        <color rgb="FF3F3151"/>
      </top>
      <bottom style="thin">
        <color rgb="FF3F3151"/>
      </bottom>
    </border>
    <border>
      <left/>
      <bottom/>
    </border>
    <border>
      <bottom/>
    </border>
    <border>
      <right/>
      <bottom/>
    </border>
    <border>
      <left/>
      <right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0" fillId="2" fontId="1" numFmtId="0" xfId="0" applyAlignment="1" applyFill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vertical="bottom"/>
    </xf>
    <xf borderId="5" fillId="3" fontId="3" numFmtId="0" xfId="0" applyAlignment="1" applyBorder="1" applyFill="1" applyFont="1">
      <alignment vertical="bottom"/>
    </xf>
    <xf borderId="6" fillId="0" fontId="2" numFmtId="0" xfId="0" applyBorder="1" applyFont="1"/>
    <xf borderId="7" fillId="0" fontId="2" numFmtId="0" xfId="0" applyBorder="1" applyFont="1"/>
    <xf borderId="8" fillId="3" fontId="4" numFmtId="0" xfId="0" applyAlignment="1" applyBorder="1" applyFill="1" applyFont="1">
      <alignment horizontal="center" shrinkToFit="0" vertical="bottom" wrapText="1"/>
    </xf>
    <xf borderId="9" fillId="0" fontId="2" numFmtId="0" xfId="0" applyBorder="1" applyFont="1"/>
    <xf borderId="10" fillId="0" fontId="2" numFmtId="0" xfId="0" applyBorder="1" applyFont="1"/>
    <xf borderId="11" fillId="3" fontId="3" numFmtId="0" xfId="0" applyAlignment="1" applyBorder="1" applyFill="1" applyFont="1">
      <alignment vertical="bottom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2" fontId="3" numFmtId="0" xfId="0" applyAlignment="1" applyBorder="1" applyFill="1" applyFont="1">
      <alignment shrinkToFit="0" vertical="bottom" wrapText="1"/>
    </xf>
    <xf borderId="16" fillId="4" fontId="3" numFmtId="0" xfId="0" applyAlignment="1" applyBorder="1" applyFill="1" applyFont="1">
      <alignment vertical="bottom"/>
    </xf>
    <xf borderId="16" fillId="0" fontId="5" numFmtId="0" xfId="0" applyAlignment="1" applyBorder="1" applyFont="1">
      <alignment shrinkToFit="0" vertical="bottom" wrapText="1"/>
    </xf>
    <xf borderId="16" fillId="4" fontId="3" numFmtId="0" xfId="0" applyAlignment="1" applyBorder="1" applyFill="1" applyFont="1">
      <alignment shrinkToFit="0" vertical="bottom" wrapText="1"/>
    </xf>
    <xf borderId="16" fillId="0" fontId="3" numFmtId="164" xfId="0" applyAlignment="1" applyBorder="1" applyFont="1" applyNumberFormat="1">
      <alignment horizontal="right" readingOrder="0" shrinkToFit="0" vertical="bottom" wrapText="1"/>
    </xf>
    <xf borderId="5" fillId="2" fontId="6" numFmtId="0" xfId="0" applyAlignment="1" applyBorder="1" applyFill="1" applyFont="1">
      <alignment horizontal="center" shrinkToFit="0" vertical="bottom" wrapText="1"/>
    </xf>
    <xf borderId="16" fillId="5" fontId="3" numFmtId="0" xfId="0" applyAlignment="1" applyBorder="1" applyFill="1" applyFont="1">
      <alignment shrinkToFit="0" vertical="bottom" wrapText="1"/>
    </xf>
    <xf borderId="17" fillId="0" fontId="2" numFmtId="0" xfId="0" applyBorder="1" applyFont="1"/>
    <xf borderId="18" fillId="5" fontId="6" numFmtId="0" xfId="0" applyAlignment="1" applyBorder="1" applyFill="1" applyFont="1">
      <alignment horizontal="center" shrinkToFit="0" vertical="bottom" wrapText="1"/>
    </xf>
    <xf borderId="19" fillId="0" fontId="2" numFmtId="0" xfId="0" applyBorder="1" applyFont="1"/>
    <xf borderId="20" fillId="0" fontId="2" numFmtId="0" xfId="0" applyBorder="1" applyFont="1"/>
    <xf borderId="16" fillId="4" fontId="3" numFmtId="0" xfId="0" applyAlignment="1" applyBorder="1" applyFill="1" applyFont="1">
      <alignment horizontal="right" shrinkToFit="0" vertical="bottom" wrapText="1"/>
    </xf>
    <xf borderId="16" fillId="5" fontId="3" numFmtId="164" xfId="0" applyAlignment="1" applyBorder="1" applyFill="1" applyFont="1" applyNumberFormat="1">
      <alignment horizontal="right" shrinkToFit="0" vertical="bottom" wrapText="1"/>
    </xf>
    <xf borderId="16" fillId="0" fontId="3" numFmtId="0" xfId="0" applyAlignment="1" applyBorder="1" applyFont="1">
      <alignment shrinkToFit="0" vertical="bottom" wrapText="1"/>
    </xf>
    <xf borderId="21" fillId="2" fontId="7" numFmtId="0" xfId="0" applyAlignment="1" applyBorder="1" applyFill="1" applyFont="1">
      <alignment shrinkToFit="0" vertical="bottom" wrapText="1"/>
    </xf>
    <xf borderId="21" fillId="3" fontId="7" numFmtId="0" xfId="0" applyAlignment="1" applyBorder="1" applyFill="1" applyFont="1">
      <alignment shrinkToFit="0" vertical="bottom" wrapText="1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1" fillId="3" fontId="3" numFmtId="0" xfId="0" applyAlignment="1" applyBorder="1" applyFill="1" applyFont="1">
      <alignment vertical="bottom"/>
    </xf>
    <xf borderId="1" fillId="3" fontId="3" numFmtId="0" xfId="0" applyAlignment="1" applyBorder="1" applyFill="1" applyFont="1">
      <alignment vertical="bottom"/>
    </xf>
    <xf borderId="21" fillId="5" fontId="7" numFmtId="0" xfId="0" applyAlignment="1" applyBorder="1" applyFill="1" applyFont="1">
      <alignment shrinkToFit="0" vertical="bottom" wrapText="1"/>
    </xf>
    <xf borderId="16" fillId="0" fontId="3" numFmtId="164" xfId="0" applyAlignment="1" applyBorder="1" applyFont="1" applyNumberFormat="1">
      <alignment horizontal="right" shrinkToFit="0" vertical="bottom" wrapText="1"/>
    </xf>
    <xf borderId="16" fillId="0" fontId="3" numFmtId="0" xfId="0" applyAlignment="1" applyBorder="1" applyFont="1">
      <alignment horizontal="right" shrinkToFit="0" vertical="bottom" wrapText="1"/>
    </xf>
    <xf borderId="3" fillId="3" fontId="3" numFmtId="0" xfId="0" applyAlignment="1" applyBorder="1" applyFill="1" applyFont="1">
      <alignment vertical="bottom"/>
    </xf>
    <xf borderId="21" fillId="5" fontId="7" numFmtId="165" xfId="0" applyAlignment="1" applyBorder="1" applyFill="1" applyFont="1" applyNumberFormat="1">
      <alignment horizontal="right" readingOrder="0" vertical="bottom"/>
    </xf>
    <xf borderId="16" fillId="0" fontId="3" numFmtId="164" xfId="0" applyAlignment="1" applyBorder="1" applyFont="1" applyNumberFormat="1">
      <alignment readingOrder="0" vertical="bottom"/>
    </xf>
    <xf borderId="21" fillId="3" fontId="7" numFmtId="0" xfId="0" applyAlignment="1" applyBorder="1" applyFill="1" applyFont="1">
      <alignment horizontal="right" vertical="bottom"/>
    </xf>
    <xf borderId="21" fillId="3" fontId="7" numFmtId="0" xfId="0" applyAlignment="1" applyBorder="1" applyFill="1" applyFont="1">
      <alignment readingOrder="0" vertical="bottom"/>
    </xf>
    <xf borderId="21" fillId="5" fontId="7" numFmtId="165" xfId="0" applyAlignment="1" applyBorder="1" applyFill="1" applyFont="1" applyNumberFormat="1">
      <alignment horizontal="right" readingOrder="0" shrinkToFit="0" vertical="bottom" wrapText="1"/>
    </xf>
    <xf borderId="21" fillId="3" fontId="7" numFmtId="0" xfId="0" applyAlignment="1" applyBorder="1" applyFill="1" applyFont="1">
      <alignment horizontal="right" shrinkToFit="0" vertical="bottom" wrapText="1"/>
    </xf>
    <xf borderId="2" fillId="3" fontId="3" numFmtId="0" xfId="0" applyAlignment="1" applyBorder="1" applyFill="1" applyFont="1">
      <alignment vertical="bottom"/>
    </xf>
    <xf borderId="21" fillId="3" fontId="7" numFmtId="0" xfId="0" applyAlignment="1" applyBorder="1" applyFill="1" applyFont="1">
      <alignment vertical="bottom"/>
    </xf>
    <xf borderId="21" fillId="3" fontId="7" numFmtId="0" xfId="0" applyAlignment="1" applyBorder="1" applyFill="1" applyFont="1">
      <alignment readingOrder="0" shrinkToFit="0" vertical="bottom" wrapText="1"/>
    </xf>
    <xf borderId="16" fillId="0" fontId="3" numFmtId="164" xfId="0" applyAlignment="1" applyBorder="1" applyFont="1" applyNumberFormat="1">
      <alignment vertical="bottom"/>
    </xf>
    <xf borderId="21" fillId="5" fontId="7" numFmtId="165" xfId="0" applyAlignment="1" applyBorder="1" applyFill="1" applyFont="1" applyNumberFormat="1">
      <alignment horizontal="right" vertical="bottom"/>
    </xf>
    <xf borderId="16" fillId="0" fontId="3" numFmtId="0" xfId="0" applyAlignment="1" applyBorder="1" applyFont="1">
      <alignment vertical="bottom"/>
    </xf>
    <xf borderId="21" fillId="5" fontId="3" numFmtId="165" xfId="0" applyAlignment="1" applyBorder="1" applyFill="1" applyFont="1" applyNumberFormat="1">
      <alignment vertical="bottom"/>
    </xf>
    <xf borderId="21" fillId="5" fontId="7" numFmtId="165" xfId="0" applyAlignment="1" applyBorder="1" applyFill="1" applyFont="1" applyNumberFormat="1">
      <alignment horizontal="right" shrinkToFit="0" vertical="bottom" wrapText="1"/>
    </xf>
    <xf borderId="16" fillId="6" fontId="3" numFmtId="0" xfId="0" applyAlignment="1" applyBorder="1" applyFill="1" applyFont="1">
      <alignment vertical="bottom"/>
    </xf>
    <xf borderId="16" fillId="5" fontId="3" numFmtId="0" xfId="0" applyAlignment="1" applyBorder="1" applyFill="1" applyFont="1">
      <alignment vertical="bottom"/>
    </xf>
    <xf borderId="0" fillId="0" fontId="3" numFmtId="0" xfId="0" applyAlignment="1" applyFont="1">
      <alignment vertical="bottom"/>
    </xf>
    <xf borderId="16" fillId="4" fontId="8" numFmtId="0" xfId="0" applyAlignment="1" applyBorder="1" applyFill="1" applyFont="1">
      <alignment shrinkToFit="0" vertical="bottom" wrapText="1"/>
    </xf>
    <xf borderId="16" fillId="6" fontId="3" numFmtId="0" xfId="0" applyAlignment="1" applyBorder="1" applyFill="1" applyFont="1">
      <alignment horizontal="right" shrinkToFit="0" vertical="bottom" wrapText="1"/>
    </xf>
    <xf borderId="16" fillId="6" fontId="8" numFmtId="0" xfId="0" applyAlignment="1" applyBorder="1" applyFill="1" applyFont="1">
      <alignment horizontal="right" shrinkToFit="0" vertical="bottom" wrapText="1"/>
    </xf>
    <xf borderId="25" fillId="3" fontId="3" numFmtId="0" xfId="0" applyAlignment="1" applyBorder="1" applyFill="1" applyFont="1">
      <alignment vertical="bottom"/>
    </xf>
    <xf borderId="26" fillId="2" fontId="3" numFmtId="0" xfId="0" applyAlignment="1" applyBorder="1" applyFill="1" applyFont="1">
      <alignment horizontal="center" shrinkToFit="0" vertical="bottom" wrapText="1"/>
    </xf>
    <xf borderId="27" fillId="0" fontId="2" numFmtId="0" xfId="0" applyBorder="1" applyFont="1"/>
    <xf borderId="28" fillId="0" fontId="2" numFmtId="0" xfId="0" applyBorder="1" applyFont="1"/>
    <xf borderId="26" fillId="3" fontId="3" numFmtId="164" xfId="0" applyAlignment="1" applyBorder="1" applyFill="1" applyFont="1" applyNumberFormat="1">
      <alignment horizontal="center" shrinkToFit="0" vertical="bottom" wrapText="1"/>
    </xf>
    <xf borderId="26" fillId="7" fontId="3" numFmtId="164" xfId="0" applyAlignment="1" applyBorder="1" applyFill="1" applyFont="1" applyNumberFormat="1">
      <alignment horizontal="center" shrinkToFit="0" vertical="bottom" wrapText="1"/>
    </xf>
    <xf borderId="26" fillId="8" fontId="3" numFmtId="164" xfId="0" applyAlignment="1" applyBorder="1" applyFill="1" applyFont="1" applyNumberFormat="1">
      <alignment horizontal="center" shrinkToFit="0" vertical="bottom" wrapText="1"/>
    </xf>
    <xf borderId="16" fillId="9" fontId="8" numFmtId="0" xfId="0" applyAlignment="1" applyBorder="1" applyFill="1" applyFont="1">
      <alignment horizontal="right" shrinkToFit="0" vertical="bottom" wrapText="1"/>
    </xf>
    <xf borderId="16" fillId="9" fontId="3" numFmtId="0" xfId="0" applyAlignment="1" applyBorder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  <c r="B1" s="3"/>
      <c r="C1" s="3"/>
      <c r="D1" s="3"/>
      <c r="E1" s="3"/>
      <c r="F1" s="3"/>
      <c r="G1" s="3"/>
      <c r="H1" s="3"/>
      <c r="I1" s="3"/>
      <c r="J1" s="4"/>
    </row>
    <row r="2">
      <c r="A2" s="5"/>
      <c r="B2" s="5"/>
      <c r="C2" s="5"/>
      <c r="D2" s="5"/>
      <c r="E2" s="5"/>
      <c r="F2" s="5"/>
      <c r="G2" s="9" t="s">
        <v>2</v>
      </c>
      <c r="H2" s="10"/>
      <c r="I2" s="11"/>
      <c r="J2" s="5"/>
    </row>
    <row r="3">
      <c r="A3" s="5"/>
      <c r="B3" s="5"/>
      <c r="C3" s="5"/>
      <c r="D3" s="5"/>
      <c r="E3" s="5"/>
      <c r="F3" s="5"/>
      <c r="G3" s="13"/>
      <c r="I3" s="15"/>
      <c r="J3" s="5"/>
    </row>
    <row r="4">
      <c r="A4" s="5"/>
      <c r="B4" s="17" t="s">
        <v>3</v>
      </c>
      <c r="C4" s="17" t="s">
        <v>4</v>
      </c>
      <c r="D4" s="17" t="s">
        <v>5</v>
      </c>
      <c r="E4" s="5"/>
      <c r="F4" s="5"/>
      <c r="G4" s="13"/>
      <c r="I4" s="15"/>
      <c r="J4" s="5"/>
    </row>
    <row r="5">
      <c r="A5" s="5"/>
      <c r="B5" s="19" t="s">
        <v>6</v>
      </c>
      <c r="C5" s="21">
        <v>12500.0</v>
      </c>
      <c r="D5" s="21">
        <v>12600.0</v>
      </c>
      <c r="E5" s="5"/>
      <c r="F5" s="5"/>
      <c r="G5" s="13"/>
      <c r="I5" s="15"/>
      <c r="J5" s="5"/>
    </row>
    <row r="6">
      <c r="A6" s="5"/>
      <c r="B6" s="19" t="s">
        <v>9</v>
      </c>
      <c r="C6" s="21">
        <v>2500.0</v>
      </c>
      <c r="D6" s="21">
        <v>3000.0</v>
      </c>
      <c r="E6" s="5"/>
      <c r="F6" s="5"/>
      <c r="G6" s="13"/>
      <c r="I6" s="15"/>
      <c r="J6" s="5"/>
    </row>
    <row r="7">
      <c r="A7" s="5"/>
      <c r="B7" s="23" t="s">
        <v>10</v>
      </c>
      <c r="C7" s="29">
        <f t="shared" ref="C7:D7" si="1">SUM(C5:C6)</f>
        <v>15000</v>
      </c>
      <c r="D7" s="29">
        <f t="shared" si="1"/>
        <v>15600</v>
      </c>
      <c r="E7" s="5"/>
      <c r="F7" s="5"/>
      <c r="G7" s="13"/>
      <c r="I7" s="15"/>
      <c r="J7" s="5"/>
    </row>
    <row r="8">
      <c r="A8" s="5"/>
      <c r="B8" s="5"/>
      <c r="C8" s="5"/>
      <c r="D8" s="5"/>
      <c r="E8" s="5"/>
      <c r="F8" s="5"/>
      <c r="G8" s="13"/>
      <c r="I8" s="15"/>
      <c r="J8" s="5"/>
    </row>
    <row r="9">
      <c r="A9" s="5"/>
      <c r="B9" s="5"/>
      <c r="C9" s="5"/>
      <c r="D9" s="5"/>
      <c r="E9" s="5"/>
      <c r="F9" s="5"/>
      <c r="G9" s="13"/>
      <c r="I9" s="15"/>
      <c r="J9" s="5"/>
    </row>
    <row r="10">
      <c r="A10" s="5"/>
      <c r="B10" s="17" t="s">
        <v>15</v>
      </c>
      <c r="C10" s="17" t="s">
        <v>16</v>
      </c>
      <c r="D10" s="17" t="s">
        <v>5</v>
      </c>
      <c r="E10" s="17" t="s">
        <v>17</v>
      </c>
      <c r="F10" s="5"/>
      <c r="G10" s="33"/>
      <c r="H10" s="34"/>
      <c r="I10" s="35"/>
      <c r="J10" s="5"/>
    </row>
    <row r="11">
      <c r="A11" s="37"/>
      <c r="B11" s="30" t="s">
        <v>19</v>
      </c>
      <c r="C11" s="39">
        <v>1400.0</v>
      </c>
      <c r="D11" s="39">
        <v>1400.0</v>
      </c>
      <c r="E11" s="40">
        <v>5.0</v>
      </c>
      <c r="F11" s="41"/>
      <c r="G11" s="5"/>
      <c r="H11" s="5"/>
      <c r="I11" s="5"/>
      <c r="J11" s="5"/>
    </row>
    <row r="12">
      <c r="A12" s="37"/>
      <c r="B12" s="30" t="s">
        <v>22</v>
      </c>
      <c r="C12" s="21">
        <v>390.0</v>
      </c>
      <c r="D12" s="43">
        <v>390.0</v>
      </c>
      <c r="E12" s="40">
        <v>10.0</v>
      </c>
      <c r="F12" s="41"/>
      <c r="G12" s="5"/>
      <c r="H12" s="5"/>
      <c r="I12" s="5"/>
      <c r="J12" s="5"/>
    </row>
    <row r="13">
      <c r="A13" s="37"/>
      <c r="B13" s="30" t="s">
        <v>24</v>
      </c>
      <c r="C13" s="39">
        <v>85.0</v>
      </c>
      <c r="D13" s="39">
        <v>85.0</v>
      </c>
      <c r="E13" s="40">
        <v>2.0</v>
      </c>
      <c r="F13" s="41"/>
      <c r="G13" s="5"/>
      <c r="H13" s="5"/>
      <c r="I13" s="5"/>
      <c r="J13" s="5"/>
    </row>
    <row r="14">
      <c r="A14" s="37"/>
      <c r="B14" s="30" t="s">
        <v>25</v>
      </c>
      <c r="C14" s="39">
        <v>38.0</v>
      </c>
      <c r="D14" s="39">
        <v>38.0</v>
      </c>
      <c r="E14" s="40">
        <v>3.0</v>
      </c>
      <c r="F14" s="41"/>
      <c r="G14" s="17" t="s">
        <v>26</v>
      </c>
      <c r="H14" s="17" t="s">
        <v>4</v>
      </c>
      <c r="I14" s="17" t="s">
        <v>5</v>
      </c>
      <c r="J14" s="5"/>
    </row>
    <row r="15">
      <c r="A15" s="37"/>
      <c r="B15" s="30" t="s">
        <v>27</v>
      </c>
      <c r="C15" s="39">
        <v>159.35</v>
      </c>
      <c r="D15" s="39">
        <v>159.35</v>
      </c>
      <c r="E15" s="40">
        <v>4.0</v>
      </c>
      <c r="F15" s="48"/>
      <c r="G15" s="30" t="s">
        <v>12</v>
      </c>
      <c r="H15" s="39">
        <v>2200.0</v>
      </c>
      <c r="I15" s="39">
        <f>'lista przykład'!J33</f>
        <v>2620</v>
      </c>
      <c r="J15" s="41"/>
    </row>
    <row r="16">
      <c r="A16" s="37"/>
      <c r="B16" s="30" t="s">
        <v>33</v>
      </c>
      <c r="C16" s="39">
        <v>95.74</v>
      </c>
      <c r="D16" s="51"/>
      <c r="E16" s="40">
        <v>20.0</v>
      </c>
      <c r="F16" s="48"/>
      <c r="G16" s="30" t="s">
        <v>21</v>
      </c>
      <c r="H16" s="51"/>
      <c r="I16" s="39">
        <f>'lista przykład'!J34</f>
        <v>0</v>
      </c>
      <c r="J16" s="41"/>
    </row>
    <row r="17">
      <c r="A17" s="37"/>
      <c r="B17" s="30" t="s">
        <v>38</v>
      </c>
      <c r="C17" s="39">
        <v>98.0</v>
      </c>
      <c r="D17" s="39">
        <v>98.0</v>
      </c>
      <c r="E17" s="40">
        <v>3.0</v>
      </c>
      <c r="F17" s="48"/>
      <c r="G17" s="30" t="s">
        <v>39</v>
      </c>
      <c r="H17" s="51"/>
      <c r="I17" s="39">
        <f>'lista przykład'!J35</f>
        <v>16</v>
      </c>
      <c r="J17" s="41"/>
    </row>
    <row r="18">
      <c r="A18" s="37"/>
      <c r="B18" s="53"/>
      <c r="C18" s="51"/>
      <c r="D18" s="51"/>
      <c r="E18" s="53"/>
      <c r="F18" s="48"/>
      <c r="G18" s="30" t="s">
        <v>31</v>
      </c>
      <c r="H18" s="51"/>
      <c r="I18" s="39">
        <f>'lista przykład'!J36</f>
        <v>150</v>
      </c>
      <c r="J18" s="41"/>
    </row>
    <row r="19">
      <c r="A19" s="37"/>
      <c r="B19" s="53"/>
      <c r="C19" s="51"/>
      <c r="D19" s="51"/>
      <c r="E19" s="53"/>
      <c r="F19" s="48"/>
      <c r="G19" s="30" t="s">
        <v>34</v>
      </c>
      <c r="H19" s="51"/>
      <c r="I19" s="39">
        <f>'lista przykład'!J37</f>
        <v>3500</v>
      </c>
      <c r="J19" s="41"/>
    </row>
    <row r="20">
      <c r="A20" s="37"/>
      <c r="B20" s="53"/>
      <c r="C20" s="51"/>
      <c r="D20" s="51"/>
      <c r="E20" s="53"/>
      <c r="F20" s="48"/>
      <c r="G20" s="30" t="s">
        <v>37</v>
      </c>
      <c r="H20" s="51"/>
      <c r="I20" s="39">
        <f>'lista przykład'!J38</f>
        <v>0</v>
      </c>
      <c r="J20" s="41"/>
    </row>
    <row r="21">
      <c r="A21" s="37"/>
      <c r="B21" s="53"/>
      <c r="C21" s="51"/>
      <c r="D21" s="51"/>
      <c r="E21" s="53"/>
      <c r="F21" s="48"/>
      <c r="G21" s="30" t="s">
        <v>41</v>
      </c>
      <c r="H21" s="51"/>
      <c r="I21" s="39">
        <f>'lista przykład'!J39</f>
        <v>5640</v>
      </c>
      <c r="J21" s="41"/>
    </row>
    <row r="22">
      <c r="A22" s="37"/>
      <c r="B22" s="53"/>
      <c r="C22" s="51"/>
      <c r="D22" s="51"/>
      <c r="E22" s="53"/>
      <c r="F22" s="48"/>
      <c r="G22" s="30" t="s">
        <v>43</v>
      </c>
      <c r="H22" s="51"/>
      <c r="I22" s="39">
        <f>'lista przykład'!J40</f>
        <v>0</v>
      </c>
      <c r="J22" s="41"/>
    </row>
    <row r="23">
      <c r="A23" s="37"/>
      <c r="B23" s="53"/>
      <c r="C23" s="51"/>
      <c r="D23" s="51"/>
      <c r="E23" s="53"/>
      <c r="F23" s="48"/>
      <c r="G23" s="30" t="s">
        <v>45</v>
      </c>
      <c r="H23" s="51"/>
      <c r="I23" s="39">
        <f>'lista przykład'!J41</f>
        <v>170</v>
      </c>
      <c r="J23" s="41"/>
    </row>
    <row r="24">
      <c r="A24" s="37"/>
      <c r="B24" s="53"/>
      <c r="C24" s="51"/>
      <c r="D24" s="51"/>
      <c r="E24" s="53"/>
      <c r="F24" s="48"/>
      <c r="G24" s="30" t="s">
        <v>46</v>
      </c>
      <c r="H24" s="51"/>
      <c r="I24" s="39">
        <f>'lista przykład'!J42</f>
        <v>0</v>
      </c>
      <c r="J24" s="41"/>
    </row>
    <row r="25">
      <c r="A25" s="5"/>
      <c r="B25" s="53"/>
      <c r="C25" s="51"/>
      <c r="D25" s="51"/>
      <c r="E25" s="53"/>
      <c r="F25" s="37"/>
      <c r="G25" s="30" t="s">
        <v>48</v>
      </c>
      <c r="H25" s="51"/>
      <c r="I25" s="39">
        <f>'lista przykład'!J43</f>
        <v>0</v>
      </c>
      <c r="J25" s="41"/>
    </row>
    <row r="26">
      <c r="A26" s="5"/>
      <c r="B26" s="53"/>
      <c r="C26" s="51"/>
      <c r="D26" s="51"/>
      <c r="E26" s="53"/>
      <c r="F26" s="37"/>
      <c r="G26" s="30" t="s">
        <v>50</v>
      </c>
      <c r="H26" s="51"/>
      <c r="I26" s="39">
        <f>'lista przykład'!J44</f>
        <v>50</v>
      </c>
      <c r="J26" s="41"/>
    </row>
    <row r="27">
      <c r="A27" s="5"/>
      <c r="B27" s="53"/>
      <c r="C27" s="51"/>
      <c r="D27" s="51"/>
      <c r="E27" s="53"/>
      <c r="F27" s="37"/>
      <c r="G27" s="30" t="s">
        <v>51</v>
      </c>
      <c r="H27" s="51"/>
      <c r="I27" s="39">
        <f>'lista przykład'!J45</f>
        <v>0</v>
      </c>
      <c r="J27" s="41"/>
    </row>
    <row r="28">
      <c r="A28" s="5"/>
      <c r="B28" s="53"/>
      <c r="C28" s="51"/>
      <c r="D28" s="51"/>
      <c r="E28" s="53"/>
      <c r="F28" s="37"/>
      <c r="G28" s="30" t="s">
        <v>52</v>
      </c>
      <c r="H28" s="51"/>
      <c r="I28" s="39">
        <f>'lista przykład'!J46</f>
        <v>0</v>
      </c>
      <c r="J28" s="41"/>
    </row>
    <row r="29">
      <c r="A29" s="5"/>
      <c r="B29" s="53"/>
      <c r="C29" s="51"/>
      <c r="D29" s="51"/>
      <c r="E29" s="53"/>
      <c r="F29" s="37"/>
      <c r="G29" s="30" t="s">
        <v>53</v>
      </c>
      <c r="H29" s="51"/>
      <c r="I29" s="39">
        <f>'lista przykład'!J47</f>
        <v>0</v>
      </c>
      <c r="J29" s="41"/>
    </row>
    <row r="30">
      <c r="A30" s="5"/>
      <c r="B30" s="23" t="s">
        <v>10</v>
      </c>
      <c r="C30" s="29">
        <f t="shared" ref="C30:D30" si="2">SUM(C11:C29)</f>
        <v>2266.09</v>
      </c>
      <c r="D30" s="29">
        <f t="shared" si="2"/>
        <v>2170.35</v>
      </c>
      <c r="E30" s="57"/>
      <c r="F30" s="37"/>
      <c r="G30" s="30" t="s">
        <v>54</v>
      </c>
      <c r="H30" s="51"/>
      <c r="I30" s="39">
        <f>'lista przykład'!J48</f>
        <v>20</v>
      </c>
      <c r="J30" s="41"/>
    </row>
    <row r="31">
      <c r="A31" s="5"/>
      <c r="B31" s="5"/>
      <c r="C31" s="5"/>
      <c r="D31" s="5"/>
      <c r="E31" s="5"/>
      <c r="F31" s="37"/>
      <c r="G31" s="30" t="s">
        <v>35</v>
      </c>
      <c r="H31" s="51"/>
      <c r="I31" s="39">
        <f>'lista przykład'!J49</f>
        <v>80</v>
      </c>
      <c r="J31" s="41"/>
    </row>
    <row r="32">
      <c r="A32" s="5"/>
      <c r="B32" s="17" t="s">
        <v>62</v>
      </c>
      <c r="C32" s="17" t="s">
        <v>4</v>
      </c>
      <c r="D32" s="17" t="s">
        <v>63</v>
      </c>
      <c r="E32" s="17" t="s">
        <v>17</v>
      </c>
      <c r="F32" s="37"/>
      <c r="G32" s="30" t="s">
        <v>55</v>
      </c>
      <c r="H32" s="51"/>
      <c r="I32" s="39">
        <f>'lista przykład'!J50</f>
        <v>0</v>
      </c>
      <c r="J32" s="41"/>
    </row>
    <row r="33">
      <c r="A33" s="5"/>
      <c r="B33" s="30" t="s">
        <v>64</v>
      </c>
      <c r="C33" s="39">
        <v>1200.0</v>
      </c>
      <c r="D33" s="39">
        <v>1100.0</v>
      </c>
      <c r="E33" s="40">
        <v>5.0</v>
      </c>
      <c r="F33" s="37"/>
      <c r="G33" s="30" t="s">
        <v>56</v>
      </c>
      <c r="H33" s="51"/>
      <c r="I33" s="39">
        <f>'lista przykład'!J51</f>
        <v>0</v>
      </c>
      <c r="J33" s="41"/>
    </row>
    <row r="34">
      <c r="A34" s="5"/>
      <c r="B34" s="53"/>
      <c r="C34" s="51"/>
      <c r="D34" s="51"/>
      <c r="E34" s="53"/>
      <c r="F34" s="37"/>
      <c r="G34" s="30" t="s">
        <v>57</v>
      </c>
      <c r="H34" s="51"/>
      <c r="I34" s="39">
        <f>'lista przykład'!J52</f>
        <v>0</v>
      </c>
      <c r="J34" s="41"/>
    </row>
    <row r="35">
      <c r="A35" s="5"/>
      <c r="B35" s="53"/>
      <c r="C35" s="51"/>
      <c r="D35" s="51"/>
      <c r="E35" s="53"/>
      <c r="F35" s="37"/>
      <c r="G35" s="30" t="s">
        <v>58</v>
      </c>
      <c r="H35" s="51"/>
      <c r="I35" s="39">
        <f>'lista przykład'!J53</f>
        <v>0</v>
      </c>
      <c r="J35" s="41"/>
    </row>
    <row r="36">
      <c r="A36" s="5"/>
      <c r="B36" s="53"/>
      <c r="C36" s="51"/>
      <c r="D36" s="51"/>
      <c r="E36" s="53"/>
      <c r="F36" s="37"/>
      <c r="G36" s="30" t="s">
        <v>30</v>
      </c>
      <c r="H36" s="51"/>
      <c r="I36" s="39">
        <f>'lista przykład'!J54</f>
        <v>85</v>
      </c>
      <c r="J36" s="41"/>
    </row>
    <row r="37">
      <c r="A37" s="5"/>
      <c r="B37" s="53"/>
      <c r="C37" s="51"/>
      <c r="D37" s="51"/>
      <c r="E37" s="53"/>
      <c r="F37" s="37"/>
      <c r="G37" s="30" t="s">
        <v>59</v>
      </c>
      <c r="H37" s="51"/>
      <c r="I37" s="39">
        <f>'lista przykład'!J55</f>
        <v>0</v>
      </c>
      <c r="J37" s="41"/>
    </row>
    <row r="38">
      <c r="A38" s="5"/>
      <c r="B38" s="53"/>
      <c r="C38" s="51"/>
      <c r="D38" s="51"/>
      <c r="E38" s="53"/>
      <c r="F38" s="37"/>
      <c r="G38" s="30" t="s">
        <v>60</v>
      </c>
      <c r="H38" s="51"/>
      <c r="I38" s="39">
        <f>'lista przykład'!J56</f>
        <v>0</v>
      </c>
      <c r="J38" s="41"/>
    </row>
    <row r="39">
      <c r="A39" s="5"/>
      <c r="B39" s="53"/>
      <c r="C39" s="51"/>
      <c r="D39" s="51"/>
      <c r="E39" s="53"/>
      <c r="F39" s="37"/>
      <c r="G39" s="53"/>
      <c r="H39" s="51"/>
      <c r="I39" s="39"/>
      <c r="J39" s="41"/>
    </row>
    <row r="40">
      <c r="A40" s="5"/>
      <c r="B40" s="53"/>
      <c r="C40" s="51"/>
      <c r="D40" s="51"/>
      <c r="E40" s="53"/>
      <c r="F40" s="37"/>
      <c r="G40" s="53"/>
      <c r="H40" s="51"/>
      <c r="I40" s="39" t="str">
        <f>'lista przykład'!J58</f>
        <v/>
      </c>
      <c r="J40" s="41"/>
    </row>
    <row r="41">
      <c r="A41" s="5"/>
      <c r="B41" s="53"/>
      <c r="C41" s="51"/>
      <c r="D41" s="51"/>
      <c r="E41" s="53"/>
      <c r="F41" s="37"/>
      <c r="G41" s="53"/>
      <c r="H41" s="51"/>
      <c r="I41" s="39" t="str">
        <f>'lista przykład'!J59</f>
        <v/>
      </c>
      <c r="J41" s="41"/>
    </row>
    <row r="42">
      <c r="A42" s="5"/>
      <c r="B42" s="53"/>
      <c r="C42" s="51"/>
      <c r="D42" s="51"/>
      <c r="E42" s="53"/>
      <c r="F42" s="37"/>
      <c r="G42" s="23" t="s">
        <v>10</v>
      </c>
      <c r="H42" s="29">
        <f t="shared" ref="H42:I42" si="3">SUM(H15:H41)</f>
        <v>2200</v>
      </c>
      <c r="I42" s="29">
        <f t="shared" si="3"/>
        <v>12331</v>
      </c>
      <c r="J42" s="41"/>
    </row>
    <row r="43">
      <c r="A43" s="5"/>
      <c r="B43" s="53"/>
      <c r="C43" s="51"/>
      <c r="D43" s="51"/>
      <c r="E43" s="53"/>
      <c r="F43" s="5"/>
      <c r="G43" s="62"/>
      <c r="H43" s="62"/>
      <c r="I43" s="62"/>
      <c r="J43" s="5"/>
    </row>
    <row r="44">
      <c r="A44" s="5"/>
      <c r="B44" s="23" t="s">
        <v>10</v>
      </c>
      <c r="C44" s="29">
        <f t="shared" ref="C44:D44" si="4">SUM(C33:C43)</f>
        <v>1200</v>
      </c>
      <c r="D44" s="29">
        <f t="shared" si="4"/>
        <v>1100</v>
      </c>
      <c r="E44" s="57"/>
      <c r="F44" s="5"/>
      <c r="G44" s="17" t="s">
        <v>65</v>
      </c>
      <c r="H44" s="17" t="s">
        <v>4</v>
      </c>
      <c r="I44" s="17" t="s">
        <v>63</v>
      </c>
      <c r="J44" s="5"/>
    </row>
    <row r="45">
      <c r="A45" s="5"/>
      <c r="B45" s="5"/>
      <c r="C45" s="5"/>
      <c r="D45" s="5"/>
      <c r="E45" s="5"/>
      <c r="F45" s="5"/>
      <c r="G45" s="30" t="s">
        <v>66</v>
      </c>
      <c r="H45" s="40">
        <v>200.0</v>
      </c>
      <c r="I45" s="40">
        <v>0.0</v>
      </c>
      <c r="J45" s="5"/>
    </row>
    <row r="46">
      <c r="A46" s="5"/>
      <c r="B46" s="17" t="s">
        <v>67</v>
      </c>
      <c r="C46" s="17" t="s">
        <v>4</v>
      </c>
      <c r="D46" s="17" t="s">
        <v>63</v>
      </c>
      <c r="E46" s="17" t="s">
        <v>17</v>
      </c>
      <c r="F46" s="5"/>
      <c r="G46" s="30" t="s">
        <v>68</v>
      </c>
      <c r="H46" s="39">
        <v>200.0</v>
      </c>
      <c r="I46" s="39">
        <v>60.0</v>
      </c>
      <c r="J46" s="5"/>
    </row>
    <row r="47">
      <c r="A47" s="5"/>
      <c r="B47" s="30" t="s">
        <v>69</v>
      </c>
      <c r="C47" s="39">
        <v>400.0</v>
      </c>
      <c r="D47" s="39">
        <v>150.0</v>
      </c>
      <c r="E47" s="40">
        <v>1.0</v>
      </c>
      <c r="F47" s="5"/>
      <c r="G47" s="30" t="s">
        <v>70</v>
      </c>
      <c r="H47" s="39">
        <v>50.0</v>
      </c>
      <c r="I47" s="39">
        <v>0.0</v>
      </c>
      <c r="J47" s="5"/>
    </row>
    <row r="48">
      <c r="A48" s="5"/>
      <c r="B48" s="30" t="s">
        <v>71</v>
      </c>
      <c r="C48" s="39">
        <v>120.0</v>
      </c>
      <c r="D48" s="39">
        <v>120.0</v>
      </c>
      <c r="E48" s="40">
        <v>2.0</v>
      </c>
      <c r="F48" s="5"/>
      <c r="G48" s="53"/>
      <c r="H48" s="51"/>
      <c r="I48" s="51"/>
      <c r="J48" s="5"/>
    </row>
    <row r="49">
      <c r="A49" s="5"/>
      <c r="B49" s="30" t="s">
        <v>69</v>
      </c>
      <c r="C49" s="51"/>
      <c r="D49" s="39">
        <v>130.0</v>
      </c>
      <c r="E49" s="40">
        <v>2.0</v>
      </c>
      <c r="F49" s="5"/>
      <c r="G49" s="53"/>
      <c r="H49" s="51"/>
      <c r="I49" s="51"/>
      <c r="J49" s="5"/>
    </row>
    <row r="50">
      <c r="A50" s="5"/>
      <c r="B50" s="30" t="s">
        <v>72</v>
      </c>
      <c r="C50" s="51"/>
      <c r="D50" s="39">
        <v>450.0</v>
      </c>
      <c r="E50" s="40">
        <v>3.0</v>
      </c>
      <c r="F50" s="5"/>
      <c r="G50" s="53"/>
      <c r="H50" s="51"/>
      <c r="I50" s="51"/>
      <c r="J50" s="5"/>
    </row>
    <row r="51">
      <c r="A51" s="5"/>
      <c r="B51" s="30" t="s">
        <v>69</v>
      </c>
      <c r="C51" s="51"/>
      <c r="D51" s="39">
        <v>30.0</v>
      </c>
      <c r="E51" s="40">
        <v>3.0</v>
      </c>
      <c r="F51" s="5"/>
      <c r="G51" s="53"/>
      <c r="H51" s="51"/>
      <c r="I51" s="51"/>
      <c r="J51" s="5"/>
    </row>
    <row r="52">
      <c r="A52" s="5"/>
      <c r="B52" s="53"/>
      <c r="C52" s="51"/>
      <c r="D52" s="51"/>
      <c r="E52" s="53"/>
      <c r="F52" s="5"/>
      <c r="G52" s="53"/>
      <c r="H52" s="51"/>
      <c r="I52" s="51"/>
      <c r="J52" s="5"/>
    </row>
    <row r="53">
      <c r="A53" s="5"/>
      <c r="B53" s="53"/>
      <c r="C53" s="51"/>
      <c r="D53" s="51"/>
      <c r="E53" s="53"/>
      <c r="F53" s="5"/>
      <c r="G53" s="53"/>
      <c r="H53" s="51"/>
      <c r="I53" s="51"/>
      <c r="J53" s="5"/>
    </row>
    <row r="54">
      <c r="A54" s="5"/>
      <c r="B54" s="53"/>
      <c r="C54" s="51"/>
      <c r="D54" s="51"/>
      <c r="E54" s="53"/>
      <c r="F54" s="5"/>
      <c r="G54" s="53"/>
      <c r="H54" s="51"/>
      <c r="I54" s="51"/>
      <c r="J54" s="5"/>
    </row>
    <row r="55">
      <c r="A55" s="5"/>
      <c r="B55" s="23" t="s">
        <v>10</v>
      </c>
      <c r="C55" s="29">
        <f t="shared" ref="C55:D55" si="5">SUM(C47:C54)</f>
        <v>520</v>
      </c>
      <c r="D55" s="29">
        <f t="shared" si="5"/>
        <v>880</v>
      </c>
      <c r="E55" s="57"/>
      <c r="F55" s="5"/>
      <c r="G55" s="23" t="s">
        <v>10</v>
      </c>
      <c r="H55" s="29">
        <f t="shared" ref="H55:I55" si="6">SUM(H45:H54)</f>
        <v>450</v>
      </c>
      <c r="I55" s="29">
        <f t="shared" si="6"/>
        <v>60</v>
      </c>
      <c r="J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</row>
    <row r="57">
      <c r="A57" s="5"/>
      <c r="B57" s="17" t="s">
        <v>73</v>
      </c>
      <c r="C57" s="63" t="s">
        <v>74</v>
      </c>
      <c r="D57" s="64"/>
      <c r="E57" s="63" t="s">
        <v>75</v>
      </c>
      <c r="F57" s="65"/>
      <c r="G57" s="64"/>
      <c r="H57" s="63" t="s">
        <v>76</v>
      </c>
      <c r="I57" s="64"/>
      <c r="J57" s="5"/>
    </row>
    <row r="58">
      <c r="A58" s="5"/>
      <c r="B58" s="17" t="s">
        <v>4</v>
      </c>
      <c r="C58" s="66">
        <f>C7+C55</f>
        <v>15520</v>
      </c>
      <c r="D58" s="64"/>
      <c r="E58" s="66">
        <f>C30+C44+H42+H55</f>
        <v>6116.09</v>
      </c>
      <c r="F58" s="65"/>
      <c r="G58" s="64"/>
      <c r="H58" s="67">
        <f t="shared" ref="H58:H59" si="7">C58-E58</f>
        <v>9403.91</v>
      </c>
      <c r="I58" s="64"/>
      <c r="J58" s="5"/>
    </row>
    <row r="59">
      <c r="A59" s="5"/>
      <c r="B59" s="17" t="s">
        <v>63</v>
      </c>
      <c r="C59" s="66">
        <f>D7+D55</f>
        <v>16480</v>
      </c>
      <c r="D59" s="64"/>
      <c r="E59" s="66">
        <f>SUM(D30,D44,I42,I55)</f>
        <v>15661.35</v>
      </c>
      <c r="F59" s="65"/>
      <c r="G59" s="64"/>
      <c r="H59" s="68">
        <f t="shared" si="7"/>
        <v>818.65</v>
      </c>
      <c r="I59" s="64"/>
      <c r="J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</row>
  </sheetData>
  <mergeCells count="11">
    <mergeCell ref="C58:D58"/>
    <mergeCell ref="C59:D59"/>
    <mergeCell ref="E59:G59"/>
    <mergeCell ref="H59:I59"/>
    <mergeCell ref="A1:J1"/>
    <mergeCell ref="G2:I10"/>
    <mergeCell ref="C57:D57"/>
    <mergeCell ref="E57:G57"/>
    <mergeCell ref="H57:I57"/>
    <mergeCell ref="E58:G58"/>
    <mergeCell ref="H58:I58"/>
  </mergeCells>
  <conditionalFormatting sqref="I15:I41">
    <cfRule type="colorScale" priority="1">
      <colorScale>
        <cfvo type="formula" val="950"/>
        <cfvo type="max"/>
        <color rgb="FFFFFFFF"/>
        <color rgb="FFE67C73"/>
      </colorScale>
    </cfRule>
  </conditionalFormatting>
  <printOptions gridLines="1" horizontalCentered="1"/>
  <pageMargins bottom="0.75" footer="0.0" header="0.0" left="0.7" right="0.7" top="0.75"/>
  <pageSetup fitToWidth="0" paperSize="8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7" max="7" width="18.0"/>
  </cols>
  <sheetData>
    <row r="1">
      <c r="A1" s="2" t="s">
        <v>1</v>
      </c>
    </row>
    <row r="2">
      <c r="A2" s="6"/>
      <c r="B2" s="7"/>
      <c r="C2" s="7"/>
      <c r="D2" s="8"/>
      <c r="E2" s="12"/>
      <c r="F2" s="14"/>
      <c r="G2" s="14"/>
      <c r="H2" s="16"/>
      <c r="I2" s="18"/>
      <c r="J2" s="20" t="s">
        <v>7</v>
      </c>
    </row>
    <row r="3">
      <c r="A3" s="22" t="s">
        <v>8</v>
      </c>
      <c r="B3" s="7"/>
      <c r="C3" s="7"/>
      <c r="D3" s="24"/>
      <c r="E3" s="25" t="s">
        <v>11</v>
      </c>
      <c r="F3" s="26"/>
      <c r="G3" s="26"/>
      <c r="H3" s="27"/>
      <c r="I3" s="28">
        <v>1.0</v>
      </c>
      <c r="J3" s="30" t="s">
        <v>12</v>
      </c>
    </row>
    <row r="4">
      <c r="A4" s="31" t="s">
        <v>13</v>
      </c>
      <c r="B4" s="32" t="s">
        <v>14</v>
      </c>
      <c r="C4" s="32" t="s">
        <v>18</v>
      </c>
      <c r="D4" s="36"/>
      <c r="E4" s="38" t="s">
        <v>13</v>
      </c>
      <c r="F4" s="32" t="s">
        <v>14</v>
      </c>
      <c r="G4" s="32" t="s">
        <v>18</v>
      </c>
      <c r="H4" s="32" t="s">
        <v>20</v>
      </c>
      <c r="I4" s="28">
        <v>2.0</v>
      </c>
      <c r="J4" s="30" t="s">
        <v>21</v>
      </c>
    </row>
    <row r="5">
      <c r="A5" s="42">
        <v>40.0</v>
      </c>
      <c r="B5" s="44">
        <v>1.0</v>
      </c>
      <c r="C5" s="45" t="s">
        <v>23</v>
      </c>
      <c r="D5" s="44">
        <v>7.0</v>
      </c>
      <c r="E5" s="46">
        <v>400.0</v>
      </c>
      <c r="F5" s="47">
        <v>2.0</v>
      </c>
      <c r="G5" s="32" t="s">
        <v>28</v>
      </c>
      <c r="H5" s="47">
        <v>1.0</v>
      </c>
      <c r="I5" s="28">
        <v>3.0</v>
      </c>
      <c r="J5" s="30" t="s">
        <v>29</v>
      </c>
    </row>
    <row r="6">
      <c r="A6" s="42">
        <v>850.0</v>
      </c>
      <c r="B6" s="44">
        <v>1.0</v>
      </c>
      <c r="C6" s="49" t="s">
        <v>28</v>
      </c>
      <c r="D6" s="44">
        <v>1.0</v>
      </c>
      <c r="E6" s="46">
        <v>40.0</v>
      </c>
      <c r="F6" s="47">
        <v>2.0</v>
      </c>
      <c r="G6" s="32" t="s">
        <v>30</v>
      </c>
      <c r="H6" s="47">
        <v>22.0</v>
      </c>
      <c r="I6" s="28">
        <v>4.0</v>
      </c>
      <c r="J6" s="30" t="s">
        <v>31</v>
      </c>
    </row>
    <row r="7">
      <c r="A7" s="42">
        <v>70.0</v>
      </c>
      <c r="B7" s="44">
        <v>1.0</v>
      </c>
      <c r="C7" s="49" t="s">
        <v>28</v>
      </c>
      <c r="D7" s="44">
        <v>1.0</v>
      </c>
      <c r="E7" s="46">
        <v>16.0</v>
      </c>
      <c r="F7" s="47">
        <v>2.0</v>
      </c>
      <c r="G7" s="50" t="s">
        <v>32</v>
      </c>
      <c r="H7" s="47">
        <v>3.0</v>
      </c>
      <c r="I7" s="28">
        <v>5.0</v>
      </c>
      <c r="J7" s="30" t="s">
        <v>34</v>
      </c>
    </row>
    <row r="8">
      <c r="A8" s="52">
        <v>80.0</v>
      </c>
      <c r="B8" s="44">
        <v>2.0</v>
      </c>
      <c r="C8" s="49" t="s">
        <v>35</v>
      </c>
      <c r="D8" s="44">
        <v>17.0</v>
      </c>
      <c r="E8" s="46">
        <v>50.0</v>
      </c>
      <c r="F8" s="47">
        <v>4.0</v>
      </c>
      <c r="G8" s="32" t="s">
        <v>36</v>
      </c>
      <c r="H8" s="47">
        <v>12.0</v>
      </c>
      <c r="I8" s="28">
        <v>6.0</v>
      </c>
      <c r="J8" s="30" t="s">
        <v>37</v>
      </c>
    </row>
    <row r="9">
      <c r="A9" s="42">
        <v>45.0</v>
      </c>
      <c r="B9" s="44">
        <v>1.0</v>
      </c>
      <c r="C9" s="49" t="s">
        <v>30</v>
      </c>
      <c r="D9" s="44">
        <v>22.0</v>
      </c>
      <c r="E9" s="46">
        <v>5600.0</v>
      </c>
      <c r="F9" s="47">
        <v>3.0</v>
      </c>
      <c r="G9" s="32" t="s">
        <v>40</v>
      </c>
      <c r="H9" s="47">
        <v>7.0</v>
      </c>
      <c r="I9" s="28">
        <v>7.0</v>
      </c>
      <c r="J9" s="30" t="s">
        <v>41</v>
      </c>
    </row>
    <row r="10">
      <c r="A10" s="46">
        <v>20.0</v>
      </c>
      <c r="B10" s="47">
        <v>1.0</v>
      </c>
      <c r="C10" s="32" t="s">
        <v>42</v>
      </c>
      <c r="D10" s="47">
        <v>16.0</v>
      </c>
      <c r="E10" s="46">
        <v>100.0</v>
      </c>
      <c r="F10" s="47">
        <v>5.0</v>
      </c>
      <c r="G10" s="32" t="s">
        <v>28</v>
      </c>
      <c r="H10" s="47">
        <v>1.0</v>
      </c>
      <c r="I10" s="28">
        <v>8.0</v>
      </c>
      <c r="J10" s="30" t="s">
        <v>43</v>
      </c>
    </row>
    <row r="11">
      <c r="A11" s="46">
        <v>170.0</v>
      </c>
      <c r="B11" s="47">
        <v>3.0</v>
      </c>
      <c r="C11" s="32" t="s">
        <v>44</v>
      </c>
      <c r="D11" s="47">
        <v>9.0</v>
      </c>
      <c r="E11" s="54"/>
      <c r="F11" s="36"/>
      <c r="G11" s="36"/>
      <c r="H11" s="36"/>
      <c r="I11" s="28">
        <v>9.0</v>
      </c>
      <c r="J11" s="30" t="s">
        <v>45</v>
      </c>
    </row>
    <row r="12">
      <c r="A12" s="46">
        <v>1200.0</v>
      </c>
      <c r="B12" s="47">
        <v>5.0</v>
      </c>
      <c r="C12" s="50" t="s">
        <v>28</v>
      </c>
      <c r="D12" s="47">
        <v>1.0</v>
      </c>
      <c r="E12" s="54"/>
      <c r="F12" s="36"/>
      <c r="G12" s="36"/>
      <c r="H12" s="36"/>
      <c r="I12" s="28">
        <v>10.0</v>
      </c>
      <c r="J12" s="30" t="s">
        <v>46</v>
      </c>
    </row>
    <row r="13">
      <c r="A13" s="46">
        <v>3500.0</v>
      </c>
      <c r="B13" s="47">
        <v>5.0</v>
      </c>
      <c r="C13" s="50" t="s">
        <v>47</v>
      </c>
      <c r="D13" s="47">
        <v>5.0</v>
      </c>
      <c r="E13" s="54"/>
      <c r="F13" s="36"/>
      <c r="G13" s="36"/>
      <c r="H13" s="36"/>
      <c r="I13" s="28">
        <v>11.0</v>
      </c>
      <c r="J13" s="30" t="s">
        <v>48</v>
      </c>
    </row>
    <row r="14">
      <c r="A14" s="55">
        <v>150.0</v>
      </c>
      <c r="B14" s="47">
        <v>4.0</v>
      </c>
      <c r="C14" s="32" t="s">
        <v>49</v>
      </c>
      <c r="D14" s="47">
        <v>4.0</v>
      </c>
      <c r="E14" s="54"/>
      <c r="F14" s="36"/>
      <c r="G14" s="36"/>
      <c r="H14" s="36"/>
      <c r="I14" s="28">
        <v>12.0</v>
      </c>
      <c r="J14" s="30" t="s">
        <v>50</v>
      </c>
    </row>
    <row r="15">
      <c r="A15" s="54"/>
      <c r="B15" s="36"/>
      <c r="C15" s="36"/>
      <c r="D15" s="36"/>
      <c r="E15" s="54"/>
      <c r="F15" s="36"/>
      <c r="G15" s="36"/>
      <c r="H15" s="36"/>
      <c r="I15" s="28">
        <v>13.0</v>
      </c>
      <c r="J15" s="30" t="s">
        <v>51</v>
      </c>
    </row>
    <row r="16">
      <c r="A16" s="54"/>
      <c r="B16" s="36"/>
      <c r="C16" s="36"/>
      <c r="D16" s="36"/>
      <c r="E16" s="54"/>
      <c r="F16" s="36"/>
      <c r="G16" s="36"/>
      <c r="H16" s="36"/>
      <c r="I16" s="28">
        <v>14.0</v>
      </c>
      <c r="J16" s="30" t="s">
        <v>52</v>
      </c>
    </row>
    <row r="17">
      <c r="A17" s="54"/>
      <c r="B17" s="36"/>
      <c r="C17" s="36"/>
      <c r="D17" s="36"/>
      <c r="E17" s="54"/>
      <c r="F17" s="36"/>
      <c r="G17" s="36"/>
      <c r="H17" s="36"/>
      <c r="I17" s="28">
        <v>15.0</v>
      </c>
      <c r="J17" s="30" t="s">
        <v>53</v>
      </c>
    </row>
    <row r="18">
      <c r="A18" s="54"/>
      <c r="B18" s="36"/>
      <c r="C18" s="36"/>
      <c r="D18" s="36"/>
      <c r="E18" s="54"/>
      <c r="F18" s="36"/>
      <c r="G18" s="36"/>
      <c r="H18" s="36"/>
      <c r="I18" s="28">
        <v>16.0</v>
      </c>
      <c r="J18" s="30" t="s">
        <v>54</v>
      </c>
    </row>
    <row r="19">
      <c r="A19" s="54"/>
      <c r="B19" s="36"/>
      <c r="C19" s="36"/>
      <c r="D19" s="36"/>
      <c r="E19" s="54"/>
      <c r="F19" s="36"/>
      <c r="G19" s="36"/>
      <c r="H19" s="36"/>
      <c r="I19" s="28">
        <v>17.0</v>
      </c>
      <c r="J19" s="30" t="s">
        <v>35</v>
      </c>
    </row>
    <row r="20">
      <c r="A20" s="54"/>
      <c r="B20" s="36"/>
      <c r="C20" s="36"/>
      <c r="D20" s="36"/>
      <c r="E20" s="54"/>
      <c r="F20" s="36"/>
      <c r="G20" s="36"/>
      <c r="H20" s="36"/>
      <c r="I20" s="28">
        <v>18.0</v>
      </c>
      <c r="J20" s="30" t="s">
        <v>55</v>
      </c>
    </row>
    <row r="21">
      <c r="A21" s="54"/>
      <c r="B21" s="36"/>
      <c r="C21" s="36"/>
      <c r="D21" s="36"/>
      <c r="E21" s="54"/>
      <c r="F21" s="36"/>
      <c r="G21" s="36"/>
      <c r="H21" s="36"/>
      <c r="I21" s="28">
        <v>19.0</v>
      </c>
      <c r="J21" s="30" t="s">
        <v>56</v>
      </c>
    </row>
    <row r="22">
      <c r="A22" s="54"/>
      <c r="B22" s="36"/>
      <c r="C22" s="36"/>
      <c r="D22" s="36"/>
      <c r="E22" s="54"/>
      <c r="F22" s="36"/>
      <c r="G22" s="36"/>
      <c r="H22" s="36"/>
      <c r="I22" s="28">
        <v>20.0</v>
      </c>
      <c r="J22" s="30" t="s">
        <v>57</v>
      </c>
    </row>
    <row r="23">
      <c r="A23" s="54"/>
      <c r="B23" s="36"/>
      <c r="C23" s="36"/>
      <c r="D23" s="36"/>
      <c r="E23" s="54"/>
      <c r="F23" s="36"/>
      <c r="G23" s="36"/>
      <c r="H23" s="36"/>
      <c r="I23" s="28">
        <v>21.0</v>
      </c>
      <c r="J23" s="30" t="s">
        <v>58</v>
      </c>
    </row>
    <row r="24">
      <c r="A24" s="54"/>
      <c r="B24" s="36"/>
      <c r="C24" s="36"/>
      <c r="D24" s="36"/>
      <c r="E24" s="54"/>
      <c r="F24" s="36"/>
      <c r="G24" s="36"/>
      <c r="H24" s="36"/>
      <c r="I24" s="28">
        <v>22.0</v>
      </c>
      <c r="J24" s="53" t="s">
        <v>30</v>
      </c>
    </row>
    <row r="25">
      <c r="A25" s="54"/>
      <c r="B25" s="36"/>
      <c r="C25" s="36"/>
      <c r="D25" s="36"/>
      <c r="E25" s="54"/>
      <c r="F25" s="36"/>
      <c r="G25" s="36"/>
      <c r="H25" s="36"/>
      <c r="I25" s="28">
        <v>23.0</v>
      </c>
      <c r="J25" s="53" t="s">
        <v>59</v>
      </c>
    </row>
    <row r="26">
      <c r="A26" s="54"/>
      <c r="B26" s="36"/>
      <c r="C26" s="36"/>
      <c r="D26" s="36"/>
      <c r="E26" s="54"/>
      <c r="F26" s="36"/>
      <c r="G26" s="36"/>
      <c r="H26" s="36"/>
      <c r="I26" s="28">
        <v>24.0</v>
      </c>
      <c r="J26" s="53" t="s">
        <v>60</v>
      </c>
    </row>
    <row r="27">
      <c r="A27" s="54"/>
      <c r="B27" s="36"/>
      <c r="C27" s="36"/>
      <c r="D27" s="36"/>
      <c r="E27" s="54"/>
      <c r="F27" s="36"/>
      <c r="G27" s="36"/>
      <c r="H27" s="6"/>
      <c r="I27" s="18"/>
      <c r="J27" s="56"/>
    </row>
    <row r="28">
      <c r="A28" s="54"/>
      <c r="B28" s="36"/>
      <c r="C28" s="36"/>
      <c r="D28" s="36"/>
      <c r="E28" s="54"/>
      <c r="F28" s="36"/>
      <c r="G28" s="36"/>
      <c r="H28" s="6"/>
      <c r="I28" s="18"/>
      <c r="J28" s="56"/>
    </row>
    <row r="29">
      <c r="A29" s="54"/>
      <c r="B29" s="36"/>
      <c r="C29" s="36"/>
      <c r="D29" s="36"/>
      <c r="E29" s="54"/>
      <c r="F29" s="36"/>
      <c r="G29" s="36"/>
      <c r="H29" s="6"/>
      <c r="I29" s="18"/>
      <c r="J29" s="56"/>
    </row>
    <row r="30">
      <c r="A30" s="54"/>
      <c r="B30" s="36"/>
      <c r="C30" s="36"/>
      <c r="D30" s="36"/>
      <c r="E30" s="54"/>
      <c r="F30" s="36"/>
      <c r="G30" s="36"/>
      <c r="H30" s="36"/>
      <c r="I30" s="58"/>
      <c r="J30" s="58"/>
    </row>
    <row r="31">
      <c r="A31" s="58"/>
      <c r="B31" s="58"/>
      <c r="C31" s="58"/>
      <c r="D31" s="58"/>
      <c r="E31" s="58"/>
      <c r="F31" s="58"/>
      <c r="G31" s="58"/>
      <c r="H31" s="58"/>
      <c r="I31" s="58"/>
      <c r="J31" s="58"/>
    </row>
    <row r="32">
      <c r="A32" s="59" t="s">
        <v>61</v>
      </c>
      <c r="B32" s="18"/>
      <c r="C32" s="18"/>
      <c r="D32" s="18"/>
      <c r="E32" s="59" t="s">
        <v>61</v>
      </c>
      <c r="F32" s="18"/>
      <c r="G32" s="18"/>
      <c r="H32" s="18"/>
      <c r="I32" s="18"/>
      <c r="J32" s="59" t="s">
        <v>61</v>
      </c>
    </row>
    <row r="33">
      <c r="A33" s="60">
        <f>SUMIF($D$5:$D$30,"1",$A$5:$A$30)</f>
        <v>2120</v>
      </c>
      <c r="B33" s="28">
        <v>1.0</v>
      </c>
      <c r="C33" s="30" t="s">
        <v>12</v>
      </c>
      <c r="D33" s="53"/>
      <c r="E33" s="60">
        <f>SUMIF($H$5:$H$30,"1",$E$5:$E$30)</f>
        <v>500</v>
      </c>
      <c r="F33" s="28">
        <v>1.0</v>
      </c>
      <c r="G33" s="30" t="s">
        <v>12</v>
      </c>
      <c r="H33" s="53"/>
      <c r="I33" s="40">
        <v>1.0</v>
      </c>
      <c r="J33" s="61">
        <f t="shared" ref="J33:J56" si="1">SUM(A33,E33)</f>
        <v>2620</v>
      </c>
    </row>
    <row r="34">
      <c r="A34" s="60">
        <f>SUMIF($D$5:$D$30,"2",$A$5:$A$30)</f>
        <v>0</v>
      </c>
      <c r="B34" s="28">
        <v>2.0</v>
      </c>
      <c r="C34" s="30" t="s">
        <v>21</v>
      </c>
      <c r="D34" s="53"/>
      <c r="E34" s="60">
        <f>SUMIF($H$5:$H$30,"2",$E$5:$E$30)</f>
        <v>0</v>
      </c>
      <c r="F34" s="28">
        <v>2.0</v>
      </c>
      <c r="G34" s="30" t="s">
        <v>21</v>
      </c>
      <c r="H34" s="53"/>
      <c r="I34" s="40">
        <v>2.0</v>
      </c>
      <c r="J34" s="61">
        <f t="shared" si="1"/>
        <v>0</v>
      </c>
    </row>
    <row r="35">
      <c r="A35" s="60">
        <f>SUMIF($D$5:$D$30,"3",$A$5:$A$30)</f>
        <v>0</v>
      </c>
      <c r="B35" s="28">
        <v>3.0</v>
      </c>
      <c r="C35" s="30" t="s">
        <v>29</v>
      </c>
      <c r="D35" s="53"/>
      <c r="E35" s="60">
        <f>SUMIF($H$5:$H$30,"3",$E$5:$E$30)</f>
        <v>16</v>
      </c>
      <c r="F35" s="28">
        <v>3.0</v>
      </c>
      <c r="G35" s="30" t="s">
        <v>29</v>
      </c>
      <c r="H35" s="53"/>
      <c r="I35" s="40">
        <v>3.0</v>
      </c>
      <c r="J35" s="61">
        <f t="shared" si="1"/>
        <v>16</v>
      </c>
    </row>
    <row r="36">
      <c r="A36" s="60">
        <f>SUMIF($D$5:$D$30,"4",$A$5:$A$30)</f>
        <v>150</v>
      </c>
      <c r="B36" s="28">
        <v>4.0</v>
      </c>
      <c r="C36" s="30" t="s">
        <v>31</v>
      </c>
      <c r="D36" s="53"/>
      <c r="E36" s="60">
        <f>SUMIF($H$5:$H$30,"4",$E$5:$E$30)</f>
        <v>0</v>
      </c>
      <c r="F36" s="28">
        <v>4.0</v>
      </c>
      <c r="G36" s="30" t="s">
        <v>31</v>
      </c>
      <c r="H36" s="53"/>
      <c r="I36" s="40">
        <v>4.0</v>
      </c>
      <c r="J36" s="61">
        <f t="shared" si="1"/>
        <v>150</v>
      </c>
    </row>
    <row r="37">
      <c r="A37" s="60">
        <f>SUMIF($D$5:$D$30,"5",$A$5:$A$30)</f>
        <v>3500</v>
      </c>
      <c r="B37" s="28">
        <v>5.0</v>
      </c>
      <c r="C37" s="30" t="s">
        <v>34</v>
      </c>
      <c r="D37" s="53"/>
      <c r="E37" s="60">
        <f>SUMIF($H$5:$H$30,"5",$E$5:$E$30)</f>
        <v>0</v>
      </c>
      <c r="F37" s="28">
        <v>5.0</v>
      </c>
      <c r="G37" s="30" t="s">
        <v>34</v>
      </c>
      <c r="H37" s="53"/>
      <c r="I37" s="40">
        <v>5.0</v>
      </c>
      <c r="J37" s="61">
        <f t="shared" si="1"/>
        <v>3500</v>
      </c>
    </row>
    <row r="38">
      <c r="A38" s="60">
        <f>SUMIF($D$5:$D$30,"6",$A$5:$A$30)</f>
        <v>0</v>
      </c>
      <c r="B38" s="28">
        <v>6.0</v>
      </c>
      <c r="C38" s="30" t="s">
        <v>37</v>
      </c>
      <c r="D38" s="53"/>
      <c r="E38" s="60">
        <f>SUMIF($H$5:$H$30,"6",$E$5:$E$30)</f>
        <v>0</v>
      </c>
      <c r="F38" s="28">
        <v>6.0</v>
      </c>
      <c r="G38" s="30" t="s">
        <v>37</v>
      </c>
      <c r="H38" s="53"/>
      <c r="I38" s="40">
        <v>6.0</v>
      </c>
      <c r="J38" s="61">
        <f t="shared" si="1"/>
        <v>0</v>
      </c>
    </row>
    <row r="39">
      <c r="A39" s="60">
        <f>SUMIF($D$5:$D$30,"7",$A$5:$A$30)</f>
        <v>40</v>
      </c>
      <c r="B39" s="28">
        <v>7.0</v>
      </c>
      <c r="C39" s="30" t="s">
        <v>41</v>
      </c>
      <c r="D39" s="53"/>
      <c r="E39" s="60">
        <f>SUMIF($H$5:$H$30,"7",$E$5:$E$30)</f>
        <v>5600</v>
      </c>
      <c r="F39" s="28">
        <v>7.0</v>
      </c>
      <c r="G39" s="30" t="s">
        <v>41</v>
      </c>
      <c r="H39" s="53"/>
      <c r="I39" s="40">
        <v>7.0</v>
      </c>
      <c r="J39" s="61">
        <f t="shared" si="1"/>
        <v>5640</v>
      </c>
    </row>
    <row r="40">
      <c r="A40" s="60">
        <f>SUMIF($D$5:$D$30,"8",$A$5:$A$30)</f>
        <v>0</v>
      </c>
      <c r="B40" s="28">
        <v>8.0</v>
      </c>
      <c r="C40" s="30" t="s">
        <v>43</v>
      </c>
      <c r="D40" s="53"/>
      <c r="E40" s="60">
        <f>SUMIF($H$5:$H$30,"8",$E$5:$E$30)</f>
        <v>0</v>
      </c>
      <c r="F40" s="28">
        <v>8.0</v>
      </c>
      <c r="G40" s="30" t="s">
        <v>43</v>
      </c>
      <c r="H40" s="53"/>
      <c r="I40" s="40">
        <v>8.0</v>
      </c>
      <c r="J40" s="61">
        <f t="shared" si="1"/>
        <v>0</v>
      </c>
    </row>
    <row r="41">
      <c r="A41" s="60">
        <f>SUMIF($D$5:$D$30,"9",$A$5:$A$30)</f>
        <v>170</v>
      </c>
      <c r="B41" s="28">
        <v>9.0</v>
      </c>
      <c r="C41" s="30" t="s">
        <v>45</v>
      </c>
      <c r="D41" s="53"/>
      <c r="E41" s="60">
        <f>SUMIF($H$5:$H$30,"9",$E$5:$E$30)</f>
        <v>0</v>
      </c>
      <c r="F41" s="28">
        <v>9.0</v>
      </c>
      <c r="G41" s="30" t="s">
        <v>45</v>
      </c>
      <c r="H41" s="53"/>
      <c r="I41" s="40">
        <v>9.0</v>
      </c>
      <c r="J41" s="61">
        <f t="shared" si="1"/>
        <v>170</v>
      </c>
    </row>
    <row r="42">
      <c r="A42" s="60">
        <f>SUMIF($D$5:$D$30,"10",$A$5:$A$30)</f>
        <v>0</v>
      </c>
      <c r="B42" s="28">
        <v>10.0</v>
      </c>
      <c r="C42" s="30" t="s">
        <v>46</v>
      </c>
      <c r="D42" s="53"/>
      <c r="E42" s="60">
        <f>SUMIF($H$5:$H$30,"10",$E$5:$E$30)</f>
        <v>0</v>
      </c>
      <c r="F42" s="28">
        <v>10.0</v>
      </c>
      <c r="G42" s="30" t="s">
        <v>46</v>
      </c>
      <c r="H42" s="53"/>
      <c r="I42" s="40">
        <v>10.0</v>
      </c>
      <c r="J42" s="61">
        <f t="shared" si="1"/>
        <v>0</v>
      </c>
    </row>
    <row r="43">
      <c r="A43" s="60">
        <f>SUMIF($D$5:$D$30,"11",$A$5:$A$30)</f>
        <v>0</v>
      </c>
      <c r="B43" s="28">
        <v>11.0</v>
      </c>
      <c r="C43" s="30" t="s">
        <v>48</v>
      </c>
      <c r="D43" s="53"/>
      <c r="E43" s="60">
        <f>SUMIF($H$5:$H$30,"11",$E$5:$E$30)</f>
        <v>0</v>
      </c>
      <c r="F43" s="28">
        <v>11.0</v>
      </c>
      <c r="G43" s="30" t="s">
        <v>48</v>
      </c>
      <c r="H43" s="53"/>
      <c r="I43" s="40">
        <v>11.0</v>
      </c>
      <c r="J43" s="61">
        <f t="shared" si="1"/>
        <v>0</v>
      </c>
    </row>
    <row r="44">
      <c r="A44" s="60">
        <f>SUMIF($D$5:$D$30,"12",$A$5:$A$30)</f>
        <v>0</v>
      </c>
      <c r="B44" s="28">
        <v>12.0</v>
      </c>
      <c r="C44" s="30" t="s">
        <v>50</v>
      </c>
      <c r="D44" s="53"/>
      <c r="E44" s="60">
        <f>SUMIF($H$5:$H$30,"12",$E$5:$E$30)</f>
        <v>50</v>
      </c>
      <c r="F44" s="28">
        <v>12.0</v>
      </c>
      <c r="G44" s="30" t="s">
        <v>50</v>
      </c>
      <c r="H44" s="53"/>
      <c r="I44" s="40">
        <v>12.0</v>
      </c>
      <c r="J44" s="61">
        <f t="shared" si="1"/>
        <v>50</v>
      </c>
    </row>
    <row r="45">
      <c r="A45" s="60">
        <f>SUMIF($D$5:$D$30,"13",$A$5:$A$30)</f>
        <v>0</v>
      </c>
      <c r="B45" s="28">
        <v>13.0</v>
      </c>
      <c r="C45" s="30" t="s">
        <v>51</v>
      </c>
      <c r="D45" s="53"/>
      <c r="E45" s="60">
        <f>SUMIF($H$5:$H$30,"13",$E$5:$E$30)</f>
        <v>0</v>
      </c>
      <c r="F45" s="28">
        <v>13.0</v>
      </c>
      <c r="G45" s="30" t="s">
        <v>51</v>
      </c>
      <c r="H45" s="53"/>
      <c r="I45" s="40">
        <v>13.0</v>
      </c>
      <c r="J45" s="61">
        <f t="shared" si="1"/>
        <v>0</v>
      </c>
    </row>
    <row r="46">
      <c r="A46" s="60">
        <f>SUMIF($D$5:$D$30,"14",$A$5:$A$30)</f>
        <v>0</v>
      </c>
      <c r="B46" s="28">
        <v>14.0</v>
      </c>
      <c r="C46" s="30" t="s">
        <v>52</v>
      </c>
      <c r="D46" s="53"/>
      <c r="E46" s="60">
        <f>SUMIF($H$5:$H$30,"14",$E$5:$E$30)</f>
        <v>0</v>
      </c>
      <c r="F46" s="28">
        <v>14.0</v>
      </c>
      <c r="G46" s="30" t="s">
        <v>52</v>
      </c>
      <c r="H46" s="53"/>
      <c r="I46" s="40">
        <v>14.0</v>
      </c>
      <c r="J46" s="61">
        <f t="shared" si="1"/>
        <v>0</v>
      </c>
    </row>
    <row r="47">
      <c r="A47" s="60">
        <f>SUMIF($D$5:$D$30,"15",$A$5:$A$30)</f>
        <v>0</v>
      </c>
      <c r="B47" s="28">
        <v>15.0</v>
      </c>
      <c r="C47" s="30" t="s">
        <v>53</v>
      </c>
      <c r="D47" s="53"/>
      <c r="E47" s="60">
        <f>SUMIF($H$5:$H$30,"15",$E$5:$E$30)</f>
        <v>0</v>
      </c>
      <c r="F47" s="28">
        <v>15.0</v>
      </c>
      <c r="G47" s="30" t="s">
        <v>53</v>
      </c>
      <c r="H47" s="53"/>
      <c r="I47" s="40">
        <v>15.0</v>
      </c>
      <c r="J47" s="61">
        <f t="shared" si="1"/>
        <v>0</v>
      </c>
    </row>
    <row r="48">
      <c r="A48" s="60">
        <f>SUMIF($D$5:$D$30,"16",$A$5:$A$30)</f>
        <v>20</v>
      </c>
      <c r="B48" s="28">
        <v>16.0</v>
      </c>
      <c r="C48" s="30" t="s">
        <v>54</v>
      </c>
      <c r="D48" s="53"/>
      <c r="E48" s="60">
        <f>SUMIF($H$5:$H$30,"16",$E$5:$E$30)</f>
        <v>0</v>
      </c>
      <c r="F48" s="28">
        <v>16.0</v>
      </c>
      <c r="G48" s="30" t="s">
        <v>54</v>
      </c>
      <c r="H48" s="53"/>
      <c r="I48" s="40">
        <v>16.0</v>
      </c>
      <c r="J48" s="61">
        <f t="shared" si="1"/>
        <v>20</v>
      </c>
    </row>
    <row r="49">
      <c r="A49" s="60">
        <f>SUMIF($D$5:$D$30,"17",$A$5:$A$30)</f>
        <v>80</v>
      </c>
      <c r="B49" s="28">
        <v>17.0</v>
      </c>
      <c r="C49" s="30" t="s">
        <v>35</v>
      </c>
      <c r="D49" s="53"/>
      <c r="E49" s="60">
        <f>SUMIF($H$5:$H$30,"17",$E$5:$E$30)</f>
        <v>0</v>
      </c>
      <c r="F49" s="28">
        <v>17.0</v>
      </c>
      <c r="G49" s="30" t="s">
        <v>35</v>
      </c>
      <c r="H49" s="53"/>
      <c r="I49" s="40">
        <v>17.0</v>
      </c>
      <c r="J49" s="61">
        <f t="shared" si="1"/>
        <v>80</v>
      </c>
    </row>
    <row r="50">
      <c r="A50" s="60">
        <f>SUMIF($D$5:$D$30,"18",$A$5:$A$30)</f>
        <v>0</v>
      </c>
      <c r="B50" s="28">
        <v>18.0</v>
      </c>
      <c r="C50" s="30" t="s">
        <v>55</v>
      </c>
      <c r="D50" s="53"/>
      <c r="E50" s="60">
        <f>SUMIF($H$5:$H$30,"18",$E$5:$E$30)</f>
        <v>0</v>
      </c>
      <c r="F50" s="28">
        <v>18.0</v>
      </c>
      <c r="G50" s="30" t="s">
        <v>55</v>
      </c>
      <c r="H50" s="53"/>
      <c r="I50" s="40">
        <v>18.0</v>
      </c>
      <c r="J50" s="61">
        <f t="shared" si="1"/>
        <v>0</v>
      </c>
    </row>
    <row r="51">
      <c r="A51" s="60">
        <f>SUMIF($D$5:$D$30,"19",$A$5:$A$30)</f>
        <v>0</v>
      </c>
      <c r="B51" s="28">
        <v>19.0</v>
      </c>
      <c r="C51" s="30" t="s">
        <v>56</v>
      </c>
      <c r="D51" s="53"/>
      <c r="E51" s="60">
        <f>SUMIF($H$5:$H$30,"19",$E$5:$E$30)</f>
        <v>0</v>
      </c>
      <c r="F51" s="28">
        <v>19.0</v>
      </c>
      <c r="G51" s="30" t="s">
        <v>56</v>
      </c>
      <c r="H51" s="53"/>
      <c r="I51" s="40">
        <v>19.0</v>
      </c>
      <c r="J51" s="61">
        <f t="shared" si="1"/>
        <v>0</v>
      </c>
    </row>
    <row r="52">
      <c r="A52" s="60">
        <f>SUMIF($D$5:$D$30,"20",$A$5:$A$30)</f>
        <v>0</v>
      </c>
      <c r="B52" s="28">
        <v>20.0</v>
      </c>
      <c r="C52" s="30" t="s">
        <v>57</v>
      </c>
      <c r="D52" s="53"/>
      <c r="E52" s="60">
        <f>SUMIF($H$5:$H$30,"20",$E$5:$E$30)</f>
        <v>0</v>
      </c>
      <c r="F52" s="28">
        <v>20.0</v>
      </c>
      <c r="G52" s="30" t="s">
        <v>57</v>
      </c>
      <c r="H52" s="53"/>
      <c r="I52" s="40">
        <v>20.0</v>
      </c>
      <c r="J52" s="61">
        <f t="shared" si="1"/>
        <v>0</v>
      </c>
    </row>
    <row r="53">
      <c r="A53" s="60">
        <f>SUMIF($D$5:$D$30,"21",$A$5:$A$30)</f>
        <v>0</v>
      </c>
      <c r="B53" s="28">
        <v>21.0</v>
      </c>
      <c r="C53" s="30" t="s">
        <v>58</v>
      </c>
      <c r="D53" s="53"/>
      <c r="E53" s="60">
        <f>SUMIF($H$5:$H$30,"21",$E$5:$E$30)</f>
        <v>0</v>
      </c>
      <c r="F53" s="28">
        <v>21.0</v>
      </c>
      <c r="G53" s="30" t="s">
        <v>58</v>
      </c>
      <c r="H53" s="53"/>
      <c r="I53" s="40">
        <v>21.0</v>
      </c>
      <c r="J53" s="61">
        <f t="shared" si="1"/>
        <v>0</v>
      </c>
    </row>
    <row r="54">
      <c r="A54" s="60">
        <f>SUMIF($D$5:$D$30,"22",$A$5:$A$30)</f>
        <v>45</v>
      </c>
      <c r="B54" s="28">
        <v>22.0</v>
      </c>
      <c r="C54" s="53" t="s">
        <v>30</v>
      </c>
      <c r="D54" s="53"/>
      <c r="E54" s="60">
        <f>SUMIF($H$5:$H$30,"22",$E$5:$E$30)</f>
        <v>40</v>
      </c>
      <c r="F54" s="28">
        <v>22.0</v>
      </c>
      <c r="G54" s="53" t="s">
        <v>30</v>
      </c>
      <c r="H54" s="53"/>
      <c r="I54" s="40">
        <v>22.0</v>
      </c>
      <c r="J54" s="61">
        <f t="shared" si="1"/>
        <v>85</v>
      </c>
    </row>
    <row r="55">
      <c r="A55" s="60">
        <f>SUMIF($D$5:$D$30,"23",$A$5:$A$30)</f>
        <v>0</v>
      </c>
      <c r="B55" s="28">
        <v>23.0</v>
      </c>
      <c r="C55" s="53" t="s">
        <v>59</v>
      </c>
      <c r="D55" s="53"/>
      <c r="E55" s="60">
        <f>SUMIF($H$5:$H$30,"23",$E$5:$E$30)</f>
        <v>0</v>
      </c>
      <c r="F55" s="28">
        <v>23.0</v>
      </c>
      <c r="G55" s="53" t="s">
        <v>59</v>
      </c>
      <c r="H55" s="53"/>
      <c r="I55" s="40">
        <v>23.0</v>
      </c>
      <c r="J55" s="61">
        <f t="shared" si="1"/>
        <v>0</v>
      </c>
    </row>
    <row r="56">
      <c r="A56" s="60">
        <f>SUMIF($D$5:$D$30,"24",$A$5:$A$30)</f>
        <v>0</v>
      </c>
      <c r="B56" s="28">
        <v>24.0</v>
      </c>
      <c r="C56" s="53" t="s">
        <v>60</v>
      </c>
      <c r="D56" s="53"/>
      <c r="E56" s="60">
        <f>SUMIF($H$5:$H$30,"24",$E$5:$E$30)</f>
        <v>0</v>
      </c>
      <c r="F56" s="28">
        <v>24.0</v>
      </c>
      <c r="G56" s="53" t="s">
        <v>60</v>
      </c>
      <c r="H56" s="53"/>
      <c r="I56" s="40">
        <v>24.0</v>
      </c>
      <c r="J56" s="61">
        <f t="shared" si="1"/>
        <v>0</v>
      </c>
    </row>
    <row r="57">
      <c r="A57" s="69">
        <f>SUM(A33:A56)</f>
        <v>6125</v>
      </c>
      <c r="B57" s="70"/>
      <c r="C57" s="70"/>
      <c r="D57" s="70"/>
      <c r="E57" s="69">
        <f>SUM(E33:E56)</f>
        <v>6206</v>
      </c>
      <c r="F57" s="70"/>
      <c r="G57" s="70"/>
      <c r="H57" s="70"/>
      <c r="I57" s="70"/>
      <c r="J57" s="69">
        <f>SUM(J33:J56)</f>
        <v>12331</v>
      </c>
    </row>
  </sheetData>
  <mergeCells count="5">
    <mergeCell ref="A1:J1"/>
    <mergeCell ref="A2:D2"/>
    <mergeCell ref="E2:H2"/>
    <mergeCell ref="A3:D3"/>
    <mergeCell ref="E3:H3"/>
  </mergeCells>
  <printOptions gridLines="1" horizontalCentered="1"/>
  <pageMargins bottom="0.75" footer="0.0" header="0.0" left="0.7" right="0.7" top="0.75"/>
  <pageSetup fitToWidth="0" paperSize="8" cellComments="atEnd" orientation="portrait" pageOrder="overThenDown"/>
  <drawing r:id="rId1"/>
</worksheet>
</file>