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<sst xmlns="http://schemas.openxmlformats.org/spreadsheetml/2006/main" count="308" uniqueCount="86">
  <si>
    <t>常食</t>
  </si>
  <si>
    <t>軟菜食</t>
  </si>
  <si>
    <t>米飯</t>
  </si>
  <si>
    <t>軟菜一口大食</t>
  </si>
  <si>
    <t>きざみ食</t>
  </si>
  <si>
    <t>やわらか食</t>
  </si>
  <si>
    <t>〒950-0983　新潟市中央区神道寺2-5-1</t>
  </si>
  <si>
    <t>ソフト食</t>
  </si>
  <si>
    <t>全粥</t>
  </si>
  <si>
    <t>ペースト食</t>
  </si>
  <si>
    <t>七分粥</t>
  </si>
  <si>
    <t>五分粥</t>
  </si>
  <si>
    <t>三分粥</t>
  </si>
  <si>
    <t>ペースト粥</t>
  </si>
  <si>
    <t>鶏のから揚げ</t>
  </si>
  <si>
    <t>平成14年開院。特徴は、①回復期リハビリテーション、②認知症診療、③神経難病診療の3つの柱で運営しています。いかに「その人らしく生きるか」という点を中心に患者様のサポートをするとともに、どれだけ心のこもったケアや食事が提供できるかという点を重視しています。</t>
  </si>
  <si>
    <t>鶏肉の煮込み</t>
  </si>
  <si>
    <t>鶏肉のテリーヌ</t>
  </si>
  <si>
    <t>栄養科</t>
  </si>
  <si>
    <t>ラクーナ飲むゼリー</t>
  </si>
  <si>
    <t>鮭のムニエル</t>
  </si>
  <si>
    <t>通常のごはん</t>
  </si>
  <si>
    <t>025-244-5000（代）</t>
  </si>
  <si>
    <t>水分が多く軟らかい</t>
  </si>
  <si>
    <t>全粥と重湯を7：3の重量比で混ぜたもの</t>
  </si>
  <si>
    <t>鮭のテリーヌ</t>
  </si>
  <si>
    <t>全粥と重湯を5：5の重量比で混ぜたもの</t>
  </si>
  <si>
    <t>全粥と重湯を3：7の重量比で混ぜたもの</t>
  </si>
  <si>
    <t>全粥に0.7％のソフティアＵを加え、ミキサーにかけたもの</t>
  </si>
  <si>
    <t>025-44-0050（代）</t>
  </si>
  <si>
    <t>ソフティアＳ</t>
  </si>
  <si>
    <t>3</t>
  </si>
  <si>
    <t>2-1</t>
  </si>
  <si>
    <t>キャベツの生姜和え</t>
  </si>
  <si>
    <t>栄養強化デザート</t>
  </si>
  <si>
    <t>1g</t>
  </si>
  <si>
    <t>2g</t>
  </si>
  <si>
    <t>3g</t>
  </si>
  <si>
    <t>一般的な食事</t>
  </si>
  <si>
    <t>かたいものや繊維質の多い食品を除き、咀嚼しやすいようにやわらかく調理したもの</t>
  </si>
  <si>
    <t>軟菜食を一口大サイズに切ったもの</t>
  </si>
  <si>
    <t>食材を小さく刻み、やわらかく調理し、とろみをつけて飲み込みやすくしたもの(トロメイクコンパクト)</t>
  </si>
  <si>
    <t>舌で押しつぶせる程度のやわらかさで、ムース状ときざみ状のものを組み合わせている</t>
  </si>
  <si>
    <t>舌で押しつぶせる程度のやわらかさのムース状を中心に、ゼリー状、ペースト状のものを組み合わせている</t>
  </si>
  <si>
    <t>べたつきが少なく、歯や義歯がなくてものどをゆっくりと通過させることができるペースト状のもの(トロメイクコンパクト）</t>
  </si>
  <si>
    <t>通常の大きさ</t>
  </si>
  <si>
    <t>2×2cm</t>
  </si>
  <si>
    <t>0.5～1cm</t>
  </si>
  <si>
    <t>ムース状
0.5～1cmのきざみ</t>
  </si>
  <si>
    <t>ペースト状
ムース状</t>
  </si>
  <si>
    <t>ペースト状</t>
  </si>
  <si>
    <t>小さじ</t>
  </si>
  <si>
    <t>歯茎でつぶせる</t>
  </si>
  <si>
    <t>舌でつぶせる</t>
  </si>
  <si>
    <t>噛まなくてよい</t>
  </si>
  <si>
    <t>4</t>
  </si>
  <si>
    <t>3 / 2-2</t>
  </si>
  <si>
    <t>2-2 / 2-1</t>
  </si>
  <si>
    <t>米飯150</t>
  </si>
  <si>
    <t>全粥200</t>
  </si>
  <si>
    <t>ペースト粥200</t>
  </si>
  <si>
    <t>ペースト粥150</t>
  </si>
  <si>
    <t>メイバランスＲＨＰ</t>
  </si>
  <si>
    <t>Ｆ2ライト</t>
  </si>
  <si>
    <t>インスロー</t>
  </si>
  <si>
    <t>Ｏｊ・１ｊ対応：可</t>
  </si>
  <si>
    <t>メイバランス1.5Ｚパック</t>
  </si>
  <si>
    <t>ＰＧソフト</t>
  </si>
  <si>
    <t>ハイネックスイーゲル</t>
  </si>
  <si>
    <t>メイバランスmini、メイバランスソフトゼリー、エンジョイゼリー
カロリーメイトゼリー、アガロリーゼリー、ＭＣＴオイル</t>
  </si>
  <si>
    <t>医療法人新成医会　総合リハビリテーションセンター</t>
  </si>
  <si>
    <t>みどり病院</t>
  </si>
  <si>
    <t>更新記録シート</t>
  </si>
  <si>
    <t>同意の確認</t>
  </si>
  <si>
    <t>チェック</t>
  </si>
  <si>
    <t>↓ 氏名を入力 ↓</t>
  </si>
  <si>
    <t>更新内容について施設長の同意を得ました</t>
  </si>
  <si>
    <t>日時</t>
  </si>
  <si>
    <t>氏名</t>
  </si>
  <si>
    <t>作業記録</t>
  </si>
  <si>
    <t>遠山菜穂</t>
  </si>
  <si>
    <t>名前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</si>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</sst>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yyyy/MM/dd"/>
    <numFmt numFmtId="165" formatCode="0.0 &quot;g&quot;"/>
    <numFmt numFmtId="166" formatCode="@ 杯"/>
    <numFmt numFmtId="167" formatCode="@ g"/>
    <numFmt numFmtId="168" formatCode="#,##0 &quot;kcal&quot;"/>
    <numFmt numFmtId="169" formatCode="m/d/yyyy h:mm:ss"/>
    <numFmt numFmtId="170" formatCode="@ &quot;g&quot;"/>
    <numFmt numFmtId="171" formatCode="@ &quot;杯&quot;"/>
  </numFmts>
  <fonts count="21">
    <font>
      <sz val="10.0"/>
      <color rgb="FF000000"/>
      <name val="Arial"/>
      <scheme val="minor"/>
    </font>
    <font>
      <b/>
      <color rgb="FFFFFFFF"/>
      <name val="Arial"/>
      <scheme val="minor"/>
    </font>
    <font>
      <b/>
      <sz val="9.0"/>
      <color rgb="FFFFFFFF"/>
      <name val="Arial"/>
      <scheme val="minor"/>
    </font>
    <font>
      <b/>
      <sz val="10.0"/>
      <color rgb="FF000000"/>
      <name val="Arial"/>
      <scheme val="minor"/>
    </font>
    <font>
      <b/>
      <color theme="1"/>
      <name val="Arial"/>
      <scheme val="minor"/>
    </font>
    <font>
      <color theme="1"/>
      <name val="Arial"/>
      <scheme val="minor"/>
    </font>
    <font>
      <b/>
      <sz val="10.0"/>
      <color theme="1"/>
      <name val="Arial"/>
      <scheme val="minor"/>
    </font>
    <font>
      <sz val="9.0"/>
      <color theme="1"/>
      <name val="Arial"/>
      <scheme val="minor"/>
    </font>
    <font/>
    <font>
      <b/>
      <sz val="12.0"/>
      <color theme="1"/>
      <name val="Arial"/>
      <scheme val="minor"/>
    </font>
    <font>
      <sz val="6.0"/>
      <color theme="1"/>
      <name val="Arial"/>
      <scheme val="minor"/>
    </font>
    <font>
      <b/>
      <sz val="8.0"/>
      <color rgb="FFFFFFFF"/>
      <name val="Arial"/>
      <scheme val="minor"/>
    </font>
    <font>
      <sz val="8.0"/>
      <color theme="1"/>
      <name val="Arial"/>
      <scheme val="minor"/>
    </font>
    <font>
      <b/>
      <sz val="14.0"/>
      <color rgb="FF0033CC"/>
      <name val="Arial"/>
      <scheme val="minor"/>
    </font>
    <font>
      <b/>
      <sz val="16.0"/>
      <color rgb="FF0033CC"/>
      <name val="Arial"/>
      <scheme val="minor"/>
    </font>
    <font>
      <sz val="14.0"/>
      <color theme="1"/>
      <name val="Arial"/>
      <scheme val="minor"/>
    </font>
    <font>
      <color theme="1"/>
      <name val="Arial"/>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FF3300"/>
        <bgColor rgb="FFFF3300"/>
      </patternFill>
    </fill>
    <fill>
      <patternFill patternType="solid">
        <fgColor rgb="FF0033CC"/>
        <bgColor rgb="FF0033CC"/>
      </patternFill>
    </fill>
    <fill>
      <patternFill patternType="solid">
        <fgColor rgb="FF00AF50"/>
        <bgColor rgb="FF00AF50"/>
      </patternFill>
    </fill>
    <fill>
      <patternFill patternType="solid">
        <fgColor rgb="FFFF0000"/>
        <bgColor rgb="FFFF0000"/>
      </patternFill>
    </fill>
    <fill>
      <patternFill patternType="solid">
        <fgColor rgb="FFB4DCF9"/>
        <bgColor rgb="FFB4DCF9"/>
      </patternFill>
    </fill>
    <fill>
      <patternFill patternType="solid">
        <fgColor rgb="FFFFCCA6"/>
        <bgColor rgb="FFFFCCA6"/>
      </patternFill>
    </fill>
    <fill>
      <patternFill patternType="solid">
        <fgColor rgb="FFDBF7B8"/>
        <bgColor rgb="FFDBF7B8"/>
      </patternFill>
    </fill>
    <fill>
      <patternFill patternType="solid">
        <fgColor rgb="FFFFE0E0"/>
        <bgColor rgb="FFFFE0E0"/>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FF3300"/>
      </left>
      <right style="thin">
        <color rgb="FFFF3300"/>
      </right>
      <top style="thin">
        <color rgb="FFFF3300"/>
      </top>
      <bottom style="thin">
        <color rgb="FFFF3300"/>
      </bottom>
    </border>
    <border>
      <left style="thin">
        <color rgb="FF0033CC"/>
      </left>
      <top style="thin">
        <color rgb="FF0033CC"/>
      </top>
      <bottom style="thin">
        <color rgb="FF0033CC"/>
      </bottom>
    </border>
    <border>
      <left style="thin">
        <color rgb="FF00AF50"/>
      </left>
      <right style="thin">
        <color rgb="FF00AF50"/>
      </right>
      <top style="thin">
        <color rgb="FF00AF50"/>
      </top>
      <bottom style="thin">
        <color rgb="FF00AF50"/>
      </bottom>
    </border>
    <border>
      <left style="thin">
        <color rgb="FFFF0000"/>
      </left>
      <right style="thin">
        <color rgb="FFFF0000"/>
      </right>
      <top style="thin">
        <color rgb="FFFF0000"/>
      </top>
      <bottom style="thin">
        <color rgb="FFFF0000"/>
      </bottom>
    </border>
    <border>
      <left style="thin">
        <color rgb="FF0033CC"/>
      </left>
      <right style="thin">
        <color rgb="FF0033CC"/>
      </right>
      <top style="thin">
        <color rgb="FF0033CC"/>
      </top>
      <bottom style="thin">
        <color rgb="FF0033CC"/>
      </bottom>
    </border>
    <border>
      <left style="thin">
        <color rgb="FFFF3300"/>
      </left>
      <right style="thin">
        <color rgb="FFFF3300"/>
      </right>
      <top style="thin">
        <color rgb="FFFF3300"/>
      </top>
    </border>
    <border>
      <left style="thin">
        <color rgb="FFFF0000"/>
      </left>
      <right style="thin">
        <color rgb="FFFF0000"/>
      </right>
      <top style="thin">
        <color rgb="FFFF0000"/>
      </top>
    </border>
    <border>
      <left style="thin">
        <color rgb="FFFF3300"/>
      </left>
      <right style="thin">
        <color rgb="FFFF3300"/>
      </right>
    </border>
    <border>
      <left style="thin">
        <color rgb="FFFF0000"/>
      </left>
      <right style="thin">
        <color rgb="FFFF0000"/>
      </right>
    </border>
    <border>
      <left style="thin">
        <color rgb="FF0033CC"/>
      </left>
      <right style="thin">
        <color rgb="FF0033CC"/>
      </right>
      <top style="thin">
        <color rgb="FF0033CC"/>
      </top>
    </border>
    <border>
      <right style="thin">
        <color rgb="FFFF3300"/>
      </right>
    </border>
    <border>
      <left style="thin">
        <color rgb="FFFF0000"/>
      </left>
      <right style="thin">
        <color rgb="FFFF0000"/>
      </right>
      <bottom style="thin">
        <color rgb="FFFF0000"/>
      </bottom>
    </border>
    <border>
      <left style="thin">
        <color rgb="FFFF3300"/>
      </left>
      <right style="thin">
        <color rgb="FFFF3300"/>
      </right>
      <bottom style="thin">
        <color rgb="FFFF3300"/>
      </bottom>
    </border>
    <border>
      <right style="thin">
        <color rgb="FFFF3300"/>
      </right>
      <bottom style="thin">
        <color rgb="FFFF3300"/>
      </bottom>
    </border>
    <border>
      <left style="thin">
        <color rgb="FFFF3300"/>
      </left>
      <top style="thin">
        <color rgb="FFFF3300"/>
      </top>
    </border>
    <border>
      <left style="thin">
        <color rgb="FFFF3300"/>
      </lef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bottom style="medium">
        <color rgb="FF0033CC"/>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959595"/>
      </left>
      <right style="thin">
        <color rgb="FF959595"/>
      </right>
      <top style="thin">
        <color rgb="FF959595"/>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6">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2" numFmtId="0" xfId="0" applyAlignment="1" applyBorder="1" applyFill="1" applyFont="1">
      <alignment shrinkToFit="0" vertical="center" wrapText="0"/>
    </xf>
    <xf borderId="3" fillId="4" fontId="1" numFmtId="0" xfId="0" applyAlignment="1" applyBorder="1" applyFill="1" applyFont="1">
      <alignment vertical="center"/>
    </xf>
    <xf borderId="2" fillId="3" fontId="1" numFmtId="0" xfId="0" applyAlignment="1" applyBorder="1" applyFont="1">
      <alignment vertical="center"/>
    </xf>
    <xf borderId="4" fillId="5" fontId="1" numFmtId="0" xfId="0" applyAlignment="1" applyBorder="1" applyFill="1" applyFont="1">
      <alignment vertical="center"/>
    </xf>
    <xf borderId="5" fillId="6" fontId="3" numFmtId="0" xfId="0" applyAlignment="1" applyBorder="1" applyFill="1" applyFont="1">
      <alignment horizontal="center" vertical="center"/>
    </xf>
    <xf borderId="6" fillId="7" fontId="4" numFmtId="0" xfId="0" applyAlignment="1" applyBorder="1" applyFill="1" applyFont="1">
      <alignment horizontal="center" vertical="center"/>
    </xf>
    <xf borderId="3" fillId="8" fontId="4" numFmtId="0" xfId="0" applyAlignment="1" applyBorder="1" applyFill="1" applyFont="1">
      <alignment horizontal="center" vertical="center"/>
    </xf>
    <xf borderId="1" fillId="0" fontId="5" numFmtId="0" xfId="0" applyAlignment="1" applyBorder="1" applyFont="1">
      <alignment horizontal="center" readingOrder="0" shrinkToFit="0" vertical="center" wrapText="0"/>
    </xf>
    <xf borderId="4" fillId="9" fontId="4" numFmtId="0" xfId="0" applyAlignment="1" applyBorder="1" applyFill="1" applyFont="1">
      <alignment horizontal="center" vertical="center"/>
    </xf>
    <xf borderId="3" fillId="0" fontId="5" numFmtId="0" xfId="0" applyAlignment="1" applyBorder="1" applyFont="1">
      <alignment horizontal="center" readingOrder="0" shrinkToFit="0" vertical="center" wrapText="0"/>
    </xf>
    <xf borderId="5" fillId="6" fontId="5" numFmtId="0" xfId="0" applyAlignment="1" applyBorder="1" applyFont="1">
      <alignment horizontal="center" vertical="center"/>
    </xf>
    <xf borderId="4" fillId="0" fontId="5" numFmtId="0" xfId="0" applyAlignment="1" applyBorder="1" applyFont="1">
      <alignment readingOrder="0" shrinkToFit="0" vertical="center" wrapText="0"/>
    </xf>
    <xf borderId="6" fillId="7" fontId="6" numFmtId="0" xfId="0" applyAlignment="1" applyBorder="1" applyFont="1">
      <alignment horizontal="center" vertical="center"/>
    </xf>
    <xf borderId="3" fillId="0" fontId="5" numFmtId="0" xfId="0" applyAlignment="1" applyBorder="1" applyFont="1">
      <alignment horizontal="center" shrinkToFit="0" vertical="center" wrapText="0"/>
    </xf>
    <xf borderId="6" fillId="0" fontId="7" numFmtId="0" xfId="0" applyAlignment="1" applyBorder="1" applyFont="1">
      <alignment horizontal="center" readingOrder="0" shrinkToFit="0" vertical="center" wrapText="0"/>
    </xf>
    <xf borderId="7" fillId="0" fontId="5" numFmtId="0" xfId="0" applyAlignment="1" applyBorder="1" applyFont="1">
      <alignment readingOrder="0" shrinkToFit="0" vertical="center" wrapText="1"/>
    </xf>
    <xf borderId="3" fillId="0" fontId="5" numFmtId="0" xfId="0" applyAlignment="1" applyBorder="1" applyFont="1">
      <alignment horizontal="center" vertical="center"/>
    </xf>
    <xf borderId="8" fillId="7" fontId="4" numFmtId="0" xfId="0" applyAlignment="1" applyBorder="1" applyFont="1">
      <alignment horizontal="center" vertical="center"/>
    </xf>
    <xf borderId="8" fillId="0" fontId="5" numFmtId="0" xfId="0" applyAlignment="1" applyBorder="1" applyFont="1">
      <alignment horizontal="center" vertical="center"/>
    </xf>
    <xf borderId="5" fillId="6" fontId="4" numFmtId="0" xfId="0" applyAlignment="1" applyBorder="1" applyFont="1">
      <alignment horizontal="center" vertical="center"/>
    </xf>
    <xf borderId="9" fillId="0" fontId="8" numFmtId="0" xfId="0" applyBorder="1" applyFont="1"/>
    <xf borderId="5" fillId="0" fontId="7" numFmtId="0" xfId="0" applyAlignment="1" applyBorder="1" applyFont="1">
      <alignment horizontal="center" readingOrder="0" shrinkToFit="0" vertical="center" wrapText="1"/>
    </xf>
    <xf borderId="3" fillId="0" fontId="7" numFmtId="0" xfId="0" applyAlignment="1" applyBorder="1" applyFont="1">
      <alignment readingOrder="0" shrinkToFit="0" vertical="center" wrapText="1"/>
    </xf>
    <xf borderId="10" fillId="6" fontId="4" numFmtId="0" xfId="0" applyAlignment="1" applyBorder="1" applyFont="1">
      <alignment horizontal="center" vertical="center"/>
    </xf>
    <xf borderId="11" fillId="0" fontId="5" numFmtId="0" xfId="0" applyAlignment="1" applyBorder="1" applyFont="1">
      <alignment horizontal="center" vertical="center"/>
    </xf>
    <xf borderId="10" fillId="0" fontId="7" numFmtId="0" xfId="0" applyAlignment="1" applyBorder="1" applyFont="1">
      <alignment horizontal="center" readingOrder="0" shrinkToFit="0" vertical="center" wrapText="0"/>
    </xf>
    <xf borderId="3" fillId="0" fontId="9" numFmtId="49" xfId="0" applyAlignment="1" applyBorder="1" applyFont="1" applyNumberFormat="1">
      <alignment horizontal="center" readingOrder="0" shrinkToFit="0" vertical="center" wrapText="0"/>
    </xf>
    <xf borderId="4" fillId="9" fontId="4" numFmtId="0" xfId="0" applyAlignment="1" applyBorder="1" applyFont="1">
      <alignment horizontal="center" readingOrder="0" vertical="center"/>
    </xf>
    <xf borderId="10" fillId="0" fontId="7" numFmtId="0" xfId="0" applyAlignment="1" applyBorder="1" applyFont="1">
      <alignment horizontal="center" shrinkToFit="0" vertical="center" wrapText="0"/>
    </xf>
    <xf borderId="4" fillId="10" fontId="5" numFmtId="164" xfId="0" applyAlignment="1" applyBorder="1" applyFill="1" applyFont="1" applyNumberFormat="1">
      <alignment horizontal="left" readingOrder="0" shrinkToFit="0" vertical="center" wrapText="0"/>
    </xf>
    <xf borderId="12" fillId="0" fontId="8" numFmtId="0" xfId="0" applyBorder="1" applyFont="1"/>
    <xf borderId="6" fillId="0" fontId="10" numFmtId="0" xfId="0" applyAlignment="1" applyBorder="1" applyFont="1">
      <alignment horizontal="center" readingOrder="0" shrinkToFit="0" vertical="center" wrapText="0"/>
    </xf>
    <xf borderId="10" fillId="6" fontId="4" numFmtId="0" xfId="0" applyAlignment="1" applyBorder="1" applyFont="1">
      <alignment horizontal="center" readingOrder="0" vertical="center"/>
    </xf>
    <xf borderId="13" fillId="7" fontId="4" numFmtId="0" xfId="0" applyAlignment="1" applyBorder="1" applyFont="1">
      <alignment horizontal="center" vertical="center"/>
    </xf>
    <xf borderId="14" fillId="0" fontId="5" numFmtId="0" xfId="0" applyAlignment="1" applyBorder="1" applyFont="1">
      <alignment horizontal="center" vertical="center"/>
    </xf>
    <xf borderId="10" fillId="0" fontId="5" numFmtId="165" xfId="0" applyAlignment="1" applyBorder="1" applyFont="1" applyNumberFormat="1">
      <alignment horizontal="center" readingOrder="0" shrinkToFit="0" vertical="center" wrapText="0"/>
    </xf>
    <xf borderId="13" fillId="0" fontId="5" numFmtId="0" xfId="0" applyAlignment="1" applyBorder="1" applyFont="1">
      <alignment horizontal="center" vertical="center"/>
    </xf>
    <xf borderId="10" fillId="0" fontId="5" numFmtId="165" xfId="0" applyAlignment="1" applyBorder="1" applyFont="1" applyNumberFormat="1">
      <alignment horizontal="center" shrinkToFit="0" vertical="center" wrapText="0"/>
    </xf>
    <xf borderId="1" fillId="0" fontId="7" numFmtId="0" xfId="0" applyAlignment="1" applyBorder="1" applyFont="1">
      <alignment readingOrder="0" shrinkToFit="0" vertical="center" wrapText="1"/>
    </xf>
    <xf borderId="10" fillId="0" fontId="5" numFmtId="165" xfId="0" applyAlignment="1" applyBorder="1" applyFont="1" applyNumberFormat="1">
      <alignment horizontal="center" readingOrder="0" shrinkToFit="0" vertical="center" wrapText="0"/>
    </xf>
    <xf borderId="10" fillId="0" fontId="5" numFmtId="165" xfId="0" applyAlignment="1" applyBorder="1" applyFont="1" applyNumberFormat="1">
      <alignment horizontal="center" shrinkToFit="0" vertical="center" wrapText="0"/>
    </xf>
    <xf borderId="5" fillId="6" fontId="4" numFmtId="0" xfId="0" applyAlignment="1" applyBorder="1" applyFont="1">
      <alignment horizontal="center" readingOrder="0" vertical="center"/>
    </xf>
    <xf borderId="1" fillId="7" fontId="4" numFmtId="0" xfId="0" applyAlignment="1" applyBorder="1" applyFont="1">
      <alignment horizontal="center" vertical="center"/>
    </xf>
    <xf borderId="5" fillId="0" fontId="5" numFmtId="166" xfId="0" applyAlignment="1" applyBorder="1" applyFont="1" applyNumberFormat="1">
      <alignment horizontal="center" readingOrder="0" shrinkToFit="0" vertical="center" wrapText="0"/>
    </xf>
    <xf borderId="1" fillId="0" fontId="5" numFmtId="0" xfId="0" applyAlignment="1" applyBorder="1" applyFont="1">
      <alignment horizontal="center" readingOrder="0" shrinkToFit="0" vertical="center" wrapText="1"/>
    </xf>
    <xf borderId="5" fillId="0" fontId="5" numFmtId="166" xfId="0" applyAlignment="1" applyBorder="1" applyFont="1" applyNumberFormat="1">
      <alignment horizontal="center" shrinkToFit="0" vertical="center" wrapText="0"/>
    </xf>
    <xf borderId="1" fillId="0" fontId="5" numFmtId="0" xfId="0" applyAlignment="1" applyBorder="1" applyFont="1">
      <alignment horizontal="center" shrinkToFit="0" vertical="center" wrapText="1"/>
    </xf>
    <xf borderId="6" fillId="0" fontId="9" numFmtId="49" xfId="0" applyAlignment="1" applyBorder="1" applyFont="1" applyNumberFormat="1">
      <alignment horizontal="center" shrinkToFit="0" vertical="center" wrapText="0"/>
    </xf>
    <xf borderId="6" fillId="0" fontId="9" numFmtId="49" xfId="0" applyAlignment="1" applyBorder="1" applyFont="1" applyNumberFormat="1">
      <alignment horizontal="center" readingOrder="0" shrinkToFit="0" vertical="center" wrapText="0"/>
    </xf>
    <xf borderId="15" fillId="7" fontId="4" numFmtId="0" xfId="0" applyAlignment="1" applyBorder="1" applyFont="1">
      <alignment horizontal="center" vertical="center"/>
    </xf>
    <xf borderId="6" fillId="0" fontId="5" numFmtId="167" xfId="0" applyAlignment="1" applyBorder="1" applyFont="1" applyNumberFormat="1">
      <alignment horizontal="center" readingOrder="0" shrinkToFit="0" vertical="center" wrapText="0"/>
    </xf>
    <xf borderId="16" fillId="0" fontId="8" numFmtId="0" xfId="0" applyBorder="1" applyFont="1"/>
    <xf borderId="13" fillId="0" fontId="5" numFmtId="168" xfId="0" applyAlignment="1" applyBorder="1" applyFont="1" applyNumberFormat="1">
      <alignment horizontal="center" readingOrder="0" shrinkToFit="0" vertical="center" wrapText="0"/>
    </xf>
    <xf borderId="17" fillId="11" fontId="11" numFmtId="0" xfId="0" applyAlignment="1" applyBorder="1" applyFill="1" applyFont="1">
      <alignment vertical="center"/>
    </xf>
    <xf borderId="18" fillId="12" fontId="1" numFmtId="0" xfId="0" applyAlignment="1" applyBorder="1" applyFill="1" applyFont="1">
      <alignment vertical="center"/>
    </xf>
    <xf borderId="19" fillId="13" fontId="5" numFmtId="0" xfId="0" applyAlignment="1" applyBorder="1" applyFill="1" applyFont="1">
      <alignment horizontal="center" vertical="center"/>
    </xf>
    <xf borderId="17" fillId="0" fontId="12" numFmtId="0" xfId="0" applyAlignment="1" applyBorder="1" applyFont="1">
      <alignment horizontal="center" readingOrder="0" shrinkToFit="0" vertical="center" wrapText="1"/>
    </xf>
    <xf borderId="20" fillId="0" fontId="12" numFmtId="0" xfId="0" applyAlignment="1" applyBorder="1" applyFont="1">
      <alignment horizontal="center" shrinkToFit="0" vertical="center" wrapText="1"/>
    </xf>
    <xf borderId="21" fillId="0" fontId="7" numFmtId="0" xfId="0" applyAlignment="1" applyBorder="1" applyFont="1">
      <alignment horizontal="center" readingOrder="0" vertical="center"/>
    </xf>
    <xf borderId="18" fillId="0" fontId="7" numFmtId="0" xfId="0" applyAlignment="1" applyBorder="1" applyFont="1">
      <alignment horizontal="left" readingOrder="0" vertical="center"/>
    </xf>
    <xf borderId="22" fillId="0" fontId="8" numFmtId="0" xfId="0" applyBorder="1" applyFont="1"/>
    <xf borderId="21" fillId="0" fontId="7" numFmtId="0" xfId="0" applyAlignment="1" applyBorder="1" applyFont="1">
      <alignment horizontal="left" readingOrder="0" shrinkToFit="0" vertical="center" wrapText="1"/>
    </xf>
    <xf borderId="23" fillId="0" fontId="8" numFmtId="0" xfId="0" applyBorder="1" applyFont="1"/>
    <xf borderId="24" fillId="0" fontId="8" numFmtId="0" xfId="0" applyBorder="1" applyFont="1"/>
    <xf borderId="17" fillId="0" fontId="12" numFmtId="0" xfId="0" applyAlignment="1" applyBorder="1" applyFont="1">
      <alignment horizontal="center" shrinkToFit="0" vertical="center" wrapText="1"/>
    </xf>
    <xf borderId="25" fillId="0" fontId="8" numFmtId="0" xfId="0" applyBorder="1" applyFont="1"/>
    <xf borderId="26" fillId="0" fontId="8" numFmtId="0" xfId="0" applyBorder="1" applyFont="1"/>
    <xf borderId="27" fillId="0" fontId="13" numFmtId="0" xfId="0" applyAlignment="1" applyBorder="1" applyFont="1">
      <alignment horizontal="left" readingOrder="0" vertical="bottom"/>
    </xf>
    <xf borderId="27" fillId="0" fontId="14" numFmtId="0" xfId="0" applyAlignment="1" applyBorder="1" applyFont="1">
      <alignment horizontal="left" readingOrder="0" vertical="bottom"/>
    </xf>
    <xf borderId="27" fillId="0" fontId="15" numFmtId="0" xfId="0" applyAlignment="1" applyBorder="1" applyFont="1">
      <alignment horizontal="left" vertical="bottom"/>
    </xf>
    <xf borderId="0" fillId="0" fontId="15" numFmtId="0" xfId="0" applyAlignment="1" applyFont="1">
      <alignment horizontal="left" vertical="center"/>
    </xf>
    <xf borderId="28" fillId="2" fontId="1" numFmtId="0" xfId="0" applyAlignment="1" applyBorder="1" applyFont="1">
      <alignment vertical="center"/>
    </xf>
    <xf borderId="29" fillId="2" fontId="5" numFmtId="0" xfId="0" applyBorder="1" applyFont="1"/>
    <xf borderId="6" fillId="0" fontId="5" numFmtId="0" xfId="0" applyAlignment="1" applyBorder="1" applyFont="1">
      <alignment horizontal="center" shrinkToFit="0" vertical="center" wrapText="0"/>
    </xf>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32" fillId="14" fontId="16" numFmtId="0" xfId="0" applyAlignment="1" applyBorder="1" applyFont="1">
      <alignment vertical="bottom"/>
    </xf>
    <xf borderId="32" fillId="14" fontId="17" numFmtId="0" xfId="0" applyAlignment="1" applyBorder="1" applyFont="1">
      <alignment horizontal="center" vertical="bottom"/>
    </xf>
    <xf borderId="32" fillId="14" fontId="17" numFmtId="0" xfId="0" applyAlignment="1" applyBorder="1" applyFont="1">
      <alignment horizontal="center" vertical="bottom"/>
    </xf>
    <xf borderId="31" fillId="0" fontId="18" numFmtId="0" xfId="0" applyAlignment="1" applyBorder="1" applyFont="1">
      <alignment vertical="bottom"/>
    </xf>
    <xf borderId="32" fillId="0" fontId="16" numFmtId="0" xfId="0" applyAlignment="1" applyBorder="1" applyFont="1">
      <alignment vertical="bottom"/>
    </xf>
    <xf borderId="32" fillId="0" fontId="16" numFmtId="0" xfId="0" applyAlignment="1" applyBorder="1" applyFont="1">
      <alignment horizontal="center" readingOrder="0"/>
    </xf>
    <xf borderId="32" fillId="0" fontId="16" numFmtId="0" xfId="0" applyAlignment="1" applyBorder="1" applyFont="1">
      <alignment readingOrder="0" vertical="bottom"/>
    </xf>
    <xf borderId="0" fillId="0" fontId="16" numFmtId="0" xfId="0" applyAlignment="1" applyFont="1">
      <alignment vertical="bottom"/>
    </xf>
    <xf borderId="0" fillId="0" fontId="16" numFmtId="0" xfId="0" applyAlignment="1" applyFont="1">
      <alignment horizontal="center" vertical="bottom"/>
    </xf>
    <xf borderId="0" fillId="0" fontId="5" numFmtId="14" xfId="0" applyAlignment="1" applyFont="1" applyNumberFormat="1">
      <alignment readingOrder="0"/>
    </xf>
    <xf borderId="0" fillId="0" fontId="5" numFmtId="0" xfId="0" applyAlignment="1" applyFont="1">
      <alignment readingOrder="0"/>
    </xf>
    <xf borderId="0" fillId="0" fontId="5" numFmtId="169" xfId="0" applyAlignment="1" applyFont="1" applyNumberFormat="1">
      <alignment readingOrder="0"/>
    </xf>
    <xf borderId="6" fillId="0" fontId="7" numFmtId="0" xfId="0" applyAlignment="1" applyBorder="1" applyFont="1">
      <alignment horizontal="center" shrinkToFit="0" vertical="center" wrapText="1"/>
    </xf>
    <xf borderId="4" fillId="5" fontId="1" numFmtId="0" xfId="0" applyAlignment="1" applyBorder="1" applyFont="1">
      <alignment horizontal="center" vertical="center"/>
    </xf>
    <xf borderId="0" fillId="0" fontId="5" numFmtId="0" xfId="0" applyAlignment="1" applyFont="1">
      <alignment horizontal="center" vertical="center"/>
    </xf>
    <xf borderId="33" fillId="9" fontId="4" numFmtId="0" xfId="0" applyAlignment="1" applyBorder="1" applyFont="1">
      <alignment horizontal="center" vertical="center"/>
    </xf>
    <xf borderId="1" fillId="0" fontId="5" numFmtId="0" xfId="0" applyAlignment="1" applyBorder="1" applyFont="1">
      <alignment readingOrder="0" shrinkToFit="0" vertical="center" wrapText="0"/>
    </xf>
    <xf borderId="6" fillId="0" fontId="5" numFmtId="0" xfId="0" applyAlignment="1" applyBorder="1" applyFont="1">
      <alignment readingOrder="0" shrinkToFit="0" vertical="center" wrapText="1"/>
    </xf>
    <xf borderId="33" fillId="0" fontId="5" numFmtId="0" xfId="0" applyAlignment="1" applyBorder="1" applyFont="1">
      <alignment readingOrder="0" shrinkToFit="0" vertical="center" wrapText="0"/>
    </xf>
    <xf borderId="8" fillId="0" fontId="8" numFmtId="0" xfId="0" applyBorder="1" applyFont="1"/>
    <xf borderId="34" fillId="0" fontId="5" numFmtId="0" xfId="0" applyAlignment="1" applyBorder="1" applyFont="1">
      <alignment readingOrder="0" shrinkToFit="0" vertical="center" wrapText="0"/>
    </xf>
    <xf borderId="7" fillId="9" fontId="4" numFmtId="0" xfId="0" applyAlignment="1" applyBorder="1" applyFont="1">
      <alignment horizontal="center" vertical="center"/>
    </xf>
    <xf borderId="35" fillId="0" fontId="5" numFmtId="0" xfId="0" applyAlignment="1" applyBorder="1" applyFont="1">
      <alignment readingOrder="0" shrinkToFit="0" vertical="center" wrapText="0"/>
    </xf>
    <xf borderId="1" fillId="9" fontId="4" numFmtId="0" xfId="0" applyAlignment="1" applyBorder="1" applyFont="1">
      <alignment horizontal="center" readingOrder="0" vertical="center"/>
    </xf>
    <xf borderId="1" fillId="0" fontId="5" numFmtId="164" xfId="0" applyAlignment="1" applyBorder="1" applyFont="1" applyNumberFormat="1">
      <alignment horizontal="left" readingOrder="0" shrinkToFit="0" vertical="center" wrapText="0"/>
    </xf>
    <xf borderId="13" fillId="0" fontId="8" numFmtId="0" xfId="0" applyBorder="1" applyFont="1"/>
    <xf borderId="1" fillId="2" fontId="1" numFmtId="0" xfId="0" applyAlignment="1" applyBorder="1" applyFont="1">
      <alignment horizontal="center" vertical="center"/>
    </xf>
    <xf borderId="3" fillId="4" fontId="1" numFmtId="0" xfId="0" applyAlignment="1" applyBorder="1" applyFont="1">
      <alignment horizontal="center" vertical="center"/>
    </xf>
    <xf borderId="2" fillId="3" fontId="2" numFmtId="0" xfId="0" applyAlignment="1" applyBorder="1" applyFont="1">
      <alignment horizontal="center" shrinkToFit="0" vertical="center" wrapText="0"/>
    </xf>
    <xf borderId="2" fillId="3" fontId="1" numFmtId="0" xfId="0" applyAlignment="1" applyBorder="1" applyFont="1">
      <alignment horizontal="center" vertical="center"/>
    </xf>
    <xf borderId="3" fillId="0" fontId="7" numFmtId="0" xfId="0" applyAlignment="1" applyBorder="1" applyFont="1">
      <alignment shrinkToFit="0" vertical="center" wrapText="1"/>
    </xf>
    <xf borderId="3" fillId="0" fontId="19" numFmtId="49" xfId="0" applyAlignment="1" applyBorder="1" applyFont="1" applyNumberFormat="1">
      <alignment horizontal="center" readingOrder="0" shrinkToFit="0" vertical="center" wrapText="0"/>
    </xf>
    <xf borderId="6" fillId="0" fontId="20" numFmtId="0" xfId="0" applyAlignment="1" applyBorder="1" applyFont="1">
      <alignment horizontal="center" shrinkToFit="0" vertical="center" wrapText="0"/>
    </xf>
    <xf borderId="6" fillId="0" fontId="20" numFmtId="0" xfId="0" applyAlignment="1" applyBorder="1" applyFont="1">
      <alignment horizontal="center" readingOrder="0" shrinkToFit="0" vertical="center" wrapText="0"/>
    </xf>
    <xf borderId="16" fillId="7" fontId="4" numFmtId="0" xfId="0" applyAlignment="1" applyBorder="1" applyFont="1">
      <alignment horizontal="center" readingOrder="0" vertical="center"/>
    </xf>
    <xf borderId="13" fillId="0" fontId="5" numFmtId="168" xfId="0" applyAlignment="1" applyBorder="1" applyFont="1" applyNumberFormat="1">
      <alignment horizontal="center" readingOrder="0" shrinkToFit="0" vertical="center" wrapText="0"/>
    </xf>
    <xf borderId="1" fillId="0" fontId="7" numFmtId="0" xfId="0" applyAlignment="1" applyBorder="1" applyFont="1">
      <alignment horizontal="left" shrinkToFit="0" vertical="center" wrapText="1"/>
    </xf>
    <xf borderId="17" fillId="11" fontId="11" numFmtId="0" xfId="0" applyAlignment="1" applyBorder="1" applyFont="1">
      <alignment horizontal="center" vertical="center"/>
    </xf>
    <xf borderId="18" fillId="12" fontId="1" numFmtId="0" xfId="0" applyAlignment="1" applyBorder="1" applyFont="1">
      <alignment horizontal="center" vertical="center"/>
    </xf>
    <xf borderId="36" fillId="0" fontId="7" numFmtId="0" xfId="0" applyAlignment="1" applyBorder="1" applyFont="1">
      <alignment horizontal="left" readingOrder="0" shrinkToFit="0" vertical="center" wrapText="1"/>
    </xf>
    <xf borderId="6" fillId="0" fontId="5" numFmtId="0" xfId="0" applyAlignment="1" applyBorder="1" applyFont="1">
      <alignment horizontal="center" readingOrder="0" shrinkToFit="0" vertical="center" wrapText="0"/>
    </xf>
    <xf borderId="6" fillId="0" fontId="7" numFmtId="0" xfId="0" applyAlignment="1" applyBorder="1" applyFont="1">
      <alignment horizontal="center" readingOrder="0" shrinkToFit="0" vertical="center" wrapText="1"/>
    </xf>
    <xf borderId="6" fillId="0" fontId="5" numFmtId="167" xfId="0" applyAlignment="1" applyBorder="1" applyFont="1" applyNumberFormat="1">
      <alignment horizontal="center" shrinkToFit="0" vertical="center" wrapText="0"/>
    </xf>
    <xf borderId="13" fillId="0" fontId="5" numFmtId="168" xfId="0" applyAlignment="1" applyBorder="1" applyFont="1" applyNumberFormat="1">
      <alignment horizontal="center" shrinkToFit="0" vertical="center" wrapText="0"/>
    </xf>
    <xf borderId="1" fillId="0" fontId="7" numFmtId="0" xfId="0" applyAlignment="1" applyBorder="1" applyFont="1">
      <alignment horizontal="left" readingOrder="0" shrinkToFit="0" vertical="center" wrapText="1"/>
    </xf>
    <xf borderId="37" fillId="4" fontId="1" numFmtId="0" xfId="0" applyAlignment="1" applyBorder="1" applyFont="1">
      <alignment vertical="center"/>
    </xf>
    <xf borderId="38" fillId="4" fontId="5" numFmtId="0" xfId="0" applyBorder="1" applyFont="1"/>
    <xf borderId="6" fillId="0" fontId="20" numFmtId="49" xfId="0" applyAlignment="1" applyBorder="1" applyFont="1" applyNumberFormat="1">
      <alignment horizontal="center" shrinkToFit="0" vertical="center" wrapText="0"/>
    </xf>
    <xf borderId="6" fillId="0" fontId="20" numFmtId="49" xfId="0" applyAlignment="1" applyBorder="1" applyFont="1" applyNumberFormat="1">
      <alignment horizontal="center" readingOrder="0" shrinkToFit="0" vertical="center" wrapText="0"/>
    </xf>
    <xf borderId="6" fillId="0" fontId="5" numFmtId="170" xfId="0" applyAlignment="1" applyBorder="1" applyFont="1" applyNumberFormat="1">
      <alignment horizontal="center" readingOrder="0" shrinkToFit="0" vertical="center" wrapText="0"/>
    </xf>
    <xf borderId="3" fillId="0" fontId="7" numFmtId="0" xfId="0" applyAlignment="1" applyBorder="1" applyFont="1">
      <alignment horizontal="left" readingOrder="0" shrinkToFit="0" vertical="center" wrapText="1"/>
    </xf>
    <xf borderId="3" fillId="0" fontId="7" numFmtId="0" xfId="0" applyAlignment="1" applyBorder="1" applyFont="1">
      <alignment horizontal="left" shrinkToFit="0" vertical="center" wrapText="1"/>
    </xf>
    <xf borderId="39" fillId="3" fontId="5" numFmtId="0" xfId="0" applyBorder="1" applyFont="1"/>
    <xf borderId="3" fillId="0" fontId="9" numFmtId="49" xfId="0" applyAlignment="1" applyBorder="1" applyFont="1" applyNumberFormat="1">
      <alignment horizontal="center" shrinkToFit="0" vertical="center" wrapText="0"/>
    </xf>
    <xf borderId="5" fillId="0" fontId="5" numFmtId="171" xfId="0" applyAlignment="1" applyBorder="1" applyFont="1" applyNumberFormat="1">
      <alignment horizontal="center" readingOrder="0" shrinkToFit="0" vertical="center" wrapText="0"/>
    </xf>
    <xf borderId="5" fillId="0" fontId="5" numFmtId="171" xfId="0" applyAlignment="1" applyBorder="1" applyFont="1" applyNumberFormat="1">
      <alignment horizontal="center" shrinkToFit="0" vertical="center" wrapText="0"/>
    </xf>
    <xf borderId="5" fillId="0" fontId="5" numFmtId="171" xfId="0" applyAlignment="1" applyBorder="1" applyFont="1" applyNumberFormat="1">
      <alignment horizontal="center" readingOrder="0" shrinkToFit="0" vertical="center" wrapText="0"/>
    </xf>
    <xf borderId="5" fillId="0" fontId="5" numFmtId="171" xfId="0" applyAlignment="1" applyBorder="1" applyFont="1" applyNumberFormat="1">
      <alignment horizontal="center" shrinkToFit="0" vertical="center" wrapText="0"/>
    </xf>
    <xf borderId="20" fillId="11" fontId="1" numFmtId="0" xfId="0" applyAlignment="1" applyBorder="1" applyFont="1">
      <alignment vertical="center"/>
    </xf>
    <xf borderId="40" fillId="11" fontId="5" numFmtId="0" xfId="0" applyBorder="1" applyFont="1"/>
    <xf borderId="0" fillId="12" fontId="1" numFmtId="0" xfId="0" applyAlignment="1" applyFont="1">
      <alignment vertical="center"/>
    </xf>
    <xf borderId="0" fillId="12" fontId="5" numFmtId="0" xfId="0" applyFont="1"/>
    <xf borderId="18"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42" fillId="0" fontId="8" numFmtId="0" xfId="0" applyBorder="1" applyFont="1"/>
    <xf borderId="5" fillId="0" fontId="7" numFmtId="0" xfId="0" applyAlignment="1" applyBorder="1" applyFont="1">
      <alignment horizontal="center" shrinkToFit="0" vertical="center" wrapText="1"/>
    </xf>
    <xf borderId="43" fillId="0" fontId="8" numFmtId="0" xfId="0" applyBorder="1" applyFont="1"/>
    <xf borderId="44" fillId="0" fontId="8" numFmtId="0" xfId="0" applyBorder="1" applyFont="1"/>
    <xf borderId="34" fillId="5" fontId="1" numFmtId="0" xfId="0" applyAlignment="1" applyBorder="1" applyFont="1">
      <alignment vertical="center"/>
    </xf>
    <xf borderId="45" fillId="5" fontId="5" numFmtId="0" xfId="0" applyBorder="1" applyFont="1"/>
    <xf borderId="46" fillId="0" fontId="8" numFmtId="0" xfId="0" applyBorder="1" applyFont="1"/>
    <xf borderId="45" fillId="0" fontId="8" numFmtId="0" xfId="0" applyBorder="1" applyFont="1"/>
    <xf borderId="35" fillId="0" fontId="5" numFmtId="0" xfId="0" applyAlignment="1" applyBorder="1" applyFont="1">
      <alignment readingOrder="0" shrinkToFit="0" vertical="center" wrapText="1"/>
    </xf>
    <xf borderId="47" fillId="0" fontId="8" numFmtId="0" xfId="0" applyBorder="1" applyFont="1"/>
    <xf borderId="48" fillId="0" fontId="8" numFmtId="0" xfId="0" applyBorder="1" applyFont="1"/>
    <xf borderId="49" fillId="0" fontId="8" numFmtId="0" xfId="0" applyBorder="1" applyFont="1"/>
    <xf borderId="50" fillId="0" fontId="8" numFmtId="0" xfId="0" applyBorder="1" applyFont="1"/>
    <xf borderId="34" fillId="0" fontId="5" numFmtId="14" xfId="0" applyAlignment="1" applyBorder="1" applyFont="1" applyNumberFormat="1">
      <alignment horizontal="left" readingOrder="0" shrinkToFit="0" vertical="center" wrapText="0"/>
    </xf>
    <xf borderId="33" fillId="0" fontId="8" numFmtId="0" xfId="0" applyBorder="1" applyFont="1"/>
    <xf borderId="51" fillId="0" fontId="8" numFmtId="0" xfId="0" applyBorder="1" applyFont="1"/>
    <xf borderId="52" fillId="0" fontId="8" numFmtId="0" xfId="0" applyBorder="1" applyFont="1"/>
    <xf borderId="18" fillId="0" fontId="7" numFmtId="0" xfId="0" applyAlignment="1" applyBorder="1" applyFont="1">
      <alignment horizontal="center" vertical="center"/>
    </xf>
    <xf borderId="41" fillId="0" fontId="7" numFmtId="0" xfId="0" applyAlignment="1" applyBorder="1" applyFont="1">
      <alignment horizontal="left" vertical="center"/>
    </xf>
    <xf borderId="21" fillId="0" fontId="7" numFmtId="0" xfId="0" applyAlignment="1" applyBorder="1" applyFont="1">
      <alignment horizontal="left" shrinkToFit="0" vertical="center" wrapText="1"/>
    </xf>
    <xf borderId="34" fillId="0" fontId="5" numFmtId="0" xfId="0" applyAlignment="1" applyBorder="1" applyFont="1">
      <alignment shrinkToFit="0" vertical="center" wrapText="0"/>
    </xf>
    <xf borderId="35" fillId="0" fontId="5" numFmtId="0" xfId="0" applyAlignment="1" applyBorder="1" applyFont="1">
      <alignment shrinkToFit="0" vertical="center" wrapText="1"/>
    </xf>
    <xf borderId="34" fillId="0" fontId="5" numFmtId="164" xfId="0" applyAlignment="1" applyBorder="1" applyFont="1" applyNumberFormat="1">
      <alignment horizontal="lef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8.jpg"/><Relationship Id="rId10" Type="http://schemas.openxmlformats.org/officeDocument/2006/relationships/image" Target="../media/image11.jpg"/><Relationship Id="rId13" Type="http://schemas.openxmlformats.org/officeDocument/2006/relationships/image" Target="../media/image13.jpg"/><Relationship Id="rId12" Type="http://schemas.openxmlformats.org/officeDocument/2006/relationships/image" Target="../media/image5.jpg"/><Relationship Id="rId1" Type="http://schemas.openxmlformats.org/officeDocument/2006/relationships/image" Target="../media/image7.jpg"/><Relationship Id="rId2" Type="http://schemas.openxmlformats.org/officeDocument/2006/relationships/image" Target="../media/image18.jpg"/><Relationship Id="rId3" Type="http://schemas.openxmlformats.org/officeDocument/2006/relationships/image" Target="../media/image2.jpg"/><Relationship Id="rId4" Type="http://schemas.openxmlformats.org/officeDocument/2006/relationships/image" Target="../media/image10.jpg"/><Relationship Id="rId9" Type="http://schemas.openxmlformats.org/officeDocument/2006/relationships/image" Target="../media/image19.jpg"/><Relationship Id="rId14" Type="http://schemas.openxmlformats.org/officeDocument/2006/relationships/image" Target="../media/image24.jpg"/><Relationship Id="rId5" Type="http://schemas.openxmlformats.org/officeDocument/2006/relationships/image" Target="../media/image6.jpg"/><Relationship Id="rId6" Type="http://schemas.openxmlformats.org/officeDocument/2006/relationships/image" Target="../media/image15.jpg"/><Relationship Id="rId7" Type="http://schemas.openxmlformats.org/officeDocument/2006/relationships/image" Target="../media/image16.jpg"/><Relationship Id="rId8"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3.jpg"/><Relationship Id="rId2" Type="http://schemas.openxmlformats.org/officeDocument/2006/relationships/image" Target="../media/image26.jpg"/><Relationship Id="rId3" Type="http://schemas.openxmlformats.org/officeDocument/2006/relationships/image" Target="../media/image21.jpg"/><Relationship Id="rId4" Type="http://schemas.openxmlformats.org/officeDocument/2006/relationships/image" Target="../media/image25.jpg"/><Relationship Id="rId5" Type="http://schemas.openxmlformats.org/officeDocument/2006/relationships/image" Target="../media/image20.jpg"/><Relationship Id="rId6" Type="http://schemas.openxmlformats.org/officeDocument/2006/relationships/image" Target="../media/image27.jpg"/></Relationships>
</file>

<file path=xl/drawings/_rels/drawing2.xml.rels><?xml version="1.0" encoding="UTF-8" standalone="yes"?><Relationships xmlns="http://schemas.openxmlformats.org/package/2006/relationships"><Relationship Id="rId11" Type="http://schemas.openxmlformats.org/officeDocument/2006/relationships/image" Target="../media/image8.jpg"/><Relationship Id="rId10" Type="http://schemas.openxmlformats.org/officeDocument/2006/relationships/image" Target="../media/image11.jpg"/><Relationship Id="rId13" Type="http://schemas.openxmlformats.org/officeDocument/2006/relationships/image" Target="../media/image13.jpg"/><Relationship Id="rId12" Type="http://schemas.openxmlformats.org/officeDocument/2006/relationships/image" Target="../media/image5.jpg"/><Relationship Id="rId1" Type="http://schemas.openxmlformats.org/officeDocument/2006/relationships/image" Target="../media/image7.jpg"/><Relationship Id="rId2" Type="http://schemas.openxmlformats.org/officeDocument/2006/relationships/image" Target="../media/image18.jpg"/><Relationship Id="rId3" Type="http://schemas.openxmlformats.org/officeDocument/2006/relationships/image" Target="../media/image2.jpg"/><Relationship Id="rId4" Type="http://schemas.openxmlformats.org/officeDocument/2006/relationships/image" Target="../media/image10.jpg"/><Relationship Id="rId9" Type="http://schemas.openxmlformats.org/officeDocument/2006/relationships/image" Target="../media/image19.jpg"/><Relationship Id="rId14" Type="http://schemas.openxmlformats.org/officeDocument/2006/relationships/image" Target="../media/image24.jpg"/><Relationship Id="rId5" Type="http://schemas.openxmlformats.org/officeDocument/2006/relationships/image" Target="../media/image6.jpg"/><Relationship Id="rId6" Type="http://schemas.openxmlformats.org/officeDocument/2006/relationships/image" Target="../media/image15.jpg"/><Relationship Id="rId7" Type="http://schemas.openxmlformats.org/officeDocument/2006/relationships/image" Target="../media/image16.jpg"/><Relationship Id="rId8"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3.jpg"/><Relationship Id="rId2" Type="http://schemas.openxmlformats.org/officeDocument/2006/relationships/image" Target="../media/image26.jpg"/><Relationship Id="rId3" Type="http://schemas.openxmlformats.org/officeDocument/2006/relationships/image" Target="../media/image21.jpg"/><Relationship Id="rId4" Type="http://schemas.openxmlformats.org/officeDocument/2006/relationships/image" Target="../media/image25.jpg"/><Relationship Id="rId5" Type="http://schemas.openxmlformats.org/officeDocument/2006/relationships/image" Target="../media/image20.jpg"/><Relationship Id="rId6" Type="http://schemas.openxmlformats.org/officeDocument/2006/relationships/image" Target="../media/image27.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9625"/>
    <xdr:pic>
      <xdr:nvPicPr>
        <xdr:cNvPr id="0" name="image7.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9625"/>
    <xdr:pic>
      <xdr:nvPicPr>
        <xdr:cNvPr id="0" name="image18.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9625"/>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10.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9625"/>
    <xdr:pic>
      <xdr:nvPicPr>
        <xdr:cNvPr id="0" name="image6.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09625"/>
    <xdr:pic>
      <xdr:nvPicPr>
        <xdr:cNvPr id="0" name="image9.jpg"/>
        <xdr:cNvPicPr preferRelativeResize="0"/>
      </xdr:nvPicPr>
      <xdr:blipFill>
        <a:blip cstate="print" r:embed="rId5"/>
        <a:stretch>
          <a:fillRect/>
        </a:stretch>
      </xdr:blipFill>
      <xdr:spPr>
        <a:prstGeom prst="rect">
          <a:avLst/>
        </a:prstGeom>
        <a:noFill/>
      </xdr:spPr>
    </xdr:pic>
    <xdr:clientData fLocksWithSheet="0"/>
  </xdr:oneCellAnchor>
  <xdr:oneCellAnchor>
    <xdr:from>
      <xdr:col>7</xdr:col>
      <xdr:colOff>0</xdr:colOff>
      <xdr:row>3</xdr:row>
      <xdr:rowOff>0</xdr:rowOff>
    </xdr:from>
    <xdr:ext cx="1247775" cy="809625"/>
    <xdr:pic>
      <xdr:nvPicPr>
        <xdr:cNvPr id="0" name="image15.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09625"/>
    <xdr:pic>
      <xdr:nvPicPr>
        <xdr:cNvPr id="0" name="image16.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809625"/>
    <xdr:pic>
      <xdr:nvPicPr>
        <xdr:cNvPr id="0" name="image17.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9625"/>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9625"/>
    <xdr:pic>
      <xdr:nvPicPr>
        <xdr:cNvPr id="0" name="image19.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809625"/>
    <xdr:pic>
      <xdr:nvPicPr>
        <xdr:cNvPr id="0" name="image11.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xdr:row>
      <xdr:rowOff>0</xdr:rowOff>
    </xdr:from>
    <xdr:ext cx="1247775" cy="809625"/>
    <xdr:pic>
      <xdr:nvPicPr>
        <xdr:cNvPr id="0" name="image12.jpg"/>
        <xdr:cNvPicPr preferRelativeResize="0"/>
      </xdr:nvPicPr>
      <xdr:blipFill>
        <a:blip cstate="print" r:embed="rId10"/>
        <a:stretch>
          <a:fillRect/>
        </a:stretch>
      </xdr:blipFill>
      <xdr:spPr>
        <a:prstGeom prst="rect">
          <a:avLst/>
        </a:prstGeom>
        <a:noFill/>
      </xdr:spPr>
    </xdr:pic>
    <xdr:clientData fLocksWithSheet="0"/>
  </xdr:oneCellAnchor>
  <xdr:oneCellAnchor>
    <xdr:from>
      <xdr:col>7</xdr:col>
      <xdr:colOff>0</xdr:colOff>
      <xdr:row>5</xdr:row>
      <xdr:rowOff>0</xdr:rowOff>
    </xdr:from>
    <xdr:ext cx="1247775" cy="809625"/>
    <xdr:pic>
      <xdr:nvPicPr>
        <xdr:cNvPr id="0" name="image8.jpg"/>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7</xdr:row>
      <xdr:rowOff>0</xdr:rowOff>
    </xdr:from>
    <xdr:ext cx="1247775" cy="809625"/>
    <xdr:pic>
      <xdr:nvPicPr>
        <xdr:cNvPr id="0" name="image5.jp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0</xdr:colOff>
      <xdr:row>7</xdr:row>
      <xdr:rowOff>0</xdr:rowOff>
    </xdr:from>
    <xdr:ext cx="1247775" cy="809625"/>
    <xdr:pic>
      <xdr:nvPicPr>
        <xdr:cNvPr id="0" name="image3.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09625"/>
    <xdr:pic>
      <xdr:nvPicPr>
        <xdr:cNvPr id="0" name="image4.jpg"/>
        <xdr:cNvPicPr preferRelativeResize="0"/>
      </xdr:nvPicPr>
      <xdr:blipFill>
        <a:blip cstate="print" r:embed="rId12"/>
        <a:stretch>
          <a:fillRect/>
        </a:stretch>
      </xdr:blipFill>
      <xdr:spPr>
        <a:prstGeom prst="rect">
          <a:avLst/>
        </a:prstGeom>
        <a:noFill/>
      </xdr:spPr>
    </xdr:pic>
    <xdr:clientData fLocksWithSheet="0"/>
  </xdr:oneCellAnchor>
  <xdr:oneCellAnchor>
    <xdr:from>
      <xdr:col>4</xdr:col>
      <xdr:colOff>0</xdr:colOff>
      <xdr:row>7</xdr:row>
      <xdr:rowOff>0</xdr:rowOff>
    </xdr:from>
    <xdr:ext cx="1247775" cy="809625"/>
    <xdr:pic>
      <xdr:nvPicPr>
        <xdr:cNvPr id="0" name="image13.jpg"/>
        <xdr:cNvPicPr preferRelativeResize="0"/>
      </xdr:nvPicPr>
      <xdr:blipFill>
        <a:blip cstate="print" r:embed="rId13"/>
        <a:stretch>
          <a:fillRect/>
        </a:stretch>
      </xdr:blipFill>
      <xdr:spPr>
        <a:prstGeom prst="rect">
          <a:avLst/>
        </a:prstGeom>
        <a:noFill/>
      </xdr:spPr>
    </xdr:pic>
    <xdr:clientData fLocksWithSheet="0"/>
  </xdr:oneCellAnchor>
  <xdr:oneCellAnchor>
    <xdr:from>
      <xdr:col>5</xdr:col>
      <xdr:colOff>0</xdr:colOff>
      <xdr:row>7</xdr:row>
      <xdr:rowOff>0</xdr:rowOff>
    </xdr:from>
    <xdr:ext cx="1247775" cy="809625"/>
    <xdr:pic>
      <xdr:nvPicPr>
        <xdr:cNvPr id="0" name="image14.jpg"/>
        <xdr:cNvPicPr preferRelativeResize="0"/>
      </xdr:nvPicPr>
      <xdr:blipFill>
        <a:blip cstate="print" r:embed="rId13"/>
        <a:stretch>
          <a:fillRect/>
        </a:stretch>
      </xdr:blipFill>
      <xdr:spPr>
        <a:prstGeom prst="rect">
          <a:avLst/>
        </a:prstGeom>
        <a:noFill/>
      </xdr:spPr>
    </xdr:pic>
    <xdr:clientData fLocksWithSheet="0"/>
  </xdr:oneCellAnchor>
  <xdr:oneCellAnchor>
    <xdr:from>
      <xdr:col>6</xdr:col>
      <xdr:colOff>0</xdr:colOff>
      <xdr:row>7</xdr:row>
      <xdr:rowOff>0</xdr:rowOff>
    </xdr:from>
    <xdr:ext cx="1038225" cy="857250"/>
    <xdr:pic>
      <xdr:nvPicPr>
        <xdr:cNvPr id="0" name="image24.jpg"/>
        <xdr:cNvPicPr preferRelativeResize="0"/>
      </xdr:nvPicPr>
      <xdr:blipFill>
        <a:blip cstate="print" r:embed="rId14"/>
        <a:stretch>
          <a:fillRect/>
        </a:stretch>
      </xdr:blipFill>
      <xdr:spPr>
        <a:prstGeom prst="rect">
          <a:avLst/>
        </a:prstGeom>
        <a:noFill/>
      </xdr:spPr>
    </xdr:pic>
    <xdr:clientData fLocksWithSheet="0"/>
  </xdr:oneCellAnchor>
  <xdr:oneCellAnchor>
    <xdr:from>
      <xdr:col>7</xdr:col>
      <xdr:colOff>0</xdr:colOff>
      <xdr:row>7</xdr:row>
      <xdr:rowOff>0</xdr:rowOff>
    </xdr:from>
    <xdr:ext cx="1038225" cy="857250"/>
    <xdr:pic>
      <xdr:nvPicPr>
        <xdr:cNvPr id="0" name="image22.jpg"/>
        <xdr:cNvPicPr preferRelativeResize="0"/>
      </xdr:nvPicPr>
      <xdr:blipFill>
        <a:blip cstate="print" r:embed="rId14"/>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942975" cy="857250"/>
    <xdr:pic>
      <xdr:nvPicPr>
        <xdr:cNvPr id="0" name="image23.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2</xdr:row>
      <xdr:rowOff>0</xdr:rowOff>
    </xdr:from>
    <xdr:ext cx="942975" cy="857250"/>
    <xdr:pic>
      <xdr:nvPicPr>
        <xdr:cNvPr id="0" name="image26.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2</xdr:row>
      <xdr:rowOff>0</xdr:rowOff>
    </xdr:from>
    <xdr:ext cx="933450" cy="857250"/>
    <xdr:pic>
      <xdr:nvPicPr>
        <xdr:cNvPr id="0" name="image21.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2</xdr:row>
      <xdr:rowOff>0</xdr:rowOff>
    </xdr:from>
    <xdr:ext cx="971550" cy="857250"/>
    <xdr:pic>
      <xdr:nvPicPr>
        <xdr:cNvPr id="0" name="image25.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2</xdr:row>
      <xdr:rowOff>0</xdr:rowOff>
    </xdr:from>
    <xdr:ext cx="962025" cy="857250"/>
    <xdr:pic>
      <xdr:nvPicPr>
        <xdr:cNvPr id="0" name="image20.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2</xdr:row>
      <xdr:rowOff>0</xdr:rowOff>
    </xdr:from>
    <xdr:ext cx="876300" cy="857250"/>
    <xdr:pic>
      <xdr:nvPicPr>
        <xdr:cNvPr id="0" name="image27.jpg"/>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9625"/>
    <xdr:pic>
      <xdr:nvPicPr>
        <xdr:cNvPr id="0" name="image7.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9625"/>
    <xdr:pic>
      <xdr:nvPicPr>
        <xdr:cNvPr id="0" name="image18.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9625"/>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10.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9625"/>
    <xdr:pic>
      <xdr:nvPicPr>
        <xdr:cNvPr id="0" name="image6.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09625"/>
    <xdr:pic>
      <xdr:nvPicPr>
        <xdr:cNvPr id="0" name="image9.jpg"/>
        <xdr:cNvPicPr preferRelativeResize="0"/>
      </xdr:nvPicPr>
      <xdr:blipFill>
        <a:blip cstate="print" r:embed="rId5"/>
        <a:stretch>
          <a:fillRect/>
        </a:stretch>
      </xdr:blipFill>
      <xdr:spPr>
        <a:prstGeom prst="rect">
          <a:avLst/>
        </a:prstGeom>
        <a:noFill/>
      </xdr:spPr>
    </xdr:pic>
    <xdr:clientData fLocksWithSheet="0"/>
  </xdr:oneCellAnchor>
  <xdr:oneCellAnchor>
    <xdr:from>
      <xdr:col>7</xdr:col>
      <xdr:colOff>0</xdr:colOff>
      <xdr:row>3</xdr:row>
      <xdr:rowOff>0</xdr:rowOff>
    </xdr:from>
    <xdr:ext cx="1247775" cy="809625"/>
    <xdr:pic>
      <xdr:nvPicPr>
        <xdr:cNvPr id="0" name="image15.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09625"/>
    <xdr:pic>
      <xdr:nvPicPr>
        <xdr:cNvPr id="0" name="image16.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809625"/>
    <xdr:pic>
      <xdr:nvPicPr>
        <xdr:cNvPr id="0" name="image17.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9625"/>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9625"/>
    <xdr:pic>
      <xdr:nvPicPr>
        <xdr:cNvPr id="0" name="image19.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809625"/>
    <xdr:pic>
      <xdr:nvPicPr>
        <xdr:cNvPr id="0" name="image11.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xdr:row>
      <xdr:rowOff>0</xdr:rowOff>
    </xdr:from>
    <xdr:ext cx="1247775" cy="809625"/>
    <xdr:pic>
      <xdr:nvPicPr>
        <xdr:cNvPr id="0" name="image12.jpg"/>
        <xdr:cNvPicPr preferRelativeResize="0"/>
      </xdr:nvPicPr>
      <xdr:blipFill>
        <a:blip cstate="print" r:embed="rId10"/>
        <a:stretch>
          <a:fillRect/>
        </a:stretch>
      </xdr:blipFill>
      <xdr:spPr>
        <a:prstGeom prst="rect">
          <a:avLst/>
        </a:prstGeom>
        <a:noFill/>
      </xdr:spPr>
    </xdr:pic>
    <xdr:clientData fLocksWithSheet="0"/>
  </xdr:oneCellAnchor>
  <xdr:oneCellAnchor>
    <xdr:from>
      <xdr:col>7</xdr:col>
      <xdr:colOff>0</xdr:colOff>
      <xdr:row>5</xdr:row>
      <xdr:rowOff>0</xdr:rowOff>
    </xdr:from>
    <xdr:ext cx="1247775" cy="809625"/>
    <xdr:pic>
      <xdr:nvPicPr>
        <xdr:cNvPr id="0" name="image8.jpg"/>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7</xdr:row>
      <xdr:rowOff>0</xdr:rowOff>
    </xdr:from>
    <xdr:ext cx="1247775" cy="809625"/>
    <xdr:pic>
      <xdr:nvPicPr>
        <xdr:cNvPr id="0" name="image5.jp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0</xdr:colOff>
      <xdr:row>7</xdr:row>
      <xdr:rowOff>0</xdr:rowOff>
    </xdr:from>
    <xdr:ext cx="1247775" cy="809625"/>
    <xdr:pic>
      <xdr:nvPicPr>
        <xdr:cNvPr id="0" name="image3.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09625"/>
    <xdr:pic>
      <xdr:nvPicPr>
        <xdr:cNvPr id="0" name="image4.jpg"/>
        <xdr:cNvPicPr preferRelativeResize="0"/>
      </xdr:nvPicPr>
      <xdr:blipFill>
        <a:blip cstate="print" r:embed="rId12"/>
        <a:stretch>
          <a:fillRect/>
        </a:stretch>
      </xdr:blipFill>
      <xdr:spPr>
        <a:prstGeom prst="rect">
          <a:avLst/>
        </a:prstGeom>
        <a:noFill/>
      </xdr:spPr>
    </xdr:pic>
    <xdr:clientData fLocksWithSheet="0"/>
  </xdr:oneCellAnchor>
  <xdr:oneCellAnchor>
    <xdr:from>
      <xdr:col>4</xdr:col>
      <xdr:colOff>0</xdr:colOff>
      <xdr:row>7</xdr:row>
      <xdr:rowOff>0</xdr:rowOff>
    </xdr:from>
    <xdr:ext cx="1247775" cy="809625"/>
    <xdr:pic>
      <xdr:nvPicPr>
        <xdr:cNvPr id="0" name="image13.jpg"/>
        <xdr:cNvPicPr preferRelativeResize="0"/>
      </xdr:nvPicPr>
      <xdr:blipFill>
        <a:blip cstate="print" r:embed="rId13"/>
        <a:stretch>
          <a:fillRect/>
        </a:stretch>
      </xdr:blipFill>
      <xdr:spPr>
        <a:prstGeom prst="rect">
          <a:avLst/>
        </a:prstGeom>
        <a:noFill/>
      </xdr:spPr>
    </xdr:pic>
    <xdr:clientData fLocksWithSheet="0"/>
  </xdr:oneCellAnchor>
  <xdr:oneCellAnchor>
    <xdr:from>
      <xdr:col>5</xdr:col>
      <xdr:colOff>0</xdr:colOff>
      <xdr:row>7</xdr:row>
      <xdr:rowOff>0</xdr:rowOff>
    </xdr:from>
    <xdr:ext cx="1247775" cy="809625"/>
    <xdr:pic>
      <xdr:nvPicPr>
        <xdr:cNvPr id="0" name="image14.jpg"/>
        <xdr:cNvPicPr preferRelativeResize="0"/>
      </xdr:nvPicPr>
      <xdr:blipFill>
        <a:blip cstate="print" r:embed="rId13"/>
        <a:stretch>
          <a:fillRect/>
        </a:stretch>
      </xdr:blipFill>
      <xdr:spPr>
        <a:prstGeom prst="rect">
          <a:avLst/>
        </a:prstGeom>
        <a:noFill/>
      </xdr:spPr>
    </xdr:pic>
    <xdr:clientData fLocksWithSheet="0"/>
  </xdr:oneCellAnchor>
  <xdr:oneCellAnchor>
    <xdr:from>
      <xdr:col>6</xdr:col>
      <xdr:colOff>0</xdr:colOff>
      <xdr:row>7</xdr:row>
      <xdr:rowOff>0</xdr:rowOff>
    </xdr:from>
    <xdr:ext cx="1038225" cy="857250"/>
    <xdr:pic>
      <xdr:nvPicPr>
        <xdr:cNvPr id="0" name="image24.jpg"/>
        <xdr:cNvPicPr preferRelativeResize="0"/>
      </xdr:nvPicPr>
      <xdr:blipFill>
        <a:blip cstate="print" r:embed="rId14"/>
        <a:stretch>
          <a:fillRect/>
        </a:stretch>
      </xdr:blipFill>
      <xdr:spPr>
        <a:prstGeom prst="rect">
          <a:avLst/>
        </a:prstGeom>
        <a:noFill/>
      </xdr:spPr>
    </xdr:pic>
    <xdr:clientData fLocksWithSheet="0"/>
  </xdr:oneCellAnchor>
  <xdr:oneCellAnchor>
    <xdr:from>
      <xdr:col>7</xdr:col>
      <xdr:colOff>0</xdr:colOff>
      <xdr:row>7</xdr:row>
      <xdr:rowOff>0</xdr:rowOff>
    </xdr:from>
    <xdr:ext cx="1038225" cy="857250"/>
    <xdr:pic>
      <xdr:nvPicPr>
        <xdr:cNvPr id="0" name="image22.jpg"/>
        <xdr:cNvPicPr preferRelativeResize="0"/>
      </xdr:nvPicPr>
      <xdr:blipFill>
        <a:blip cstate="print" r:embed="rId14"/>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942975" cy="857250"/>
    <xdr:pic>
      <xdr:nvPicPr>
        <xdr:cNvPr id="0" name="image23.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2</xdr:row>
      <xdr:rowOff>0</xdr:rowOff>
    </xdr:from>
    <xdr:ext cx="942975" cy="857250"/>
    <xdr:pic>
      <xdr:nvPicPr>
        <xdr:cNvPr id="0" name="image26.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2</xdr:row>
      <xdr:rowOff>0</xdr:rowOff>
    </xdr:from>
    <xdr:ext cx="933450" cy="857250"/>
    <xdr:pic>
      <xdr:nvPicPr>
        <xdr:cNvPr id="0" name="image21.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2</xdr:row>
      <xdr:rowOff>0</xdr:rowOff>
    </xdr:from>
    <xdr:ext cx="971550" cy="857250"/>
    <xdr:pic>
      <xdr:nvPicPr>
        <xdr:cNvPr id="0" name="image25.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2</xdr:row>
      <xdr:rowOff>0</xdr:rowOff>
    </xdr:from>
    <xdr:ext cx="962025" cy="857250"/>
    <xdr:pic>
      <xdr:nvPicPr>
        <xdr:cNvPr id="0" name="image20.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2</xdr:row>
      <xdr:rowOff>0</xdr:rowOff>
    </xdr:from>
    <xdr:ext cx="876300" cy="857250"/>
    <xdr:pic>
      <xdr:nvPicPr>
        <xdr:cNvPr id="0" name="image27.jpg"/>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5" t="str">
        <f>IFERROR(__xludf.DUMMYFUNCTION("IMPORTRANGE(""https://docs.google.com/spreadsheets/d/1vsTcEcugRZXGU84Ng3dXvNCAOD3CAaUTEbnnM7tyUJg/edit?usp=sharing"",""施設概要!A1"")"),"施設概要")</f>
        <v>施設概要</v>
      </c>
    </row>
    <row r="2" ht="22.5" customHeight="1">
      <c r="A2" s="10" t="str">
        <f>IFERROR(__xludf.DUMMYFUNCTION("IMPORTRANGE(""https://docs.google.com/spreadsheets/d/1vsTcEcugRZXGU84Ng3dXvNCAOD3CAaUTEbnnM7tyUJg/edit?usp=sharing"",""施設概要!A2"")"),"所在地")</f>
        <v>所在地</v>
      </c>
      <c r="B2" s="13" t="s">
        <v>6</v>
      </c>
      <c r="C2" s="17" t="s">
        <v>15</v>
      </c>
    </row>
    <row r="3" ht="22.5" customHeight="1">
      <c r="A3" s="10" t="str">
        <f>IFERROR(__xludf.DUMMYFUNCTION("IMPORTRANGE(""https://docs.google.com/spreadsheets/d/1vsTcEcugRZXGU84Ng3dXvNCAOD3CAaUTEbnnM7tyUJg/edit?usp=sharing"",""施設概要!A3"")"),"給食部門名")</f>
        <v>給食部門名</v>
      </c>
      <c r="B3" s="13" t="s">
        <v>18</v>
      </c>
      <c r="C3" s="22"/>
    </row>
    <row r="4" ht="22.5" customHeight="1">
      <c r="A4" s="10" t="str">
        <f>IFERROR(__xludf.DUMMYFUNCTION("IMPORTRANGE(""https://docs.google.com/spreadsheets/d/1vsTcEcugRZXGU84Ng3dXvNCAOD3CAaUTEbnnM7tyUJg/edit?usp=sharing"",""施設概要!A4"")"),"電話")</f>
        <v>電話</v>
      </c>
      <c r="B4" s="13" t="s">
        <v>22</v>
      </c>
      <c r="C4" s="22"/>
    </row>
    <row r="5" ht="22.5" customHeight="1">
      <c r="A5" s="10" t="str">
        <f>IFERROR(__xludf.DUMMYFUNCTION("IMPORTRANGE(""https://docs.google.com/spreadsheets/d/1vsTcEcugRZXGU84Ng3dXvNCAOD3CAaUTEbnnM7tyUJg/edit?usp=sharing"",""施設概要!A5"")"),"FAX")</f>
        <v>FAX</v>
      </c>
      <c r="B5" s="13" t="s">
        <v>29</v>
      </c>
      <c r="C5" s="22"/>
    </row>
    <row r="6" ht="22.5" customHeight="1">
      <c r="A6" s="29" t="str">
        <f>IFERROR(__xludf.DUMMYFUNCTION("IMPORTRANGE(""https://docs.google.com/spreadsheets/d/1vsTcEcugRZXGU84Ng3dXvNCAOD3CAaUTEbnnM7tyUJg/edit?usp=sharing"",""施設概要!A6"")"),"更新日")</f>
        <v>更新日</v>
      </c>
      <c r="B6" s="31">
        <v>46156.72860548611</v>
      </c>
      <c r="C6" s="32"/>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5" t="str">
        <f>IFERROR(__xludf.DUMMYFUNCTION("IMPORTRANGE(""https://docs.google.com/spreadsheets/d/1vsTcEcugRZXGU84Ng3dXvNCAOD3CAaUTEbnnM7tyUJg/edit?usp=sharing"",""おかず形態一覧表!A1"")"),"1. おかず形態一覧表")</f>
        <v>1. おかず形態一覧表</v>
      </c>
      <c r="B1" s="93"/>
      <c r="C1" s="93"/>
      <c r="D1" s="93"/>
      <c r="E1" s="93"/>
      <c r="F1" s="93"/>
      <c r="G1" s="93"/>
      <c r="H1" s="93"/>
    </row>
    <row r="2" ht="22.5" customHeight="1">
      <c r="A2" s="7" t="str">
        <f>IFERROR(__xludf.DUMMYFUNCTION("IMPORTRANGE(""https://docs.google.com/spreadsheets/d/1vsTcEcugRZXGU84Ng3dXvNCAOD3CAaUTEbnnM7tyUJg/edit?usp=sharing"",""おかず形態一覧表!A2"")"),"食種名称")</f>
        <v>食種名称</v>
      </c>
      <c r="B2" s="9" t="s">
        <v>0</v>
      </c>
      <c r="C2" s="9" t="s">
        <v>1</v>
      </c>
      <c r="D2" s="9" t="s">
        <v>3</v>
      </c>
      <c r="E2" s="9" t="s">
        <v>4</v>
      </c>
      <c r="F2" s="9" t="s">
        <v>5</v>
      </c>
      <c r="G2" s="9" t="s">
        <v>7</v>
      </c>
      <c r="H2" s="9" t="s">
        <v>9</v>
      </c>
    </row>
    <row r="3" ht="18.75" customHeight="1">
      <c r="A3" s="14" t="str">
        <f>IFERROR(__xludf.DUMMYFUNCTION("IMPORTRANGE(""https://docs.google.com/spreadsheets/d/1vsTcEcugRZXGU84Ng3dXvNCAOD3CAaUTEbnnM7tyUJg/edit?usp=sharing"",""おかず形態一覧表!A3"")"),"肉のおかず")</f>
        <v>肉のおかず</v>
      </c>
      <c r="B3" s="16" t="s">
        <v>14</v>
      </c>
      <c r="C3" s="16" t="s">
        <v>16</v>
      </c>
      <c r="D3" s="16" t="s">
        <v>14</v>
      </c>
      <c r="E3" s="16" t="s">
        <v>16</v>
      </c>
      <c r="F3" s="16" t="s">
        <v>17</v>
      </c>
      <c r="G3" s="16" t="s">
        <v>17</v>
      </c>
      <c r="H3" s="16" t="s">
        <v>17</v>
      </c>
    </row>
    <row r="4" ht="67.5" customHeight="1">
      <c r="A4" s="19" t="str">
        <f>IFERROR(__xludf.DUMMYFUNCTION("IMPORTRANGE(""https://docs.google.com/spreadsheets/d/1vsTcEcugRZXGU84Ng3dXvNCAOD3CAaUTEbnnM7tyUJg/edit?usp=sharing"",""おかず形態一覧表!A4"")"),"画像")</f>
        <v>画像</v>
      </c>
      <c r="B4" s="20"/>
      <c r="C4" s="20"/>
      <c r="D4" s="20"/>
      <c r="E4" s="20"/>
      <c r="F4" s="20"/>
      <c r="G4" s="20"/>
      <c r="H4" s="20"/>
    </row>
    <row r="5" ht="18.75" customHeight="1">
      <c r="A5" s="14" t="str">
        <f>IFERROR(__xludf.DUMMYFUNCTION("IMPORTRANGE(""https://docs.google.com/spreadsheets/d/1vsTcEcugRZXGU84Ng3dXvNCAOD3CAaUTEbnnM7tyUJg/edit?usp=sharing"",""おかず形態一覧表!A5"")"),"魚のおかず")</f>
        <v>魚のおかず</v>
      </c>
      <c r="B5" s="16" t="s">
        <v>20</v>
      </c>
      <c r="C5" s="16" t="s">
        <v>20</v>
      </c>
      <c r="D5" s="16" t="s">
        <v>20</v>
      </c>
      <c r="E5" s="16" t="s">
        <v>20</v>
      </c>
      <c r="F5" s="16" t="s">
        <v>25</v>
      </c>
      <c r="G5" s="16" t="s">
        <v>25</v>
      </c>
      <c r="H5" s="16" t="s">
        <v>25</v>
      </c>
    </row>
    <row r="6" ht="67.5" customHeight="1">
      <c r="A6" s="19" t="str">
        <f>IFERROR(__xludf.DUMMYFUNCTION("IMPORTRANGE(""https://docs.google.com/spreadsheets/d/1vsTcEcugRZXGU84Ng3dXvNCAOD3CAaUTEbnnM7tyUJg/edit?usp=sharing"",""おかず形態一覧表!A6"")"),"画像")</f>
        <v>画像</v>
      </c>
      <c r="B6" s="26"/>
      <c r="C6" s="20"/>
      <c r="D6" s="20"/>
      <c r="E6" s="20"/>
      <c r="F6" s="20"/>
      <c r="G6" s="20"/>
      <c r="H6" s="20"/>
    </row>
    <row r="7" ht="18.75" customHeight="1">
      <c r="A7" s="14" t="str">
        <f>IFERROR(__xludf.DUMMYFUNCTION("IMPORTRANGE(""https://docs.google.com/spreadsheets/d/1vsTcEcugRZXGU84Ng3dXvNCAOD3CAaUTEbnnM7tyUJg/edit?usp=sharing"",""おかず形態一覧表!A7"")"),"野菜のおかず")</f>
        <v>野菜のおかず</v>
      </c>
      <c r="B7" s="16" t="s">
        <v>33</v>
      </c>
      <c r="C7" s="16" t="s">
        <v>33</v>
      </c>
      <c r="D7" s="16" t="s">
        <v>33</v>
      </c>
      <c r="E7" s="16" t="s">
        <v>33</v>
      </c>
      <c r="F7" s="16" t="s">
        <v>33</v>
      </c>
      <c r="G7" s="16" t="s">
        <v>34</v>
      </c>
      <c r="H7" s="16" t="s">
        <v>34</v>
      </c>
    </row>
    <row r="8" ht="67.5" customHeight="1">
      <c r="A8" s="35" t="str">
        <f>IFERROR(__xludf.DUMMYFUNCTION("IMPORTRANGE(""https://docs.google.com/spreadsheets/d/1vsTcEcugRZXGU84Ng3dXvNCAOD3CAaUTEbnnM7tyUJg/edit?usp=sharing"",""おかず形態一覧表!A8"")"),"画像")</f>
        <v>画像</v>
      </c>
      <c r="B8" s="36"/>
      <c r="C8" s="38"/>
      <c r="D8" s="38"/>
      <c r="E8" s="38"/>
      <c r="F8" s="38"/>
      <c r="G8" s="38"/>
      <c r="H8" s="38"/>
    </row>
    <row r="9" ht="112.5" customHeight="1">
      <c r="A9" s="35" t="str">
        <f>IFERROR(__xludf.DUMMYFUNCTION("IMPORTRANGE(""https://docs.google.com/spreadsheets/d/1vsTcEcugRZXGU84Ng3dXvNCAOD3CAaUTEbnnM7tyUJg/edit?usp=sharing"",""おかず形態一覧表!A9"")"),"内容")</f>
        <v>内容</v>
      </c>
      <c r="B9" s="40" t="s">
        <v>38</v>
      </c>
      <c r="C9" s="40" t="s">
        <v>39</v>
      </c>
      <c r="D9" s="40" t="s">
        <v>40</v>
      </c>
      <c r="E9" s="40" t="s">
        <v>41</v>
      </c>
      <c r="F9" s="40" t="s">
        <v>42</v>
      </c>
      <c r="G9" s="40" t="s">
        <v>43</v>
      </c>
      <c r="H9" s="40" t="s">
        <v>44</v>
      </c>
    </row>
    <row r="10" ht="45.0" customHeight="1">
      <c r="A10" s="44" t="str">
        <f>IFERROR(__xludf.DUMMYFUNCTION("IMPORTRANGE(""https://docs.google.com/spreadsheets/d/1vsTcEcugRZXGU84Ng3dXvNCAOD3CAaUTEbnnM7tyUJg/edit?usp=sharing"",""おかず形態一覧表!A10"")"),"大きさ・形状")</f>
        <v>大きさ・形状</v>
      </c>
      <c r="B10" s="46" t="s">
        <v>45</v>
      </c>
      <c r="C10" s="46" t="s">
        <v>45</v>
      </c>
      <c r="D10" s="46" t="s">
        <v>46</v>
      </c>
      <c r="E10" s="46" t="s">
        <v>47</v>
      </c>
      <c r="F10" s="46" t="s">
        <v>48</v>
      </c>
      <c r="G10" s="46" t="s">
        <v>49</v>
      </c>
      <c r="H10" s="46" t="s">
        <v>50</v>
      </c>
    </row>
    <row r="11" ht="45.0" customHeight="1">
      <c r="A11" s="44" t="str">
        <f>IFERROR(__xludf.DUMMYFUNCTION("IMPORTRANGE(""https://docs.google.com/spreadsheets/d/1vsTcEcugRZXGU84Ng3dXvNCAOD3CAaUTEbnnM7tyUJg/edit?usp=sharing"",""おかず形態一覧表!A11"")"),"咀嚼の必要性")</f>
        <v>咀嚼の必要性</v>
      </c>
      <c r="B11" s="48"/>
      <c r="C11" s="46"/>
      <c r="D11" s="46"/>
      <c r="E11" s="46" t="s">
        <v>52</v>
      </c>
      <c r="F11" s="46" t="s">
        <v>53</v>
      </c>
      <c r="G11" s="46" t="s">
        <v>53</v>
      </c>
      <c r="H11" s="46" t="s">
        <v>54</v>
      </c>
    </row>
    <row r="12" ht="22.5" customHeight="1">
      <c r="A12" s="44" t="str">
        <f>IFERROR(__xludf.DUMMYFUNCTION("IMPORTRANGE(""https://docs.google.com/spreadsheets/d/1vsTcEcugRZXGU84Ng3dXvNCAOD3CAaUTEbnnM7tyUJg/edit?usp=sharing"",""おかず形態一覧表!A12"")"),"学会分類2021")</f>
        <v>学会分類2021</v>
      </c>
      <c r="B12" s="111"/>
      <c r="C12" s="112"/>
      <c r="D12" s="112"/>
      <c r="E12" s="112">
        <v>4.0</v>
      </c>
      <c r="F12" s="112">
        <v>3.0</v>
      </c>
      <c r="G12" s="112" t="s">
        <v>56</v>
      </c>
      <c r="H12" s="112" t="s">
        <v>57</v>
      </c>
    </row>
    <row r="13" ht="22.5" customHeight="1">
      <c r="A13" s="51" t="str">
        <f>IFERROR(__xludf.DUMMYFUNCTION("IMPORTRANGE(""https://docs.google.com/spreadsheets/d/1vsTcEcugRZXGU84Ng3dXvNCAOD3CAaUTEbnnM7tyUJg/edit?usp=sharing"",""おかず形態一覧表!A13"")"),"栄養量目安")</f>
        <v>栄養量目安</v>
      </c>
      <c r="B13" s="52" t="s">
        <v>58</v>
      </c>
      <c r="C13" s="52" t="s">
        <v>58</v>
      </c>
      <c r="D13" s="52" t="s">
        <v>58</v>
      </c>
      <c r="E13" s="52" t="s">
        <v>59</v>
      </c>
      <c r="F13" s="52" t="s">
        <v>59</v>
      </c>
      <c r="G13" s="52" t="s">
        <v>60</v>
      </c>
      <c r="H13" s="52" t="s">
        <v>61</v>
      </c>
    </row>
    <row r="14" ht="22.5" customHeight="1">
      <c r="A14" s="113" t="s">
        <v>82</v>
      </c>
      <c r="B14" s="114">
        <v>1800.0</v>
      </c>
      <c r="C14" s="114">
        <v>1800.0</v>
      </c>
      <c r="D14" s="114">
        <v>1800.0</v>
      </c>
      <c r="E14" s="114">
        <v>1400.0</v>
      </c>
      <c r="F14" s="114">
        <v>1400.0</v>
      </c>
      <c r="G14" s="114">
        <v>1400.0</v>
      </c>
      <c r="H14" s="114">
        <v>1200.0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6" t="str">
        <f>IFERROR(__xludf.DUMMYFUNCTION("IMPORTRANGE(""https://docs.google.com/spreadsheets/d/1vsTcEcugRZXGU84Ng3dXvNCAOD3CAaUTEbnnM7tyUJg/edit?usp=sharing"",""主食一覧!A1"")"),"2. 主食一覧")</f>
        <v>2. 主食一覧</v>
      </c>
      <c r="B1" s="93"/>
      <c r="C1" s="93"/>
      <c r="D1" s="93"/>
      <c r="E1" s="93"/>
      <c r="F1" s="93"/>
      <c r="G1" s="93"/>
      <c r="H1" s="93"/>
    </row>
    <row r="2" ht="22.5" customHeight="1">
      <c r="A2" s="8" t="str">
        <f>IFERROR(__xludf.DUMMYFUNCTION("IMPORTRANGE(""https://docs.google.com/spreadsheets/d/1vsTcEcugRZXGU84Ng3dXvNCAOD3CAaUTEbnnM7tyUJg/edit?usp=sharing"",""主食一覧!A2"")"),"主食名称")</f>
        <v>主食名称</v>
      </c>
      <c r="B2" s="11" t="s">
        <v>2</v>
      </c>
      <c r="C2" s="11" t="s">
        <v>8</v>
      </c>
      <c r="D2" s="11" t="s">
        <v>10</v>
      </c>
      <c r="E2" s="11" t="s">
        <v>11</v>
      </c>
      <c r="F2" s="11" t="s">
        <v>12</v>
      </c>
      <c r="G2" s="11" t="s">
        <v>13</v>
      </c>
      <c r="H2" s="15"/>
    </row>
    <row r="3" ht="67.5" customHeight="1">
      <c r="A3" s="8" t="str">
        <f>IFERROR(__xludf.DUMMYFUNCTION("IMPORTRANGE(""https://docs.google.com/spreadsheets/d/1vsTcEcugRZXGU84Ng3dXvNCAOD3CAaUTEbnnM7tyUJg/edit?usp=sharing"",""主食一覧!A3"")"),"画像")</f>
        <v>画像</v>
      </c>
      <c r="B3" s="18"/>
      <c r="C3" s="18"/>
      <c r="D3" s="18"/>
      <c r="E3" s="18"/>
      <c r="F3" s="18"/>
      <c r="G3" s="18"/>
      <c r="H3" s="18"/>
    </row>
    <row r="4" ht="45.0" customHeight="1">
      <c r="A4" s="8" t="str">
        <f>IFERROR(__xludf.DUMMYFUNCTION("IMPORTRANGE(""https://docs.google.com/spreadsheets/d/1vsTcEcugRZXGU84Ng3dXvNCAOD3CAaUTEbnnM7tyUJg/edit?usp=sharing"",""主食一覧!A4"")"),"内容")</f>
        <v>内容</v>
      </c>
      <c r="B4" s="24" t="s">
        <v>21</v>
      </c>
      <c r="C4" s="24" t="s">
        <v>23</v>
      </c>
      <c r="D4" s="24" t="s">
        <v>24</v>
      </c>
      <c r="E4" s="24" t="s">
        <v>26</v>
      </c>
      <c r="F4" s="24" t="s">
        <v>27</v>
      </c>
      <c r="G4" s="24" t="s">
        <v>28</v>
      </c>
      <c r="H4" s="109"/>
    </row>
    <row r="5" ht="22.5" customHeight="1">
      <c r="A5" s="8" t="str">
        <f>IFERROR(__xludf.DUMMYFUNCTION("IMPORTRANGE(""https://docs.google.com/spreadsheets/d/1vsTcEcugRZXGU84Ng3dXvNCAOD3CAaUTEbnnM7tyUJg/edit?usp=sharing"",""主食一覧!A5"")"),"学会分類2021")</f>
        <v>学会分類2021</v>
      </c>
      <c r="B5" s="110"/>
      <c r="C5" s="110" t="s">
        <v>31</v>
      </c>
      <c r="D5" s="110"/>
      <c r="E5" s="110"/>
      <c r="F5" s="110"/>
      <c r="G5" s="110" t="s">
        <v>32</v>
      </c>
      <c r="H5" s="110"/>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7" t="str">
        <f>IFERROR(__xludf.DUMMYFUNCTION("IMPORTRANGE(""https://docs.google.com/spreadsheets/d/1vsTcEcugRZXGU84Ng3dXvNCAOD3CAaUTEbnnM7tyUJg/edit?usp=sharing"",""水分とろみの基準・水分ゼリー!A1"")"),"3-1. 水分とろみの基準")</f>
        <v>3-1. 水分とろみの基準</v>
      </c>
      <c r="B1" s="93"/>
      <c r="C1" s="93"/>
      <c r="D1" s="93"/>
      <c r="E1" s="93"/>
      <c r="F1" s="108" t="str">
        <f>IFERROR(__xludf.DUMMYFUNCTION("IMPORTRANGE(""https://docs.google.com/spreadsheets/d/1vsTcEcugRZXGU84Ng3dXvNCAOD3CAaUTEbnnM7tyUJg/edit?usp=sharing"",""水分とろみの基準・水分ゼリー!F1"")"),"3-2. 水分ゼリー")</f>
        <v>3-2. 水分ゼリー</v>
      </c>
      <c r="G1" s="93"/>
      <c r="H1" s="93"/>
    </row>
    <row r="2" ht="30.0" customHeight="1">
      <c r="A2" s="6" t="str">
        <f>IFERROR(__xludf.DUMMYFUNCTION("IMPORTRANGE(""https://docs.google.com/spreadsheets/d/1vsTcEcugRZXGU84Ng3dXvNCAOD3CAaUTEbnnM7tyUJg/edit?usp=sharing"",""水分とろみの基準・水分ゼリー!A2"")"),"学会分類2021
（とろみ）")</f>
        <v>学会分類2021
（とろみ）</v>
      </c>
      <c r="B2" s="12" t="str">
        <f>IFERROR(__xludf.DUMMYFUNCTION("IMPORTRANGE(""https://docs.google.com/spreadsheets/d/1vsTcEcugRZXGU84Ng3dXvNCAOD3CAaUTEbnnM7tyUJg/edit?usp=sharing"",""水分とろみの基準・水分ゼリー!B2"")"),"薄いとろみ")</f>
        <v>薄いとろみ</v>
      </c>
      <c r="C2" s="12" t="str">
        <f>IFERROR(__xludf.DUMMYFUNCTION("IMPORTRANGE(""https://docs.google.com/spreadsheets/d/1vsTcEcugRZXGU84Ng3dXvNCAOD3CAaUTEbnnM7tyUJg/edit?usp=sharing"",""水分とろみの基準・水分ゼリー!C2"")"),"中間のとろみ")</f>
        <v>中間のとろみ</v>
      </c>
      <c r="D2" s="12" t="str">
        <f>IFERROR(__xludf.DUMMYFUNCTION("IMPORTRANGE(""https://docs.google.com/spreadsheets/d/1vsTcEcugRZXGU84Ng3dXvNCAOD3CAaUTEbnnM7tyUJg/edit?usp=sharing"",""水分とろみの基準・水分ゼリー!D2"")"),"濃いとろみ")</f>
        <v>濃いとろみ</v>
      </c>
      <c r="E2" s="12" t="str">
        <f>IFERROR(__xludf.DUMMYFUNCTION("IMPORTRANGE(""https://docs.google.com/spreadsheets/d/1vsTcEcugRZXGU84Ng3dXvNCAOD3CAaUTEbnnM7tyUJg/edit?usp=sharing"",""水分とろみの基準・水分ゼリー!E2"")"),"")</f>
        <v/>
      </c>
      <c r="F2" s="21" t="str">
        <f>IFERROR(__xludf.DUMMYFUNCTION("IMPORTRANGE(""https://docs.google.com/spreadsheets/d/1vsTcEcugRZXGU84Ng3dXvNCAOD3CAaUTEbnnM7tyUJg/edit?usp=sharing"",""水分とろみの基準・水分ゼリー!F2"")"),"名称")</f>
        <v>名称</v>
      </c>
      <c r="G2" s="23" t="s">
        <v>19</v>
      </c>
      <c r="H2" s="23"/>
    </row>
    <row r="3" ht="22.5" customHeight="1">
      <c r="A3" s="25" t="str">
        <f>IFERROR(__xludf.DUMMYFUNCTION("IMPORTRANGE(""https://docs.google.com/spreadsheets/d/1vsTcEcugRZXGU84Ng3dXvNCAOD3CAaUTEbnnM7tyUJg/edit?usp=sharing"",""水分とろみの基準・水分ゼリー!A3"")"),"とろみ調整食品")</f>
        <v>とろみ調整食品</v>
      </c>
      <c r="B3" s="27" t="s">
        <v>30</v>
      </c>
      <c r="C3" s="27" t="s">
        <v>30</v>
      </c>
      <c r="D3" s="27" t="s">
        <v>30</v>
      </c>
      <c r="E3" s="30"/>
      <c r="F3" s="25" t="str">
        <f>IFERROR(__xludf.DUMMYFUNCTION("IMPORTRANGE(""https://docs.google.com/spreadsheets/d/1vsTcEcugRZXGU84Ng3dXvNCAOD3CAaUTEbnnM7tyUJg/edit?usp=sharing"",""水分とろみの基準・水分ゼリー!F3"")"),"とろみ調整食品")</f>
        <v>とろみ調整食品</v>
      </c>
      <c r="G3" s="27"/>
      <c r="H3" s="30"/>
    </row>
    <row r="4" ht="22.5" customHeight="1">
      <c r="A4" s="34" t="str">
        <f>IFERROR(__xludf.DUMMYFUNCTION("IMPORTRANGE(""https://docs.google.com/spreadsheets/d/1vsTcEcugRZXGU84Ng3dXvNCAOD3CAaUTEbnnM7tyUJg/edit?usp=sharing"",""水分とろみの基準・水分ゼリー!A4"")"),"水100mlあたり")</f>
        <v>水100mlあたり</v>
      </c>
      <c r="B4" s="41" t="s">
        <v>35</v>
      </c>
      <c r="C4" s="41" t="s">
        <v>36</v>
      </c>
      <c r="D4" s="41" t="s">
        <v>37</v>
      </c>
      <c r="E4" s="41" t="s">
        <v>83</v>
      </c>
      <c r="F4" s="25" t="str">
        <f>IFERROR(__xludf.DUMMYFUNCTION("IMPORTRANGE(""https://docs.google.com/spreadsheets/d/1vsTcEcugRZXGU84Ng3dXvNCAOD3CAaUTEbnnM7tyUJg/edit?usp=sharing"",""水分とろみの基準・水分ゼリー!F4"")"),"水100mlあたり")</f>
        <v>水100mlあたり</v>
      </c>
      <c r="G4" s="41"/>
      <c r="H4" s="42"/>
    </row>
    <row r="5" ht="22.5" customHeight="1">
      <c r="A5" s="43" t="str">
        <f>IFERROR(__xludf.DUMMYFUNCTION("IMPORTRANGE(""https://docs.google.com/spreadsheets/d/1vsTcEcugRZXGU84Ng3dXvNCAOD3CAaUTEbnnM7tyUJg/edit?usp=sharing"",""水分とろみの基準・水分ゼリー!A5"")"),"小さじ")</f>
        <v>小さじ</v>
      </c>
      <c r="B5" s="45" t="s">
        <v>83</v>
      </c>
      <c r="C5" s="45" t="s">
        <v>83</v>
      </c>
      <c r="D5" s="45" t="s">
        <v>83</v>
      </c>
      <c r="E5" s="45" t="s">
        <v>83</v>
      </c>
      <c r="F5" s="43" t="s">
        <v>51</v>
      </c>
      <c r="G5" s="45"/>
      <c r="H5" s="47"/>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16" t="str">
        <f>IFERROR(__xludf.DUMMYFUNCTION("IMPORTRANGE(""https://docs.google.com/spreadsheets/d/1vsTcEcugRZXGU84Ng3dXvNCAOD3CAaUTEbnnM7tyUJg/edit?usp=sharing"",""濃厚流動食・補助食品!A1"")"),"4. 濃厚流動食（経管栄養）")</f>
        <v>4. 濃厚流動食（経管栄養）</v>
      </c>
      <c r="B1" s="93"/>
      <c r="C1" s="93"/>
      <c r="D1" s="93"/>
      <c r="E1" s="93"/>
      <c r="F1" s="117" t="str">
        <f>IFERROR(__xludf.DUMMYFUNCTION("IMPORTRANGE(""https://docs.google.com/spreadsheets/d/1vsTcEcugRZXGU84Ng3dXvNCAOD3CAaUTEbnnM7tyUJg/edit?usp=sharing"",""濃厚流動食・補助食品!F1"")"),"5. 補助食品、その他")</f>
        <v>5. 補助食品、その他</v>
      </c>
      <c r="G1" s="93"/>
    </row>
    <row r="2" ht="22.5" customHeight="1">
      <c r="A2" s="57" t="str">
        <f>IFERROR(__xludf.DUMMYFUNCTION("IMPORTRANGE(""https://docs.google.com/spreadsheets/d/1vsTcEcugRZXGU84Ng3dXvNCAOD3CAaUTEbnnM7tyUJg/edit?usp=sharing"",""濃厚流動食・補助食品!A2"")"),"商品名")</f>
        <v>商品名</v>
      </c>
      <c r="B2" s="58" t="s">
        <v>62</v>
      </c>
      <c r="C2" s="58" t="s">
        <v>63</v>
      </c>
      <c r="D2" s="58" t="s">
        <v>64</v>
      </c>
      <c r="E2" s="59"/>
      <c r="F2" s="60" t="s">
        <v>65</v>
      </c>
      <c r="G2" s="118"/>
    </row>
    <row r="3" ht="22.5" customHeight="1">
      <c r="A3" s="62"/>
      <c r="B3" s="58" t="s">
        <v>66</v>
      </c>
      <c r="C3" s="58" t="s">
        <v>67</v>
      </c>
      <c r="D3" s="58" t="s">
        <v>68</v>
      </c>
      <c r="E3" s="59"/>
      <c r="F3" s="63" t="s">
        <v>69</v>
      </c>
      <c r="G3" s="64"/>
    </row>
    <row r="4" ht="22.5" customHeight="1">
      <c r="A4" s="65"/>
      <c r="B4" s="58"/>
      <c r="C4" s="58"/>
      <c r="D4" s="66"/>
      <c r="E4" s="59"/>
      <c r="F4" s="67"/>
      <c r="G4" s="68"/>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69" t="s">
        <v>70</v>
      </c>
      <c r="B1" s="70"/>
      <c r="C1" s="70"/>
      <c r="D1" s="71"/>
      <c r="E1" s="70" t="s">
        <v>71</v>
      </c>
      <c r="F1" s="71"/>
      <c r="G1" s="71"/>
      <c r="H1" s="71"/>
      <c r="I1" s="72"/>
      <c r="J1" s="72"/>
      <c r="K1" s="72"/>
      <c r="L1" s="72"/>
      <c r="M1" s="72"/>
      <c r="N1" s="72"/>
      <c r="O1" s="72"/>
      <c r="P1" s="72"/>
      <c r="Q1" s="72"/>
      <c r="R1" s="72"/>
      <c r="S1" s="72"/>
      <c r="T1" s="72"/>
      <c r="U1" s="72"/>
      <c r="V1" s="72"/>
      <c r="W1" s="72"/>
      <c r="X1" s="72"/>
      <c r="Y1" s="72"/>
      <c r="Z1" s="72"/>
    </row>
    <row r="2" ht="7.5" customHeight="1"/>
    <row r="3" ht="22.5" customHeight="1">
      <c r="A3" s="73" t="str">
        <f>IFERROR(__xludf.DUMMYFUNCTION("IMPORTRANGE(""https://docs.google.com/spreadsheets/d/1vsTcEcugRZXGU84Ng3dXvNCAOD3CAaUTEbnnM7tyUJg/edit?usp=sharing"",""おかず形態一覧表!A1"")"),"1. おかず形態一覧表")</f>
        <v>1. おかず形態一覧表</v>
      </c>
      <c r="B3" s="74"/>
    </row>
    <row r="4" ht="22.5" customHeight="1">
      <c r="A4" s="7" t="str">
        <f>IFERROR(__xludf.DUMMYFUNCTION("IMPORTRANGE(""https://docs.google.com/spreadsheets/d/1vsTcEcugRZXGU84Ng3dXvNCAOD3CAaUTEbnnM7tyUJg/edit?usp=sharing"",""おかず形態一覧表!A2"")"),"食種名称")</f>
        <v>食種名称</v>
      </c>
      <c r="B4" s="119" t="s">
        <v>0</v>
      </c>
      <c r="C4" s="119" t="s">
        <v>1</v>
      </c>
      <c r="D4" s="119" t="s">
        <v>3</v>
      </c>
      <c r="E4" s="119" t="s">
        <v>4</v>
      </c>
      <c r="F4" s="119" t="s">
        <v>5</v>
      </c>
      <c r="G4" s="119" t="s">
        <v>7</v>
      </c>
      <c r="H4" s="119" t="s">
        <v>9</v>
      </c>
    </row>
    <row r="5" ht="22.5" customHeight="1">
      <c r="A5" s="7" t="str">
        <f>IFERROR(__xludf.DUMMYFUNCTION("IMPORTRANGE(""https://docs.google.com/spreadsheets/d/1vsTcEcugRZXGU84Ng3dXvNCAOD3CAaUTEbnnM7tyUJg/edit?usp=sharing"",""おかず形態一覧表!A3"")"),"肉のおかず")</f>
        <v>肉のおかず</v>
      </c>
      <c r="B5" s="120" t="s">
        <v>14</v>
      </c>
      <c r="C5" s="120" t="s">
        <v>16</v>
      </c>
      <c r="D5" s="120" t="s">
        <v>14</v>
      </c>
      <c r="E5" s="120" t="s">
        <v>16</v>
      </c>
      <c r="F5" s="120" t="s">
        <v>17</v>
      </c>
      <c r="G5" s="120" t="s">
        <v>17</v>
      </c>
      <c r="H5" s="120" t="s">
        <v>17</v>
      </c>
    </row>
    <row r="6" ht="67.5" customHeight="1">
      <c r="A6" s="19" t="str">
        <f>IFERROR(__xludf.DUMMYFUNCTION("IMPORTRANGE(""https://docs.google.com/spreadsheets/d/1vsTcEcugRZXGU84Ng3dXvNCAOD3CAaUTEbnnM7tyUJg/edit?usp=sharing"",""おかず形態一覧表!A4"")"),"画像")</f>
        <v>画像</v>
      </c>
      <c r="B6" s="26" t="str">
        <f>'おかず形態一覧表'!B4</f>
        <v/>
      </c>
      <c r="C6" s="26" t="str">
        <f>'おかず形態一覧表'!C4</f>
        <v/>
      </c>
      <c r="D6" s="26" t="str">
        <f>'おかず形態一覧表'!D4</f>
        <v/>
      </c>
      <c r="E6" s="26" t="str">
        <f>'おかず形態一覧表'!E4</f>
        <v/>
      </c>
      <c r="F6" s="26" t="str">
        <f>'おかず形態一覧表'!F4</f>
        <v/>
      </c>
      <c r="G6" s="26" t="str">
        <f>'おかず形態一覧表'!G4</f>
        <v/>
      </c>
      <c r="H6" s="26" t="str">
        <f>'おかず形態一覧表'!H4</f>
        <v/>
      </c>
    </row>
    <row r="7" ht="22.5" customHeight="1">
      <c r="A7" s="7" t="str">
        <f>IFERROR(__xludf.DUMMYFUNCTION("IMPORTRANGE(""https://docs.google.com/spreadsheets/d/1vsTcEcugRZXGU84Ng3dXvNCAOD3CAaUTEbnnM7tyUJg/edit?usp=sharing"",""おかず形態一覧表!A5"")"),"魚のおかず")</f>
        <v>魚のおかず</v>
      </c>
      <c r="B7" s="120" t="s">
        <v>20</v>
      </c>
      <c r="C7" s="120" t="s">
        <v>20</v>
      </c>
      <c r="D7" s="120" t="s">
        <v>20</v>
      </c>
      <c r="E7" s="120" t="s">
        <v>20</v>
      </c>
      <c r="F7" s="120" t="s">
        <v>25</v>
      </c>
      <c r="G7" s="120" t="s">
        <v>25</v>
      </c>
      <c r="H7" s="120" t="s">
        <v>25</v>
      </c>
    </row>
    <row r="8" ht="67.5" customHeight="1">
      <c r="A8" s="19" t="str">
        <f>IFERROR(__xludf.DUMMYFUNCTION("IMPORTRANGE(""https://docs.google.com/spreadsheets/d/1vsTcEcugRZXGU84Ng3dXvNCAOD3CAaUTEbnnM7tyUJg/edit?usp=sharing"",""おかず形態一覧表!A6"")"),"画像")</f>
        <v>画像</v>
      </c>
      <c r="B8" s="26" t="str">
        <f>'おかず形態一覧表'!B6</f>
        <v/>
      </c>
      <c r="C8" s="26" t="str">
        <f>'おかず形態一覧表'!C6</f>
        <v/>
      </c>
      <c r="D8" s="26" t="str">
        <f>'おかず形態一覧表'!D6</f>
        <v/>
      </c>
      <c r="E8" s="26" t="str">
        <f>'おかず形態一覧表'!E6</f>
        <v/>
      </c>
      <c r="F8" s="26" t="str">
        <f>'おかず形態一覧表'!F6</f>
        <v/>
      </c>
      <c r="G8" s="26" t="str">
        <f>'おかず形態一覧表'!G6</f>
        <v/>
      </c>
      <c r="H8" s="26" t="str">
        <f>'おかず形態一覧表'!H6</f>
        <v/>
      </c>
    </row>
    <row r="9" ht="22.5" customHeight="1">
      <c r="A9" s="7" t="str">
        <f>IFERROR(__xludf.DUMMYFUNCTION("IMPORTRANGE(""https://docs.google.com/spreadsheets/d/1vsTcEcugRZXGU84Ng3dXvNCAOD3CAaUTEbnnM7tyUJg/edit?usp=sharing"",""おかず形態一覧表!A7"")"),"野菜のおかず")</f>
        <v>野菜のおかず</v>
      </c>
      <c r="B9" s="120" t="s">
        <v>33</v>
      </c>
      <c r="C9" s="120" t="s">
        <v>33</v>
      </c>
      <c r="D9" s="120" t="s">
        <v>33</v>
      </c>
      <c r="E9" s="120" t="s">
        <v>33</v>
      </c>
      <c r="F9" s="120" t="s">
        <v>33</v>
      </c>
      <c r="G9" s="120" t="s">
        <v>34</v>
      </c>
      <c r="H9" s="120" t="s">
        <v>34</v>
      </c>
    </row>
    <row r="10" ht="67.5" customHeight="1">
      <c r="A10" s="35" t="str">
        <f>IFERROR(__xludf.DUMMYFUNCTION("IMPORTRANGE(""https://docs.google.com/spreadsheets/d/1vsTcEcugRZXGU84Ng3dXvNCAOD3CAaUTEbnnM7tyUJg/edit?usp=sharing"",""おかず形態一覧表!A8"")"),"画像")</f>
        <v>画像</v>
      </c>
      <c r="B10" s="36" t="str">
        <f>'おかず形態一覧表'!B8</f>
        <v/>
      </c>
      <c r="C10" s="36" t="str">
        <f>'おかず形態一覧表'!C8</f>
        <v/>
      </c>
      <c r="D10" s="36" t="str">
        <f>'おかず形態一覧表'!D8</f>
        <v/>
      </c>
      <c r="E10" s="36" t="str">
        <f>'おかず形態一覧表'!E8</f>
        <v/>
      </c>
      <c r="F10" s="36" t="str">
        <f>'おかず形態一覧表'!F8</f>
        <v/>
      </c>
      <c r="G10" s="36" t="str">
        <f>'おかず形態一覧表'!G8</f>
        <v/>
      </c>
      <c r="H10" s="36" t="str">
        <f>'おかず形態一覧表'!H8</f>
        <v/>
      </c>
    </row>
    <row r="11" ht="112.5" customHeight="1">
      <c r="A11" s="35" t="str">
        <f>IFERROR(__xludf.DUMMYFUNCTION("IMPORTRANGE(""https://docs.google.com/spreadsheets/d/1vsTcEcugRZXGU84Ng3dXvNCAOD3CAaUTEbnnM7tyUJg/edit?usp=sharing"",""おかず形態一覧表!A9"")"),"内容")</f>
        <v>内容</v>
      </c>
      <c r="B11" s="123" t="s">
        <v>38</v>
      </c>
      <c r="C11" s="123" t="s">
        <v>39</v>
      </c>
      <c r="D11" s="123" t="s">
        <v>40</v>
      </c>
      <c r="E11" s="123" t="s">
        <v>41</v>
      </c>
      <c r="F11" s="123" t="s">
        <v>42</v>
      </c>
      <c r="G11" s="123" t="s">
        <v>43</v>
      </c>
      <c r="H11" s="123" t="s">
        <v>44</v>
      </c>
    </row>
    <row r="12" ht="45.0" customHeight="1">
      <c r="A12" s="44" t="str">
        <f>IFERROR(__xludf.DUMMYFUNCTION("IMPORTRANGE(""https://docs.google.com/spreadsheets/d/1vsTcEcugRZXGU84Ng3dXvNCAOD3CAaUTEbnnM7tyUJg/edit?usp=sharing"",""おかず形態一覧表!A10"")"),"大きさ・形状")</f>
        <v>大きさ・形状</v>
      </c>
      <c r="B12" s="46" t="s">
        <v>45</v>
      </c>
      <c r="C12" s="46" t="s">
        <v>45</v>
      </c>
      <c r="D12" s="46" t="s">
        <v>46</v>
      </c>
      <c r="E12" s="46" t="s">
        <v>47</v>
      </c>
      <c r="F12" s="46" t="s">
        <v>48</v>
      </c>
      <c r="G12" s="46" t="s">
        <v>49</v>
      </c>
      <c r="H12" s="46" t="s">
        <v>50</v>
      </c>
    </row>
    <row r="13" ht="45.0" customHeight="1">
      <c r="A13" s="44" t="str">
        <f>IFERROR(__xludf.DUMMYFUNCTION("IMPORTRANGE(""https://docs.google.com/spreadsheets/d/1vsTcEcugRZXGU84Ng3dXvNCAOD3CAaUTEbnnM7tyUJg/edit?usp=sharing"",""おかず形態一覧表!A11"")"),"咀嚼の必要性")</f>
        <v>咀嚼の必要性</v>
      </c>
      <c r="B13" s="48"/>
      <c r="C13" s="46"/>
      <c r="D13" s="46"/>
      <c r="E13" s="46" t="s">
        <v>52</v>
      </c>
      <c r="F13" s="46" t="s">
        <v>53</v>
      </c>
      <c r="G13" s="46" t="s">
        <v>53</v>
      </c>
      <c r="H13" s="46" t="s">
        <v>54</v>
      </c>
    </row>
    <row r="14" ht="22.5" customHeight="1">
      <c r="A14" s="44" t="str">
        <f>IFERROR(__xludf.DUMMYFUNCTION("IMPORTRANGE(""https://docs.google.com/spreadsheets/d/1vsTcEcugRZXGU84Ng3dXvNCAOD3CAaUTEbnnM7tyUJg/edit?usp=sharing"",""おかず形態一覧表!A12"")"),"学会分類2021")</f>
        <v>学会分類2021</v>
      </c>
      <c r="B14" s="126"/>
      <c r="C14" s="127"/>
      <c r="D14" s="127"/>
      <c r="E14" s="127" t="s">
        <v>55</v>
      </c>
      <c r="F14" s="127" t="s">
        <v>31</v>
      </c>
      <c r="G14" s="127" t="s">
        <v>56</v>
      </c>
      <c r="H14" s="127" t="s">
        <v>57</v>
      </c>
    </row>
    <row r="15" ht="22.5" customHeight="1">
      <c r="A15" s="51" t="str">
        <f>IFERROR(__xludf.DUMMYFUNCTION("IMPORTRANGE(""https://docs.google.com/spreadsheets/d/1vsTcEcugRZXGU84Ng3dXvNCAOD3CAaUTEbnnM7tyUJg/edit?usp=sharing"",""おかず形態一覧表!A13"")"),"栄養量目安")</f>
        <v>栄養量目安</v>
      </c>
      <c r="B15" s="128" t="s">
        <v>58</v>
      </c>
      <c r="C15" s="128" t="s">
        <v>58</v>
      </c>
      <c r="D15" s="128" t="s">
        <v>58</v>
      </c>
      <c r="E15" s="128" t="s">
        <v>59</v>
      </c>
      <c r="F15" s="128" t="s">
        <v>59</v>
      </c>
      <c r="G15" s="128" t="s">
        <v>60</v>
      </c>
      <c r="H15" s="128" t="s">
        <v>61</v>
      </c>
    </row>
    <row r="16" ht="22.5" customHeight="1">
      <c r="A16" s="53"/>
      <c r="B16" s="114">
        <v>1800.0</v>
      </c>
      <c r="C16" s="114">
        <v>1800.0</v>
      </c>
      <c r="D16" s="114">
        <v>1800.0</v>
      </c>
      <c r="E16" s="114">
        <v>1400.0</v>
      </c>
      <c r="F16" s="114">
        <v>1400.0</v>
      </c>
      <c r="G16" s="114">
        <v>1400.0</v>
      </c>
      <c r="H16" s="114">
        <v>1200.0</v>
      </c>
    </row>
    <row r="17" ht="7.5" customHeight="1"/>
    <row r="18" ht="22.5" customHeight="1">
      <c r="A18" s="124" t="str">
        <f>IFERROR(__xludf.DUMMYFUNCTION("IMPORTRANGE(""https://docs.google.com/spreadsheets/d/1vsTcEcugRZXGU84Ng3dXvNCAOD3CAaUTEbnnM7tyUJg/edit?usp=sharing"",""主食一覧!A1"")"),"2. 主食一覧")</f>
        <v>2. 主食一覧</v>
      </c>
      <c r="B18" s="125"/>
    </row>
    <row r="19" ht="22.5" customHeight="1">
      <c r="A19" s="8" t="str">
        <f>IFERROR(__xludf.DUMMYFUNCTION("IMPORTRANGE(""https://docs.google.com/spreadsheets/d/1vsTcEcugRZXGU84Ng3dXvNCAOD3CAaUTEbnnM7tyUJg/edit?usp=sharing"",""主食一覧!A2"")"),"主食名称")</f>
        <v>主食名称</v>
      </c>
      <c r="B19" s="11" t="s">
        <v>2</v>
      </c>
      <c r="C19" s="11" t="s">
        <v>8</v>
      </c>
      <c r="D19" s="11" t="s">
        <v>10</v>
      </c>
      <c r="E19" s="11" t="s">
        <v>11</v>
      </c>
      <c r="F19" s="11" t="s">
        <v>12</v>
      </c>
      <c r="G19" s="11" t="s">
        <v>13</v>
      </c>
      <c r="H19" s="15"/>
    </row>
    <row r="20" ht="67.5" customHeight="1">
      <c r="A20" s="8" t="str">
        <f>IFERROR(__xludf.DUMMYFUNCTION("IMPORTRANGE(""https://docs.google.com/spreadsheets/d/1vsTcEcugRZXGU84Ng3dXvNCAOD3CAaUTEbnnM7tyUJg/edit?usp=sharing"",""主食一覧!A3"")"),"画像")</f>
        <v>画像</v>
      </c>
      <c r="B20" s="18" t="str">
        <f>'主食一覧'!B3</f>
        <v/>
      </c>
      <c r="C20" s="18" t="str">
        <f>'主食一覧'!C3</f>
        <v/>
      </c>
      <c r="D20" s="18" t="str">
        <f>'主食一覧'!D3</f>
        <v/>
      </c>
      <c r="E20" s="18" t="str">
        <f>'主食一覧'!E3</f>
        <v/>
      </c>
      <c r="F20" s="18" t="str">
        <f>'主食一覧'!F3</f>
        <v/>
      </c>
      <c r="G20" s="18" t="str">
        <f>'主食一覧'!G3</f>
        <v/>
      </c>
      <c r="H20" s="18" t="str">
        <f>'主食一覧'!H3</f>
        <v/>
      </c>
    </row>
    <row r="21" ht="45.0" customHeight="1">
      <c r="A21" s="8" t="str">
        <f>IFERROR(__xludf.DUMMYFUNCTION("IMPORTRANGE(""https://docs.google.com/spreadsheets/d/1vsTcEcugRZXGU84Ng3dXvNCAOD3CAaUTEbnnM7tyUJg/edit?usp=sharing"",""主食一覧!A4"")"),"内容")</f>
        <v>内容</v>
      </c>
      <c r="B21" s="129" t="s">
        <v>21</v>
      </c>
      <c r="C21" s="129" t="s">
        <v>23</v>
      </c>
      <c r="D21" s="129" t="s">
        <v>24</v>
      </c>
      <c r="E21" s="129" t="s">
        <v>26</v>
      </c>
      <c r="F21" s="129" t="s">
        <v>27</v>
      </c>
      <c r="G21" s="129" t="s">
        <v>28</v>
      </c>
      <c r="H21" s="130"/>
    </row>
    <row r="22" ht="22.5" customHeight="1">
      <c r="A22" s="8" t="str">
        <f>IFERROR(__xludf.DUMMYFUNCTION("IMPORTRANGE(""https://docs.google.com/spreadsheets/d/1vsTcEcugRZXGU84Ng3dXvNCAOD3CAaUTEbnnM7tyUJg/edit?usp=sharing"",""主食一覧!A5"")"),"学会分類2021")</f>
        <v>学会分類2021</v>
      </c>
      <c r="B22" s="110"/>
      <c r="C22" s="110" t="s">
        <v>31</v>
      </c>
      <c r="D22" s="110"/>
      <c r="E22" s="110"/>
      <c r="F22" s="110"/>
      <c r="G22" s="110" t="s">
        <v>32</v>
      </c>
      <c r="H22" s="110"/>
    </row>
    <row r="23" ht="7.5" customHeight="1"/>
    <row r="24" ht="22.5" customHeight="1">
      <c r="A24" s="4" t="str">
        <f>IFERROR(__xludf.DUMMYFUNCTION("IMPORTRANGE(""https://docs.google.com/spreadsheets/d/1vsTcEcugRZXGU84Ng3dXvNCAOD3CAaUTEbnnM7tyUJg/edit?usp=sharing"",""水分とろみの基準・水分ゼリー!A1"")"),"3-1. 水分とろみの基準")</f>
        <v>3-1. 水分とろみの基準</v>
      </c>
      <c r="B24" s="131"/>
      <c r="F24" s="4" t="str">
        <f>IFERROR(__xludf.DUMMYFUNCTION("IMPORTRANGE(""https://docs.google.com/spreadsheets/d/1vsTcEcugRZXGU84Ng3dXvNCAOD3CAaUTEbnnM7tyUJg/edit?usp=sharing"",""水分とろみの基準・水分ゼリー!F1"")"),"3-2. 水分ゼリー")</f>
        <v>3-2. 水分ゼリー</v>
      </c>
      <c r="G24" s="131"/>
    </row>
    <row r="25" ht="30.0" customHeight="1">
      <c r="A25" s="6" t="str">
        <f>IFERROR(__xludf.DUMMYFUNCTION("IMPORTRANGE(""https://docs.google.com/spreadsheets/d/1vsTcEcugRZXGU84Ng3dXvNCAOD3CAaUTEbnnM7tyUJg/edit?usp=sharing"",""水分とろみの基準・水分ゼリー!A2"")"),"学会分類2021
（とろみ）")</f>
        <v>学会分類2021
（とろみ）</v>
      </c>
      <c r="B25" s="12" t="str">
        <f>IFERROR(__xludf.DUMMYFUNCTION("IMPORTRANGE(""https://docs.google.com/spreadsheets/d/1vsTcEcugRZXGU84Ng3dXvNCAOD3CAaUTEbnnM7tyUJg/edit?usp=sharing"",""水分とろみの基準・水分ゼリー!B2"")"),"薄いとろみ")</f>
        <v>薄いとろみ</v>
      </c>
      <c r="C25" s="12" t="str">
        <f>IFERROR(__xludf.DUMMYFUNCTION("IMPORTRANGE(""https://docs.google.com/spreadsheets/d/1vsTcEcugRZXGU84Ng3dXvNCAOD3CAaUTEbnnM7tyUJg/edit?usp=sharing"",""水分とろみの基準・水分ゼリー!C2"")"),"中間のとろみ")</f>
        <v>中間のとろみ</v>
      </c>
      <c r="D25" s="12" t="str">
        <f>IFERROR(__xludf.DUMMYFUNCTION("IMPORTRANGE(""https://docs.google.com/spreadsheets/d/1vsTcEcugRZXGU84Ng3dXvNCAOD3CAaUTEbnnM7tyUJg/edit?usp=sharing"",""水分とろみの基準・水分ゼリー!D2"")"),"濃いとろみ")</f>
        <v>濃いとろみ</v>
      </c>
      <c r="E25" s="12" t="str">
        <f>IFERROR(__xludf.DUMMYFUNCTION("IMPORTRANGE(""https://docs.google.com/spreadsheets/d/1vsTcEcugRZXGU84Ng3dXvNCAOD3CAaUTEbnnM7tyUJg/edit?usp=sharing"",""水分とろみの基準・水分ゼリー!E2"")"),"")</f>
        <v/>
      </c>
      <c r="F25" s="21" t="str">
        <f>IFERROR(__xludf.DUMMYFUNCTION("IMPORTRANGE(""https://docs.google.com/spreadsheets/d/1vsTcEcugRZXGU84Ng3dXvNCAOD3CAaUTEbnnM7tyUJg/edit?usp=sharing"",""水分とろみの基準・水分ゼリー!F2"")"),"名称")</f>
        <v>名称</v>
      </c>
      <c r="G25" s="23" t="s">
        <v>19</v>
      </c>
      <c r="H25" s="23"/>
    </row>
    <row r="26" ht="22.5" customHeight="1">
      <c r="A26" s="25" t="str">
        <f>IFERROR(__xludf.DUMMYFUNCTION("IMPORTRANGE(""https://docs.google.com/spreadsheets/d/1vsTcEcugRZXGU84Ng3dXvNCAOD3CAaUTEbnnM7tyUJg/edit?usp=sharing"",""水分とろみの基準・水分ゼリー!A3"")"),"とろみ調整食品")</f>
        <v>とろみ調整食品</v>
      </c>
      <c r="B26" s="27" t="s">
        <v>30</v>
      </c>
      <c r="C26" s="27" t="s">
        <v>30</v>
      </c>
      <c r="D26" s="27" t="s">
        <v>30</v>
      </c>
      <c r="E26" s="30"/>
      <c r="F26" s="34" t="s">
        <v>84</v>
      </c>
      <c r="G26" s="27"/>
      <c r="H26" s="30"/>
    </row>
    <row r="27" ht="22.5" customHeight="1">
      <c r="A27" s="34" t="str">
        <f>IFERROR(__xludf.DUMMYFUNCTION("IMPORTRANGE(""https://docs.google.com/spreadsheets/d/1vsTcEcugRZXGU84Ng3dXvNCAOD3CAaUTEbnnM7tyUJg/edit?usp=sharing"",""水分とろみの基準・水分ゼリー!A4"")"),"水100mlあたり")</f>
        <v>水100mlあたり</v>
      </c>
      <c r="B27" s="41" t="s">
        <v>35</v>
      </c>
      <c r="C27" s="41" t="s">
        <v>36</v>
      </c>
      <c r="D27" s="41" t="s">
        <v>37</v>
      </c>
      <c r="E27" s="42"/>
      <c r="F27" s="34" t="s">
        <v>85</v>
      </c>
      <c r="G27" s="41"/>
      <c r="H27" s="42"/>
    </row>
    <row r="28" ht="22.5" customHeight="1">
      <c r="A28" s="43" t="str">
        <f>IFERROR(__xludf.DUMMYFUNCTION("IMPORTRANGE(""https://docs.google.com/spreadsheets/d/1vsTcEcugRZXGU84Ng3dXvNCAOD3CAaUTEbnnM7tyUJg/edit?usp=sharing"",""水分とろみの基準・水分ゼリー!A5"")"),"小さじ")</f>
        <v>小さじ</v>
      </c>
      <c r="B28" s="133"/>
      <c r="C28" s="134"/>
      <c r="D28" s="133"/>
      <c r="E28" s="134"/>
      <c r="F28" s="43" t="s">
        <v>51</v>
      </c>
      <c r="G28" s="135"/>
      <c r="H28" s="136"/>
    </row>
    <row r="29" ht="7.5" customHeight="1"/>
    <row r="30" ht="22.5" customHeight="1">
      <c r="A30" s="137" t="str">
        <f>IFERROR(__xludf.DUMMYFUNCTION("IMPORTRANGE(""https://docs.google.com/spreadsheets/d/1vsTcEcugRZXGU84Ng3dXvNCAOD3CAaUTEbnnM7tyUJg/edit?usp=sharing"",""濃厚流動食・補助食品!A1"")"),"4. 濃厚流動食（経管栄養）")</f>
        <v>4. 濃厚流動食（経管栄養）</v>
      </c>
      <c r="B30" s="138"/>
      <c r="F30" s="139" t="str">
        <f>IFERROR(__xludf.DUMMYFUNCTION("IMPORTRANGE(""https://docs.google.com/spreadsheets/d/1vsTcEcugRZXGU84Ng3dXvNCAOD3CAaUTEbnnM7tyUJg/edit?usp=sharing"",""濃厚流動食・補助食品!F1"")"),"5. 補助食品、その他")</f>
        <v>5. 補助食品、その他</v>
      </c>
      <c r="G30" s="140"/>
    </row>
    <row r="31" ht="22.5" customHeight="1">
      <c r="A31" s="57" t="str">
        <f>IFERROR(__xludf.DUMMYFUNCTION("IMPORTRANGE(""https://docs.google.com/spreadsheets/d/1vsTcEcugRZXGU84Ng3dXvNCAOD3CAaUTEbnnM7tyUJg/edit?usp=sharing"",""濃厚流動食・補助食品!A2"")"),"商品名")</f>
        <v>商品名</v>
      </c>
      <c r="B31" s="58" t="s">
        <v>62</v>
      </c>
      <c r="C31" s="58" t="s">
        <v>63</v>
      </c>
      <c r="D31" s="58" t="s">
        <v>64</v>
      </c>
      <c r="E31" s="59"/>
      <c r="F31" s="141" t="s">
        <v>65</v>
      </c>
      <c r="G31" s="142"/>
      <c r="H31" s="143"/>
    </row>
    <row r="32" ht="22.5" customHeight="1">
      <c r="A32" s="62"/>
      <c r="B32" s="58" t="s">
        <v>66</v>
      </c>
      <c r="C32" s="58" t="s">
        <v>67</v>
      </c>
      <c r="D32" s="58" t="s">
        <v>68</v>
      </c>
      <c r="E32" s="66"/>
      <c r="F32" s="63" t="s">
        <v>69</v>
      </c>
      <c r="G32" s="145"/>
      <c r="H32" s="64"/>
    </row>
    <row r="33" ht="22.5" customHeight="1">
      <c r="A33" s="65"/>
      <c r="B33" s="58"/>
      <c r="C33" s="58"/>
      <c r="D33" s="66"/>
      <c r="E33" s="66"/>
      <c r="F33" s="67"/>
      <c r="G33" s="146"/>
      <c r="H33" s="68"/>
    </row>
    <row r="34" ht="7.5" customHeight="1"/>
    <row r="35" ht="22.5" customHeight="1">
      <c r="A35" s="147" t="str">
        <f>IFERROR(__xludf.DUMMYFUNCTION("IMPORTRANGE(""https://docs.google.com/spreadsheets/d/1vsTcEcugRZXGU84Ng3dXvNCAOD3CAaUTEbnnM7tyUJg/edit?usp=sharing"",""施設概要!A1"")"),"施設概要")</f>
        <v>施設概要</v>
      </c>
      <c r="B35" s="148"/>
    </row>
    <row r="36" ht="22.5" customHeight="1">
      <c r="A36" s="10" t="str">
        <f>IFERROR(__xludf.DUMMYFUNCTION("IMPORTRANGE(""https://docs.google.com/spreadsheets/d/1vsTcEcugRZXGU84Ng3dXvNCAOD3CAaUTEbnnM7tyUJg/edit?usp=sharing"",""施設概要!A2"")"),"所在地")</f>
        <v>所在地</v>
      </c>
      <c r="B36" s="99" t="s">
        <v>6</v>
      </c>
      <c r="C36" s="149"/>
      <c r="D36" s="150"/>
      <c r="E36" s="151" t="s">
        <v>15</v>
      </c>
      <c r="F36" s="152"/>
      <c r="G36" s="152"/>
      <c r="H36" s="153"/>
    </row>
    <row r="37" ht="22.5" customHeight="1">
      <c r="A37" s="10" t="str">
        <f>IFERROR(__xludf.DUMMYFUNCTION("IMPORTRANGE(""https://docs.google.com/spreadsheets/d/1vsTcEcugRZXGU84Ng3dXvNCAOD3CAaUTEbnnM7tyUJg/edit?usp=sharing"",""施設概要!A3"")"),"給食部門名")</f>
        <v>給食部門名</v>
      </c>
      <c r="B37" s="99" t="s">
        <v>18</v>
      </c>
      <c r="C37" s="149"/>
      <c r="D37" s="150"/>
      <c r="E37" s="154"/>
      <c r="H37" s="155"/>
    </row>
    <row r="38" ht="22.5" customHeight="1">
      <c r="A38" s="10" t="str">
        <f>IFERROR(__xludf.DUMMYFUNCTION("IMPORTRANGE(""https://docs.google.com/spreadsheets/d/1vsTcEcugRZXGU84Ng3dXvNCAOD3CAaUTEbnnM7tyUJg/edit?usp=sharing"",""施設概要!A4"")"),"電話")</f>
        <v>電話</v>
      </c>
      <c r="B38" s="99" t="s">
        <v>22</v>
      </c>
      <c r="C38" s="149"/>
      <c r="D38" s="150"/>
      <c r="E38" s="154"/>
      <c r="H38" s="155"/>
    </row>
    <row r="39" ht="22.5" customHeight="1">
      <c r="A39" s="100" t="str">
        <f>IFERROR(__xludf.DUMMYFUNCTION("IMPORTRANGE(""https://docs.google.com/spreadsheets/d/1vsTcEcugRZXGU84Ng3dXvNCAOD3CAaUTEbnnM7tyUJg/edit?usp=sharing"",""施設概要!A5"")"),"FAX")</f>
        <v>FAX</v>
      </c>
      <c r="B39" s="99" t="s">
        <v>29</v>
      </c>
      <c r="C39" s="149"/>
      <c r="D39" s="150"/>
      <c r="E39" s="154"/>
      <c r="H39" s="155"/>
    </row>
    <row r="40" ht="22.5" customHeight="1">
      <c r="A40" s="102" t="str">
        <f>IFERROR(__xludf.DUMMYFUNCTION("IMPORTRANGE(""https://docs.google.com/spreadsheets/d/1vsTcEcugRZXGU84Ng3dXvNCAOD3CAaUTEbnnM7tyUJg/edit?usp=sharing"",""施設概要!A6"")"),"更新日")</f>
        <v>更新日</v>
      </c>
      <c r="B40" s="156">
        <v>46156.72860548611</v>
      </c>
      <c r="C40" s="149"/>
      <c r="D40" s="150"/>
      <c r="E40" s="157"/>
      <c r="F40" s="158"/>
      <c r="G40" s="158"/>
      <c r="H40" s="159"/>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pageSetUpPr fitToPage="1"/>
  </sheetPr>
  <sheetViews>
    <sheetView showGridLines="0" workbookViewId="0"/>
  </sheetViews>
  <sheetFormatPr customHeight="1" defaultColWidth="12.63" defaultRowHeight="15.75"/>
  <cols>
    <col customWidth="1" min="1" max="8" width="16.38"/>
  </cols>
  <sheetData>
    <row r="1" ht="22.5" customHeight="1">
      <c r="A1" s="1" t="str">
        <f>IFERROR(__xludf.DUMMYFUNCTION("IMPORTRANGE(""https://docs.google.com/spreadsheets/d/1vsTcEcugRZXGU84Ng3dXvNCAOD3CAaUTEbnnM7tyUJg/edit?usp=sharing"",""おかず形態一覧表!A1"")"),"1. おかず形態一覧表")</f>
        <v>1. おかず形態一覧表</v>
      </c>
    </row>
    <row r="2" ht="22.5" customHeight="1">
      <c r="A2" s="7" t="str">
        <f>IFERROR(__xludf.DUMMYFUNCTION("IMPORTRANGE(""https://docs.google.com/spreadsheets/d/1vsTcEcugRZXGU84Ng3dXvNCAOD3CAaUTEbnnM7tyUJg/edit?usp=sharing"",""おかず形態一覧表!A2"")"),"食種名称")</f>
        <v>食種名称</v>
      </c>
      <c r="B2" s="9" t="s">
        <v>0</v>
      </c>
      <c r="C2" s="9" t="s">
        <v>1</v>
      </c>
      <c r="D2" s="9" t="s">
        <v>3</v>
      </c>
      <c r="E2" s="9" t="s">
        <v>4</v>
      </c>
      <c r="F2" s="9" t="s">
        <v>5</v>
      </c>
      <c r="G2" s="9" t="s">
        <v>7</v>
      </c>
      <c r="H2" s="9" t="s">
        <v>9</v>
      </c>
    </row>
    <row r="3" ht="18.75" customHeight="1">
      <c r="A3" s="14" t="str">
        <f>IFERROR(__xludf.DUMMYFUNCTION("IMPORTRANGE(""https://docs.google.com/spreadsheets/d/1vsTcEcugRZXGU84Ng3dXvNCAOD3CAaUTEbnnM7tyUJg/edit?usp=sharing"",""おかず形態一覧表!A3"")"),"肉のおかず")</f>
        <v>肉のおかず</v>
      </c>
      <c r="B3" s="16" t="s">
        <v>14</v>
      </c>
      <c r="C3" s="16" t="s">
        <v>16</v>
      </c>
      <c r="D3" s="16" t="s">
        <v>14</v>
      </c>
      <c r="E3" s="16" t="s">
        <v>16</v>
      </c>
      <c r="F3" s="16" t="s">
        <v>17</v>
      </c>
      <c r="G3" s="16" t="s">
        <v>17</v>
      </c>
      <c r="H3" s="16" t="s">
        <v>17</v>
      </c>
    </row>
    <row r="4" ht="67.5" customHeight="1">
      <c r="A4" s="19" t="str">
        <f>IFERROR(__xludf.DUMMYFUNCTION("IMPORTRANGE(""https://docs.google.com/spreadsheets/d/1vsTcEcugRZXGU84Ng3dXvNCAOD3CAaUTEbnnM7tyUJg/edit?usp=sharing"",""おかず形態一覧表!A4"")"),"画像")</f>
        <v>画像</v>
      </c>
      <c r="B4" s="20"/>
      <c r="C4" s="20"/>
      <c r="D4" s="20"/>
      <c r="E4" s="20"/>
      <c r="F4" s="20"/>
      <c r="G4" s="20"/>
      <c r="H4" s="20"/>
    </row>
    <row r="5" ht="18.75" customHeight="1">
      <c r="A5" s="14" t="str">
        <f>IFERROR(__xludf.DUMMYFUNCTION("IMPORTRANGE(""https://docs.google.com/spreadsheets/d/1vsTcEcugRZXGU84Ng3dXvNCAOD3CAaUTEbnnM7tyUJg/edit?usp=sharing"",""おかず形態一覧表!A5"")"),"魚のおかず")</f>
        <v>魚のおかず</v>
      </c>
      <c r="B5" s="16" t="s">
        <v>20</v>
      </c>
      <c r="C5" s="16" t="s">
        <v>20</v>
      </c>
      <c r="D5" s="16" t="s">
        <v>20</v>
      </c>
      <c r="E5" s="16" t="s">
        <v>20</v>
      </c>
      <c r="F5" s="16" t="s">
        <v>25</v>
      </c>
      <c r="G5" s="16" t="s">
        <v>25</v>
      </c>
      <c r="H5" s="16" t="s">
        <v>25</v>
      </c>
    </row>
    <row r="6" ht="67.5" customHeight="1">
      <c r="A6" s="19" t="str">
        <f>IFERROR(__xludf.DUMMYFUNCTION("IMPORTRANGE(""https://docs.google.com/spreadsheets/d/1vsTcEcugRZXGU84Ng3dXvNCAOD3CAaUTEbnnM7tyUJg/edit?usp=sharing"",""おかず形態一覧表!A6"")"),"画像")</f>
        <v>画像</v>
      </c>
      <c r="B6" s="26"/>
      <c r="C6" s="20"/>
      <c r="D6" s="20"/>
      <c r="E6" s="20"/>
      <c r="F6" s="20"/>
      <c r="G6" s="20"/>
      <c r="H6" s="20"/>
    </row>
    <row r="7" ht="18.75" customHeight="1">
      <c r="A7" s="14" t="str">
        <f>IFERROR(__xludf.DUMMYFUNCTION("IMPORTRANGE(""https://docs.google.com/spreadsheets/d/1vsTcEcugRZXGU84Ng3dXvNCAOD3CAaUTEbnnM7tyUJg/edit?usp=sharing"",""おかず形態一覧表!A7"")"),"野菜のおかず")</f>
        <v>野菜のおかず</v>
      </c>
      <c r="B7" s="16" t="s">
        <v>33</v>
      </c>
      <c r="C7" s="16" t="s">
        <v>33</v>
      </c>
      <c r="D7" s="16" t="s">
        <v>33</v>
      </c>
      <c r="E7" s="16" t="s">
        <v>33</v>
      </c>
      <c r="F7" s="16" t="s">
        <v>33</v>
      </c>
      <c r="G7" s="33" t="s">
        <v>34</v>
      </c>
      <c r="H7" s="33" t="s">
        <v>34</v>
      </c>
    </row>
    <row r="8" ht="67.5" customHeight="1">
      <c r="A8" s="35" t="str">
        <f>IFERROR(__xludf.DUMMYFUNCTION("IMPORTRANGE(""https://docs.google.com/spreadsheets/d/1vsTcEcugRZXGU84Ng3dXvNCAOD3CAaUTEbnnM7tyUJg/edit?usp=sharing"",""おかず形態一覧表!A8"")"),"画像")</f>
        <v>画像</v>
      </c>
      <c r="B8" s="36"/>
      <c r="C8" s="38"/>
      <c r="D8" s="38"/>
      <c r="E8" s="38"/>
      <c r="F8" s="38"/>
      <c r="G8" s="38"/>
      <c r="H8" s="38"/>
    </row>
    <row r="9" ht="112.5" customHeight="1">
      <c r="A9" s="35" t="str">
        <f>IFERROR(__xludf.DUMMYFUNCTION("IMPORTRANGE(""https://docs.google.com/spreadsheets/d/1vsTcEcugRZXGU84Ng3dXvNCAOD3CAaUTEbnnM7tyUJg/edit?usp=sharing"",""おかず形態一覧表!A9"")"),"内容")</f>
        <v>内容</v>
      </c>
      <c r="B9" s="40" t="s">
        <v>38</v>
      </c>
      <c r="C9" s="40" t="s">
        <v>39</v>
      </c>
      <c r="D9" s="40" t="s">
        <v>40</v>
      </c>
      <c r="E9" s="40" t="s">
        <v>41</v>
      </c>
      <c r="F9" s="40" t="s">
        <v>42</v>
      </c>
      <c r="G9" s="40" t="s">
        <v>43</v>
      </c>
      <c r="H9" s="40" t="s">
        <v>44</v>
      </c>
    </row>
    <row r="10" ht="45.0" customHeight="1">
      <c r="A10" s="44" t="str">
        <f>IFERROR(__xludf.DUMMYFUNCTION("IMPORTRANGE(""https://docs.google.com/spreadsheets/d/1vsTcEcugRZXGU84Ng3dXvNCAOD3CAaUTEbnnM7tyUJg/edit?usp=sharing"",""おかず形態一覧表!A10"")"),"大きさ・形状")</f>
        <v>大きさ・形状</v>
      </c>
      <c r="B10" s="46" t="s">
        <v>45</v>
      </c>
      <c r="C10" s="46" t="s">
        <v>45</v>
      </c>
      <c r="D10" s="46" t="s">
        <v>46</v>
      </c>
      <c r="E10" s="46" t="s">
        <v>47</v>
      </c>
      <c r="F10" s="46" t="s">
        <v>48</v>
      </c>
      <c r="G10" s="46" t="s">
        <v>49</v>
      </c>
      <c r="H10" s="46" t="s">
        <v>50</v>
      </c>
    </row>
    <row r="11" ht="45.0" customHeight="1">
      <c r="A11" s="44" t="str">
        <f>IFERROR(__xludf.DUMMYFUNCTION("IMPORTRANGE(""https://docs.google.com/spreadsheets/d/1vsTcEcugRZXGU84Ng3dXvNCAOD3CAaUTEbnnM7tyUJg/edit?usp=sharing"",""おかず形態一覧表!A11"")"),"咀嚼の必要性")</f>
        <v>咀嚼の必要性</v>
      </c>
      <c r="B11" s="48"/>
      <c r="C11" s="46"/>
      <c r="D11" s="46"/>
      <c r="E11" s="46" t="s">
        <v>52</v>
      </c>
      <c r="F11" s="46" t="s">
        <v>53</v>
      </c>
      <c r="G11" s="46" t="s">
        <v>53</v>
      </c>
      <c r="H11" s="46" t="s">
        <v>54</v>
      </c>
    </row>
    <row r="12" ht="22.5" customHeight="1">
      <c r="A12" s="44" t="str">
        <f>IFERROR(__xludf.DUMMYFUNCTION("IMPORTRANGE(""https://docs.google.com/spreadsheets/d/1vsTcEcugRZXGU84Ng3dXvNCAOD3CAaUTEbnnM7tyUJg/edit?usp=sharing"",""おかず形態一覧表!A12"")"),"学会分類2021")</f>
        <v>学会分類2021</v>
      </c>
      <c r="B12" s="49"/>
      <c r="C12" s="50"/>
      <c r="D12" s="50"/>
      <c r="E12" s="50" t="s">
        <v>55</v>
      </c>
      <c r="F12" s="50" t="s">
        <v>31</v>
      </c>
      <c r="G12" s="50" t="s">
        <v>56</v>
      </c>
      <c r="H12" s="50" t="s">
        <v>57</v>
      </c>
    </row>
    <row r="13" ht="22.5" customHeight="1">
      <c r="A13" s="51" t="str">
        <f>IFERROR(__xludf.DUMMYFUNCTION("IMPORTRANGE(""https://docs.google.com/spreadsheets/d/1vsTcEcugRZXGU84Ng3dXvNCAOD3CAaUTEbnnM7tyUJg/edit?usp=sharing"",""おかず形態一覧表!A13"")"),"栄養量目安")</f>
        <v>栄養量目安</v>
      </c>
      <c r="B13" s="52" t="s">
        <v>58</v>
      </c>
      <c r="C13" s="52" t="s">
        <v>58</v>
      </c>
      <c r="D13" s="52" t="s">
        <v>58</v>
      </c>
      <c r="E13" s="52" t="s">
        <v>59</v>
      </c>
      <c r="F13" s="52" t="s">
        <v>59</v>
      </c>
      <c r="G13" s="52" t="s">
        <v>60</v>
      </c>
      <c r="H13" s="52" t="s">
        <v>61</v>
      </c>
    </row>
    <row r="14" ht="22.5" customHeight="1">
      <c r="A14" s="53"/>
      <c r="B14" s="54">
        <v>1800.0</v>
      </c>
      <c r="C14" s="54">
        <v>1800.0</v>
      </c>
      <c r="D14" s="54">
        <v>1800.0</v>
      </c>
      <c r="E14" s="54">
        <v>1400.0</v>
      </c>
      <c r="F14" s="54">
        <v>1400.0</v>
      </c>
      <c r="G14" s="54">
        <v>1400.0</v>
      </c>
      <c r="H14" s="54">
        <v>1200.0</v>
      </c>
    </row>
  </sheetData>
  <mergeCells count="1">
    <mergeCell ref="A13:A14"/>
  </mergeCells>
  <printOptions gridLines="1" horizontalCentered="1"/>
  <pageMargins bottom="0.75" footer="0.0" header="0.0" left="0.7" right="0.7" top="0.75"/>
  <pageSetup fitToHeight="0" paperSize="9"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pageSetUpPr fitToPage="1"/>
  </sheetPr>
  <sheetViews>
    <sheetView showGridLines="0" workbookViewId="0"/>
  </sheetViews>
  <sheetFormatPr customHeight="1" defaultColWidth="12.63" defaultRowHeight="15.75"/>
  <cols>
    <col customWidth="1" min="1" max="8" width="16.38"/>
  </cols>
  <sheetData>
    <row r="1" ht="22.5" customHeight="1">
      <c r="A1" s="3" t="str">
        <f>IFERROR(__xludf.DUMMYFUNCTION("IMPORTRANGE(""https://docs.google.com/spreadsheets/d/1vsTcEcugRZXGU84Ng3dXvNCAOD3CAaUTEbnnM7tyUJg/edit?usp=sharing"",""主食一覧!A1"")"),"2. 主食一覧")</f>
        <v>2. 主食一覧</v>
      </c>
    </row>
    <row r="2" ht="22.5" customHeight="1">
      <c r="A2" s="8" t="str">
        <f>IFERROR(__xludf.DUMMYFUNCTION("IMPORTRANGE(""https://docs.google.com/spreadsheets/d/1vsTcEcugRZXGU84Ng3dXvNCAOD3CAaUTEbnnM7tyUJg/edit?usp=sharing"",""主食一覧!A2"")"),"主食名称")</f>
        <v>主食名称</v>
      </c>
      <c r="B2" s="11" t="s">
        <v>2</v>
      </c>
      <c r="C2" s="11" t="s">
        <v>8</v>
      </c>
      <c r="D2" s="11" t="s">
        <v>10</v>
      </c>
      <c r="E2" s="11" t="s">
        <v>11</v>
      </c>
      <c r="F2" s="11" t="s">
        <v>12</v>
      </c>
      <c r="G2" s="11" t="s">
        <v>13</v>
      </c>
      <c r="H2" s="15"/>
    </row>
    <row r="3" ht="67.5" customHeight="1">
      <c r="A3" s="8" t="str">
        <f>IFERROR(__xludf.DUMMYFUNCTION("IMPORTRANGE(""https://docs.google.com/spreadsheets/d/1vsTcEcugRZXGU84Ng3dXvNCAOD3CAaUTEbnnM7tyUJg/edit?usp=sharing"",""主食一覧!A3"")"),"画像")</f>
        <v>画像</v>
      </c>
      <c r="B3" s="18"/>
      <c r="C3" s="18"/>
      <c r="D3" s="18"/>
      <c r="E3" s="18"/>
      <c r="F3" s="18"/>
      <c r="G3" s="18"/>
      <c r="H3" s="18"/>
    </row>
    <row r="4" ht="45.0" customHeight="1">
      <c r="A4" s="8" t="str">
        <f>IFERROR(__xludf.DUMMYFUNCTION("IMPORTRANGE(""https://docs.google.com/spreadsheets/d/1vsTcEcugRZXGU84Ng3dXvNCAOD3CAaUTEbnnM7tyUJg/edit?usp=sharing"",""主食一覧!A4"")"),"内容")</f>
        <v>内容</v>
      </c>
      <c r="B4" s="24" t="s">
        <v>21</v>
      </c>
      <c r="C4" s="24" t="s">
        <v>23</v>
      </c>
      <c r="D4" s="24" t="s">
        <v>24</v>
      </c>
      <c r="E4" s="24" t="s">
        <v>26</v>
      </c>
      <c r="F4" s="24" t="s">
        <v>27</v>
      </c>
      <c r="G4" s="24" t="s">
        <v>28</v>
      </c>
      <c r="H4" s="24"/>
    </row>
    <row r="5" ht="22.5" customHeight="1">
      <c r="A5" s="8" t="str">
        <f>IFERROR(__xludf.DUMMYFUNCTION("IMPORTRANGE(""https://docs.google.com/spreadsheets/d/1vsTcEcugRZXGU84Ng3dXvNCAOD3CAaUTEbnnM7tyUJg/edit?usp=sharing"",""主食一覧!A5"")"),"学会分類2021")</f>
        <v>学会分類2021</v>
      </c>
      <c r="B5" s="28"/>
      <c r="C5" s="28" t="s">
        <v>31</v>
      </c>
      <c r="D5" s="28"/>
      <c r="E5" s="28"/>
      <c r="F5" s="28"/>
      <c r="G5" s="28" t="s">
        <v>32</v>
      </c>
      <c r="H5" s="28"/>
    </row>
  </sheetData>
  <printOptions gridLines="1" horizontalCentered="1"/>
  <pageMargins bottom="0.75" footer="0.0" header="0.0" left="0.7" right="0.7" top="0.75"/>
  <pageSetup fitToHeight="0" paperSize="9"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pageSetUpPr fitToPage="1"/>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IFERROR(__xludf.DUMMYFUNCTION("IMPORTRANGE(""https://docs.google.com/spreadsheets/d/1vsTcEcugRZXGU84Ng3dXvNCAOD3CAaUTEbnnM7tyUJg/edit?usp=sharing"",""水分とろみの基準・水分ゼリー!A1"")"),"3-1. 水分とろみの基準")</f>
        <v>3-1. 水分とろみの基準</v>
      </c>
      <c r="F1" s="4" t="str">
        <f>IFERROR(__xludf.DUMMYFUNCTION("IMPORTRANGE(""https://docs.google.com/spreadsheets/d/1vsTcEcugRZXGU84Ng3dXvNCAOD3CAaUTEbnnM7tyUJg/edit?usp=sharing"",""水分とろみの基準・水分ゼリー!F1"")"),"3-2. 水分ゼリー")</f>
        <v>3-2. 水分ゼリー</v>
      </c>
    </row>
    <row r="2" ht="30.0" customHeight="1">
      <c r="A2" s="6" t="str">
        <f>IFERROR(__xludf.DUMMYFUNCTION("IMPORTRANGE(""https://docs.google.com/spreadsheets/d/1vsTcEcugRZXGU84Ng3dXvNCAOD3CAaUTEbnnM7tyUJg/edit?usp=sharing"",""水分とろみの基準・水分ゼリー!A2"")"),"学会分類2021
（とろみ）")</f>
        <v>学会分類2021
（とろみ）</v>
      </c>
      <c r="B2" s="12" t="str">
        <f>IFERROR(__xludf.DUMMYFUNCTION("IMPORTRANGE(""https://docs.google.com/spreadsheets/d/1vsTcEcugRZXGU84Ng3dXvNCAOD3CAaUTEbnnM7tyUJg/edit?usp=sharing"",""水分とろみの基準・水分ゼリー!B2"")"),"薄いとろみ")</f>
        <v>薄いとろみ</v>
      </c>
      <c r="C2" s="12" t="str">
        <f>IFERROR(__xludf.DUMMYFUNCTION("IMPORTRANGE(""https://docs.google.com/spreadsheets/d/1vsTcEcugRZXGU84Ng3dXvNCAOD3CAaUTEbnnM7tyUJg/edit?usp=sharing"",""水分とろみの基準・水分ゼリー!C2"")"),"中間のとろみ")</f>
        <v>中間のとろみ</v>
      </c>
      <c r="D2" s="12" t="str">
        <f>IFERROR(__xludf.DUMMYFUNCTION("IMPORTRANGE(""https://docs.google.com/spreadsheets/d/1vsTcEcugRZXGU84Ng3dXvNCAOD3CAaUTEbnnM7tyUJg/edit?usp=sharing"",""水分とろみの基準・水分ゼリー!D2"")"),"濃いとろみ")</f>
        <v>濃いとろみ</v>
      </c>
      <c r="E2" s="12" t="str">
        <f>IFERROR(__xludf.DUMMYFUNCTION("IMPORTRANGE(""https://docs.google.com/spreadsheets/d/1vsTcEcugRZXGU84Ng3dXvNCAOD3CAaUTEbnnM7tyUJg/edit?usp=sharing"",""水分とろみの基準・水分ゼリー!E2"")"),"")</f>
        <v/>
      </c>
      <c r="F2" s="21" t="str">
        <f>IFERROR(__xludf.DUMMYFUNCTION("IMPORTRANGE(""https://docs.google.com/spreadsheets/d/1vsTcEcugRZXGU84Ng3dXvNCAOD3CAaUTEbnnM7tyUJg/edit?usp=sharing"",""水分とろみの基準・水分ゼリー!F2"")"),"名称")</f>
        <v>名称</v>
      </c>
      <c r="G2" s="23" t="s">
        <v>19</v>
      </c>
      <c r="H2" s="23"/>
    </row>
    <row r="3" ht="22.5" customHeight="1">
      <c r="A3" s="25" t="str">
        <f>IFERROR(__xludf.DUMMYFUNCTION("IMPORTRANGE(""https://docs.google.com/spreadsheets/d/1vsTcEcugRZXGU84Ng3dXvNCAOD3CAaUTEbnnM7tyUJg/edit?usp=sharing"",""水分とろみの基準・水分ゼリー!A3"")"),"とろみ調整食品")</f>
        <v>とろみ調整食品</v>
      </c>
      <c r="B3" s="27" t="s">
        <v>30</v>
      </c>
      <c r="C3" s="27" t="s">
        <v>30</v>
      </c>
      <c r="D3" s="27" t="s">
        <v>30</v>
      </c>
      <c r="E3" s="30"/>
      <c r="F3" s="25" t="str">
        <f>IFERROR(__xludf.DUMMYFUNCTION("IMPORTRANGE(""https://docs.google.com/spreadsheets/d/1vsTcEcugRZXGU84Ng3dXvNCAOD3CAaUTEbnnM7tyUJg/edit?usp=sharing"",""水分とろみの基準・水分ゼリー!F3"")"),"とろみ調整食品")</f>
        <v>とろみ調整食品</v>
      </c>
      <c r="G3" s="27"/>
      <c r="H3" s="30"/>
    </row>
    <row r="4" ht="22.5" customHeight="1">
      <c r="A4" s="34" t="str">
        <f>IFERROR(__xludf.DUMMYFUNCTION("IMPORTRANGE(""https://docs.google.com/spreadsheets/d/1vsTcEcugRZXGU84Ng3dXvNCAOD3CAaUTEbnnM7tyUJg/edit?usp=sharing"",""水分とろみの基準・水分ゼリー!A4"")"),"水100mlあたり")</f>
        <v>水100mlあたり</v>
      </c>
      <c r="B4" s="37" t="s">
        <v>35</v>
      </c>
      <c r="C4" s="37" t="s">
        <v>36</v>
      </c>
      <c r="D4" s="37" t="s">
        <v>37</v>
      </c>
      <c r="E4" s="39"/>
      <c r="F4" s="25" t="str">
        <f>IFERROR(__xludf.DUMMYFUNCTION("IMPORTRANGE(""https://docs.google.com/spreadsheets/d/1vsTcEcugRZXGU84Ng3dXvNCAOD3CAaUTEbnnM7tyUJg/edit?usp=sharing"",""水分とろみの基準・水分ゼリー!F4"")"),"水100mlあたり")</f>
        <v>水100mlあたり</v>
      </c>
      <c r="G4" s="41"/>
      <c r="H4" s="42"/>
    </row>
    <row r="5" ht="22.5" customHeight="1">
      <c r="A5" s="43" t="str">
        <f>IFERROR(__xludf.DUMMYFUNCTION("IMPORTRANGE(""https://docs.google.com/spreadsheets/d/1vsTcEcugRZXGU84Ng3dXvNCAOD3CAaUTEbnnM7tyUJg/edit?usp=sharing"",""水分とろみの基準・水分ゼリー!A5"")"),"小さじ")</f>
        <v>小さじ</v>
      </c>
      <c r="B5" s="45"/>
      <c r="C5" s="47"/>
      <c r="D5" s="45"/>
      <c r="E5" s="47"/>
      <c r="F5" s="43" t="s">
        <v>51</v>
      </c>
      <c r="G5" s="45"/>
      <c r="H5" s="47"/>
    </row>
  </sheetData>
  <printOptions gridLines="1" horizontalCentered="1"/>
  <pageMargins bottom="0.75" footer="0.0" header="0.0" left="0.7" right="0.7" top="0.75"/>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pageSetUpPr fitToPage="1"/>
  </sheetPr>
  <sheetViews>
    <sheetView showGridLines="0" workbookViewId="0"/>
  </sheetViews>
  <sheetFormatPr customHeight="1" defaultColWidth="12.63" defaultRowHeight="15.75"/>
  <cols>
    <col customWidth="1" min="1" max="6" width="16.38"/>
    <col customWidth="1" min="7" max="7" width="32.63"/>
  </cols>
  <sheetData>
    <row r="1" ht="22.5" customHeight="1">
      <c r="A1" s="55" t="str">
        <f>IFERROR(__xludf.DUMMYFUNCTION("IMPORTRANGE(""https://docs.google.com/spreadsheets/d/1vsTcEcugRZXGU84Ng3dXvNCAOD3CAaUTEbnnM7tyUJg/edit?usp=sharing"",""濃厚流動食・補助食品!A1"")"),"4. 濃厚流動食（経管栄養）")</f>
        <v>4. 濃厚流動食（経管栄養）</v>
      </c>
      <c r="F1" s="56" t="str">
        <f>IFERROR(__xludf.DUMMYFUNCTION("IMPORTRANGE(""https://docs.google.com/spreadsheets/d/1vsTcEcugRZXGU84Ng3dXvNCAOD3CAaUTEbnnM7tyUJg/edit?usp=sharing"",""濃厚流動食・補助食品!F1"")"),"5. 補助食品、その他")</f>
        <v>5. 補助食品、その他</v>
      </c>
    </row>
    <row r="2" ht="22.5" customHeight="1">
      <c r="A2" s="57" t="str">
        <f>IFERROR(__xludf.DUMMYFUNCTION("IMPORTRANGE(""https://docs.google.com/spreadsheets/d/1vsTcEcugRZXGU84Ng3dXvNCAOD3CAaUTEbnnM7tyUJg/edit?usp=sharing"",""濃厚流動食・補助食品!A2"")"),"商品名")</f>
        <v>商品名</v>
      </c>
      <c r="B2" s="58" t="s">
        <v>62</v>
      </c>
      <c r="C2" s="58" t="s">
        <v>63</v>
      </c>
      <c r="D2" s="58" t="s">
        <v>64</v>
      </c>
      <c r="E2" s="59"/>
      <c r="F2" s="60" t="s">
        <v>65</v>
      </c>
      <c r="G2" s="61"/>
    </row>
    <row r="3" ht="22.5" customHeight="1">
      <c r="A3" s="62"/>
      <c r="B3" s="58" t="s">
        <v>66</v>
      </c>
      <c r="C3" s="58" t="s">
        <v>67</v>
      </c>
      <c r="D3" s="58" t="s">
        <v>68</v>
      </c>
      <c r="E3" s="59"/>
      <c r="F3" s="63" t="s">
        <v>69</v>
      </c>
      <c r="G3" s="64"/>
    </row>
    <row r="4" ht="22.5" customHeight="1">
      <c r="A4" s="65"/>
      <c r="B4" s="58"/>
      <c r="C4" s="58"/>
      <c r="D4" s="66"/>
      <c r="E4" s="59"/>
      <c r="F4" s="67"/>
      <c r="G4" s="68"/>
    </row>
  </sheetData>
  <mergeCells count="2">
    <mergeCell ref="A2:A4"/>
    <mergeCell ref="F3:G4"/>
  </mergeCells>
  <printOptions gridLines="1" horizontalCentered="1"/>
  <pageMargins bottom="0.75" footer="0.0" header="0.0" left="0.7" right="0.7" top="0.75"/>
  <pageSetup fitToHeight="0" paperSize="9"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69" t="s">
        <v>70</v>
      </c>
      <c r="B1" s="70"/>
      <c r="C1" s="70"/>
      <c r="D1" s="71"/>
      <c r="E1" s="70" t="s">
        <v>71</v>
      </c>
      <c r="F1" s="71"/>
      <c r="G1" s="71"/>
      <c r="H1" s="71"/>
      <c r="I1" s="72"/>
      <c r="J1" s="72"/>
      <c r="K1" s="72"/>
      <c r="L1" s="72"/>
      <c r="M1" s="72"/>
      <c r="N1" s="72"/>
      <c r="O1" s="72"/>
      <c r="P1" s="72"/>
      <c r="Q1" s="72"/>
      <c r="R1" s="72"/>
      <c r="S1" s="72"/>
      <c r="T1" s="72"/>
      <c r="U1" s="72"/>
      <c r="V1" s="72"/>
      <c r="W1" s="72"/>
      <c r="X1" s="72"/>
      <c r="Y1" s="72"/>
      <c r="Z1" s="72"/>
    </row>
    <row r="2" ht="7.5" customHeight="1"/>
    <row r="3" ht="22.5" customHeight="1">
      <c r="A3" s="73" t="str">
        <f>IFERROR(__xludf.DUMMYFUNCTION("IMPORTRANGE(""https://docs.google.com/spreadsheets/d/1vsTcEcugRZXGU84Ng3dXvNCAOD3CAaUTEbnnM7tyUJg/edit?usp=sharing"",""おかず形態一覧表!A1"")"),"1. おかず形態一覧表")</f>
        <v>1. おかず形態一覧表</v>
      </c>
      <c r="B3" s="74"/>
    </row>
    <row r="4" ht="22.5" customHeight="1">
      <c r="A4" s="7" t="str">
        <f>IFERROR(__xludf.DUMMYFUNCTION("IMPORTRANGE(""https://docs.google.com/spreadsheets/d/1vsTcEcugRZXGU84Ng3dXvNCAOD3CAaUTEbnnM7tyUJg/edit?usp=sharing"",""おかず形態一覧表!A2"")"),"食種名称")</f>
        <v>食種名称</v>
      </c>
      <c r="B4" s="75" t="str">
        <f>'おかず形態一覧表'!B2</f>
        <v>常食</v>
      </c>
      <c r="C4" s="75" t="str">
        <f>'おかず形態一覧表'!C2</f>
        <v>軟菜食</v>
      </c>
      <c r="D4" s="75" t="str">
        <f>'おかず形態一覧表'!D2</f>
        <v>軟菜一口大食</v>
      </c>
      <c r="E4" s="75" t="str">
        <f>'おかず形態一覧表'!E2</f>
        <v>きざみ食</v>
      </c>
      <c r="F4" s="75" t="str">
        <f>'おかず形態一覧表'!F2</f>
        <v>やわらか食</v>
      </c>
      <c r="G4" s="75" t="str">
        <f>'おかず形態一覧表'!G2</f>
        <v>ソフト食</v>
      </c>
      <c r="H4" s="75" t="str">
        <f>'おかず形態一覧表'!H2</f>
        <v>ペースト食</v>
      </c>
    </row>
    <row r="5" ht="22.5" customHeight="1">
      <c r="A5" s="7" t="str">
        <f>IFERROR(__xludf.DUMMYFUNCTION("IMPORTRANGE(""https://docs.google.com/spreadsheets/d/1vsTcEcugRZXGU84Ng3dXvNCAOD3CAaUTEbnnM7tyUJg/edit?usp=sharing"",""おかず形態一覧表!A3"")"),"肉のおかず")</f>
        <v>肉のおかず</v>
      </c>
      <c r="B5" s="91" t="str">
        <f>'おかず形態一覧表'!B3</f>
        <v>鶏のから揚げ</v>
      </c>
      <c r="C5" s="91" t="str">
        <f>'おかず形態一覧表'!C3</f>
        <v>鶏肉の煮込み</v>
      </c>
      <c r="D5" s="91" t="str">
        <f>'おかず形態一覧表'!D3</f>
        <v>鶏のから揚げ</v>
      </c>
      <c r="E5" s="91" t="str">
        <f>'おかず形態一覧表'!E3</f>
        <v>鶏肉の煮込み</v>
      </c>
      <c r="F5" s="91" t="str">
        <f>'おかず形態一覧表'!F3</f>
        <v>鶏肉のテリーヌ</v>
      </c>
      <c r="G5" s="91" t="str">
        <f>'おかず形態一覧表'!G3</f>
        <v>鶏肉のテリーヌ</v>
      </c>
      <c r="H5" s="91" t="str">
        <f>'おかず形態一覧表'!H3</f>
        <v>鶏肉のテリーヌ</v>
      </c>
    </row>
    <row r="6" ht="67.5" customHeight="1">
      <c r="A6" s="19" t="str">
        <f>IFERROR(__xludf.DUMMYFUNCTION("IMPORTRANGE(""https://docs.google.com/spreadsheets/d/1vsTcEcugRZXGU84Ng3dXvNCAOD3CAaUTEbnnM7tyUJg/edit?usp=sharing"",""おかず形態一覧表!A4"")"),"画像")</f>
        <v>画像</v>
      </c>
      <c r="B6" s="26" t="str">
        <f>'おかず形態一覧表'!B4</f>
        <v/>
      </c>
      <c r="C6" s="26" t="str">
        <f>'おかず形態一覧表'!C4</f>
        <v/>
      </c>
      <c r="D6" s="26" t="str">
        <f>'おかず形態一覧表'!D4</f>
        <v/>
      </c>
      <c r="E6" s="26" t="str">
        <f>'おかず形態一覧表'!E4</f>
        <v/>
      </c>
      <c r="F6" s="26" t="str">
        <f>'おかず形態一覧表'!F4</f>
        <v/>
      </c>
      <c r="G6" s="26" t="str">
        <f>'おかず形態一覧表'!G4</f>
        <v/>
      </c>
      <c r="H6" s="26" t="str">
        <f>'おかず形態一覧表'!H4</f>
        <v/>
      </c>
    </row>
    <row r="7" ht="22.5" customHeight="1">
      <c r="A7" s="7" t="str">
        <f>IFERROR(__xludf.DUMMYFUNCTION("IMPORTRANGE(""https://docs.google.com/spreadsheets/d/1vsTcEcugRZXGU84Ng3dXvNCAOD3CAaUTEbnnM7tyUJg/edit?usp=sharing"",""おかず形態一覧表!A5"")"),"魚のおかず")</f>
        <v>魚のおかず</v>
      </c>
      <c r="B7" s="91" t="str">
        <f>'おかず形態一覧表'!B5</f>
        <v>鮭のムニエル</v>
      </c>
      <c r="C7" s="91" t="str">
        <f>'おかず形態一覧表'!C5</f>
        <v>鮭のムニエル</v>
      </c>
      <c r="D7" s="91" t="str">
        <f>'おかず形態一覧表'!D5</f>
        <v>鮭のムニエル</v>
      </c>
      <c r="E7" s="91" t="str">
        <f>'おかず形態一覧表'!E5</f>
        <v>鮭のムニエル</v>
      </c>
      <c r="F7" s="91" t="str">
        <f>'おかず形態一覧表'!F5</f>
        <v>鮭のテリーヌ</v>
      </c>
      <c r="G7" s="91" t="str">
        <f>'おかず形態一覧表'!G5</f>
        <v>鮭のテリーヌ</v>
      </c>
      <c r="H7" s="91" t="str">
        <f>'おかず形態一覧表'!H5</f>
        <v>鮭のテリーヌ</v>
      </c>
    </row>
    <row r="8" ht="67.5" customHeight="1">
      <c r="A8" s="19" t="str">
        <f>IFERROR(__xludf.DUMMYFUNCTION("IMPORTRANGE(""https://docs.google.com/spreadsheets/d/1vsTcEcugRZXGU84Ng3dXvNCAOD3CAaUTEbnnM7tyUJg/edit?usp=sharing"",""おかず形態一覧表!A6"")"),"画像")</f>
        <v>画像</v>
      </c>
      <c r="B8" s="26" t="str">
        <f>'おかず形態一覧表'!B6</f>
        <v/>
      </c>
      <c r="C8" s="26" t="str">
        <f>'おかず形態一覧表'!C6</f>
        <v/>
      </c>
      <c r="D8" s="26" t="str">
        <f>'おかず形態一覧表'!D6</f>
        <v/>
      </c>
      <c r="E8" s="26" t="str">
        <f>'おかず形態一覧表'!E6</f>
        <v/>
      </c>
      <c r="F8" s="26" t="str">
        <f>'おかず形態一覧表'!F6</f>
        <v/>
      </c>
      <c r="G8" s="26" t="str">
        <f>'おかず形態一覧表'!G6</f>
        <v/>
      </c>
      <c r="H8" s="26" t="str">
        <f>'おかず形態一覧表'!H6</f>
        <v/>
      </c>
    </row>
    <row r="9" ht="22.5" customHeight="1">
      <c r="A9" s="7" t="str">
        <f>IFERROR(__xludf.DUMMYFUNCTION("IMPORTRANGE(""https://docs.google.com/spreadsheets/d/1vsTcEcugRZXGU84Ng3dXvNCAOD3CAaUTEbnnM7tyUJg/edit?usp=sharing"",""おかず形態一覧表!A7"")"),"野菜のおかず")</f>
        <v>野菜のおかず</v>
      </c>
      <c r="B9" s="91" t="str">
        <f>'おかず形態一覧表'!B7</f>
        <v>キャベツの生姜和え</v>
      </c>
      <c r="C9" s="91" t="str">
        <f>'おかず形態一覧表'!C7</f>
        <v>キャベツの生姜和え</v>
      </c>
      <c r="D9" s="91" t="str">
        <f>'おかず形態一覧表'!D7</f>
        <v>キャベツの生姜和え</v>
      </c>
      <c r="E9" s="91" t="str">
        <f>'おかず形態一覧表'!E7</f>
        <v>キャベツの生姜和え</v>
      </c>
      <c r="F9" s="91" t="str">
        <f>'おかず形態一覧表'!F7</f>
        <v>キャベツの生姜和え</v>
      </c>
      <c r="G9" s="91" t="str">
        <f>'おかず形態一覧表'!G7</f>
        <v>栄養強化デザート</v>
      </c>
      <c r="H9" s="91" t="str">
        <f>'おかず形態一覧表'!H7</f>
        <v>栄養強化デザート</v>
      </c>
    </row>
    <row r="10" ht="67.5" customHeight="1">
      <c r="A10" s="35" t="str">
        <f>IFERROR(__xludf.DUMMYFUNCTION("IMPORTRANGE(""https://docs.google.com/spreadsheets/d/1vsTcEcugRZXGU84Ng3dXvNCAOD3CAaUTEbnnM7tyUJg/edit?usp=sharing"",""おかず形態一覧表!A8"")"),"画像")</f>
        <v>画像</v>
      </c>
      <c r="B10" s="36" t="str">
        <f>'おかず形態一覧表'!B8</f>
        <v/>
      </c>
      <c r="C10" s="36" t="str">
        <f>'おかず形態一覧表'!C8</f>
        <v/>
      </c>
      <c r="D10" s="36" t="str">
        <f>'おかず形態一覧表'!D8</f>
        <v/>
      </c>
      <c r="E10" s="36" t="str">
        <f>'おかず形態一覧表'!E8</f>
        <v/>
      </c>
      <c r="F10" s="36" t="str">
        <f>'おかず形態一覧表'!F8</f>
        <v/>
      </c>
      <c r="G10" s="36" t="str">
        <f>'おかず形態一覧表'!G8</f>
        <v/>
      </c>
      <c r="H10" s="36" t="str">
        <f>'おかず形態一覧表'!H8</f>
        <v/>
      </c>
    </row>
    <row r="11" ht="112.5" customHeight="1">
      <c r="A11" s="35" t="str">
        <f>IFERROR(__xludf.DUMMYFUNCTION("IMPORTRANGE(""https://docs.google.com/spreadsheets/d/1vsTcEcugRZXGU84Ng3dXvNCAOD3CAaUTEbnnM7tyUJg/edit?usp=sharing"",""おかず形態一覧表!A9"")"),"内容")</f>
        <v>内容</v>
      </c>
      <c r="B11" s="115" t="str">
        <f>'おかず形態一覧表'!B9</f>
        <v>一般的な食事</v>
      </c>
      <c r="C11" s="115" t="str">
        <f>'おかず形態一覧表'!C9</f>
        <v>かたいものや繊維質の多い食品を除き、咀嚼しやすいようにやわらかく調理したもの</v>
      </c>
      <c r="D11" s="115" t="str">
        <f>'おかず形態一覧表'!D9</f>
        <v>軟菜食を一口大サイズに切ったもの</v>
      </c>
      <c r="E11" s="115" t="str">
        <f>'おかず形態一覧表'!E9</f>
        <v>食材を小さく刻み、やわらかく調理し、とろみをつけて飲み込みやすくしたもの(トロメイクコンパクト)</v>
      </c>
      <c r="F11" s="115" t="str">
        <f>'おかず形態一覧表'!F9</f>
        <v>舌で押しつぶせる程度のやわらかさで、ムース状ときざみ状のものを組み合わせている</v>
      </c>
      <c r="G11" s="115" t="str">
        <f>'おかず形態一覧表'!G9</f>
        <v>舌で押しつぶせる程度のやわらかさのムース状を中心に、ゼリー状、ペースト状のものを組み合わせている</v>
      </c>
      <c r="H11" s="115" t="str">
        <f>'おかず形態一覧表'!H9</f>
        <v>べたつきが少なく、歯や義歯がなくてものどをゆっくりと通過させることができるペースト状のもの(トロメイクコンパクト）</v>
      </c>
    </row>
    <row r="12" ht="45.0" customHeight="1">
      <c r="A12" s="44" t="str">
        <f>IFERROR(__xludf.DUMMYFUNCTION("IMPORTRANGE(""https://docs.google.com/spreadsheets/d/1vsTcEcugRZXGU84Ng3dXvNCAOD3CAaUTEbnnM7tyUJg/edit?usp=sharing"",""おかず形態一覧表!A10"")"),"大きさ・形状")</f>
        <v>大きさ・形状</v>
      </c>
      <c r="B12" s="48" t="str">
        <f>'おかず形態一覧表'!B10</f>
        <v>通常の大きさ</v>
      </c>
      <c r="C12" s="48" t="str">
        <f>'おかず形態一覧表'!C10</f>
        <v>通常の大きさ</v>
      </c>
      <c r="D12" s="48" t="str">
        <f>'おかず形態一覧表'!D10</f>
        <v>2×2cm</v>
      </c>
      <c r="E12" s="48" t="str">
        <f>'おかず形態一覧表'!E10</f>
        <v>0.5～1cm</v>
      </c>
      <c r="F12" s="48" t="str">
        <f>'おかず形態一覧表'!F10</f>
        <v>ムース状
0.5～1cmのきざみ</v>
      </c>
      <c r="G12" s="48" t="str">
        <f>'おかず形態一覧表'!G10</f>
        <v>ペースト状
ムース状</v>
      </c>
      <c r="H12" s="48" t="str">
        <f>'おかず形態一覧表'!H10</f>
        <v>ペースト状</v>
      </c>
    </row>
    <row r="13" ht="45.0" customHeight="1">
      <c r="A13" s="44" t="str">
        <f>IFERROR(__xludf.DUMMYFUNCTION("IMPORTRANGE(""https://docs.google.com/spreadsheets/d/1vsTcEcugRZXGU84Ng3dXvNCAOD3CAaUTEbnnM7tyUJg/edit?usp=sharing"",""おかず形態一覧表!A11"")"),"咀嚼の必要性")</f>
        <v>咀嚼の必要性</v>
      </c>
      <c r="B13" s="48" t="str">
        <f>'おかず形態一覧表'!B11</f>
        <v/>
      </c>
      <c r="C13" s="48" t="str">
        <f>'おかず形態一覧表'!C11</f>
        <v/>
      </c>
      <c r="D13" s="48" t="str">
        <f>'おかず形態一覧表'!D11</f>
        <v/>
      </c>
      <c r="E13" s="48" t="str">
        <f>'おかず形態一覧表'!E11</f>
        <v>歯茎でつぶせる</v>
      </c>
      <c r="F13" s="48" t="str">
        <f>'おかず形態一覧表'!F11</f>
        <v>舌でつぶせる</v>
      </c>
      <c r="G13" s="48" t="str">
        <f>'おかず形態一覧表'!G11</f>
        <v>舌でつぶせる</v>
      </c>
      <c r="H13" s="48" t="str">
        <f>'おかず形態一覧表'!H11</f>
        <v>噛まなくてよい</v>
      </c>
    </row>
    <row r="14" ht="22.5" customHeight="1">
      <c r="A14" s="44" t="str">
        <f>IFERROR(__xludf.DUMMYFUNCTION("IMPORTRANGE(""https://docs.google.com/spreadsheets/d/1vsTcEcugRZXGU84Ng3dXvNCAOD3CAaUTEbnnM7tyUJg/edit?usp=sharing"",""おかず形態一覧表!A12"")"),"学会分類2021")</f>
        <v>学会分類2021</v>
      </c>
      <c r="B14" s="49" t="str">
        <f>'おかず形態一覧表'!B12</f>
        <v/>
      </c>
      <c r="C14" s="49" t="str">
        <f>'おかず形態一覧表'!C12</f>
        <v/>
      </c>
      <c r="D14" s="49" t="str">
        <f>'おかず形態一覧表'!D12</f>
        <v/>
      </c>
      <c r="E14" s="49" t="str">
        <f>'おかず形態一覧表'!E12</f>
        <v>4</v>
      </c>
      <c r="F14" s="49" t="str">
        <f>'おかず形態一覧表'!F12</f>
        <v>3</v>
      </c>
      <c r="G14" s="49" t="str">
        <f>'おかず形態一覧表'!G12</f>
        <v>3 / 2-2</v>
      </c>
      <c r="H14" s="49" t="str">
        <f>'おかず形態一覧表'!H12</f>
        <v>2-2 / 2-1</v>
      </c>
    </row>
    <row r="15" ht="22.5" customHeight="1">
      <c r="A15" s="51" t="str">
        <f>IFERROR(__xludf.DUMMYFUNCTION("IMPORTRANGE(""https://docs.google.com/spreadsheets/d/1vsTcEcugRZXGU84Ng3dXvNCAOD3CAaUTEbnnM7tyUJg/edit?usp=sharing"",""おかず形態一覧表!A13"")"),"栄養量目安")</f>
        <v>栄養量目安</v>
      </c>
      <c r="B15" s="121" t="str">
        <f>'おかず形態一覧表'!B13</f>
        <v>米飯150</v>
      </c>
      <c r="C15" s="121" t="str">
        <f>'おかず形態一覧表'!C13</f>
        <v>米飯150</v>
      </c>
      <c r="D15" s="121" t="str">
        <f>'おかず形態一覧表'!D13</f>
        <v>米飯150</v>
      </c>
      <c r="E15" s="121" t="str">
        <f>'おかず形態一覧表'!E13</f>
        <v>全粥200</v>
      </c>
      <c r="F15" s="121" t="str">
        <f>'おかず形態一覧表'!F13</f>
        <v>全粥200</v>
      </c>
      <c r="G15" s="121" t="str">
        <f>'おかず形態一覧表'!G13</f>
        <v>ペースト粥200</v>
      </c>
      <c r="H15" s="121" t="str">
        <f>'おかず形態一覧表'!H13</f>
        <v>ペースト粥150</v>
      </c>
    </row>
    <row r="16" ht="22.5" customHeight="1">
      <c r="A16" s="53"/>
      <c r="B16" s="122">
        <f>'おかず形態一覧表'!B14</f>
        <v>1800</v>
      </c>
      <c r="C16" s="122">
        <f>'おかず形態一覧表'!C14</f>
        <v>1800</v>
      </c>
      <c r="D16" s="122">
        <f>'おかず形態一覧表'!D14</f>
        <v>1800</v>
      </c>
      <c r="E16" s="122">
        <f>'おかず形態一覧表'!E14</f>
        <v>1400</v>
      </c>
      <c r="F16" s="122">
        <f>'おかず形態一覧表'!F14</f>
        <v>1400</v>
      </c>
      <c r="G16" s="122">
        <f>'おかず形態一覧表'!G14</f>
        <v>1400</v>
      </c>
      <c r="H16" s="122">
        <f>'おかず形態一覧表'!H14</f>
        <v>1200</v>
      </c>
    </row>
    <row r="17" ht="7.5" customHeight="1"/>
    <row r="18" ht="22.5" customHeight="1">
      <c r="A18" s="124" t="str">
        <f>IFERROR(__xludf.DUMMYFUNCTION("IMPORTRANGE(""https://docs.google.com/spreadsheets/d/1vsTcEcugRZXGU84Ng3dXvNCAOD3CAaUTEbnnM7tyUJg/edit?usp=sharing"",""主食一覧!A1"")"),"2. 主食一覧")</f>
        <v>2. 主食一覧</v>
      </c>
      <c r="B18" s="125"/>
    </row>
    <row r="19" ht="22.5" customHeight="1">
      <c r="A19" s="8" t="str">
        <f>IFERROR(__xludf.DUMMYFUNCTION("IMPORTRANGE(""https://docs.google.com/spreadsheets/d/1vsTcEcugRZXGU84Ng3dXvNCAOD3CAaUTEbnnM7tyUJg/edit?usp=sharing"",""主食一覧!A2"")"),"主食名称")</f>
        <v>主食名称</v>
      </c>
      <c r="B19" s="15" t="str">
        <f>'主食一覧'!B2</f>
        <v>米飯</v>
      </c>
      <c r="C19" s="15" t="str">
        <f>'主食一覧'!C2</f>
        <v>全粥</v>
      </c>
      <c r="D19" s="15" t="str">
        <f>'主食一覧'!D2</f>
        <v>七分粥</v>
      </c>
      <c r="E19" s="15" t="str">
        <f>'主食一覧'!E2</f>
        <v>五分粥</v>
      </c>
      <c r="F19" s="15" t="str">
        <f>'主食一覧'!F2</f>
        <v>三分粥</v>
      </c>
      <c r="G19" s="15" t="str">
        <f>'主食一覧'!G2</f>
        <v>ペースト粥</v>
      </c>
      <c r="H19" s="15" t="str">
        <f>'主食一覧'!H2</f>
        <v/>
      </c>
    </row>
    <row r="20" ht="67.5" customHeight="1">
      <c r="A20" s="8" t="str">
        <f>IFERROR(__xludf.DUMMYFUNCTION("IMPORTRANGE(""https://docs.google.com/spreadsheets/d/1vsTcEcugRZXGU84Ng3dXvNCAOD3CAaUTEbnnM7tyUJg/edit?usp=sharing"",""主食一覧!A3"")"),"画像")</f>
        <v>画像</v>
      </c>
      <c r="B20" s="18" t="str">
        <f>'主食一覧'!B3</f>
        <v/>
      </c>
      <c r="C20" s="18" t="str">
        <f>'主食一覧'!C3</f>
        <v/>
      </c>
      <c r="D20" s="18" t="str">
        <f>'主食一覧'!D3</f>
        <v/>
      </c>
      <c r="E20" s="18" t="str">
        <f>'主食一覧'!E3</f>
        <v/>
      </c>
      <c r="F20" s="18" t="str">
        <f>'主食一覧'!F3</f>
        <v/>
      </c>
      <c r="G20" s="18" t="str">
        <f>'主食一覧'!G3</f>
        <v/>
      </c>
      <c r="H20" s="18" t="str">
        <f>'主食一覧'!H3</f>
        <v/>
      </c>
    </row>
    <row r="21" ht="45.0" customHeight="1">
      <c r="A21" s="8" t="str">
        <f>IFERROR(__xludf.DUMMYFUNCTION("IMPORTRANGE(""https://docs.google.com/spreadsheets/d/1vsTcEcugRZXGU84Ng3dXvNCAOD3CAaUTEbnnM7tyUJg/edit?usp=sharing"",""主食一覧!A4"")"),"内容")</f>
        <v>内容</v>
      </c>
      <c r="B21" s="130" t="str">
        <f>'主食一覧'!B4</f>
        <v>通常のごはん</v>
      </c>
      <c r="C21" s="130" t="str">
        <f>'主食一覧'!C4</f>
        <v>水分が多く軟らかい</v>
      </c>
      <c r="D21" s="130" t="str">
        <f>'主食一覧'!D4</f>
        <v>全粥と重湯を7：3の重量比で混ぜたもの</v>
      </c>
      <c r="E21" s="130" t="str">
        <f>'主食一覧'!E4</f>
        <v>全粥と重湯を5：5の重量比で混ぜたもの</v>
      </c>
      <c r="F21" s="130" t="str">
        <f>'主食一覧'!F4</f>
        <v>全粥と重湯を3：7の重量比で混ぜたもの</v>
      </c>
      <c r="G21" s="130" t="str">
        <f>'主食一覧'!G4</f>
        <v>全粥に0.7％のソフティアＵを加え、ミキサーにかけたもの</v>
      </c>
      <c r="H21" s="130" t="str">
        <f>'主食一覧'!H4</f>
        <v/>
      </c>
    </row>
    <row r="22" ht="22.5" customHeight="1">
      <c r="A22" s="8" t="str">
        <f>IFERROR(__xludf.DUMMYFUNCTION("IMPORTRANGE(""https://docs.google.com/spreadsheets/d/1vsTcEcugRZXGU84Ng3dXvNCAOD3CAaUTEbnnM7tyUJg/edit?usp=sharing"",""主食一覧!A5"")"),"学会分類2021")</f>
        <v>学会分類2021</v>
      </c>
      <c r="B22" s="132" t="str">
        <f>'主食一覧'!B5</f>
        <v/>
      </c>
      <c r="C22" s="132" t="str">
        <f>'主食一覧'!C5</f>
        <v>3</v>
      </c>
      <c r="D22" s="132" t="str">
        <f>'主食一覧'!D5</f>
        <v/>
      </c>
      <c r="E22" s="132" t="str">
        <f>'主食一覧'!E5</f>
        <v/>
      </c>
      <c r="F22" s="132" t="str">
        <f>'主食一覧'!F5</f>
        <v/>
      </c>
      <c r="G22" s="132" t="str">
        <f>'主食一覧'!G5</f>
        <v>2-1</v>
      </c>
      <c r="H22" s="132" t="str">
        <f>'主食一覧'!H5</f>
        <v/>
      </c>
    </row>
    <row r="23" ht="7.5" customHeight="1"/>
    <row r="24" ht="22.5" customHeight="1">
      <c r="A24" s="4" t="str">
        <f>IFERROR(__xludf.DUMMYFUNCTION("IMPORTRANGE(""https://docs.google.com/spreadsheets/d/1vsTcEcugRZXGU84Ng3dXvNCAOD3CAaUTEbnnM7tyUJg/edit?usp=sharing"",""水分とろみの基準・水分ゼリー!A1"")"),"3-1. 水分とろみの基準")</f>
        <v>3-1. 水分とろみの基準</v>
      </c>
      <c r="B24" s="131"/>
      <c r="F24" s="4" t="str">
        <f>IFERROR(__xludf.DUMMYFUNCTION("IMPORTRANGE(""https://docs.google.com/spreadsheets/d/1vsTcEcugRZXGU84Ng3dXvNCAOD3CAaUTEbnnM7tyUJg/edit?usp=sharing"",""水分とろみの基準・水分ゼリー!F1"")"),"3-2. 水分ゼリー")</f>
        <v>3-2. 水分ゼリー</v>
      </c>
      <c r="G24" s="131"/>
    </row>
    <row r="25" ht="30.0" customHeight="1">
      <c r="A25" s="6" t="str">
        <f>IFERROR(__xludf.DUMMYFUNCTION("IMPORTRANGE(""https://docs.google.com/spreadsheets/d/1vsTcEcugRZXGU84Ng3dXvNCAOD3CAaUTEbnnM7tyUJg/edit?usp=sharing"",""水分とろみの基準・水分ゼリー!A2"")"),"学会分類2021
（とろみ）")</f>
        <v>学会分類2021
（とろみ）</v>
      </c>
      <c r="B25" s="12" t="str">
        <f>IFERROR(__xludf.DUMMYFUNCTION("IMPORTRANGE(""https://docs.google.com/spreadsheets/d/1vsTcEcugRZXGU84Ng3dXvNCAOD3CAaUTEbnnM7tyUJg/edit?usp=sharing"",""水分とろみの基準・水分ゼリー!B2"")"),"薄いとろみ")</f>
        <v>薄いとろみ</v>
      </c>
      <c r="C25" s="12" t="str">
        <f>IFERROR(__xludf.DUMMYFUNCTION("IMPORTRANGE(""https://docs.google.com/spreadsheets/d/1vsTcEcugRZXGU84Ng3dXvNCAOD3CAaUTEbnnM7tyUJg/edit?usp=sharing"",""水分とろみの基準・水分ゼリー!C2"")"),"中間のとろみ")</f>
        <v>中間のとろみ</v>
      </c>
      <c r="D25" s="12" t="str">
        <f>IFERROR(__xludf.DUMMYFUNCTION("IMPORTRANGE(""https://docs.google.com/spreadsheets/d/1vsTcEcugRZXGU84Ng3dXvNCAOD3CAaUTEbnnM7tyUJg/edit?usp=sharing"",""水分とろみの基準・水分ゼリー!D2"")"),"濃いとろみ")</f>
        <v>濃いとろみ</v>
      </c>
      <c r="E25" s="12" t="str">
        <f>IFERROR(__xludf.DUMMYFUNCTION("IMPORTRANGE(""https://docs.google.com/spreadsheets/d/1vsTcEcugRZXGU84Ng3dXvNCAOD3CAaUTEbnnM7tyUJg/edit?usp=sharing"",""水分とろみの基準・水分ゼリー!E2"")"),"")</f>
        <v/>
      </c>
      <c r="F25" s="21" t="str">
        <f>IFERROR(__xludf.DUMMYFUNCTION("IMPORTRANGE(""https://docs.google.com/spreadsheets/d/1vsTcEcugRZXGU84Ng3dXvNCAOD3CAaUTEbnnM7tyUJg/edit?usp=sharing"",""水分とろみの基準・水分ゼリー!F2"")"),"名称")</f>
        <v>名称</v>
      </c>
      <c r="G25" s="144" t="str">
        <f>'水分とろみの基準・水分ゼリー'!G2</f>
        <v>ラクーナ飲むゼリー</v>
      </c>
      <c r="H25" s="144" t="str">
        <f>'水分とろみの基準・水分ゼリー'!H2</f>
        <v/>
      </c>
    </row>
    <row r="26" ht="22.5" customHeight="1">
      <c r="A26" s="25" t="str">
        <f>IFERROR(__xludf.DUMMYFUNCTION("IMPORTRANGE(""https://docs.google.com/spreadsheets/d/1vsTcEcugRZXGU84Ng3dXvNCAOD3CAaUTEbnnM7tyUJg/edit?usp=sharing"",""水分とろみの基準・水分ゼリー!A3"")"),"とろみ調整食品")</f>
        <v>とろみ調整食品</v>
      </c>
      <c r="B26" s="30" t="str">
        <f>'水分とろみの基準・水分ゼリー'!B3</f>
        <v>ソフティアＳ</v>
      </c>
      <c r="C26" s="30" t="str">
        <f>'水分とろみの基準・水分ゼリー'!C3</f>
        <v>ソフティアＳ</v>
      </c>
      <c r="D26" s="30" t="str">
        <f>'水分とろみの基準・水分ゼリー'!D3</f>
        <v>ソフティアＳ</v>
      </c>
      <c r="E26" s="30" t="str">
        <f>'水分とろみの基準・水分ゼリー'!E3</f>
        <v/>
      </c>
      <c r="F26" s="25" t="str">
        <f>IFERROR(__xludf.DUMMYFUNCTION("IMPORTRANGE(""https://docs.google.com/spreadsheets/d/1vsTcEcugRZXGU84Ng3dXvNCAOD3CAaUTEbnnM7tyUJg/edit?usp=sharing"",""水分とろみの基準・水分ゼリー!F3"")"),"とろみ調整食品")</f>
        <v>とろみ調整食品</v>
      </c>
      <c r="G26" s="30" t="str">
        <f>'水分とろみの基準・水分ゼリー'!G3</f>
        <v/>
      </c>
      <c r="H26" s="30" t="str">
        <f>'水分とろみの基準・水分ゼリー'!H3</f>
        <v/>
      </c>
    </row>
    <row r="27" ht="22.5" customHeight="1">
      <c r="A27" s="34" t="str">
        <f>IFERROR(__xludf.DUMMYFUNCTION("IMPORTRANGE(""https://docs.google.com/spreadsheets/d/1vsTcEcugRZXGU84Ng3dXvNCAOD3CAaUTEbnnM7tyUJg/edit?usp=sharing"",""水分とろみの基準・水分ゼリー!A4"")"),"水100mlあたり")</f>
        <v>水100mlあたり</v>
      </c>
      <c r="B27" s="42" t="str">
        <f>'水分とろみの基準・水分ゼリー'!B4</f>
        <v>1g</v>
      </c>
      <c r="C27" s="42" t="str">
        <f>'水分とろみの基準・水分ゼリー'!C4</f>
        <v>2g</v>
      </c>
      <c r="D27" s="42" t="str">
        <f>'水分とろみの基準・水分ゼリー'!D4</f>
        <v>3g</v>
      </c>
      <c r="E27" s="42" t="str">
        <f>'水分とろみの基準・水分ゼリー'!E4</f>
        <v/>
      </c>
      <c r="F27" s="25" t="str">
        <f>IFERROR(__xludf.DUMMYFUNCTION("IMPORTRANGE(""https://docs.google.com/spreadsheets/d/1vsTcEcugRZXGU84Ng3dXvNCAOD3CAaUTEbnnM7tyUJg/edit?usp=sharing"",""水分とろみの基準・水分ゼリー!F4"")"),"水100mlあたり")</f>
        <v>水100mlあたり</v>
      </c>
      <c r="G27" s="42" t="str">
        <f>'水分とろみの基準・水分ゼリー'!G4</f>
        <v/>
      </c>
      <c r="H27" s="42" t="str">
        <f>'水分とろみの基準・水分ゼリー'!H4</f>
        <v/>
      </c>
    </row>
    <row r="28" ht="22.5" customHeight="1">
      <c r="A28" s="43" t="str">
        <f>IFERROR(__xludf.DUMMYFUNCTION("IMPORTRANGE(""https://docs.google.com/spreadsheets/d/1vsTcEcugRZXGU84Ng3dXvNCAOD3CAaUTEbnnM7tyUJg/edit?usp=sharing"",""水分とろみの基準・水分ゼリー!A5"")"),"小さじ")</f>
        <v>小さじ</v>
      </c>
      <c r="B28" s="47" t="str">
        <f>'水分とろみの基準・水分ゼリー'!B5</f>
        <v/>
      </c>
      <c r="C28" s="47" t="str">
        <f>'水分とろみの基準・水分ゼリー'!C5</f>
        <v/>
      </c>
      <c r="D28" s="47" t="str">
        <f>'水分とろみの基準・水分ゼリー'!D5</f>
        <v/>
      </c>
      <c r="E28" s="47" t="str">
        <f>'水分とろみの基準・水分ゼリー'!E5</f>
        <v/>
      </c>
      <c r="F28" s="43" t="s">
        <v>51</v>
      </c>
      <c r="G28" s="47" t="str">
        <f>'水分とろみの基準・水分ゼリー'!G5</f>
        <v/>
      </c>
      <c r="H28" s="47" t="str">
        <f>'水分とろみの基準・水分ゼリー'!H5</f>
        <v/>
      </c>
    </row>
    <row r="29" ht="7.5" customHeight="1"/>
    <row r="30" ht="22.5" customHeight="1">
      <c r="A30" s="137" t="str">
        <f>IFERROR(__xludf.DUMMYFUNCTION("IMPORTRANGE(""https://docs.google.com/spreadsheets/d/1vsTcEcugRZXGU84Ng3dXvNCAOD3CAaUTEbnnM7tyUJg/edit?usp=sharing"",""濃厚流動食・補助食品!A1"")"),"4. 濃厚流動食（経管栄養）")</f>
        <v>4. 濃厚流動食（経管栄養）</v>
      </c>
      <c r="B30" s="138"/>
      <c r="F30" s="139" t="str">
        <f>IFERROR(__xludf.DUMMYFUNCTION("IMPORTRANGE(""https://docs.google.com/spreadsheets/d/1vsTcEcugRZXGU84Ng3dXvNCAOD3CAaUTEbnnM7tyUJg/edit?usp=sharing"",""濃厚流動食・補助食品!F1"")"),"5. 補助食品、その他")</f>
        <v>5. 補助食品、その他</v>
      </c>
      <c r="G30" s="140"/>
    </row>
    <row r="31" ht="22.5" customHeight="1">
      <c r="A31" s="57" t="str">
        <f>IFERROR(__xludf.DUMMYFUNCTION("IMPORTRANGE(""https://docs.google.com/spreadsheets/d/1vsTcEcugRZXGU84Ng3dXvNCAOD3CAaUTEbnnM7tyUJg/edit?usp=sharing"",""濃厚流動食・補助食品!A2"")"),"商品名")</f>
        <v>商品名</v>
      </c>
      <c r="B31" s="66" t="str">
        <f>'濃厚流動食・補助食品'!B2</f>
        <v>メイバランスＲＨＰ</v>
      </c>
      <c r="C31" s="66" t="str">
        <f>'濃厚流動食・補助食品'!C2</f>
        <v>Ｆ2ライト</v>
      </c>
      <c r="D31" s="66" t="str">
        <f>'濃厚流動食・補助食品'!D2</f>
        <v>インスロー</v>
      </c>
      <c r="E31" s="59" t="str">
        <f>'濃厚流動食・補助食品'!E2</f>
        <v/>
      </c>
      <c r="F31" s="160" t="str">
        <f>'濃厚流動食・補助食品'!F2</f>
        <v>Ｏｊ・１ｊ対応：可</v>
      </c>
      <c r="G31" s="161" t="str">
        <f>'濃厚流動食・補助食品'!G2</f>
        <v/>
      </c>
      <c r="H31" s="143"/>
    </row>
    <row r="32" ht="22.5" customHeight="1">
      <c r="A32" s="62"/>
      <c r="B32" s="66" t="str">
        <f>'濃厚流動食・補助食品'!B3</f>
        <v>メイバランス1.5Ｚパック</v>
      </c>
      <c r="C32" s="66" t="str">
        <f>'濃厚流動食・補助食品'!C3</f>
        <v>ＰＧソフト</v>
      </c>
      <c r="D32" s="66" t="str">
        <f>'濃厚流動食・補助食品'!D3</f>
        <v>ハイネックスイーゲル</v>
      </c>
      <c r="E32" s="66" t="str">
        <f>'濃厚流動食・補助食品'!E3</f>
        <v/>
      </c>
      <c r="F32" s="162" t="str">
        <f>'濃厚流動食・補助食品'!F3</f>
        <v>メイバランスmini、メイバランスソフトゼリー、エンジョイゼリー
カロリーメイトゼリー、アガロリーゼリー、ＭＣＴオイル</v>
      </c>
      <c r="G32" s="145"/>
      <c r="H32" s="64"/>
    </row>
    <row r="33" ht="22.5" customHeight="1">
      <c r="A33" s="65"/>
      <c r="B33" s="66" t="str">
        <f>'濃厚流動食・補助食品'!B4</f>
        <v/>
      </c>
      <c r="C33" s="66" t="str">
        <f>'濃厚流動食・補助食品'!C4</f>
        <v/>
      </c>
      <c r="D33" s="66" t="str">
        <f>'濃厚流動食・補助食品'!D4</f>
        <v/>
      </c>
      <c r="E33" s="66" t="str">
        <f>'濃厚流動食・補助食品'!E4</f>
        <v/>
      </c>
      <c r="F33" s="67"/>
      <c r="G33" s="146"/>
      <c r="H33" s="68"/>
    </row>
    <row r="34" ht="7.5" customHeight="1"/>
    <row r="35" ht="22.5" customHeight="1">
      <c r="A35" s="147" t="str">
        <f>IFERROR(__xludf.DUMMYFUNCTION("IMPORTRANGE(""https://docs.google.com/spreadsheets/d/1vsTcEcugRZXGU84Ng3dXvNCAOD3CAaUTEbnnM7tyUJg/edit?usp=sharing"",""施設概要!A1"")"),"施設概要")</f>
        <v>施設概要</v>
      </c>
      <c r="B35" s="148"/>
    </row>
    <row r="36" ht="22.5" customHeight="1">
      <c r="A36" s="10" t="str">
        <f>IFERROR(__xludf.DUMMYFUNCTION("IMPORTRANGE(""https://docs.google.com/spreadsheets/d/1vsTcEcugRZXGU84Ng3dXvNCAOD3CAaUTEbnnM7tyUJg/edit?usp=sharing"",""施設概要!A2"")"),"所在地")</f>
        <v>所在地</v>
      </c>
      <c r="B36" s="163" t="str">
        <f>'施設概要'!B2</f>
        <v>〒950-0983　新潟市中央区神道寺2-5-1</v>
      </c>
      <c r="C36" s="149"/>
      <c r="D36" s="150"/>
      <c r="E36" s="164" t="str">
        <f>'施設概要'!C2</f>
        <v>平成14年開院。特徴は、①回復期リハビリテーション、②認知症診療、③神経難病診療の3つの柱で運営しています。いかに「その人らしく生きるか」という点を中心に患者様のサポートをするとともに、どれだけ心のこもったケアや食事が提供できるかという点を重視しています。</v>
      </c>
      <c r="F36" s="152"/>
      <c r="G36" s="152"/>
      <c r="H36" s="153"/>
    </row>
    <row r="37" ht="22.5" customHeight="1">
      <c r="A37" s="10" t="str">
        <f>IFERROR(__xludf.DUMMYFUNCTION("IMPORTRANGE(""https://docs.google.com/spreadsheets/d/1vsTcEcugRZXGU84Ng3dXvNCAOD3CAaUTEbnnM7tyUJg/edit?usp=sharing"",""施設概要!A3"")"),"給食部門名")</f>
        <v>給食部門名</v>
      </c>
      <c r="B37" s="163" t="str">
        <f>'施設概要'!B3</f>
        <v>栄養科</v>
      </c>
      <c r="C37" s="149"/>
      <c r="D37" s="150"/>
      <c r="E37" s="154"/>
      <c r="H37" s="155"/>
    </row>
    <row r="38" ht="22.5" customHeight="1">
      <c r="A38" s="10" t="str">
        <f>IFERROR(__xludf.DUMMYFUNCTION("IMPORTRANGE(""https://docs.google.com/spreadsheets/d/1vsTcEcugRZXGU84Ng3dXvNCAOD3CAaUTEbnnM7tyUJg/edit?usp=sharing"",""施設概要!A4"")"),"電話")</f>
        <v>電話</v>
      </c>
      <c r="B38" s="163" t="str">
        <f>'施設概要'!B4</f>
        <v>025-244-5000（代）</v>
      </c>
      <c r="C38" s="149"/>
      <c r="D38" s="150"/>
      <c r="E38" s="154"/>
      <c r="H38" s="155"/>
    </row>
    <row r="39" ht="22.5" customHeight="1">
      <c r="A39" s="100" t="str">
        <f>IFERROR(__xludf.DUMMYFUNCTION("IMPORTRANGE(""https://docs.google.com/spreadsheets/d/1vsTcEcugRZXGU84Ng3dXvNCAOD3CAaUTEbnnM7tyUJg/edit?usp=sharing"",""施設概要!A5"")"),"FAX")</f>
        <v>FAX</v>
      </c>
      <c r="B39" s="163" t="str">
        <f>'施設概要'!B5</f>
        <v>025-44-0050（代）</v>
      </c>
      <c r="C39" s="149"/>
      <c r="D39" s="150"/>
      <c r="E39" s="154"/>
      <c r="H39" s="155"/>
    </row>
    <row r="40" ht="22.5" customHeight="1">
      <c r="A40" s="102" t="str">
        <f>IFERROR(__xludf.DUMMYFUNCTION("IMPORTRANGE(""https://docs.google.com/spreadsheets/d/1vsTcEcugRZXGU84Ng3dXvNCAOD3CAaUTEbnnM7tyUJg/edit?usp=sharing"",""施設概要!A6"")"),"更新日")</f>
        <v>更新日</v>
      </c>
      <c r="B40" s="165">
        <f>'施設概要'!B6</f>
        <v>46156.72861</v>
      </c>
      <c r="C40" s="149"/>
      <c r="D40" s="150"/>
      <c r="E40" s="157"/>
      <c r="F40" s="158"/>
      <c r="G40" s="158"/>
      <c r="H40" s="159"/>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76" t="s">
        <v>72</v>
      </c>
      <c r="B1" s="77"/>
      <c r="C1" s="77"/>
      <c r="D1" s="77"/>
    </row>
    <row r="2">
      <c r="A2" s="78" t="s">
        <v>73</v>
      </c>
      <c r="B2" s="79"/>
      <c r="C2" s="80" t="s">
        <v>74</v>
      </c>
      <c r="D2" s="81" t="s">
        <v>75</v>
      </c>
    </row>
    <row r="3">
      <c r="A3" s="82" t="s">
        <v>76</v>
      </c>
      <c r="B3" s="83"/>
      <c r="C3" s="84" t="b">
        <v>0</v>
      </c>
      <c r="D3" s="85"/>
    </row>
    <row r="4">
      <c r="A4" s="86"/>
      <c r="B4" s="86"/>
      <c r="C4" s="86"/>
      <c r="D4" s="86"/>
    </row>
    <row r="5">
      <c r="A5" s="87" t="s">
        <v>77</v>
      </c>
      <c r="B5" s="87" t="s">
        <v>78</v>
      </c>
      <c r="C5" s="86"/>
      <c r="D5" s="86"/>
    </row>
    <row r="6">
      <c r="A6" s="88">
        <v>46156.72862583333</v>
      </c>
      <c r="B6" s="89" t="s">
        <v>80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6" t="s">
        <v>79</v>
      </c>
      <c r="B1" s="86"/>
    </row>
    <row r="2">
      <c r="A2" s="86" t="s">
        <v>77</v>
      </c>
      <c r="B2" s="86" t="s">
        <v>81</v>
      </c>
    </row>
    <row r="3">
      <c r="A3" s="90">
        <v>46058.50769438657</v>
      </c>
      <c r="B3" s="89" t="s">
        <v>80</v>
      </c>
    </row>
    <row r="4">
      <c r="A4" s="90">
        <v>46062.44554351852</v>
      </c>
      <c r="B4" s="89" t="s">
        <v>80</v>
      </c>
    </row>
    <row r="5">
      <c r="A5" s="90">
        <v>46094.79817384259</v>
      </c>
      <c r="B5" s="89" t="s">
        <v>80</v>
      </c>
    </row>
    <row r="6">
      <c r="A6" s="90">
        <v>46094.81193837963</v>
      </c>
      <c r="B6" s="89" t="s">
        <v>80</v>
      </c>
    </row>
    <row r="7">
      <c r="A7" s="90">
        <v>46094.81941106482</v>
      </c>
      <c r="B7" s="89" t="s">
        <v>80</v>
      </c>
    </row>
    <row r="8">
      <c r="A8" s="90">
        <v>46105.49067859954</v>
      </c>
      <c r="B8" s="89" t="s">
        <v>80</v>
      </c>
    </row>
    <row r="9">
      <c r="A9" s="90">
        <v>46107.47450736111</v>
      </c>
    </row>
    <row r="10">
      <c r="A10" s="90">
        <v>46107.475127384256</v>
      </c>
    </row>
    <row r="11">
      <c r="A11" s="90">
        <v>46107.479809502314</v>
      </c>
    </row>
    <row r="12">
      <c r="A12" s="90">
        <v>46107.48052224537</v>
      </c>
    </row>
    <row r="13">
      <c r="A13" s="90">
        <v>46107.481158310184</v>
      </c>
    </row>
    <row r="14">
      <c r="A14" s="90">
        <v>46107.48399188658</v>
      </c>
    </row>
    <row r="15">
      <c r="A15" s="90">
        <v>46107.48500239583</v>
      </c>
    </row>
    <row r="16">
      <c r="A16" s="90">
        <v>46107.489318761574</v>
      </c>
    </row>
    <row r="17">
      <c r="A17" s="90">
        <v>46107.49947407407</v>
      </c>
    </row>
    <row r="18">
      <c r="A18" s="90">
        <v>46129.50010420139</v>
      </c>
      <c r="B18" s="89" t="s">
        <v>80</v>
      </c>
    </row>
    <row r="19">
      <c r="A19" s="90">
        <v>46134.5125875</v>
      </c>
      <c r="B19" s="89" t="s">
        <v>80</v>
      </c>
    </row>
    <row r="20">
      <c r="A20" s="90">
        <v>46136.65550605324</v>
      </c>
      <c r="B20" s="89" t="s">
        <v>80</v>
      </c>
    </row>
    <row r="21">
      <c r="A21" s="90">
        <v>46156.72828431713</v>
      </c>
      <c r="B21" s="89" t="s">
        <v>80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2" t="str">
        <f>IFERROR(__xludf.DUMMYFUNCTION("IMPORTRANGE(""https://docs.google.com/spreadsheets/d/1vsTcEcugRZXGU84Ng3dXvNCAOD3CAaUTEbnnM7tyUJg/edit?usp=sharing"",""施設概要!A1"")"),"施設概要")</f>
        <v>施設概要</v>
      </c>
      <c r="B1" s="93"/>
      <c r="C1" s="93"/>
    </row>
    <row r="2" ht="22.5" customHeight="1">
      <c r="A2" s="94" t="str">
        <f>IFERROR(__xludf.DUMMYFUNCTION("IMPORTRANGE(""https://docs.google.com/spreadsheets/d/1vsTcEcugRZXGU84Ng3dXvNCAOD3CAaUTEbnnM7tyUJg/edit?usp=sharing"",""施設概要!A2"")"),"所在地")</f>
        <v>所在地</v>
      </c>
      <c r="B2" s="95" t="s">
        <v>6</v>
      </c>
      <c r="C2" s="96" t="s">
        <v>15</v>
      </c>
    </row>
    <row r="3" ht="22.5" customHeight="1">
      <c r="A3" s="10" t="str">
        <f>IFERROR(__xludf.DUMMYFUNCTION("IMPORTRANGE(""https://docs.google.com/spreadsheets/d/1vsTcEcugRZXGU84Ng3dXvNCAOD3CAaUTEbnnM7tyUJg/edit?usp=sharing"",""施設概要!A3"")"),"給食部門名")</f>
        <v>給食部門名</v>
      </c>
      <c r="B3" s="97" t="s">
        <v>18</v>
      </c>
      <c r="C3" s="98"/>
    </row>
    <row r="4" ht="22.5" customHeight="1">
      <c r="A4" s="10" t="str">
        <f>IFERROR(__xludf.DUMMYFUNCTION("IMPORTRANGE(""https://docs.google.com/spreadsheets/d/1vsTcEcugRZXGU84Ng3dXvNCAOD3CAaUTEbnnM7tyUJg/edit?usp=sharing"",""施設概要!A4"")"),"電話")</f>
        <v>電話</v>
      </c>
      <c r="B4" s="99" t="s">
        <v>22</v>
      </c>
      <c r="C4" s="98"/>
    </row>
    <row r="5" ht="22.5" customHeight="1">
      <c r="A5" s="100" t="str">
        <f>IFERROR(__xludf.DUMMYFUNCTION("IMPORTRANGE(""https://docs.google.com/spreadsheets/d/1vsTcEcugRZXGU84Ng3dXvNCAOD3CAaUTEbnnM7tyUJg/edit?usp=sharing"",""施設概要!A5"")"),"FAX")</f>
        <v>FAX</v>
      </c>
      <c r="B5" s="101" t="s">
        <v>29</v>
      </c>
      <c r="C5" s="98"/>
    </row>
    <row r="6" ht="22.5" customHeight="1">
      <c r="A6" s="102" t="str">
        <f>IFERROR(__xludf.DUMMYFUNCTION("IMPORTRANGE(""https://docs.google.com/spreadsheets/d/1vsTcEcugRZXGU84Ng3dXvNCAOD3CAaUTEbnnM7tyUJg/edit?usp=sharing"",""施設概要!A6"")"),"更新日")</f>
        <v>更新日</v>
      </c>
      <c r="B6" s="103">
        <v>46156.72860548611</v>
      </c>
      <c r="C6" s="104"/>
    </row>
  </sheetData>
  <mergeCells count="1">
    <mergeCell ref="C2:C6"/>
  </mergeCells>
  <drawing r:id="rId1"/>
</worksheet>
</file>