
<file path=[Content_Types].xml><?xml version="1.0" encoding="utf-8"?>
<Types xmlns="http://schemas.openxmlformats.org/package/2006/content-types">
  <Default ContentType="application/xml" Extension="xml"/>
  <Default ContentType="application/vnd.openxmlformats-officedocument.vmlDrawing" Extension="v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drawing+xml" PartName="/xl/drawings/worksheetdrawing1.xml"/>
  <Override ContentType="application/vnd.openxmlformats-officedocument.spreadsheetml.sharedStrings+xml" PartName="/xl/sharedStrings.xml"/>
  <Override ContentType="application/vnd.openxmlformats-officedocument.extended-properties+xml" PartName="/docProps/app.xml"/>
  <Override ContentType="application/vnd.openxmlformats-officedocument.spreadsheetml.externalLink+xml" PartName="/xl/externalLinks/externalLink1.xml"/>
  <Override ContentType="application/vnd.openxmlformats-officedocument.spreadsheetml.sheet.main+xml" PartName="/xl/workbook.xml"/>
  <Override ContentType="application/vnd.openxmlformats-officedocument.spreadsheetml.comments+xml" PartName="/xl/comments1.xml"/>
</Types>
</file>

<file path=_rels/.rels><?xml version="1.0" encoding="UTF-8" standalone="yes"?>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M CHANDER" sheetId="1" r:id="rId4"/>
  </sheets>
  <externalReferences>
    <externalReference r:id="rId5"/>
  </externalReference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8">
      <text>
        <t xml:space="preserve">DA Rate 9%</t>
      </text>
    </comment>
    <comment authorId="0" ref="D8">
      <text>
        <t xml:space="preserve">HRA Rate 24%
</t>
      </text>
    </comment>
    <comment authorId="0" ref="C9">
      <text>
        <t xml:space="preserve">DA Rate 12%
</t>
      </text>
    </comment>
    <comment authorId="0" ref="C16">
      <text>
        <t xml:space="preserve">DA Rate 17%
</t>
      </text>
    </comment>
    <comment authorId="0" ref="C21">
      <text>
        <t xml:space="preserve">DA arrear for 3 months</t>
      </text>
    </comment>
    <comment authorId="0" ref="C22">
      <text>
        <t xml:space="preserve">DA arrear for 4 months
</t>
      </text>
    </comment>
    <comment authorId="0" ref="B24">
      <text>
        <t xml:space="preserve">Enter Tuition Fees from Drop down if applicable
</t>
      </text>
    </comment>
    <comment authorId="0" ref="H65">
      <text>
        <t xml:space="preserve">Max. Rebate Rs. 200000.
</t>
      </text>
    </comment>
  </commentList>
</comments>
</file>

<file path=xl/sharedStrings.xml><?xml version="1.0" encoding="utf-8"?>
<sst xmlns="http://schemas.openxmlformats.org/spreadsheetml/2006/main" count="156" uniqueCount="121">
  <si>
    <t xml:space="preserve">Name &amp; Designation ( in Block Letter)               Mrs.  </t>
  </si>
  <si>
    <t>Mr.</t>
  </si>
  <si>
    <t>RAM CHANDER</t>
  </si>
  <si>
    <t>Designation</t>
  </si>
  <si>
    <t>LECTURER (ENGLISH)</t>
  </si>
  <si>
    <t>Residential Address</t>
  </si>
  <si>
    <t>ROHINI</t>
  </si>
  <si>
    <t>Mob. No. :-</t>
  </si>
  <si>
    <t>PAN No. :-</t>
  </si>
  <si>
    <t>SREPB7654D</t>
  </si>
  <si>
    <t>Month &amp; Year</t>
  </si>
  <si>
    <t>Pay Band</t>
  </si>
  <si>
    <t>DA</t>
  </si>
  <si>
    <t>HRA</t>
  </si>
  <si>
    <t>TA</t>
  </si>
  <si>
    <t>DA on TA</t>
  </si>
  <si>
    <t>Total</t>
  </si>
  <si>
    <t>GPF</t>
  </si>
  <si>
    <t>CGEIS</t>
  </si>
  <si>
    <t>DHS</t>
  </si>
  <si>
    <t>DHS Arr.</t>
  </si>
  <si>
    <t>I.TAX</t>
  </si>
  <si>
    <t>Cess</t>
  </si>
  <si>
    <t>Total Ded.</t>
  </si>
  <si>
    <t>Net Pay</t>
  </si>
  <si>
    <t>Mar, 2019</t>
  </si>
  <si>
    <t>Apr, 2019</t>
  </si>
  <si>
    <t>May, 2019</t>
  </si>
  <si>
    <t>June, 2019</t>
  </si>
  <si>
    <t>July, 2019</t>
  </si>
  <si>
    <t>Aug, 2019</t>
  </si>
  <si>
    <t>Sept, 2019</t>
  </si>
  <si>
    <t>Oct, 2019</t>
  </si>
  <si>
    <t>Nov, 2019</t>
  </si>
  <si>
    <t>Dec, 2019</t>
  </si>
  <si>
    <t>Jan, 2020</t>
  </si>
  <si>
    <t>Feb, 2020</t>
  </si>
  <si>
    <t>TOTAL</t>
  </si>
  <si>
    <t>DA -1</t>
  </si>
  <si>
    <t>DA -2</t>
  </si>
  <si>
    <t>Bonus</t>
  </si>
  <si>
    <t>Tuition Fees</t>
  </si>
  <si>
    <t>Arrear</t>
  </si>
  <si>
    <t>Others</t>
  </si>
  <si>
    <t>G.TOTAL</t>
  </si>
  <si>
    <t>Total Pay</t>
  </si>
  <si>
    <t>Less Standard Deduction</t>
  </si>
  <si>
    <t>Total Salary</t>
  </si>
  <si>
    <t>Actual Rent Paid</t>
  </si>
  <si>
    <t>www.myedudel.blogspot.com                                                                           DELHI SCHOOL TEACHERS FORUM</t>
  </si>
  <si>
    <t>HRA Rent Receipt:-</t>
  </si>
  <si>
    <t>x12=</t>
  </si>
  <si>
    <t>TAXABLE INCOME</t>
  </si>
  <si>
    <r>
      <rPr>
        <rFont val="Calibri"/>
        <b/>
        <sz val="12.0"/>
      </rPr>
      <t>TAX RATE</t>
    </r>
    <r>
      <rPr>
        <rFont val="Calibri"/>
        <b/>
        <color rgb="FFFF0000"/>
        <sz val="10.0"/>
      </rPr>
      <t xml:space="preserve"> </t>
    </r>
    <r>
      <rPr>
        <rFont val="Calibri"/>
        <b/>
        <i/>
        <color rgb="FFFF0000"/>
        <sz val="11.0"/>
      </rPr>
      <t xml:space="preserve">(If Taxable Income is less than </t>
    </r>
    <r>
      <rPr>
        <rFont val="Calibri"/>
        <b/>
        <i/>
        <color rgb="FFFF0000"/>
        <sz val="12.0"/>
      </rPr>
      <t>5 Lakh</t>
    </r>
    <r>
      <rPr>
        <rFont val="Calibri"/>
        <b/>
        <i/>
        <color rgb="FFFF0000"/>
        <sz val="11.0"/>
      </rPr>
      <t xml:space="preserve">, Income Tax </t>
    </r>
    <r>
      <rPr>
        <rFont val="Calibri"/>
        <b/>
        <i/>
        <color rgb="FFFF0000"/>
        <sz val="14.0"/>
      </rPr>
      <t>NIL</t>
    </r>
    <r>
      <rPr>
        <rFont val="Calibri"/>
        <b/>
        <i/>
        <color rgb="FFFF0000"/>
        <sz val="11.0"/>
      </rPr>
      <t>)</t>
    </r>
  </si>
  <si>
    <t>Senior Citizen ( 60 to 80 Years)</t>
  </si>
  <si>
    <t>Upto Rs. 2,50,000/-</t>
  </si>
  <si>
    <t>Nil</t>
  </si>
  <si>
    <t>Rs.2,50,001 to Rs.3,00,000</t>
  </si>
  <si>
    <t>5% of Income exceeding Rs.2,50,000</t>
  </si>
  <si>
    <t>Rs.3,00,001 to Rs. 5,00,000   www.myedudel.blogspot.com</t>
  </si>
  <si>
    <t>5% of Income exceeding Rs.3,00,000</t>
  </si>
  <si>
    <t>Rs. 2,500 + 5% of income exceeding Rs.3,00,000</t>
  </si>
  <si>
    <t>Rs.5,00,001 to Rs. 10,00,000</t>
  </si>
  <si>
    <t>Rs. 10,000 +20% of income exceeding Rs.5,00,000</t>
  </si>
  <si>
    <t>Rs. 12,500 +20% of income exceeding Rs.5,00,000   www.myedudel.blogspot.com</t>
  </si>
  <si>
    <t>Rs.10,00,001 and above</t>
  </si>
  <si>
    <t>Rs. 1,10,000 +30% of income exceeding Rs.10,00,000</t>
  </si>
  <si>
    <t>Rs. 1,12,500 +30% of income exceeding Rs.10,00,000</t>
  </si>
  <si>
    <t xml:space="preserve">Health &amp; Education Cess  @ 4% of Income Tax is to be levied in all cases.    </t>
  </si>
  <si>
    <t>Dated:</t>
  </si>
  <si>
    <t>Signature of official</t>
  </si>
  <si>
    <t>I</t>
  </si>
  <si>
    <t>Name &amp; Designation ( in Block Letter)</t>
  </si>
  <si>
    <t>a) Total Income from salary                              Rs.</t>
  </si>
  <si>
    <t>b) Income from house property                     Rs.</t>
  </si>
  <si>
    <t>c) Income from other sources                         Rs.</t>
  </si>
  <si>
    <t>TOTAL INCOME</t>
  </si>
  <si>
    <t>Rs.</t>
  </si>
  <si>
    <t>d) Exemption of HRA:</t>
  </si>
  <si>
    <t>(i) Actual HRA Received or</t>
  </si>
  <si>
    <t>(ii) Rent paid in excess of 10% of salary or</t>
  </si>
  <si>
    <t>(iii) 50% of salary</t>
  </si>
  <si>
    <t>BALANCE TOTAL INCOME</t>
  </si>
  <si>
    <t>LESS Interest Paid on House Loan</t>
  </si>
  <si>
    <t>II</t>
  </si>
  <si>
    <t>Deductions admissible :</t>
  </si>
  <si>
    <t>1. Under 80C, 80CCC, 80CCD ( Limited to Rs. 1,50,000/-)</t>
  </si>
  <si>
    <t>(a)   GPF</t>
  </si>
  <si>
    <t>(b)   PPF</t>
  </si>
  <si>
    <t>(c)   LIC</t>
  </si>
  <si>
    <t>(d)   NSC + Interest</t>
  </si>
  <si>
    <t>(e)   ULIP</t>
  </si>
  <si>
    <t>(f)   Repayment of HBA</t>
  </si>
  <si>
    <t>(g)   UTGEGIS</t>
  </si>
  <si>
    <t>(h)   TUITION FEES</t>
  </si>
  <si>
    <t>(i)   MUTUAL FUND</t>
  </si>
  <si>
    <t>(j)  Sukanya Smridhi Yojna</t>
  </si>
  <si>
    <t>(i)   Postal Life Insurance</t>
  </si>
  <si>
    <t>(Total Amt. of Sec. 80C, 80CCC &amp; 80CCD should be limited to 1.5 Lac)</t>
  </si>
  <si>
    <t>4. Subscription to long term infrastructure bonds max.Rs.20000/-</t>
  </si>
  <si>
    <t>5. Medical Insurance--Not paid by cash max. Rs.15000/20000(Sec. 80D)</t>
  </si>
  <si>
    <t>6. Handicapped dependent--(Max.75,000/1,25,000) Sec.80DD</t>
  </si>
  <si>
    <t>7. Medical Treatment- as specified in the rules Sec.80DDE</t>
  </si>
  <si>
    <t>8. Education Loan- as specified in the rules Sec. 80E</t>
  </si>
  <si>
    <t>9. Donations for Charitable purposes- taken into A/c by DDO( Sec. 80G)</t>
  </si>
  <si>
    <t>10. Handicapped Assesses-- maximum of Rs. 50000/100000 (Sec. 80U)</t>
  </si>
  <si>
    <t>TOTAL DEDUCTION :-</t>
  </si>
  <si>
    <t>III</t>
  </si>
  <si>
    <t>BALANCE TAXABLE INCOME</t>
  </si>
  <si>
    <t>BALANCE TAXABLE INCOME Sec. 288-A (rounded off to nearest TEN Rupees)</t>
  </si>
  <si>
    <t>Total Amount of Tax</t>
  </si>
  <si>
    <t>Add:-Health &amp; Educational Cess 4%</t>
  </si>
  <si>
    <t>Total Tax Due</t>
  </si>
  <si>
    <t>Income Tax already paid</t>
  </si>
  <si>
    <t>Relief u/s  89 (1)</t>
  </si>
  <si>
    <t>Balance of Income Tax</t>
  </si>
  <si>
    <t>(recoverable/refundable)</t>
  </si>
  <si>
    <t>Signature</t>
  </si>
  <si>
    <t>Dated :</t>
  </si>
  <si>
    <t xml:space="preserve">Name of employee : </t>
  </si>
  <si>
    <t xml:space="preserve">Designation 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</si>
</sst>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F800]dddd\,\ mmmm\ dd\,\ yyyy"/>
  </numFmts>
  <fonts count="35">
    <font>
      <sz val="10.0"/>
      <color rgb="FF000000"/>
      <name val="Arial"/>
    </font>
    <font>
      <b/>
      <u/>
      <sz val="12.0"/>
      <color rgb="FF0000FF"/>
      <name val="Arial"/>
    </font>
    <font/>
    <font>
      <sz val="10.0"/>
      <name val="Calibri"/>
    </font>
    <font>
      <b/>
      <sz val="9.0"/>
      <color rgb="FF000000"/>
      <name val="Calibri"/>
    </font>
    <font>
      <sz val="10.0"/>
      <color rgb="FF000000"/>
      <name val="Calibri"/>
    </font>
    <font>
      <b/>
      <sz val="11.0"/>
      <name val="Calibri"/>
    </font>
    <font>
      <b/>
      <sz val="12.0"/>
      <name val="Calibri"/>
    </font>
    <font>
      <b/>
      <sz val="11.0"/>
      <color rgb="FF000000"/>
      <name val="Calibri"/>
    </font>
    <font>
      <b/>
      <sz val="10.0"/>
      <color rgb="FF000000"/>
      <name val="Calibri"/>
    </font>
    <font>
      <b/>
      <sz val="8.0"/>
      <color rgb="FF000000"/>
      <name val="Calibri"/>
    </font>
    <font>
      <sz val="8.0"/>
      <name val="Calibri"/>
    </font>
    <font>
      <sz val="9.0"/>
      <color rgb="FF000000"/>
      <name val="Calibri"/>
    </font>
    <font>
      <sz val="11.0"/>
      <color rgb="FF000000"/>
      <name val="Calibri"/>
    </font>
    <font>
      <sz val="9.0"/>
      <name val="Calibri"/>
    </font>
    <font>
      <sz val="8.0"/>
      <color rgb="FFFFFFFF"/>
      <name val="Calibri"/>
    </font>
    <font>
      <b/>
      <sz val="10.0"/>
      <color rgb="FFFFFFFF"/>
      <name val="Calibri"/>
    </font>
    <font>
      <sz val="10.0"/>
      <color rgb="FFFFFFFF"/>
      <name val="Calibri"/>
    </font>
    <font>
      <b/>
      <sz val="7.0"/>
      <color rgb="FF000000"/>
      <name val="Calibri"/>
    </font>
    <font>
      <sz val="11.0"/>
      <color rgb="FFFFFFFF"/>
      <name val="Calibri"/>
    </font>
    <font>
      <b/>
      <u/>
      <sz val="11.0"/>
      <color rgb="FF0000FF"/>
      <name val="Arial"/>
    </font>
    <font>
      <b/>
      <sz val="9.0"/>
      <name val="Calibri"/>
    </font>
    <font>
      <b/>
      <sz val="10.0"/>
      <name val="Calibri"/>
    </font>
    <font>
      <b/>
      <sz val="8.0"/>
      <name val="Calibri"/>
    </font>
    <font>
      <b/>
      <u/>
      <sz val="12.0"/>
      <color rgb="FF0000FF"/>
      <name val="Arial"/>
    </font>
    <font>
      <b/>
      <sz val="16.0"/>
      <color rgb="FF000000"/>
      <name val="Calibri"/>
    </font>
    <font>
      <b/>
      <sz val="14.0"/>
      <color rgb="FF000000"/>
      <name val="Calibri"/>
    </font>
    <font>
      <b/>
      <sz val="12.0"/>
      <color rgb="FF000000"/>
      <name val="Calibri"/>
    </font>
    <font>
      <sz val="8.0"/>
      <color rgb="FF000000"/>
      <name val="Calibri"/>
    </font>
    <font>
      <b/>
      <i/>
      <sz val="8.0"/>
      <color rgb="FF000000"/>
      <name val="Calibri"/>
    </font>
    <font>
      <b/>
      <i/>
      <sz val="11.0"/>
      <color rgb="FF000000"/>
      <name val="Calibri"/>
    </font>
    <font>
      <b/>
      <i/>
      <sz val="10.0"/>
      <color rgb="FFFF0000"/>
      <name val="Calibri"/>
    </font>
    <font>
      <b/>
      <i/>
      <sz val="11.0"/>
      <color rgb="FFFF0000"/>
      <name val="Calibri"/>
    </font>
    <font>
      <b/>
      <sz val="11.0"/>
      <color rgb="FF0000FF"/>
      <name val="Calibri"/>
    </font>
    <font>
      <b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F9CB9C"/>
        <bgColor rgb="FFF9CB9C"/>
      </patternFill>
    </fill>
  </fills>
  <borders count="28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top style="thin">
        <color rgb="FF000000"/>
      </top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right style="thin">
        <color rgb="FF000000"/>
      </right>
      <top style="thin">
        <color rgb="FF000000"/>
      </top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52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vertical="bottom"/>
    </xf>
    <xf borderId="2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0" fillId="0" fontId="3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0" fontId="5" numFmtId="0" xfId="0" applyAlignment="1" applyFont="1">
      <alignment vertical="bottom"/>
    </xf>
    <xf borderId="4" fillId="2" fontId="6" numFmtId="0" xfId="0" applyAlignment="1" applyBorder="1" applyFont="1">
      <alignment vertical="bottom"/>
    </xf>
    <xf borderId="0" fillId="0" fontId="7" numFmtId="0" xfId="0" applyAlignment="1" applyFont="1">
      <alignment horizontal="center" vertical="bottom"/>
    </xf>
    <xf borderId="0" fillId="0" fontId="4" numFmtId="0" xfId="0" applyAlignment="1" applyFont="1">
      <alignment horizontal="right" vertical="bottom"/>
    </xf>
    <xf borderId="1" fillId="2" fontId="4" numFmtId="0" xfId="0" applyAlignment="1" applyBorder="1" applyFont="1">
      <alignment horizontal="left" vertical="bottom"/>
    </xf>
    <xf borderId="0" fillId="0" fontId="4" numFmtId="0" xfId="0" applyAlignment="1" applyFont="1">
      <alignment horizontal="left" vertical="center"/>
    </xf>
    <xf borderId="0" fillId="0" fontId="3" numFmtId="0" xfId="0" applyAlignment="1" applyFont="1">
      <alignment vertical="center"/>
    </xf>
    <xf borderId="1" fillId="2" fontId="8" numFmtId="0" xfId="0" applyAlignment="1" applyBorder="1" applyFont="1">
      <alignment horizontal="center" vertical="center"/>
    </xf>
    <xf borderId="0" fillId="0" fontId="9" numFmtId="0" xfId="0" applyAlignment="1" applyFont="1">
      <alignment horizontal="left" vertical="center"/>
    </xf>
    <xf borderId="5" fillId="2" fontId="8" numFmtId="0" xfId="0" applyAlignment="1" applyBorder="1" applyFont="1">
      <alignment horizontal="center" vertical="center"/>
    </xf>
    <xf borderId="6" fillId="0" fontId="2" numFmtId="0" xfId="0" applyAlignment="1" applyBorder="1" applyFont="1">
      <alignment vertical="center"/>
    </xf>
    <xf borderId="7" fillId="0" fontId="2" numFmtId="0" xfId="0" applyAlignment="1" applyBorder="1" applyFont="1">
      <alignment vertical="center"/>
    </xf>
    <xf borderId="0" fillId="0" fontId="4" numFmtId="0" xfId="0" applyAlignment="1" applyFont="1">
      <alignment horizontal="right" vertical="center"/>
    </xf>
    <xf borderId="1" fillId="2" fontId="8" numFmtId="0" xfId="0" applyAlignment="1" applyBorder="1" applyFont="1">
      <alignment horizontal="left" vertical="center"/>
    </xf>
    <xf borderId="8" fillId="0" fontId="3" numFmtId="0" xfId="0" applyAlignment="1" applyBorder="1" applyFont="1">
      <alignment vertical="bottom"/>
    </xf>
    <xf borderId="9" fillId="0" fontId="10" numFmtId="0" xfId="0" applyAlignment="1" applyBorder="1" applyFont="1">
      <alignment horizontal="center" shrinkToFit="0" vertical="center" wrapText="1"/>
    </xf>
    <xf borderId="10" fillId="0" fontId="10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horizontal="center" shrinkToFit="0" vertical="center" wrapText="1"/>
    </xf>
    <xf borderId="12" fillId="0" fontId="10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vertical="center"/>
    </xf>
    <xf borderId="9" fillId="0" fontId="12" numFmtId="0" xfId="0" applyAlignment="1" applyBorder="1" applyFont="1">
      <alignment horizontal="right" vertical="bottom"/>
    </xf>
    <xf borderId="13" fillId="3" fontId="12" numFmtId="0" xfId="0" applyAlignment="1" applyBorder="1" applyFill="1" applyFont="1">
      <alignment horizontal="center" vertical="bottom"/>
    </xf>
    <xf borderId="12" fillId="0" fontId="12" numFmtId="0" xfId="0" applyAlignment="1" applyBorder="1" applyFont="1">
      <alignment horizontal="center" vertical="bottom"/>
    </xf>
    <xf borderId="10" fillId="0" fontId="12" numFmtId="0" xfId="0" applyAlignment="1" applyBorder="1" applyFont="1">
      <alignment horizontal="center" vertical="bottom"/>
    </xf>
    <xf borderId="14" fillId="2" fontId="12" numFmtId="0" xfId="0" applyAlignment="1" applyBorder="1" applyFont="1">
      <alignment horizontal="center" vertical="bottom"/>
    </xf>
    <xf borderId="12" fillId="2" fontId="12" numFmtId="0" xfId="0" applyAlignment="1" applyBorder="1" applyFont="1">
      <alignment horizontal="center" vertical="bottom"/>
    </xf>
    <xf borderId="14" fillId="3" fontId="12" numFmtId="0" xfId="0" applyAlignment="1" applyBorder="1" applyFont="1">
      <alignment horizontal="center" vertical="bottom"/>
    </xf>
    <xf borderId="10" fillId="0" fontId="3" numFmtId="0" xfId="0" applyAlignment="1" applyBorder="1" applyFont="1">
      <alignment vertical="bottom"/>
    </xf>
    <xf borderId="10" fillId="0" fontId="13" numFmtId="0" xfId="0" applyAlignment="1" applyBorder="1" applyFont="1">
      <alignment horizontal="center" vertical="bottom"/>
    </xf>
    <xf borderId="8" fillId="0" fontId="12" numFmtId="0" xfId="0" applyAlignment="1" applyBorder="1" applyFont="1">
      <alignment horizontal="center" vertical="bottom"/>
    </xf>
    <xf borderId="10" fillId="0" fontId="14" numFmtId="0" xfId="0" applyAlignment="1" applyBorder="1" applyFont="1">
      <alignment horizontal="center" vertical="bottom"/>
    </xf>
    <xf borderId="9" fillId="0" fontId="4" numFmtId="0" xfId="0" applyAlignment="1" applyBorder="1" applyFont="1">
      <alignment vertical="bottom"/>
    </xf>
    <xf borderId="10" fillId="0" fontId="4" numFmtId="0" xfId="0" applyAlignment="1" applyBorder="1" applyFont="1">
      <alignment horizontal="right" vertical="bottom"/>
    </xf>
    <xf borderId="10" fillId="0" fontId="4" numFmtId="0" xfId="0" applyAlignment="1" applyBorder="1" applyFont="1">
      <alignment horizontal="center" vertical="bottom"/>
    </xf>
    <xf borderId="12" fillId="0" fontId="4" numFmtId="0" xfId="0" applyAlignment="1" applyBorder="1" applyFont="1">
      <alignment horizontal="right" vertical="bottom"/>
    </xf>
    <xf borderId="14" fillId="2" fontId="4" numFmtId="0" xfId="0" applyAlignment="1" applyBorder="1" applyFont="1">
      <alignment horizontal="right" vertical="bottom"/>
    </xf>
    <xf borderId="9" fillId="0" fontId="12" numFmtId="0" xfId="0" applyAlignment="1" applyBorder="1" applyFont="1">
      <alignment vertical="bottom"/>
    </xf>
    <xf borderId="10" fillId="0" fontId="12" numFmtId="0" xfId="0" applyAlignment="1" applyBorder="1" applyFont="1">
      <alignment horizontal="right" vertical="bottom"/>
    </xf>
    <xf borderId="12" fillId="0" fontId="12" numFmtId="0" xfId="0" applyAlignment="1" applyBorder="1" applyFont="1">
      <alignment horizontal="right" vertical="bottom"/>
    </xf>
    <xf borderId="10" fillId="0" fontId="13" numFmtId="0" xfId="0" applyAlignment="1" applyBorder="1" applyFont="1">
      <alignment horizontal="right" vertical="bottom"/>
    </xf>
    <xf borderId="10" fillId="0" fontId="14" numFmtId="0" xfId="0" applyAlignment="1" applyBorder="1" applyFont="1">
      <alignment vertical="bottom"/>
    </xf>
    <xf borderId="12" fillId="0" fontId="3" numFmtId="0" xfId="0" applyAlignment="1" applyBorder="1" applyFont="1">
      <alignment vertical="bottom"/>
    </xf>
    <xf borderId="12" fillId="2" fontId="12" numFmtId="0" xfId="0" applyAlignment="1" applyBorder="1" applyFont="1">
      <alignment horizontal="right" vertical="bottom"/>
    </xf>
    <xf borderId="9" fillId="0" fontId="12" numFmtId="0" xfId="0" applyAlignment="1" applyBorder="1" applyFont="1">
      <alignment shrinkToFit="0" vertical="center" wrapText="1"/>
    </xf>
    <xf borderId="12" fillId="2" fontId="13" numFmtId="0" xfId="0" applyAlignment="1" applyBorder="1" applyFont="1">
      <alignment vertical="bottom"/>
    </xf>
    <xf borderId="9" fillId="0" fontId="3" numFmtId="0" xfId="0" applyAlignment="1" applyBorder="1" applyFont="1">
      <alignment vertical="bottom"/>
    </xf>
    <xf borderId="11" fillId="0" fontId="3" numFmtId="0" xfId="0" applyAlignment="1" applyBorder="1" applyFont="1">
      <alignment vertical="bottom"/>
    </xf>
    <xf borderId="0" fillId="0" fontId="3" numFmtId="0" xfId="0" applyAlignment="1" applyFont="1">
      <alignment horizontal="right" vertical="bottom"/>
    </xf>
    <xf borderId="9" fillId="0" fontId="4" numFmtId="0" xfId="0" applyAlignment="1" applyBorder="1" applyFont="1">
      <alignment horizontal="center" vertical="bottom"/>
    </xf>
    <xf borderId="12" fillId="0" fontId="4" numFmtId="0" xfId="0" applyAlignment="1" applyBorder="1" applyFont="1">
      <alignment horizontal="center" vertical="bottom"/>
    </xf>
    <xf borderId="9" fillId="0" fontId="10" numFmtId="0" xfId="0" applyAlignment="1" applyBorder="1" applyFont="1">
      <alignment vertical="bottom"/>
    </xf>
    <xf borderId="15" fillId="0" fontId="4" numFmtId="0" xfId="0" applyAlignment="1" applyBorder="1" applyFont="1">
      <alignment horizontal="center" vertical="bottom"/>
    </xf>
    <xf borderId="15" fillId="0" fontId="2" numFmtId="0" xfId="0" applyAlignment="1" applyBorder="1" applyFont="1">
      <alignment vertical="center"/>
    </xf>
    <xf borderId="12" fillId="0" fontId="9" numFmtId="0" xfId="0" applyAlignment="1" applyBorder="1" applyFont="1">
      <alignment horizontal="right" vertical="bottom"/>
    </xf>
    <xf borderId="0" fillId="0" fontId="15" numFmtId="0" xfId="0" applyAlignment="1" applyFont="1">
      <alignment vertical="bottom"/>
    </xf>
    <xf borderId="0" fillId="0" fontId="11" numFmtId="0" xfId="0" applyAlignment="1" applyFont="1">
      <alignment vertical="bottom"/>
    </xf>
    <xf borderId="8" fillId="0" fontId="4" numFmtId="0" xfId="0" applyAlignment="1" applyBorder="1" applyFont="1">
      <alignment horizontal="center" vertical="bottom"/>
    </xf>
    <xf borderId="8" fillId="0" fontId="2" numFmtId="0" xfId="0" applyAlignment="1" applyBorder="1" applyFont="1">
      <alignment vertical="center"/>
    </xf>
    <xf borderId="0" fillId="0" fontId="16" numFmtId="0" xfId="0" applyAlignment="1" applyFont="1">
      <alignment horizontal="right" vertical="bottom"/>
    </xf>
    <xf borderId="0" fillId="0" fontId="17" numFmtId="0" xfId="0" applyAlignment="1" applyFont="1">
      <alignment vertical="bottom"/>
    </xf>
    <xf borderId="4" fillId="2" fontId="3" numFmtId="0" xfId="0" applyAlignment="1" applyBorder="1" applyFont="1">
      <alignment vertical="bottom"/>
    </xf>
    <xf borderId="16" fillId="4" fontId="4" numFmtId="0" xfId="0" applyAlignment="1" applyBorder="1" applyFill="1" applyFont="1">
      <alignment horizontal="center" shrinkToFit="0" vertical="bottom" wrapText="1"/>
    </xf>
    <xf borderId="17" fillId="0" fontId="2" numFmtId="0" xfId="0" applyAlignment="1" applyBorder="1" applyFont="1">
      <alignment vertical="center"/>
    </xf>
    <xf borderId="18" fillId="0" fontId="2" numFmtId="0" xfId="0" applyAlignment="1" applyBorder="1" applyFont="1">
      <alignment vertical="center"/>
    </xf>
    <xf borderId="5" fillId="0" fontId="4" numFmtId="0" xfId="0" applyAlignment="1" applyBorder="1" applyFont="1">
      <alignment horizontal="center" vertical="center"/>
    </xf>
    <xf borderId="12" fillId="0" fontId="14" numFmtId="0" xfId="0" applyAlignment="1" applyBorder="1" applyFont="1">
      <alignment vertical="bottom"/>
    </xf>
    <xf borderId="10" fillId="0" fontId="9" numFmtId="0" xfId="0" applyAlignment="1" applyBorder="1" applyFont="1">
      <alignment horizontal="center" vertical="bottom"/>
    </xf>
    <xf borderId="12" fillId="0" fontId="18" numFmtId="0" xfId="0" applyAlignment="1" applyBorder="1" applyFont="1">
      <alignment horizontal="center" vertical="center"/>
    </xf>
    <xf borderId="0" fillId="0" fontId="15" numFmtId="0" xfId="0" applyAlignment="1" applyFont="1">
      <alignment horizontal="right" vertical="bottom"/>
    </xf>
    <xf borderId="19" fillId="0" fontId="2" numFmtId="0" xfId="0" applyAlignment="1" applyBorder="1" applyFont="1">
      <alignment vertical="center"/>
    </xf>
    <xf borderId="20" fillId="0" fontId="2" numFmtId="0" xfId="0" applyAlignment="1" applyBorder="1" applyFont="1">
      <alignment vertical="center"/>
    </xf>
    <xf borderId="21" fillId="0" fontId="2" numFmtId="0" xfId="0" applyAlignment="1" applyBorder="1" applyFont="1">
      <alignment vertical="center"/>
    </xf>
    <xf borderId="4" fillId="2" fontId="13" numFmtId="0" xfId="0" applyAlignment="1" applyBorder="1" applyFont="1">
      <alignment vertical="bottom"/>
    </xf>
    <xf borderId="4" fillId="2" fontId="19" numFmtId="0" xfId="0" applyAlignment="1" applyBorder="1" applyFont="1">
      <alignment vertical="bottom"/>
    </xf>
    <xf borderId="5" fillId="0" fontId="20" numFmtId="0" xfId="0" applyAlignment="1" applyBorder="1" applyFont="1">
      <alignment horizontal="center" vertical="bottom"/>
    </xf>
    <xf borderId="5" fillId="0" fontId="3" numFmtId="0" xfId="0" applyAlignment="1" applyBorder="1" applyFont="1">
      <alignment vertical="bottom"/>
    </xf>
    <xf borderId="15" fillId="0" fontId="21" numFmtId="0" xfId="0" applyAlignment="1" applyBorder="1" applyFont="1">
      <alignment horizontal="center" vertical="center"/>
    </xf>
    <xf borderId="22" fillId="0" fontId="2" numFmtId="0" xfId="0" applyAlignment="1" applyBorder="1" applyFont="1">
      <alignment vertical="center"/>
    </xf>
    <xf borderId="8" fillId="0" fontId="22" numFmtId="0" xfId="0" applyAlignment="1" applyBorder="1" applyFont="1">
      <alignment horizontal="center" vertical="bottom"/>
    </xf>
    <xf borderId="10" fillId="0" fontId="2" numFmtId="0" xfId="0" applyAlignment="1" applyBorder="1" applyFont="1">
      <alignment vertical="center"/>
    </xf>
    <xf borderId="23" fillId="3" fontId="22" numFmtId="0" xfId="0" applyAlignment="1" applyBorder="1" applyFont="1">
      <alignment horizontal="center" vertical="bottom"/>
    </xf>
    <xf borderId="24" fillId="0" fontId="2" numFmtId="0" xfId="0" applyAlignment="1" applyBorder="1" applyFont="1">
      <alignment vertical="center"/>
    </xf>
    <xf borderId="25" fillId="0" fontId="2" numFmtId="0" xfId="0" applyAlignment="1" applyBorder="1" applyFont="1">
      <alignment vertical="center"/>
    </xf>
    <xf borderId="26" fillId="0" fontId="21" numFmtId="0" xfId="0" applyAlignment="1" applyBorder="1" applyFont="1">
      <alignment horizontal="left" vertical="center"/>
    </xf>
    <xf borderId="8" fillId="0" fontId="14" numFmtId="0" xfId="0" applyAlignment="1" applyBorder="1" applyFont="1">
      <alignment horizontal="left" vertical="center"/>
    </xf>
    <xf borderId="26" fillId="0" fontId="21" numFmtId="0" xfId="0" applyAlignment="1" applyBorder="1" applyFont="1">
      <alignment horizontal="left" shrinkToFit="0" vertical="center" wrapText="1"/>
    </xf>
    <xf borderId="8" fillId="0" fontId="14" numFmtId="0" xfId="0" applyAlignment="1" applyBorder="1" applyFont="1">
      <alignment horizontal="left" shrinkToFit="0" vertical="center" wrapText="1"/>
    </xf>
    <xf borderId="27" fillId="0" fontId="23" numFmtId="0" xfId="0" applyAlignment="1" applyBorder="1" applyFont="1">
      <alignment horizontal="left" shrinkToFit="0" vertical="center" wrapText="1"/>
    </xf>
    <xf borderId="11" fillId="0" fontId="2" numFmtId="0" xfId="0" applyAlignment="1" applyBorder="1" applyFont="1">
      <alignment vertical="center"/>
    </xf>
    <xf borderId="0" fillId="0" fontId="14" numFmtId="0" xfId="0" applyAlignment="1" applyFont="1">
      <alignment horizontal="left" shrinkToFit="0" vertical="center" wrapText="1"/>
    </xf>
    <xf borderId="26" fillId="0" fontId="2" numFmtId="0" xfId="0" applyAlignment="1" applyBorder="1" applyFont="1">
      <alignment vertical="center"/>
    </xf>
    <xf borderId="27" fillId="0" fontId="21" numFmtId="0" xfId="0" applyAlignment="1" applyBorder="1" applyFont="1">
      <alignment horizontal="left" shrinkToFit="0" vertical="center" wrapText="1"/>
    </xf>
    <xf borderId="5" fillId="0" fontId="22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0" fillId="0" fontId="9" numFmtId="164" xfId="0" applyAlignment="1" applyFont="1" applyNumberFormat="1">
      <alignment horizontal="left" vertical="center"/>
    </xf>
    <xf borderId="0" fillId="0" fontId="17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0" fillId="0" fontId="8" numFmtId="0" xfId="0" applyAlignment="1" applyFont="1">
      <alignment horizontal="left" vertical="center"/>
    </xf>
    <xf borderId="1" fillId="3" fontId="24" numFmtId="0" xfId="0" applyAlignment="1" applyBorder="1" applyFont="1">
      <alignment horizontal="center" vertical="bottom"/>
    </xf>
    <xf borderId="0" fillId="0" fontId="25" numFmtId="0" xfId="0" applyAlignment="1" applyFont="1">
      <alignment vertical="bottom"/>
    </xf>
    <xf borderId="0" fillId="0" fontId="5" numFmtId="0" xfId="0" applyAlignment="1" applyFont="1">
      <alignment horizontal="center" vertical="center"/>
    </xf>
    <xf borderId="0" fillId="0" fontId="26" numFmtId="0" xfId="0" applyAlignment="1" applyFont="1">
      <alignment horizontal="center" vertical="center"/>
    </xf>
    <xf borderId="0" fillId="0" fontId="27" numFmtId="0" xfId="0" applyAlignment="1" applyFont="1">
      <alignment vertical="bottom"/>
    </xf>
    <xf borderId="0" fillId="0" fontId="8" numFmtId="0" xfId="0" applyAlignment="1" applyFont="1">
      <alignment horizontal="left" vertical="bottom"/>
    </xf>
    <xf borderId="8" fillId="0" fontId="13" numFmtId="0" xfId="0" applyAlignment="1" applyBorder="1" applyFont="1">
      <alignment horizontal="center" vertical="bottom"/>
    </xf>
    <xf borderId="0" fillId="0" fontId="13" numFmtId="0" xfId="0" applyAlignment="1" applyFont="1">
      <alignment horizontal="left" shrinkToFit="0" vertical="bottom" wrapText="1"/>
    </xf>
    <xf borderId="23" fillId="5" fontId="13" numFmtId="0" xfId="0" applyAlignment="1" applyBorder="1" applyFill="1" applyFont="1">
      <alignment horizontal="center" vertical="bottom"/>
    </xf>
    <xf borderId="0" fillId="0" fontId="13" numFmtId="0" xfId="0" applyAlignment="1" applyFont="1">
      <alignment horizontal="left" vertical="bottom"/>
    </xf>
    <xf borderId="11" fillId="0" fontId="13" numFmtId="0" xfId="0" applyAlignment="1" applyBorder="1" applyFont="1">
      <alignment horizontal="right" vertical="bottom"/>
    </xf>
    <xf borderId="8" fillId="0" fontId="8" numFmtId="0" xfId="0" applyAlignment="1" applyBorder="1" applyFont="1">
      <alignment horizontal="center" vertical="bottom"/>
    </xf>
    <xf borderId="0" fillId="0" fontId="12" numFmtId="0" xfId="0" applyAlignment="1" applyFont="1">
      <alignment horizontal="center" vertical="bottom"/>
    </xf>
    <xf borderId="0" fillId="0" fontId="28" numFmtId="0" xfId="0" applyAlignment="1" applyFont="1">
      <alignment horizontal="left" vertical="bottom"/>
    </xf>
    <xf borderId="0" fillId="0" fontId="12" numFmtId="0" xfId="0" applyAlignment="1" applyFont="1">
      <alignment horizontal="right" vertical="bottom"/>
    </xf>
    <xf borderId="11" fillId="0" fontId="12" numFmtId="0" xfId="0" applyAlignment="1" applyBorder="1" applyFont="1">
      <alignment horizontal="right" vertical="bottom"/>
    </xf>
    <xf borderId="8" fillId="0" fontId="13" numFmtId="0" xfId="0" applyAlignment="1" applyBorder="1" applyFont="1">
      <alignment horizontal="right" vertical="bottom"/>
    </xf>
    <xf borderId="23" fillId="2" fontId="13" numFmtId="0" xfId="0" applyAlignment="1" applyBorder="1" applyFont="1">
      <alignment horizontal="center" vertical="bottom"/>
    </xf>
    <xf borderId="0" fillId="0" fontId="13" numFmtId="0" xfId="0" applyAlignment="1" applyFont="1">
      <alignment vertical="bottom"/>
    </xf>
    <xf borderId="0" fillId="0" fontId="5" numFmtId="0" xfId="0" applyAlignment="1" applyFont="1">
      <alignment horizontal="left" vertical="bottom"/>
    </xf>
    <xf borderId="5" fillId="0" fontId="3" numFmtId="0" xfId="0" applyAlignment="1" applyBorder="1" applyFont="1">
      <alignment horizontal="left" vertical="center"/>
    </xf>
    <xf borderId="23" fillId="2" fontId="13" numFmtId="0" xfId="0" applyAlignment="1" applyBorder="1" applyFont="1">
      <alignment horizontal="right" vertical="center"/>
    </xf>
    <xf borderId="23" fillId="5" fontId="13" numFmtId="0" xfId="0" applyAlignment="1" applyBorder="1" applyFont="1">
      <alignment horizontal="right" vertical="center"/>
    </xf>
    <xf borderId="23" fillId="6" fontId="13" numFmtId="0" xfId="0" applyAlignment="1" applyBorder="1" applyFill="1" applyFont="1">
      <alignment horizontal="right" vertical="center"/>
    </xf>
    <xf borderId="5" fillId="2" fontId="13" numFmtId="0" xfId="0" applyAlignment="1" applyBorder="1" applyFont="1">
      <alignment horizontal="right" vertical="center"/>
    </xf>
    <xf borderId="0" fillId="0" fontId="29" numFmtId="0" xfId="0" applyAlignment="1" applyFont="1">
      <alignment horizontal="center" vertical="bottom"/>
    </xf>
    <xf borderId="8" fillId="0" fontId="13" numFmtId="0" xfId="0" applyAlignment="1" applyBorder="1" applyFont="1">
      <alignment horizontal="left" vertical="bottom"/>
    </xf>
    <xf borderId="23" fillId="6" fontId="13" numFmtId="0" xfId="0" applyAlignment="1" applyBorder="1" applyFont="1">
      <alignment horizontal="left" vertical="bottom"/>
    </xf>
    <xf borderId="23" fillId="2" fontId="13" numFmtId="0" xfId="0" applyAlignment="1" applyBorder="1" applyFont="1">
      <alignment horizontal="left" vertical="bottom"/>
    </xf>
    <xf borderId="0" fillId="0" fontId="8" numFmtId="0" xfId="0" applyAlignment="1" applyFont="1">
      <alignment horizontal="right" vertical="bottom"/>
    </xf>
    <xf borderId="0" fillId="0" fontId="5" numFmtId="0" xfId="0" applyAlignment="1" applyFont="1">
      <alignment horizontal="center" vertical="bottom"/>
    </xf>
    <xf borderId="8" fillId="0" fontId="8" numFmtId="0" xfId="0" applyAlignment="1" applyBorder="1" applyFont="1">
      <alignment horizontal="left" vertical="bottom"/>
    </xf>
    <xf borderId="11" fillId="0" fontId="13" numFmtId="9" xfId="0" applyAlignment="1" applyBorder="1" applyFont="1" applyNumberFormat="1">
      <alignment horizontal="right" vertical="bottom"/>
    </xf>
    <xf borderId="1" fillId="2" fontId="19" numFmtId="0" xfId="0" applyAlignment="1" applyBorder="1" applyFont="1">
      <alignment horizontal="center" vertical="bottom"/>
    </xf>
    <xf borderId="0" fillId="0" fontId="13" numFmtId="9" xfId="0" applyAlignment="1" applyFont="1" applyNumberFormat="1">
      <alignment horizontal="right" vertical="bottom"/>
    </xf>
    <xf borderId="5" fillId="0" fontId="26" numFmtId="0" xfId="0" applyAlignment="1" applyBorder="1" applyFont="1">
      <alignment horizontal="left" vertical="center"/>
    </xf>
    <xf borderId="0" fillId="0" fontId="8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30" numFmtId="0" xfId="0" applyAlignment="1" applyFont="1">
      <alignment horizontal="center" vertical="center"/>
    </xf>
    <xf borderId="5" fillId="0" fontId="31" numFmtId="0" xfId="0" applyAlignment="1" applyBorder="1" applyFont="1">
      <alignment horizontal="center" vertical="center"/>
    </xf>
    <xf borderId="5" fillId="0" fontId="32" numFmtId="0" xfId="0" applyAlignment="1" applyBorder="1" applyFont="1">
      <alignment horizontal="center" vertical="center"/>
    </xf>
    <xf borderId="0" fillId="0" fontId="27" numFmtId="0" xfId="0" applyAlignment="1" applyFont="1">
      <alignment horizontal="center" vertical="center"/>
    </xf>
    <xf borderId="8" fillId="0" fontId="33" numFmtId="0" xfId="0" applyAlignment="1" applyBorder="1" applyFont="1">
      <alignment horizontal="center" vertical="center"/>
    </xf>
    <xf borderId="0" fillId="0" fontId="30" numFmtId="0" xfId="0" applyAlignment="1" applyFont="1">
      <alignment horizontal="center" vertical="bottom"/>
    </xf>
    <xf borderId="0" fillId="0" fontId="8" numFmtId="0" xfId="0" applyAlignment="1" applyFont="1">
      <alignment vertical="center"/>
    </xf>
    <xf borderId="0" fillId="0" fontId="8" numFmtId="164" xfId="0" applyAlignment="1" applyFont="1" applyNumberFormat="1">
      <alignment horizontal="left" vertical="center"/>
    </xf>
    <xf borderId="0" fillId="0" fontId="30" numFmtId="0" xfId="0" applyAlignment="1" applyFont="1">
      <alignment horizontal="right" vertical="center"/>
    </xf>
    <xf borderId="0" fillId="0" fontId="34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1.xml"/><Relationship Id="rId1" Type="http://schemas.openxmlformats.org/officeDocument/2006/relationships/theme" Target="theme/theme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SHEET1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worksheet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6.0"/>
    <col customWidth="1" min="3" max="3" width="5.88"/>
    <col customWidth="1" min="4" max="4" width="5.13"/>
    <col customWidth="1" min="5" max="5" width="5.63"/>
    <col customWidth="1" min="6" max="6" width="5.13"/>
    <col customWidth="1" min="7" max="7" width="0.63"/>
    <col customWidth="1" min="8" max="8" width="6.88"/>
    <col customWidth="1" min="9" max="9" width="6.13"/>
    <col customWidth="1" min="10" max="10" width="5.13"/>
    <col customWidth="1" min="11" max="11" width="5.38"/>
    <col customWidth="1" min="12" max="12" width="3.13"/>
    <col customWidth="1" min="13" max="13" width="5.25"/>
    <col customWidth="1" min="14" max="14" width="4.75"/>
    <col customWidth="1" min="15" max="15" width="5.5"/>
    <col customWidth="1" min="16" max="16" width="6.25"/>
    <col customWidth="1" min="17" max="25" width="12.63"/>
  </cols>
  <sheetData>
    <row r="1" ht="15.75" customHeight="1">
      <c r="A1" s="1" t="str">
        <f>HYPERLINK("www.myedudel.blogspot.com  ","Statement of Income from Pay and Allowances for the Financial Year 2019-20")</f>
        <v>Statement of Income from Pay and Allowances for the Financial Year 2019-20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  <c r="Y1" s="4"/>
    </row>
    <row r="2" ht="9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15.75" customHeight="1">
      <c r="A3" s="5" t="s">
        <v>0</v>
      </c>
      <c r="B3" s="6"/>
      <c r="C3" s="6"/>
      <c r="D3" s="4"/>
      <c r="E3" s="7"/>
      <c r="F3" s="4" t="s">
        <v>1</v>
      </c>
      <c r="G3" s="4"/>
      <c r="H3" s="8" t="s">
        <v>2</v>
      </c>
      <c r="K3" s="9" t="s">
        <v>3</v>
      </c>
      <c r="N3" s="10" t="s">
        <v>4</v>
      </c>
      <c r="O3" s="2"/>
      <c r="P3" s="3"/>
      <c r="Q3" s="4"/>
      <c r="R3" s="4"/>
      <c r="S3" s="4"/>
      <c r="T3" s="4"/>
      <c r="U3" s="4"/>
      <c r="V3" s="4"/>
      <c r="W3" s="4"/>
      <c r="X3" s="4"/>
      <c r="Y3" s="4"/>
    </row>
    <row r="4" ht="24.0" customHeight="1">
      <c r="A4" s="11" t="s">
        <v>5</v>
      </c>
      <c r="B4" s="12"/>
      <c r="C4" s="13" t="s">
        <v>6</v>
      </c>
      <c r="D4" s="2"/>
      <c r="E4" s="2"/>
      <c r="F4" s="2"/>
      <c r="G4" s="2"/>
      <c r="H4" s="2"/>
      <c r="I4" s="3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ht="18.0" customHeight="1">
      <c r="A5" s="14" t="s">
        <v>7</v>
      </c>
      <c r="C5" s="15">
        <v>9.818276665E9</v>
      </c>
      <c r="D5" s="16"/>
      <c r="E5" s="17"/>
      <c r="F5" s="12"/>
      <c r="G5" s="12"/>
      <c r="H5" s="12"/>
      <c r="I5" s="12"/>
      <c r="J5" s="12"/>
      <c r="K5" s="18" t="s">
        <v>8</v>
      </c>
      <c r="N5" s="19" t="s">
        <v>9</v>
      </c>
      <c r="O5" s="2"/>
      <c r="P5" s="3"/>
      <c r="Q5" s="12"/>
      <c r="R5" s="12"/>
      <c r="S5" s="12"/>
      <c r="T5" s="12"/>
      <c r="U5" s="12"/>
      <c r="V5" s="12"/>
      <c r="W5" s="12"/>
      <c r="X5" s="12"/>
      <c r="Y5" s="12"/>
    </row>
    <row r="6" ht="5.25" customHeight="1">
      <c r="A6" s="20"/>
      <c r="B6" s="20"/>
      <c r="C6" s="20"/>
      <c r="D6" s="20"/>
      <c r="E6" s="20"/>
      <c r="F6" s="20"/>
      <c r="G6" s="4"/>
      <c r="H6" s="20"/>
      <c r="I6" s="20"/>
      <c r="J6" s="20"/>
      <c r="K6" s="20"/>
      <c r="L6" s="20"/>
      <c r="M6" s="20"/>
      <c r="N6" s="20"/>
      <c r="O6" s="20"/>
      <c r="P6" s="20"/>
      <c r="Q6" s="4"/>
      <c r="R6" s="4"/>
      <c r="S6" s="4"/>
      <c r="T6" s="4"/>
      <c r="U6" s="4"/>
      <c r="V6" s="4"/>
      <c r="W6" s="4"/>
      <c r="X6" s="4"/>
      <c r="Y6" s="4"/>
    </row>
    <row r="7" ht="15.75" customHeight="1">
      <c r="A7" s="21" t="s">
        <v>10</v>
      </c>
      <c r="B7" s="22" t="s">
        <v>11</v>
      </c>
      <c r="C7" s="23" t="s">
        <v>12</v>
      </c>
      <c r="D7" s="22" t="s">
        <v>13</v>
      </c>
      <c r="E7" s="22" t="s">
        <v>14</v>
      </c>
      <c r="F7" s="24" t="s">
        <v>15</v>
      </c>
      <c r="G7" s="25"/>
      <c r="H7" s="24" t="s">
        <v>16</v>
      </c>
      <c r="I7" s="22" t="s">
        <v>17</v>
      </c>
      <c r="J7" s="22" t="s">
        <v>18</v>
      </c>
      <c r="K7" s="22" t="s">
        <v>19</v>
      </c>
      <c r="L7" s="22" t="s">
        <v>20</v>
      </c>
      <c r="M7" s="22" t="s">
        <v>21</v>
      </c>
      <c r="N7" s="22" t="s">
        <v>22</v>
      </c>
      <c r="O7" s="22" t="s">
        <v>23</v>
      </c>
      <c r="P7" s="22" t="s">
        <v>24</v>
      </c>
      <c r="Q7" s="4"/>
      <c r="R7" s="4"/>
      <c r="S7" s="4"/>
      <c r="T7" s="4"/>
      <c r="U7" s="4"/>
      <c r="V7" s="4"/>
      <c r="W7" s="4"/>
      <c r="X7" s="4"/>
      <c r="Y7" s="4"/>
    </row>
    <row r="8" ht="15.75" customHeight="1">
      <c r="A8" s="26" t="s">
        <v>25</v>
      </c>
      <c r="B8" s="27">
        <v>75600.0</v>
      </c>
      <c r="C8" s="28" t="str">
        <f>ROUND(((B8)*0.09),0)</f>
        <v>6804</v>
      </c>
      <c r="D8" s="29" t="str">
        <f t="shared" ref="D8:D19" si="1">ROUND(((B8)*0.24),0)</f>
        <v>18144</v>
      </c>
      <c r="E8" s="30">
        <v>7200.0</v>
      </c>
      <c r="F8" s="31" t="str">
        <f>ROUND(((E8)*0.09),0)</f>
        <v>648</v>
      </c>
      <c r="G8" s="4"/>
      <c r="H8" s="28" t="str">
        <f t="shared" ref="H8:H19" si="2">SUM(B8:G8)</f>
        <v>108396</v>
      </c>
      <c r="I8" s="32">
        <v>20000.0</v>
      </c>
      <c r="J8" s="29">
        <v>60.0</v>
      </c>
      <c r="K8" s="29">
        <v>650.0</v>
      </c>
      <c r="L8" s="33"/>
      <c r="M8" s="32">
        <v>7000.0</v>
      </c>
      <c r="N8" s="29" t="str">
        <f t="shared" ref="N8:N19" si="4">ROUND(((M8)*0.04),0)</f>
        <v>280</v>
      </c>
      <c r="O8" s="29" t="str">
        <f t="shared" ref="O8:O19" si="5">SUM(I8:N8)</f>
        <v>27990</v>
      </c>
      <c r="P8" s="34" t="str">
        <f t="shared" ref="P8:P19" si="6">H8-O8</f>
        <v>80406</v>
      </c>
      <c r="Q8" s="4"/>
      <c r="R8" s="4"/>
      <c r="S8" s="4"/>
      <c r="T8" s="4"/>
      <c r="U8" s="4"/>
      <c r="V8" s="4"/>
      <c r="W8" s="4"/>
      <c r="X8" s="4"/>
      <c r="Y8" s="4"/>
    </row>
    <row r="9" ht="15.75" customHeight="1">
      <c r="A9" s="26" t="s">
        <v>26</v>
      </c>
      <c r="B9" s="35" t="str">
        <f t="shared" ref="B9:B11" si="7">B8</f>
        <v>75600</v>
      </c>
      <c r="C9" s="28" t="str">
        <f t="shared" ref="C9:C15" si="8">ROUND(((B9)*0.12),0)</f>
        <v>9072</v>
      </c>
      <c r="D9" s="29" t="str">
        <f t="shared" si="1"/>
        <v>18144</v>
      </c>
      <c r="E9" s="30" t="str">
        <f t="shared" ref="E9:E19" si="9">E8</f>
        <v>7200</v>
      </c>
      <c r="F9" s="31" t="str">
        <f t="shared" ref="F9:F15" si="10">ROUND(((E9)*0.12),0)</f>
        <v>864</v>
      </c>
      <c r="G9" s="4"/>
      <c r="H9" s="28" t="str">
        <f t="shared" si="2"/>
        <v>110880</v>
      </c>
      <c r="I9" s="30" t="str">
        <f t="shared" ref="I9:K9" si="3">I8</f>
        <v>20000</v>
      </c>
      <c r="J9" s="29" t="str">
        <f t="shared" si="3"/>
        <v>60</v>
      </c>
      <c r="K9" s="29" t="str">
        <f t="shared" si="3"/>
        <v>650</v>
      </c>
      <c r="L9" s="33"/>
      <c r="M9" s="29">
        <v>7000.0</v>
      </c>
      <c r="N9" s="29" t="str">
        <f t="shared" si="4"/>
        <v>280</v>
      </c>
      <c r="O9" s="29" t="str">
        <f t="shared" si="5"/>
        <v>27990</v>
      </c>
      <c r="P9" s="34" t="str">
        <f t="shared" si="6"/>
        <v>82890</v>
      </c>
      <c r="Q9" s="4"/>
      <c r="R9" s="4"/>
      <c r="S9" s="4"/>
      <c r="T9" s="4"/>
      <c r="U9" s="4"/>
      <c r="V9" s="4"/>
      <c r="W9" s="4"/>
      <c r="X9" s="4"/>
      <c r="Y9" s="4"/>
    </row>
    <row r="10" ht="15.75" customHeight="1">
      <c r="A10" s="26" t="s">
        <v>27</v>
      </c>
      <c r="B10" s="35" t="str">
        <f t="shared" si="7"/>
        <v>75600</v>
      </c>
      <c r="C10" s="28" t="str">
        <f t="shared" si="8"/>
        <v>9072</v>
      </c>
      <c r="D10" s="29" t="str">
        <f t="shared" si="1"/>
        <v>18144</v>
      </c>
      <c r="E10" s="30" t="str">
        <f t="shared" si="9"/>
        <v>7200</v>
      </c>
      <c r="F10" s="31" t="str">
        <f t="shared" si="10"/>
        <v>864</v>
      </c>
      <c r="G10" s="4"/>
      <c r="H10" s="28" t="str">
        <f t="shared" si="2"/>
        <v>110880</v>
      </c>
      <c r="I10" s="30" t="str">
        <f t="shared" ref="I10:K10" si="11">I9</f>
        <v>20000</v>
      </c>
      <c r="J10" s="29" t="str">
        <f t="shared" si="11"/>
        <v>60</v>
      </c>
      <c r="K10" s="29" t="str">
        <f t="shared" si="11"/>
        <v>650</v>
      </c>
      <c r="L10" s="33"/>
      <c r="M10" s="29" t="str">
        <f t="shared" ref="M10:M17" si="13">M9</f>
        <v>7000</v>
      </c>
      <c r="N10" s="29" t="str">
        <f t="shared" si="4"/>
        <v>280</v>
      </c>
      <c r="O10" s="29" t="str">
        <f t="shared" si="5"/>
        <v>27990</v>
      </c>
      <c r="P10" s="34" t="str">
        <f t="shared" si="6"/>
        <v>82890</v>
      </c>
      <c r="Q10" s="4"/>
      <c r="R10" s="4"/>
      <c r="S10" s="4"/>
      <c r="T10" s="4"/>
      <c r="U10" s="4"/>
      <c r="V10" s="4"/>
      <c r="W10" s="4"/>
      <c r="X10" s="4"/>
      <c r="Y10" s="4"/>
    </row>
    <row r="11" ht="15.75" customHeight="1">
      <c r="A11" s="26" t="s">
        <v>28</v>
      </c>
      <c r="B11" s="35" t="str">
        <f t="shared" si="7"/>
        <v>75600</v>
      </c>
      <c r="C11" s="28" t="str">
        <f t="shared" si="8"/>
        <v>9072</v>
      </c>
      <c r="D11" s="29" t="str">
        <f t="shared" si="1"/>
        <v>18144</v>
      </c>
      <c r="E11" s="30" t="str">
        <f t="shared" si="9"/>
        <v>7200</v>
      </c>
      <c r="F11" s="31" t="str">
        <f t="shared" si="10"/>
        <v>864</v>
      </c>
      <c r="G11" s="4"/>
      <c r="H11" s="28" t="str">
        <f t="shared" si="2"/>
        <v>110880</v>
      </c>
      <c r="I11" s="30" t="str">
        <f t="shared" ref="I11:K11" si="12">I10</f>
        <v>20000</v>
      </c>
      <c r="J11" s="29" t="str">
        <f t="shared" si="12"/>
        <v>60</v>
      </c>
      <c r="K11" s="29" t="str">
        <f t="shared" si="12"/>
        <v>650</v>
      </c>
      <c r="L11" s="36"/>
      <c r="M11" s="29" t="str">
        <f t="shared" si="13"/>
        <v>7000</v>
      </c>
      <c r="N11" s="29" t="str">
        <f t="shared" si="4"/>
        <v>280</v>
      </c>
      <c r="O11" s="29" t="str">
        <f t="shared" si="5"/>
        <v>27990</v>
      </c>
      <c r="P11" s="34" t="str">
        <f t="shared" si="6"/>
        <v>82890</v>
      </c>
      <c r="Q11" s="4"/>
      <c r="R11" s="4"/>
      <c r="S11" s="4"/>
      <c r="T11" s="4"/>
      <c r="U11" s="4"/>
      <c r="V11" s="4"/>
      <c r="W11" s="4"/>
      <c r="X11" s="4"/>
      <c r="Y11" s="4"/>
    </row>
    <row r="12" ht="15.75" customHeight="1">
      <c r="A12" s="26" t="s">
        <v>29</v>
      </c>
      <c r="B12" s="35" t="str">
        <f>ROUND(B11*1.03,-2)</f>
        <v>77900</v>
      </c>
      <c r="C12" s="28" t="str">
        <f t="shared" si="8"/>
        <v>9348</v>
      </c>
      <c r="D12" s="29" t="str">
        <f t="shared" si="1"/>
        <v>18696</v>
      </c>
      <c r="E12" s="30" t="str">
        <f t="shared" si="9"/>
        <v>7200</v>
      </c>
      <c r="F12" s="31" t="str">
        <f t="shared" si="10"/>
        <v>864</v>
      </c>
      <c r="G12" s="4"/>
      <c r="H12" s="28" t="str">
        <f t="shared" si="2"/>
        <v>114008</v>
      </c>
      <c r="I12" s="30" t="str">
        <f t="shared" ref="I12:K12" si="14">I11</f>
        <v>20000</v>
      </c>
      <c r="J12" s="29" t="str">
        <f t="shared" si="14"/>
        <v>60</v>
      </c>
      <c r="K12" s="29" t="str">
        <f t="shared" si="14"/>
        <v>650</v>
      </c>
      <c r="L12" s="33"/>
      <c r="M12" s="29" t="str">
        <f t="shared" si="13"/>
        <v>7000</v>
      </c>
      <c r="N12" s="29" t="str">
        <f t="shared" si="4"/>
        <v>280</v>
      </c>
      <c r="O12" s="29" t="str">
        <f t="shared" si="5"/>
        <v>27990</v>
      </c>
      <c r="P12" s="34" t="str">
        <f t="shared" si="6"/>
        <v>86018</v>
      </c>
      <c r="Q12" s="4"/>
      <c r="R12" s="4"/>
      <c r="S12" s="4"/>
      <c r="T12" s="4"/>
      <c r="U12" s="4"/>
      <c r="V12" s="4"/>
      <c r="W12" s="4"/>
      <c r="X12" s="4"/>
      <c r="Y12" s="4"/>
    </row>
    <row r="13" ht="15.75" customHeight="1">
      <c r="A13" s="26" t="s">
        <v>30</v>
      </c>
      <c r="B13" s="35" t="str">
        <f t="shared" ref="B13:B19" si="16">B12</f>
        <v>77900</v>
      </c>
      <c r="C13" s="28" t="str">
        <f t="shared" si="8"/>
        <v>9348</v>
      </c>
      <c r="D13" s="29" t="str">
        <f t="shared" si="1"/>
        <v>18696</v>
      </c>
      <c r="E13" s="30" t="str">
        <f t="shared" si="9"/>
        <v>7200</v>
      </c>
      <c r="F13" s="31" t="str">
        <f t="shared" si="10"/>
        <v>864</v>
      </c>
      <c r="G13" s="4"/>
      <c r="H13" s="28" t="str">
        <f t="shared" si="2"/>
        <v>114008</v>
      </c>
      <c r="I13" s="30" t="str">
        <f t="shared" ref="I13:K13" si="15">I12</f>
        <v>20000</v>
      </c>
      <c r="J13" s="29" t="str">
        <f t="shared" si="15"/>
        <v>60</v>
      </c>
      <c r="K13" s="29" t="str">
        <f t="shared" si="15"/>
        <v>650</v>
      </c>
      <c r="L13" s="33"/>
      <c r="M13" s="29" t="str">
        <f t="shared" si="13"/>
        <v>7000</v>
      </c>
      <c r="N13" s="29" t="str">
        <f t="shared" si="4"/>
        <v>280</v>
      </c>
      <c r="O13" s="29" t="str">
        <f t="shared" si="5"/>
        <v>27990</v>
      </c>
      <c r="P13" s="34" t="str">
        <f t="shared" si="6"/>
        <v>86018</v>
      </c>
      <c r="Q13" s="4"/>
      <c r="R13" s="4"/>
      <c r="S13" s="4"/>
      <c r="T13" s="4"/>
      <c r="U13" s="4"/>
      <c r="V13" s="4"/>
      <c r="W13" s="4"/>
      <c r="X13" s="4"/>
      <c r="Y13" s="4"/>
    </row>
    <row r="14" ht="15.75" customHeight="1">
      <c r="A14" s="26" t="s">
        <v>31</v>
      </c>
      <c r="B14" s="35" t="str">
        <f t="shared" si="16"/>
        <v>77900</v>
      </c>
      <c r="C14" s="28" t="str">
        <f t="shared" si="8"/>
        <v>9348</v>
      </c>
      <c r="D14" s="29" t="str">
        <f t="shared" si="1"/>
        <v>18696</v>
      </c>
      <c r="E14" s="30" t="str">
        <f t="shared" si="9"/>
        <v>7200</v>
      </c>
      <c r="F14" s="31" t="str">
        <f t="shared" si="10"/>
        <v>864</v>
      </c>
      <c r="G14" s="4"/>
      <c r="H14" s="28" t="str">
        <f t="shared" si="2"/>
        <v>114008</v>
      </c>
      <c r="I14" s="30" t="str">
        <f t="shared" ref="I14:K14" si="17">I13</f>
        <v>20000</v>
      </c>
      <c r="J14" s="29" t="str">
        <f t="shared" si="17"/>
        <v>60</v>
      </c>
      <c r="K14" s="29" t="str">
        <f t="shared" si="17"/>
        <v>650</v>
      </c>
      <c r="L14" s="33"/>
      <c r="M14" s="29" t="str">
        <f t="shared" si="13"/>
        <v>7000</v>
      </c>
      <c r="N14" s="29" t="str">
        <f t="shared" si="4"/>
        <v>280</v>
      </c>
      <c r="O14" s="29" t="str">
        <f t="shared" si="5"/>
        <v>27990</v>
      </c>
      <c r="P14" s="34" t="str">
        <f t="shared" si="6"/>
        <v>86018</v>
      </c>
      <c r="Q14" s="4"/>
      <c r="R14" s="4"/>
      <c r="S14" s="4"/>
      <c r="T14" s="4"/>
      <c r="U14" s="4"/>
      <c r="V14" s="4"/>
      <c r="W14" s="4"/>
      <c r="X14" s="4"/>
      <c r="Y14" s="4"/>
    </row>
    <row r="15" ht="15.75" customHeight="1">
      <c r="A15" s="26" t="s">
        <v>32</v>
      </c>
      <c r="B15" s="35" t="str">
        <f t="shared" si="16"/>
        <v>77900</v>
      </c>
      <c r="C15" s="28" t="str">
        <f t="shared" si="8"/>
        <v>9348</v>
      </c>
      <c r="D15" s="29" t="str">
        <f t="shared" si="1"/>
        <v>18696</v>
      </c>
      <c r="E15" s="30" t="str">
        <f t="shared" si="9"/>
        <v>7200</v>
      </c>
      <c r="F15" s="31" t="str">
        <f t="shared" si="10"/>
        <v>864</v>
      </c>
      <c r="G15" s="4"/>
      <c r="H15" s="28" t="str">
        <f t="shared" si="2"/>
        <v>114008</v>
      </c>
      <c r="I15" s="30" t="str">
        <f t="shared" ref="I15:K15" si="18">I14</f>
        <v>20000</v>
      </c>
      <c r="J15" s="29" t="str">
        <f t="shared" si="18"/>
        <v>60</v>
      </c>
      <c r="K15" s="29" t="str">
        <f t="shared" si="18"/>
        <v>650</v>
      </c>
      <c r="L15" s="33"/>
      <c r="M15" s="29" t="str">
        <f t="shared" si="13"/>
        <v>7000</v>
      </c>
      <c r="N15" s="29" t="str">
        <f t="shared" si="4"/>
        <v>280</v>
      </c>
      <c r="O15" s="29" t="str">
        <f t="shared" si="5"/>
        <v>27990</v>
      </c>
      <c r="P15" s="34" t="str">
        <f t="shared" si="6"/>
        <v>86018</v>
      </c>
      <c r="Q15" s="4"/>
      <c r="R15" s="4"/>
      <c r="S15" s="4"/>
      <c r="T15" s="4"/>
      <c r="U15" s="4"/>
      <c r="V15" s="4"/>
      <c r="W15" s="4"/>
      <c r="X15" s="4"/>
      <c r="Y15" s="4"/>
    </row>
    <row r="16" ht="15.75" customHeight="1">
      <c r="A16" s="26" t="s">
        <v>33</v>
      </c>
      <c r="B16" s="29" t="str">
        <f t="shared" si="16"/>
        <v>77900</v>
      </c>
      <c r="C16" s="28" t="str">
        <f t="shared" ref="C16:C19" si="20">ROUND(((B16)*0.17),0)</f>
        <v>13243</v>
      </c>
      <c r="D16" s="29" t="str">
        <f t="shared" si="1"/>
        <v>18696</v>
      </c>
      <c r="E16" s="30" t="str">
        <f t="shared" si="9"/>
        <v>7200</v>
      </c>
      <c r="F16" s="31" t="str">
        <f t="shared" ref="F16:F19" si="21">ROUND(((E16)*0.17),0)</f>
        <v>1224</v>
      </c>
      <c r="G16" s="4"/>
      <c r="H16" s="28" t="str">
        <f t="shared" si="2"/>
        <v>118263</v>
      </c>
      <c r="I16" s="30" t="str">
        <f t="shared" ref="I16:K16" si="19">I15</f>
        <v>20000</v>
      </c>
      <c r="J16" s="29" t="str">
        <f t="shared" si="19"/>
        <v>60</v>
      </c>
      <c r="K16" s="29" t="str">
        <f t="shared" si="19"/>
        <v>650</v>
      </c>
      <c r="L16" s="33"/>
      <c r="M16" s="29" t="str">
        <f t="shared" si="13"/>
        <v>7000</v>
      </c>
      <c r="N16" s="29" t="str">
        <f t="shared" si="4"/>
        <v>280</v>
      </c>
      <c r="O16" s="29" t="str">
        <f t="shared" si="5"/>
        <v>27990</v>
      </c>
      <c r="P16" s="34" t="str">
        <f t="shared" si="6"/>
        <v>90273</v>
      </c>
      <c r="Q16" s="4"/>
      <c r="R16" s="4"/>
      <c r="S16" s="4"/>
      <c r="T16" s="4"/>
      <c r="U16" s="4"/>
      <c r="V16" s="4"/>
      <c r="W16" s="4"/>
      <c r="X16" s="4"/>
      <c r="Y16" s="4"/>
    </row>
    <row r="17" ht="15.75" customHeight="1">
      <c r="A17" s="26" t="s">
        <v>34</v>
      </c>
      <c r="B17" s="29" t="str">
        <f t="shared" si="16"/>
        <v>77900</v>
      </c>
      <c r="C17" s="28" t="str">
        <f t="shared" si="20"/>
        <v>13243</v>
      </c>
      <c r="D17" s="29" t="str">
        <f t="shared" si="1"/>
        <v>18696</v>
      </c>
      <c r="E17" s="30" t="str">
        <f t="shared" si="9"/>
        <v>7200</v>
      </c>
      <c r="F17" s="31" t="str">
        <f t="shared" si="21"/>
        <v>1224</v>
      </c>
      <c r="G17" s="4"/>
      <c r="H17" s="28" t="str">
        <f t="shared" si="2"/>
        <v>118263</v>
      </c>
      <c r="I17" s="30" t="str">
        <f t="shared" ref="I17:K17" si="22">I16</f>
        <v>20000</v>
      </c>
      <c r="J17" s="29" t="str">
        <f t="shared" si="22"/>
        <v>60</v>
      </c>
      <c r="K17" s="29" t="str">
        <f t="shared" si="22"/>
        <v>650</v>
      </c>
      <c r="L17" s="33"/>
      <c r="M17" s="29" t="str">
        <f t="shared" si="13"/>
        <v>7000</v>
      </c>
      <c r="N17" s="29" t="str">
        <f t="shared" si="4"/>
        <v>280</v>
      </c>
      <c r="O17" s="29" t="str">
        <f t="shared" si="5"/>
        <v>27990</v>
      </c>
      <c r="P17" s="34" t="str">
        <f t="shared" si="6"/>
        <v>90273</v>
      </c>
      <c r="Q17" s="4"/>
      <c r="R17" s="4"/>
      <c r="S17" s="4"/>
      <c r="T17" s="4"/>
      <c r="U17" s="4"/>
      <c r="V17" s="4"/>
      <c r="W17" s="4"/>
      <c r="X17" s="4"/>
      <c r="Y17" s="4"/>
    </row>
    <row r="18" ht="15.75" customHeight="1">
      <c r="A18" s="26" t="s">
        <v>35</v>
      </c>
      <c r="B18" s="29" t="str">
        <f t="shared" si="16"/>
        <v>77900</v>
      </c>
      <c r="C18" s="28" t="str">
        <f t="shared" si="20"/>
        <v>13243</v>
      </c>
      <c r="D18" s="29" t="str">
        <f t="shared" si="1"/>
        <v>18696</v>
      </c>
      <c r="E18" s="30" t="str">
        <f t="shared" si="9"/>
        <v>7200</v>
      </c>
      <c r="F18" s="31" t="str">
        <f t="shared" si="21"/>
        <v>1224</v>
      </c>
      <c r="G18" s="4"/>
      <c r="H18" s="28" t="str">
        <f t="shared" si="2"/>
        <v>118263</v>
      </c>
      <c r="I18" s="30" t="str">
        <f t="shared" ref="I18:K18" si="23">I17</f>
        <v>20000</v>
      </c>
      <c r="J18" s="29" t="str">
        <f t="shared" si="23"/>
        <v>60</v>
      </c>
      <c r="K18" s="29" t="str">
        <f t="shared" si="23"/>
        <v>650</v>
      </c>
      <c r="L18" s="33"/>
      <c r="M18" s="29">
        <v>0.0</v>
      </c>
      <c r="N18" s="29" t="str">
        <f t="shared" si="4"/>
        <v>0</v>
      </c>
      <c r="O18" s="29" t="str">
        <f t="shared" si="5"/>
        <v>20710</v>
      </c>
      <c r="P18" s="34" t="str">
        <f t="shared" si="6"/>
        <v>97553</v>
      </c>
      <c r="Q18" s="4"/>
      <c r="R18" s="4"/>
      <c r="S18" s="4"/>
      <c r="T18" s="4"/>
      <c r="U18" s="4"/>
      <c r="V18" s="4"/>
      <c r="W18" s="4"/>
      <c r="X18" s="4"/>
      <c r="Y18" s="4"/>
    </row>
    <row r="19" ht="15.75" customHeight="1">
      <c r="A19" s="26" t="s">
        <v>36</v>
      </c>
      <c r="B19" s="29" t="str">
        <f t="shared" si="16"/>
        <v>77900</v>
      </c>
      <c r="C19" s="28" t="str">
        <f t="shared" si="20"/>
        <v>13243</v>
      </c>
      <c r="D19" s="29" t="str">
        <f t="shared" si="1"/>
        <v>18696</v>
      </c>
      <c r="E19" s="30" t="str">
        <f t="shared" si="9"/>
        <v>7200</v>
      </c>
      <c r="F19" s="31" t="str">
        <f t="shared" si="21"/>
        <v>1224</v>
      </c>
      <c r="G19" s="4"/>
      <c r="H19" s="28" t="str">
        <f t="shared" si="2"/>
        <v>118263</v>
      </c>
      <c r="I19" s="30" t="str">
        <f t="shared" ref="I19:K19" si="24">I18</f>
        <v>20000</v>
      </c>
      <c r="J19" s="29" t="str">
        <f t="shared" si="24"/>
        <v>60</v>
      </c>
      <c r="K19" s="29" t="str">
        <f t="shared" si="24"/>
        <v>650</v>
      </c>
      <c r="L19" s="33"/>
      <c r="M19" s="29" t="str">
        <f>M18</f>
        <v>0</v>
      </c>
      <c r="N19" s="29" t="str">
        <f t="shared" si="4"/>
        <v>0</v>
      </c>
      <c r="O19" s="29" t="str">
        <f t="shared" si="5"/>
        <v>20710</v>
      </c>
      <c r="P19" s="34" t="str">
        <f t="shared" si="6"/>
        <v>97553</v>
      </c>
      <c r="Q19" s="4"/>
      <c r="R19" s="4"/>
      <c r="S19" s="4"/>
      <c r="T19" s="4"/>
      <c r="U19" s="4"/>
      <c r="V19" s="4"/>
      <c r="W19" s="4"/>
      <c r="X19" s="4"/>
      <c r="Y19" s="4"/>
    </row>
    <row r="20" ht="15.75" customHeight="1">
      <c r="A20" s="37" t="s">
        <v>37</v>
      </c>
      <c r="B20" s="38" t="str">
        <f t="shared" ref="B20:C20" si="25">SUM(B8:B19)</f>
        <v>925600</v>
      </c>
      <c r="C20" s="38" t="str">
        <f t="shared" si="25"/>
        <v>124384</v>
      </c>
      <c r="D20" s="39" t="str">
        <f>SUM(D8:D19,0)</f>
        <v>222144</v>
      </c>
      <c r="E20" s="39" t="str">
        <f t="shared" ref="E20:F20" si="26">SUM(E8:E19)</f>
        <v>86400</v>
      </c>
      <c r="F20" s="39" t="str">
        <f t="shared" si="26"/>
        <v>11592</v>
      </c>
      <c r="G20" s="9"/>
      <c r="H20" s="40" t="str">
        <f t="shared" ref="H20:K20" si="27">SUM(H8:H19)</f>
        <v>1370120</v>
      </c>
      <c r="I20" s="38" t="str">
        <f t="shared" si="27"/>
        <v>240000</v>
      </c>
      <c r="J20" s="39" t="str">
        <f t="shared" si="27"/>
        <v>720</v>
      </c>
      <c r="K20" s="39" t="str">
        <f t="shared" si="27"/>
        <v>7800</v>
      </c>
      <c r="L20" s="41"/>
      <c r="M20" s="38" t="str">
        <f t="shared" ref="M20:P20" si="28">SUM(M8:M19)</f>
        <v>70000</v>
      </c>
      <c r="N20" s="39" t="str">
        <f t="shared" si="28"/>
        <v>2800</v>
      </c>
      <c r="O20" s="39" t="str">
        <f t="shared" si="28"/>
        <v>321320</v>
      </c>
      <c r="P20" s="38" t="str">
        <f t="shared" si="28"/>
        <v>1048800</v>
      </c>
      <c r="Q20" s="4"/>
      <c r="R20" s="4"/>
      <c r="S20" s="4"/>
      <c r="T20" s="4"/>
      <c r="U20" s="4"/>
      <c r="V20" s="4"/>
      <c r="W20" s="4"/>
      <c r="X20" s="4"/>
      <c r="Y20" s="4"/>
    </row>
    <row r="21" ht="15.75" customHeight="1">
      <c r="A21" s="42" t="s">
        <v>38</v>
      </c>
      <c r="B21" s="33"/>
      <c r="C21" s="43" t="str">
        <f>(C9-C8)*3</f>
        <v>6804</v>
      </c>
      <c r="D21" s="33"/>
      <c r="E21" s="33"/>
      <c r="F21" s="28" t="str">
        <f>(F9-F8)*3</f>
        <v>648</v>
      </c>
      <c r="G21" s="4"/>
      <c r="H21" s="44" t="str">
        <f t="shared" ref="H21:H22" si="29">SUM(C21:G21)</f>
        <v>7452</v>
      </c>
      <c r="I21" s="33"/>
      <c r="J21" s="33"/>
      <c r="K21" s="33"/>
      <c r="L21" s="33"/>
      <c r="M21" s="33"/>
      <c r="N21" s="33"/>
      <c r="O21" s="43">
        <v>0.0</v>
      </c>
      <c r="P21" s="45" t="str">
        <f t="shared" ref="P21:P24" si="30">SUM(H21:O21)</f>
        <v>7452</v>
      </c>
      <c r="Q21" s="4"/>
      <c r="R21" s="4"/>
      <c r="S21" s="4"/>
      <c r="T21" s="4"/>
      <c r="U21" s="4"/>
      <c r="V21" s="4"/>
      <c r="W21" s="4"/>
      <c r="X21" s="4"/>
      <c r="Y21" s="4"/>
    </row>
    <row r="22" ht="15.75" customHeight="1">
      <c r="A22" s="42" t="s">
        <v>39</v>
      </c>
      <c r="B22" s="33"/>
      <c r="C22" s="43" t="str">
        <f>(C16-C15)*4</f>
        <v>15580</v>
      </c>
      <c r="D22" s="33"/>
      <c r="E22" s="33"/>
      <c r="F22" s="28" t="str">
        <f>(F16-F15)*4</f>
        <v>1440</v>
      </c>
      <c r="G22" s="4"/>
      <c r="H22" s="44" t="str">
        <f t="shared" si="29"/>
        <v>17020</v>
      </c>
      <c r="I22" s="33"/>
      <c r="J22" s="33"/>
      <c r="K22" s="33"/>
      <c r="L22" s="33"/>
      <c r="M22" s="33"/>
      <c r="N22" s="33"/>
      <c r="O22" s="43">
        <v>0.0</v>
      </c>
      <c r="P22" s="45" t="str">
        <f t="shared" si="30"/>
        <v>17020</v>
      </c>
      <c r="Q22" s="4"/>
      <c r="R22" s="4"/>
      <c r="S22" s="4"/>
      <c r="T22" s="4"/>
      <c r="U22" s="4"/>
      <c r="V22" s="4"/>
      <c r="W22" s="4"/>
      <c r="X22" s="4"/>
      <c r="Y22" s="4"/>
    </row>
    <row r="23" ht="15.75" customHeight="1">
      <c r="A23" s="42" t="s">
        <v>40</v>
      </c>
      <c r="B23" s="46">
        <v>6908.0</v>
      </c>
      <c r="C23" s="33"/>
      <c r="D23" s="33"/>
      <c r="E23" s="33"/>
      <c r="F23" s="47"/>
      <c r="G23" s="4"/>
      <c r="H23" s="48" t="str">
        <f>B23</f>
        <v>6908</v>
      </c>
      <c r="I23" s="33"/>
      <c r="J23" s="33"/>
      <c r="K23" s="33"/>
      <c r="L23" s="33"/>
      <c r="M23" s="33"/>
      <c r="N23" s="33"/>
      <c r="O23" s="43">
        <v>0.0</v>
      </c>
      <c r="P23" s="45" t="str">
        <f t="shared" si="30"/>
        <v>6908</v>
      </c>
      <c r="Q23" s="4"/>
      <c r="R23" s="4"/>
      <c r="S23" s="4"/>
      <c r="T23" s="4"/>
      <c r="U23" s="4"/>
      <c r="V23" s="4"/>
      <c r="W23" s="4"/>
      <c r="X23" s="4"/>
      <c r="Y23" s="4"/>
    </row>
    <row r="24" ht="22.5" customHeight="1">
      <c r="A24" s="49" t="s">
        <v>41</v>
      </c>
      <c r="B24" s="46">
        <v>0.0</v>
      </c>
      <c r="C24" s="33"/>
      <c r="D24" s="33"/>
      <c r="E24" s="33"/>
      <c r="F24" s="47"/>
      <c r="G24" s="4"/>
      <c r="H24" s="48" t="str">
        <f>SUM(B24:G24)</f>
        <v>0</v>
      </c>
      <c r="I24" s="33"/>
      <c r="J24" s="33"/>
      <c r="K24" s="33"/>
      <c r="L24" s="33"/>
      <c r="M24" s="33"/>
      <c r="N24" s="33"/>
      <c r="O24" s="43">
        <v>0.0</v>
      </c>
      <c r="P24" s="45" t="str">
        <f t="shared" si="30"/>
        <v>0</v>
      </c>
      <c r="Q24" s="4"/>
      <c r="R24" s="4"/>
      <c r="S24" s="4"/>
      <c r="T24" s="4"/>
      <c r="U24" s="4"/>
      <c r="V24" s="4"/>
      <c r="W24" s="4"/>
      <c r="X24" s="4"/>
      <c r="Y24" s="4"/>
    </row>
    <row r="25" ht="15.75" customHeight="1">
      <c r="A25" s="42" t="s">
        <v>42</v>
      </c>
      <c r="B25" s="33">
        <v>0.0</v>
      </c>
      <c r="C25" s="33">
        <v>0.0</v>
      </c>
      <c r="D25" s="33"/>
      <c r="E25" s="33"/>
      <c r="F25" s="47"/>
      <c r="G25" s="4"/>
      <c r="H25" s="48" t="str">
        <f>SUM(B25+C25)</f>
        <v>0</v>
      </c>
      <c r="I25" s="33"/>
      <c r="J25" s="33"/>
      <c r="K25" s="33"/>
      <c r="L25" s="33"/>
      <c r="M25" s="33">
        <v>0.0</v>
      </c>
      <c r="N25" s="33">
        <v>0.0</v>
      </c>
      <c r="O25" s="50" t="str">
        <f>SUM(M25:N25)</f>
        <v>0</v>
      </c>
      <c r="P25" s="45" t="str">
        <f>H25-(M25+N25)</f>
        <v>0</v>
      </c>
      <c r="Q25" s="4"/>
      <c r="R25" s="4"/>
      <c r="S25" s="4"/>
      <c r="T25" s="4"/>
      <c r="U25" s="4"/>
      <c r="V25" s="4"/>
      <c r="W25" s="4"/>
      <c r="X25" s="4"/>
      <c r="Y25" s="4"/>
    </row>
    <row r="26" ht="15.75" customHeight="1">
      <c r="A26" s="42" t="s">
        <v>43</v>
      </c>
      <c r="B26" s="33">
        <v>0.0</v>
      </c>
      <c r="C26" s="33"/>
      <c r="D26" s="33"/>
      <c r="E26" s="33"/>
      <c r="F26" s="33"/>
      <c r="G26" s="51"/>
      <c r="H26" s="43" t="str">
        <f>B26</f>
        <v>0</v>
      </c>
      <c r="I26" s="52"/>
      <c r="J26" s="52"/>
      <c r="K26" s="52"/>
      <c r="L26" s="33"/>
      <c r="M26" s="33"/>
      <c r="N26" s="33"/>
      <c r="O26" s="43">
        <v>0.0</v>
      </c>
      <c r="P26" s="45" t="str">
        <f>SUM(H26:O26)</f>
        <v>0</v>
      </c>
      <c r="Q26" s="4"/>
      <c r="R26" s="53"/>
      <c r="S26" s="4"/>
      <c r="T26" s="4"/>
      <c r="U26" s="4"/>
      <c r="V26" s="4"/>
      <c r="W26" s="4"/>
      <c r="X26" s="4"/>
      <c r="Y26" s="4"/>
    </row>
    <row r="27" ht="15.75" customHeight="1">
      <c r="A27" s="37" t="s">
        <v>44</v>
      </c>
      <c r="B27" s="39" t="str">
        <f t="shared" ref="B27:F27" si="31">SUM(B20:B26)</f>
        <v>932508</v>
      </c>
      <c r="C27" s="39" t="str">
        <f t="shared" si="31"/>
        <v>146768</v>
      </c>
      <c r="D27" s="39" t="str">
        <f t="shared" si="31"/>
        <v>222144</v>
      </c>
      <c r="E27" s="39" t="str">
        <f t="shared" si="31"/>
        <v>86400</v>
      </c>
      <c r="F27" s="39" t="str">
        <f t="shared" si="31"/>
        <v>13680</v>
      </c>
      <c r="G27" s="54"/>
      <c r="H27" s="9" t="str">
        <f t="shared" ref="H27:P27" si="32">SUM(H20:H26)</f>
        <v>1401500</v>
      </c>
      <c r="I27" s="55" t="str">
        <f t="shared" si="32"/>
        <v>240000</v>
      </c>
      <c r="J27" s="55" t="str">
        <f t="shared" si="32"/>
        <v>720</v>
      </c>
      <c r="K27" s="55" t="str">
        <f t="shared" si="32"/>
        <v>7800</v>
      </c>
      <c r="L27" s="39" t="str">
        <f t="shared" si="32"/>
        <v>0</v>
      </c>
      <c r="M27" s="39" t="str">
        <f t="shared" si="32"/>
        <v>70000</v>
      </c>
      <c r="N27" s="39" t="str">
        <f t="shared" si="32"/>
        <v>2800</v>
      </c>
      <c r="O27" s="39" t="str">
        <f t="shared" si="32"/>
        <v>321320</v>
      </c>
      <c r="P27" s="39" t="str">
        <f t="shared" si="32"/>
        <v>1080180</v>
      </c>
      <c r="Q27" s="4"/>
      <c r="R27" s="4"/>
      <c r="S27" s="4"/>
      <c r="T27" s="4"/>
      <c r="U27" s="4"/>
      <c r="V27" s="4"/>
      <c r="W27" s="4"/>
      <c r="X27" s="4"/>
      <c r="Y27" s="4"/>
    </row>
    <row r="28" ht="15.75" customHeight="1">
      <c r="A28" s="56" t="s">
        <v>45</v>
      </c>
      <c r="B28" s="43" t="str">
        <f>B20</f>
        <v>925600</v>
      </c>
      <c r="C28" s="4"/>
      <c r="D28" s="57" t="s">
        <v>46</v>
      </c>
      <c r="E28" s="58"/>
      <c r="F28" s="58"/>
      <c r="G28" s="58"/>
      <c r="H28" s="40">
        <v>50000.0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ht="15.75" customHeight="1">
      <c r="A29" s="42" t="s">
        <v>12</v>
      </c>
      <c r="B29" s="43" t="str">
        <f>C27+F27</f>
        <v>160448</v>
      </c>
      <c r="C29" s="4"/>
      <c r="D29" s="4"/>
      <c r="E29" s="57" t="s">
        <v>47</v>
      </c>
      <c r="F29" s="58"/>
      <c r="G29" s="58"/>
      <c r="H29" s="59" t="str">
        <f>H27-H28</f>
        <v>1351500</v>
      </c>
      <c r="I29" s="4"/>
      <c r="J29" s="60" t="str">
        <f>902420-H25</f>
        <v>902420</v>
      </c>
      <c r="K29" s="61"/>
      <c r="L29" s="4"/>
      <c r="M29" s="6"/>
      <c r="N29" s="4"/>
      <c r="O29" s="4"/>
      <c r="P29" s="4"/>
      <c r="Q29" s="4"/>
      <c r="R29" s="61"/>
      <c r="S29" s="4"/>
      <c r="T29" s="4"/>
      <c r="U29" s="4"/>
      <c r="V29" s="4"/>
      <c r="W29" s="4"/>
      <c r="X29" s="4"/>
      <c r="Y29" s="4"/>
    </row>
    <row r="30" ht="15.75" customHeight="1">
      <c r="A30" s="42" t="s">
        <v>16</v>
      </c>
      <c r="B30" s="43" t="str">
        <f>SUM(B28:B29)</f>
        <v>1086048</v>
      </c>
      <c r="C30" s="62" t="s">
        <v>48</v>
      </c>
      <c r="D30" s="63"/>
      <c r="E30" s="64"/>
      <c r="G30" s="65"/>
      <c r="H30" s="65">
        <v>0.0</v>
      </c>
      <c r="I30" s="4"/>
      <c r="J30" s="66"/>
      <c r="K30" s="4"/>
      <c r="L30" s="67" t="s">
        <v>49</v>
      </c>
      <c r="M30" s="68"/>
      <c r="N30" s="68"/>
      <c r="O30" s="68"/>
      <c r="P30" s="69"/>
      <c r="Q30" s="4"/>
      <c r="R30" s="4"/>
      <c r="S30" s="4"/>
      <c r="T30" s="4"/>
      <c r="U30" s="4"/>
      <c r="V30" s="4"/>
      <c r="W30" s="4"/>
      <c r="X30" s="4"/>
      <c r="Y30" s="4"/>
    </row>
    <row r="31" ht="15.75" customHeight="1">
      <c r="A31" s="70" t="s">
        <v>50</v>
      </c>
      <c r="B31" s="17"/>
      <c r="C31" s="71">
        <v>25000.0</v>
      </c>
      <c r="D31" s="72" t="s">
        <v>51</v>
      </c>
      <c r="E31" s="73" t="str">
        <f>C31*12</f>
        <v>300000</v>
      </c>
      <c r="F31" s="74" t="str">
        <f>ROUND((B30*0.1),0)</f>
        <v>108605</v>
      </c>
      <c r="G31" s="60" t="str">
        <f>E31-F31</f>
        <v>191395</v>
      </c>
      <c r="I31" s="66"/>
      <c r="J31" s="66"/>
      <c r="K31" s="4"/>
      <c r="L31" s="75"/>
      <c r="M31" s="76"/>
      <c r="N31" s="76"/>
      <c r="O31" s="76"/>
      <c r="P31" s="77"/>
      <c r="Q31" s="4"/>
      <c r="R31" s="4"/>
      <c r="S31" s="4"/>
      <c r="T31" s="4"/>
      <c r="U31" s="4"/>
      <c r="V31" s="4"/>
      <c r="W31" s="4"/>
      <c r="X31" s="4"/>
      <c r="Y31" s="4"/>
    </row>
    <row r="32" ht="15.75" customHeight="1">
      <c r="A32" s="20"/>
      <c r="B32" s="20"/>
      <c r="C32" s="20"/>
      <c r="D32" s="20"/>
      <c r="E32" s="20"/>
      <c r="F32" s="20"/>
      <c r="G32" s="20"/>
      <c r="H32" s="20"/>
      <c r="I32" s="78"/>
      <c r="J32" s="79"/>
      <c r="K32" s="4"/>
      <c r="L32" s="20"/>
      <c r="M32" s="20"/>
      <c r="N32" s="20"/>
      <c r="O32" s="20"/>
      <c r="P32" s="20"/>
      <c r="Q32" s="4"/>
      <c r="R32" s="20"/>
      <c r="S32" s="4"/>
      <c r="T32" s="4"/>
      <c r="U32" s="4"/>
      <c r="V32" s="4"/>
      <c r="W32" s="4"/>
      <c r="X32" s="4"/>
      <c r="Y32" s="4"/>
    </row>
    <row r="33" ht="15.75" customHeight="1">
      <c r="A33" s="80" t="str">
        <f>HYPERLINK("www.myedudel.blogspot.com  ","Rate of Income Tax for the Financial Year 2019-20  (Assessment Year 2020-2021)")</f>
        <v>Rate of Income Tax for the Financial Year 2019-20  (Assessment Year 2020-2021)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7"/>
      <c r="Q33" s="4"/>
      <c r="R33" s="4"/>
      <c r="S33" s="4"/>
      <c r="T33" s="4"/>
      <c r="U33" s="4"/>
      <c r="V33" s="4"/>
      <c r="W33" s="4"/>
      <c r="X33" s="4"/>
      <c r="Y33" s="4"/>
    </row>
    <row r="34" ht="3.0" customHeight="1">
      <c r="A34" s="8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7"/>
      <c r="Q34" s="4"/>
      <c r="R34" s="4"/>
      <c r="S34" s="4"/>
      <c r="T34" s="4"/>
      <c r="U34" s="4"/>
      <c r="V34" s="4"/>
      <c r="W34" s="4"/>
      <c r="X34" s="4"/>
      <c r="Y34" s="4"/>
    </row>
    <row r="35" ht="15.75" customHeight="1">
      <c r="A35" s="82" t="s">
        <v>52</v>
      </c>
      <c r="B35" s="58"/>
      <c r="C35" s="83"/>
      <c r="D35" s="84" t="s">
        <v>53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85"/>
      <c r="Q35" s="4"/>
      <c r="R35" s="4"/>
      <c r="S35" s="4"/>
      <c r="T35" s="4"/>
      <c r="U35" s="4"/>
      <c r="V35" s="4"/>
      <c r="W35" s="4"/>
      <c r="X35" s="4"/>
      <c r="Y35" s="4"/>
    </row>
    <row r="36" ht="15.75" customHeight="1">
      <c r="A36" s="63"/>
      <c r="B36" s="63"/>
      <c r="C36" s="85"/>
      <c r="D36" s="86" t="s">
        <v>54</v>
      </c>
      <c r="E36" s="87"/>
      <c r="F36" s="87"/>
      <c r="G36" s="87"/>
      <c r="H36" s="87"/>
      <c r="I36" s="88"/>
      <c r="J36" s="86" t="s">
        <v>43</v>
      </c>
      <c r="K36" s="87"/>
      <c r="L36" s="87"/>
      <c r="M36" s="87"/>
      <c r="N36" s="87"/>
      <c r="O36" s="87"/>
      <c r="P36" s="88"/>
      <c r="Q36" s="4"/>
      <c r="R36" s="4"/>
      <c r="S36" s="4"/>
      <c r="T36" s="4"/>
      <c r="U36" s="4"/>
      <c r="V36" s="4"/>
      <c r="W36" s="4"/>
      <c r="X36" s="4"/>
      <c r="Y36" s="4"/>
    </row>
    <row r="37" ht="15.75" customHeight="1">
      <c r="A37" s="89" t="s">
        <v>55</v>
      </c>
      <c r="B37" s="63"/>
      <c r="C37" s="85"/>
      <c r="D37" s="90" t="s">
        <v>56</v>
      </c>
      <c r="E37" s="63"/>
      <c r="F37" s="63"/>
      <c r="G37" s="63"/>
      <c r="H37" s="63"/>
      <c r="I37" s="85"/>
      <c r="J37" s="90" t="s">
        <v>56</v>
      </c>
      <c r="K37" s="63"/>
      <c r="L37" s="63"/>
      <c r="M37" s="63"/>
      <c r="N37" s="63"/>
      <c r="O37" s="63"/>
      <c r="P37" s="85"/>
      <c r="Q37" s="4"/>
      <c r="R37" s="4"/>
      <c r="S37" s="4"/>
      <c r="T37" s="4"/>
      <c r="U37" s="4"/>
      <c r="V37" s="4"/>
      <c r="W37" s="4"/>
      <c r="X37" s="4"/>
      <c r="Y37" s="4"/>
    </row>
    <row r="38" ht="21.0" customHeight="1">
      <c r="A38" s="91" t="s">
        <v>57</v>
      </c>
      <c r="B38" s="63"/>
      <c r="C38" s="85"/>
      <c r="D38" s="92" t="s">
        <v>56</v>
      </c>
      <c r="E38" s="63"/>
      <c r="F38" s="63"/>
      <c r="G38" s="63"/>
      <c r="H38" s="63"/>
      <c r="I38" s="85"/>
      <c r="J38" s="92" t="s">
        <v>58</v>
      </c>
      <c r="K38" s="63"/>
      <c r="L38" s="63"/>
      <c r="M38" s="63"/>
      <c r="N38" s="63"/>
      <c r="O38" s="63"/>
      <c r="P38" s="85"/>
      <c r="Q38" s="4"/>
      <c r="R38" s="4"/>
      <c r="S38" s="4"/>
      <c r="T38" s="4"/>
      <c r="U38" s="4"/>
      <c r="V38" s="4"/>
      <c r="W38" s="4"/>
      <c r="X38" s="4"/>
      <c r="Y38" s="4"/>
    </row>
    <row r="39" ht="15.75" customHeight="1">
      <c r="A39" s="93" t="s">
        <v>59</v>
      </c>
      <c r="C39" s="94"/>
      <c r="D39" s="95" t="s">
        <v>60</v>
      </c>
      <c r="I39" s="94"/>
      <c r="J39" s="95" t="s">
        <v>61</v>
      </c>
      <c r="P39" s="94"/>
      <c r="Q39" s="4"/>
      <c r="R39" s="4"/>
      <c r="S39" s="4"/>
      <c r="T39" s="4"/>
      <c r="U39" s="4"/>
      <c r="V39" s="4"/>
      <c r="W39" s="4"/>
      <c r="X39" s="4"/>
      <c r="Y39" s="4"/>
    </row>
    <row r="40" ht="14.25" customHeight="1">
      <c r="A40" s="96"/>
      <c r="B40" s="63"/>
      <c r="C40" s="85"/>
      <c r="D40" s="63"/>
      <c r="E40" s="63"/>
      <c r="F40" s="63"/>
      <c r="G40" s="63"/>
      <c r="H40" s="63"/>
      <c r="I40" s="85"/>
      <c r="J40" s="63"/>
      <c r="K40" s="63"/>
      <c r="L40" s="63"/>
      <c r="M40" s="63"/>
      <c r="N40" s="63"/>
      <c r="O40" s="63"/>
      <c r="P40" s="85"/>
      <c r="Q40" s="4"/>
      <c r="R40" s="4"/>
      <c r="S40" s="4"/>
      <c r="T40" s="4"/>
      <c r="U40" s="4"/>
      <c r="V40" s="4"/>
      <c r="W40" s="4"/>
      <c r="X40" s="4"/>
      <c r="Y40" s="4"/>
    </row>
    <row r="41" ht="15.75" customHeight="1">
      <c r="A41" s="97" t="s">
        <v>62</v>
      </c>
      <c r="C41" s="94"/>
      <c r="D41" s="95" t="s">
        <v>63</v>
      </c>
      <c r="I41" s="94"/>
      <c r="J41" s="95" t="s">
        <v>64</v>
      </c>
      <c r="P41" s="94"/>
      <c r="Q41" s="4"/>
      <c r="R41" s="4"/>
      <c r="S41" s="4"/>
      <c r="T41" s="4"/>
      <c r="U41" s="4"/>
      <c r="V41" s="4"/>
      <c r="W41" s="4"/>
      <c r="X41" s="4"/>
      <c r="Y41" s="4"/>
    </row>
    <row r="42" ht="15.75" customHeight="1">
      <c r="A42" s="96"/>
      <c r="B42" s="63"/>
      <c r="C42" s="85"/>
      <c r="D42" s="63"/>
      <c r="E42" s="63"/>
      <c r="F42" s="63"/>
      <c r="G42" s="63"/>
      <c r="H42" s="63"/>
      <c r="I42" s="85"/>
      <c r="J42" s="63"/>
      <c r="K42" s="63"/>
      <c r="L42" s="63"/>
      <c r="M42" s="63"/>
      <c r="N42" s="63"/>
      <c r="O42" s="63"/>
      <c r="P42" s="85"/>
      <c r="Q42" s="4"/>
      <c r="R42" s="4"/>
      <c r="S42" s="4"/>
      <c r="T42" s="4"/>
      <c r="U42" s="4"/>
      <c r="V42" s="4"/>
      <c r="W42" s="4"/>
      <c r="X42" s="4"/>
      <c r="Y42" s="4"/>
    </row>
    <row r="43" ht="15.75" customHeight="1">
      <c r="A43" s="97" t="s">
        <v>65</v>
      </c>
      <c r="C43" s="94"/>
      <c r="D43" s="95" t="s">
        <v>66</v>
      </c>
      <c r="I43" s="94"/>
      <c r="J43" s="95" t="s">
        <v>67</v>
      </c>
      <c r="P43" s="94"/>
      <c r="Q43" s="4"/>
      <c r="R43" s="4"/>
      <c r="S43" s="4"/>
      <c r="T43" s="4"/>
      <c r="U43" s="4"/>
      <c r="V43" s="4"/>
      <c r="W43" s="4"/>
      <c r="X43" s="4"/>
      <c r="Y43" s="4"/>
    </row>
    <row r="44" ht="15.75" customHeight="1">
      <c r="A44" s="96"/>
      <c r="B44" s="63"/>
      <c r="C44" s="85"/>
      <c r="D44" s="63"/>
      <c r="E44" s="63"/>
      <c r="F44" s="63"/>
      <c r="G44" s="63"/>
      <c r="H44" s="63"/>
      <c r="I44" s="85"/>
      <c r="J44" s="63"/>
      <c r="K44" s="63"/>
      <c r="L44" s="63"/>
      <c r="M44" s="63"/>
      <c r="N44" s="63"/>
      <c r="O44" s="63"/>
      <c r="P44" s="85"/>
      <c r="Q44" s="4"/>
      <c r="R44" s="4"/>
      <c r="S44" s="4"/>
      <c r="T44" s="4"/>
      <c r="U44" s="4"/>
      <c r="V44" s="4"/>
      <c r="W44" s="4"/>
      <c r="X44" s="4"/>
      <c r="Y44" s="4"/>
    </row>
    <row r="45" ht="15.75" customHeight="1">
      <c r="A45" s="98" t="s">
        <v>68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7"/>
      <c r="Q45" s="4"/>
      <c r="R45" s="4"/>
      <c r="S45" s="4"/>
      <c r="T45" s="4"/>
      <c r="U45" s="4"/>
      <c r="V45" s="4"/>
      <c r="W45" s="4"/>
      <c r="X45" s="4"/>
      <c r="Y45" s="4"/>
    </row>
    <row r="46" ht="7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ht="18.75" customHeight="1">
      <c r="A47" s="99" t="s">
        <v>69</v>
      </c>
      <c r="B47" s="100">
        <v>43824.0</v>
      </c>
      <c r="G47" s="101"/>
      <c r="H47" s="101">
        <v>1350.0</v>
      </c>
      <c r="I47" s="102" t="s">
        <v>70</v>
      </c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ht="21.0" customHeight="1">
      <c r="A48" s="4"/>
      <c r="B48" s="4"/>
      <c r="C48" s="4"/>
      <c r="D48" s="4"/>
      <c r="E48" s="4"/>
      <c r="F48" s="65">
        <v>27000.0</v>
      </c>
      <c r="G48" s="65"/>
      <c r="H48" s="65">
        <v>3600.0</v>
      </c>
      <c r="I48" s="102" t="s">
        <v>3</v>
      </c>
      <c r="K48" s="103" t="str">
        <f>N3</f>
        <v>LECTURER (ENGLISH)</v>
      </c>
      <c r="Q48" s="4"/>
      <c r="R48" s="4"/>
      <c r="S48" s="4"/>
      <c r="T48" s="4"/>
      <c r="U48" s="4"/>
      <c r="V48" s="4"/>
      <c r="W48" s="4"/>
      <c r="X48" s="4"/>
      <c r="Y48" s="4"/>
    </row>
    <row r="49" ht="30.0" customHeight="1">
      <c r="A49" s="4"/>
      <c r="B49" s="4"/>
      <c r="C49" s="4"/>
      <c r="D49" s="4"/>
      <c r="E49" s="4"/>
      <c r="F49" s="65">
        <v>54000.0</v>
      </c>
      <c r="G49" s="65"/>
      <c r="H49" s="65">
        <v>7200.0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ht="15.75" hidden="1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ht="21.75" hidden="1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ht="16.5" customHeight="1">
      <c r="A52" s="104" t="str">
        <f>HYPERLINK("www.myedudel.blogspot.com  ","Proforma for Calculation of Income Tax for the Financial Year 2019-2020")</f>
        <v>Proforma for Calculation of Income Tax for the Financial Year 2019-2020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4"/>
      <c r="R52" s="4"/>
      <c r="S52" s="4"/>
      <c r="T52" s="4"/>
      <c r="U52" s="4"/>
      <c r="V52" s="4"/>
      <c r="W52" s="4"/>
      <c r="X52" s="4"/>
      <c r="Y52" s="4"/>
    </row>
    <row r="53" ht="4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ht="13.5" customHeight="1">
      <c r="A54" s="105" t="s">
        <v>71</v>
      </c>
      <c r="B54" s="106" t="s">
        <v>72</v>
      </c>
      <c r="H54" s="107" t="str">
        <f>H3</f>
        <v>RAM CHANDER</v>
      </c>
      <c r="M54" s="108"/>
      <c r="N54" s="6"/>
      <c r="O54" s="6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ht="5.25" customHeight="1">
      <c r="A55" s="4"/>
      <c r="B55" s="4"/>
      <c r="C55" s="4"/>
      <c r="D55" s="4"/>
      <c r="E55" s="4"/>
      <c r="F55" s="4"/>
      <c r="G55" s="4"/>
      <c r="H55" s="20"/>
      <c r="I55" s="20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ht="15.75" customHeight="1">
      <c r="A56" s="4"/>
      <c r="B56" s="109" t="s">
        <v>73</v>
      </c>
      <c r="G56" s="94"/>
      <c r="H56" s="110" t="str">
        <f>H29-H30</f>
        <v>1351500</v>
      </c>
      <c r="I56" s="85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ht="15.75" customHeight="1">
      <c r="A57" s="4"/>
      <c r="B57" s="111" t="s">
        <v>74</v>
      </c>
      <c r="G57" s="94"/>
      <c r="H57" s="112">
        <v>0.0</v>
      </c>
      <c r="I57" s="88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ht="15.75" customHeight="1">
      <c r="A58" s="4"/>
      <c r="B58" s="113" t="s">
        <v>75</v>
      </c>
      <c r="G58" s="94"/>
      <c r="H58" s="112">
        <v>0.0</v>
      </c>
      <c r="I58" s="88"/>
      <c r="J58" s="20"/>
      <c r="K58" s="20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ht="14.25" customHeight="1">
      <c r="A59" s="4"/>
      <c r="B59" s="109" t="s">
        <v>76</v>
      </c>
      <c r="I59" s="114" t="s">
        <v>77</v>
      </c>
      <c r="J59" s="115" t="str">
        <f>SUM(H56,H57,H58)</f>
        <v>1351500</v>
      </c>
      <c r="K59" s="85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ht="13.5" customHeight="1">
      <c r="A60" s="4"/>
      <c r="B60" s="109" t="s">
        <v>78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ht="14.25" customHeight="1">
      <c r="A61" s="4"/>
      <c r="B61" s="113" t="s">
        <v>79</v>
      </c>
      <c r="F61" s="116" t="str">
        <f>D27</f>
        <v>222144</v>
      </c>
      <c r="H61" s="20"/>
      <c r="I61" s="20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ht="15.75" customHeight="1">
      <c r="A62" s="4"/>
      <c r="B62" s="117" t="s">
        <v>80</v>
      </c>
      <c r="F62" s="118" t="str">
        <f>IF((C31=0),(0),IF((C31&gt;1),(G31)))</f>
        <v>191395</v>
      </c>
      <c r="G62" s="119" t="s">
        <v>77</v>
      </c>
      <c r="H62" s="110" t="str">
        <f>IF((F61=0),(0),IF((C31=1),(F61),IF((C31&gt;1),(MIN(F61,F62,F63)))))</f>
        <v>191395</v>
      </c>
      <c r="I62" s="85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ht="15.75" customHeight="1">
      <c r="A63" s="4"/>
      <c r="B63" s="113" t="s">
        <v>81</v>
      </c>
      <c r="F63" s="116" t="str">
        <f>ROUND(B30*0.5,0)</f>
        <v>543024</v>
      </c>
      <c r="H63" s="4"/>
      <c r="I63" s="4"/>
      <c r="J63" s="20"/>
      <c r="K63" s="20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ht="15.75" customHeight="1">
      <c r="A64" s="4"/>
      <c r="B64" s="113" t="s">
        <v>82</v>
      </c>
      <c r="G64" s="4"/>
      <c r="H64" s="20"/>
      <c r="I64" s="45" t="s">
        <v>77</v>
      </c>
      <c r="J64" s="120" t="str">
        <f>J59-H62</f>
        <v>1160105</v>
      </c>
      <c r="K64" s="85"/>
      <c r="L64" s="4"/>
      <c r="M64" s="4"/>
      <c r="N64" s="66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ht="12.0" customHeight="1">
      <c r="A65" s="4"/>
      <c r="B65" s="109" t="s">
        <v>83</v>
      </c>
      <c r="G65" s="114" t="s">
        <v>77</v>
      </c>
      <c r="H65" s="121">
        <v>0.0</v>
      </c>
      <c r="I65" s="88"/>
      <c r="J65" s="20"/>
      <c r="K65" s="20"/>
      <c r="L65" s="4"/>
      <c r="M65" s="4"/>
      <c r="N65" s="66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ht="15.75" customHeight="1">
      <c r="A66" s="4"/>
      <c r="B66" s="4"/>
      <c r="C66" s="79"/>
      <c r="D66" s="4"/>
      <c r="E66" s="4"/>
      <c r="F66" s="4"/>
      <c r="G66" s="4"/>
      <c r="H66" s="66"/>
      <c r="I66" s="114" t="s">
        <v>77</v>
      </c>
      <c r="J66" s="120" t="str">
        <f>J64-H65</f>
        <v>1160105</v>
      </c>
      <c r="K66" s="85"/>
      <c r="L66" s="4"/>
      <c r="M66" s="4"/>
      <c r="N66" s="66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ht="15.75" customHeight="1">
      <c r="A67" s="122" t="s">
        <v>84</v>
      </c>
      <c r="B67" s="113" t="s">
        <v>85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ht="13.5" customHeight="1">
      <c r="A68" s="4"/>
      <c r="B68" s="123" t="s">
        <v>86</v>
      </c>
      <c r="J68" s="20"/>
      <c r="K68" s="20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ht="15.75" customHeight="1">
      <c r="A69" s="4"/>
      <c r="B69" s="124" t="s">
        <v>87</v>
      </c>
      <c r="C69" s="16"/>
      <c r="D69" s="16"/>
      <c r="E69" s="16"/>
      <c r="F69" s="16"/>
      <c r="G69" s="16"/>
      <c r="H69" s="17"/>
      <c r="I69" s="114" t="s">
        <v>77</v>
      </c>
      <c r="J69" s="125" t="str">
        <f>I27</f>
        <v>240000</v>
      </c>
      <c r="K69" s="88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ht="11.25" customHeight="1">
      <c r="A70" s="4"/>
      <c r="B70" s="124" t="s">
        <v>88</v>
      </c>
      <c r="C70" s="16"/>
      <c r="D70" s="16"/>
      <c r="E70" s="16"/>
      <c r="F70" s="16"/>
      <c r="G70" s="16"/>
      <c r="H70" s="17"/>
      <c r="I70" s="114" t="s">
        <v>77</v>
      </c>
      <c r="J70" s="125">
        <v>0.0</v>
      </c>
      <c r="K70" s="88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ht="12.0" customHeight="1">
      <c r="A71" s="4"/>
      <c r="B71" s="124" t="s">
        <v>89</v>
      </c>
      <c r="C71" s="16"/>
      <c r="D71" s="16"/>
      <c r="E71" s="16"/>
      <c r="F71" s="16"/>
      <c r="G71" s="16"/>
      <c r="H71" s="17"/>
      <c r="I71" s="114" t="s">
        <v>77</v>
      </c>
      <c r="J71" s="126">
        <v>0.0</v>
      </c>
      <c r="K71" s="88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ht="13.5" customHeight="1">
      <c r="A72" s="4"/>
      <c r="B72" s="124" t="s">
        <v>90</v>
      </c>
      <c r="C72" s="16"/>
      <c r="D72" s="16"/>
      <c r="E72" s="16"/>
      <c r="F72" s="16"/>
      <c r="G72" s="16"/>
      <c r="H72" s="17"/>
      <c r="I72" s="114" t="s">
        <v>77</v>
      </c>
      <c r="J72" s="126">
        <v>0.0</v>
      </c>
      <c r="K72" s="88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ht="15.75" customHeight="1">
      <c r="A73" s="4"/>
      <c r="B73" s="124" t="s">
        <v>91</v>
      </c>
      <c r="C73" s="16"/>
      <c r="D73" s="16"/>
      <c r="E73" s="16"/>
      <c r="F73" s="16"/>
      <c r="G73" s="16"/>
      <c r="H73" s="17"/>
      <c r="I73" s="114" t="s">
        <v>77</v>
      </c>
      <c r="J73" s="127">
        <v>0.0</v>
      </c>
      <c r="K73" s="88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ht="15.75" customHeight="1">
      <c r="A74" s="4"/>
      <c r="B74" s="124" t="s">
        <v>92</v>
      </c>
      <c r="C74" s="16"/>
      <c r="D74" s="16"/>
      <c r="E74" s="16"/>
      <c r="F74" s="16"/>
      <c r="G74" s="16"/>
      <c r="H74" s="17"/>
      <c r="I74" s="114" t="s">
        <v>77</v>
      </c>
      <c r="J74" s="126">
        <v>0.0</v>
      </c>
      <c r="K74" s="88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ht="12.0" customHeight="1">
      <c r="A75" s="4"/>
      <c r="B75" s="124" t="s">
        <v>93</v>
      </c>
      <c r="C75" s="16"/>
      <c r="D75" s="16"/>
      <c r="E75" s="16"/>
      <c r="F75" s="16"/>
      <c r="G75" s="16"/>
      <c r="H75" s="17"/>
      <c r="I75" s="114" t="s">
        <v>77</v>
      </c>
      <c r="J75" s="128" t="str">
        <f>J27</f>
        <v>720</v>
      </c>
      <c r="K75" s="17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ht="15.75" customHeight="1">
      <c r="A76" s="4"/>
      <c r="B76" s="124" t="s">
        <v>94</v>
      </c>
      <c r="C76" s="16"/>
      <c r="D76" s="16"/>
      <c r="E76" s="16"/>
      <c r="F76" s="16"/>
      <c r="G76" s="16"/>
      <c r="H76" s="17"/>
      <c r="I76" s="114" t="s">
        <v>77</v>
      </c>
      <c r="J76" s="126" t="str">
        <f>B24</f>
        <v>0</v>
      </c>
      <c r="K76" s="88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ht="15.75" customHeight="1">
      <c r="A77" s="4"/>
      <c r="B77" s="124" t="s">
        <v>95</v>
      </c>
      <c r="C77" s="16"/>
      <c r="D77" s="16"/>
      <c r="E77" s="16"/>
      <c r="F77" s="16"/>
      <c r="G77" s="16"/>
      <c r="H77" s="17"/>
      <c r="I77" s="114" t="s">
        <v>77</v>
      </c>
      <c r="J77" s="126">
        <v>0.0</v>
      </c>
      <c r="K77" s="88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ht="15.75" customHeight="1">
      <c r="A78" s="4"/>
      <c r="B78" s="124" t="s">
        <v>96</v>
      </c>
      <c r="C78" s="16"/>
      <c r="D78" s="16"/>
      <c r="E78" s="16"/>
      <c r="F78" s="16"/>
      <c r="G78" s="16"/>
      <c r="H78" s="17"/>
      <c r="I78" s="114" t="s">
        <v>77</v>
      </c>
      <c r="J78" s="126">
        <v>0.0</v>
      </c>
      <c r="K78" s="88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ht="15.75" customHeight="1">
      <c r="A79" s="4"/>
      <c r="B79" s="124" t="s">
        <v>97</v>
      </c>
      <c r="C79" s="16"/>
      <c r="D79" s="16"/>
      <c r="E79" s="16"/>
      <c r="F79" s="16"/>
      <c r="G79" s="16"/>
      <c r="H79" s="17"/>
      <c r="I79" s="114" t="s">
        <v>77</v>
      </c>
      <c r="J79" s="126">
        <v>0.0</v>
      </c>
      <c r="K79" s="88"/>
      <c r="L79" s="20"/>
      <c r="M79" s="20"/>
      <c r="N79" s="20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ht="15.75" customHeight="1">
      <c r="A80" s="4"/>
      <c r="B80" s="129" t="s">
        <v>98</v>
      </c>
      <c r="I80" s="94"/>
      <c r="J80" s="110" t="str">
        <f>SUM(J69:J79)</f>
        <v>240720</v>
      </c>
      <c r="K80" s="63"/>
      <c r="L80" s="85"/>
      <c r="M80" s="130" t="str">
        <f>MIN(J80,150000)</f>
        <v>150000</v>
      </c>
      <c r="N80" s="85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ht="15.75" customHeight="1">
      <c r="A81" s="4"/>
      <c r="B81" s="113" t="s">
        <v>99</v>
      </c>
      <c r="L81" s="114" t="s">
        <v>77</v>
      </c>
      <c r="M81" s="131">
        <v>0.0</v>
      </c>
      <c r="N81" s="88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ht="15.75" customHeight="1">
      <c r="A82" s="4"/>
      <c r="B82" s="113" t="s">
        <v>100</v>
      </c>
      <c r="L82" s="114" t="s">
        <v>77</v>
      </c>
      <c r="M82" s="132" t="str">
        <f>K27</f>
        <v>7800</v>
      </c>
      <c r="N82" s="88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ht="15.75" customHeight="1">
      <c r="A83" s="4"/>
      <c r="B83" s="113" t="s">
        <v>101</v>
      </c>
      <c r="L83" s="114" t="s">
        <v>77</v>
      </c>
      <c r="M83" s="131">
        <v>0.0</v>
      </c>
      <c r="N83" s="88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ht="15.75" customHeight="1">
      <c r="A84" s="4"/>
      <c r="B84" s="113" t="s">
        <v>102</v>
      </c>
      <c r="L84" s="114" t="s">
        <v>77</v>
      </c>
      <c r="M84" s="131">
        <v>0.0</v>
      </c>
      <c r="N84" s="88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ht="15.75" customHeight="1">
      <c r="A85" s="4"/>
      <c r="B85" s="113" t="s">
        <v>103</v>
      </c>
      <c r="L85" s="114" t="s">
        <v>77</v>
      </c>
      <c r="M85" s="131">
        <v>0.0</v>
      </c>
      <c r="N85" s="88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ht="14.25" customHeight="1">
      <c r="A86" s="4"/>
      <c r="B86" s="123" t="s">
        <v>104</v>
      </c>
      <c r="L86" s="114" t="s">
        <v>77</v>
      </c>
      <c r="M86" s="131">
        <v>0.0</v>
      </c>
      <c r="N86" s="88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ht="11.25" customHeight="1">
      <c r="A87" s="4"/>
      <c r="B87" s="123" t="s">
        <v>105</v>
      </c>
      <c r="L87" s="114" t="s">
        <v>77</v>
      </c>
      <c r="M87" s="131">
        <v>0.0</v>
      </c>
      <c r="N87" s="88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ht="15.75" customHeight="1">
      <c r="A88" s="4"/>
      <c r="B88" s="4"/>
      <c r="C88" s="4"/>
      <c r="D88" s="4"/>
      <c r="E88" s="133" t="s">
        <v>106</v>
      </c>
      <c r="L88" s="114" t="s">
        <v>77</v>
      </c>
      <c r="M88" s="130" t="str">
        <f>SUM(M80:M87)</f>
        <v>157800</v>
      </c>
      <c r="N88" s="85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ht="15.75" customHeight="1">
      <c r="A89" s="122" t="s">
        <v>107</v>
      </c>
      <c r="B89" s="4"/>
      <c r="C89" s="4"/>
      <c r="D89" s="133" t="s">
        <v>108</v>
      </c>
      <c r="L89" s="114" t="s">
        <v>77</v>
      </c>
      <c r="M89" s="130" t="str">
        <f>J66-M88</f>
        <v>1002305</v>
      </c>
      <c r="N89" s="85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ht="15.75" customHeight="1">
      <c r="A90" s="4"/>
      <c r="B90" s="134" t="s">
        <v>109</v>
      </c>
      <c r="L90" s="114" t="s">
        <v>77</v>
      </c>
      <c r="M90" s="135" t="str">
        <f>ROUND(M89/10,0)*10</f>
        <v>1002310</v>
      </c>
      <c r="N90" s="85"/>
      <c r="O90" s="4"/>
      <c r="P90" s="4"/>
      <c r="Q90" s="109"/>
      <c r="S90" s="4"/>
      <c r="T90" s="4"/>
      <c r="U90" s="4"/>
      <c r="V90" s="4"/>
      <c r="W90" s="4"/>
      <c r="X90" s="4"/>
      <c r="Y90" s="4"/>
    </row>
    <row r="91" ht="1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20"/>
      <c r="N91" s="20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ht="15.75" customHeight="1">
      <c r="A92" s="4"/>
      <c r="B92" s="4"/>
      <c r="C92" s="4"/>
      <c r="D92" s="4"/>
      <c r="E92" s="133" t="s">
        <v>110</v>
      </c>
      <c r="L92" s="136">
        <v>0.05</v>
      </c>
      <c r="M92" s="130" t="str">
        <f>ROUND(IF(M90&lt;250000,0,(IF(M90&lt;=500000,(0),(IF(AND(M90&gt;350000,M90&lt;=500000),(((M90-350000)*0.05)+5000),IF(M90&gt;500000,12500)))))),0)</f>
        <v>12500</v>
      </c>
      <c r="N92" s="85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ht="15.75" customHeight="1">
      <c r="A93" s="4"/>
      <c r="B93" s="4"/>
      <c r="C93" s="137" t="str">
        <f>ROUND((M90-250000)*0.05,0)</f>
        <v>37616</v>
      </c>
      <c r="D93" s="3"/>
      <c r="E93" s="4"/>
      <c r="F93" s="4"/>
      <c r="G93" s="4"/>
      <c r="H93" s="4"/>
      <c r="I93" s="4"/>
      <c r="J93" s="4"/>
      <c r="K93" s="138">
        <v>0.2</v>
      </c>
      <c r="L93" s="94"/>
      <c r="M93" s="130" t="str">
        <f>ROUND(IF(AND(M90&gt;500000,M90&lt;1000000),((M90-500000)*0.2),IF(M90&gt;1000000,100000,0)),0)</f>
        <v>100000</v>
      </c>
      <c r="N93" s="85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ht="14.25" customHeight="1">
      <c r="A94" s="4"/>
      <c r="B94" s="4"/>
      <c r="C94" s="137" t="str">
        <f>ROUND((N90-200000)*0.1,0)</f>
        <v>-20000</v>
      </c>
      <c r="D94" s="3"/>
      <c r="E94" s="4"/>
      <c r="F94" s="4"/>
      <c r="G94" s="4"/>
      <c r="H94" s="4"/>
      <c r="I94" s="4"/>
      <c r="J94" s="4"/>
      <c r="K94" s="138">
        <v>0.3</v>
      </c>
      <c r="L94" s="94"/>
      <c r="M94" s="130" t="str">
        <f>ROUND(IF(M90&gt;1000000,((M90-1000000)*0.3),0),0)</f>
        <v>693</v>
      </c>
      <c r="N94" s="85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ht="3.75" customHeight="1">
      <c r="A95" s="4"/>
      <c r="B95" s="4"/>
      <c r="C95" s="65"/>
      <c r="D95" s="65"/>
      <c r="E95" s="4"/>
      <c r="F95" s="4"/>
      <c r="G95" s="4"/>
      <c r="H95" s="4"/>
      <c r="I95" s="4"/>
      <c r="J95" s="4"/>
      <c r="K95" s="4"/>
      <c r="L95" s="4"/>
      <c r="M95" s="20"/>
      <c r="N95" s="20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ht="13.5" customHeight="1">
      <c r="A96" s="4"/>
      <c r="B96" s="4"/>
      <c r="C96" s="4"/>
      <c r="D96" s="4"/>
      <c r="E96" s="4"/>
      <c r="F96" s="133" t="s">
        <v>110</v>
      </c>
      <c r="L96" s="114" t="s">
        <v>77</v>
      </c>
      <c r="M96" s="130" t="str">
        <f>M92+M93+M94</f>
        <v>113193</v>
      </c>
      <c r="N96" s="85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ht="14.25" customHeight="1">
      <c r="A97" s="4"/>
      <c r="B97" s="4"/>
      <c r="C97" s="4"/>
      <c r="D97" s="4"/>
      <c r="E97" s="4"/>
      <c r="F97" s="133" t="s">
        <v>111</v>
      </c>
      <c r="L97" s="114" t="s">
        <v>77</v>
      </c>
      <c r="M97" s="130" t="str">
        <f>ROUND(M96*0.04,0)</f>
        <v>4528</v>
      </c>
      <c r="N97" s="85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ht="14.25" customHeight="1">
      <c r="A98" s="4"/>
      <c r="B98" s="4"/>
      <c r="C98" s="4"/>
      <c r="D98" s="4"/>
      <c r="E98" s="4"/>
      <c r="F98" s="133" t="s">
        <v>112</v>
      </c>
      <c r="L98" s="114" t="s">
        <v>77</v>
      </c>
      <c r="M98" s="139" t="str">
        <f>SUM(M96:M97)</f>
        <v>117721</v>
      </c>
      <c r="N98" s="17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ht="2.25" customHeight="1">
      <c r="A99" s="4"/>
      <c r="B99" s="4"/>
      <c r="C99" s="4"/>
      <c r="D99" s="4"/>
      <c r="E99" s="4"/>
      <c r="F99" s="4"/>
      <c r="G99" s="4"/>
      <c r="H99" s="4"/>
      <c r="I99" s="20"/>
      <c r="J99" s="20"/>
      <c r="K99" s="20"/>
      <c r="L99" s="20"/>
      <c r="M99" s="20"/>
      <c r="N99" s="20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ht="17.25" customHeight="1">
      <c r="A100" s="4"/>
      <c r="B100" s="4"/>
      <c r="C100" s="4"/>
      <c r="D100" s="140" t="s">
        <v>113</v>
      </c>
      <c r="H100" s="94"/>
      <c r="I100" s="141" t="str">
        <f>M27</f>
        <v>70000</v>
      </c>
      <c r="J100" s="94"/>
      <c r="K100" s="141" t="str">
        <f>N27</f>
        <v>2800</v>
      </c>
      <c r="L100" s="94"/>
      <c r="M100" s="141" t="str">
        <f t="shared" ref="M100:M102" si="33">SUM(I100,K100)</f>
        <v>72800</v>
      </c>
      <c r="N100" s="9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ht="15.0" customHeight="1">
      <c r="A101" s="4"/>
      <c r="B101" s="4"/>
      <c r="C101" s="4"/>
      <c r="D101" s="142" t="s">
        <v>114</v>
      </c>
      <c r="I101" s="143">
        <v>0.0</v>
      </c>
      <c r="J101" s="17"/>
      <c r="K101" s="143">
        <v>0.0</v>
      </c>
      <c r="L101" s="17"/>
      <c r="M101" s="144" t="str">
        <f t="shared" si="33"/>
        <v>0</v>
      </c>
      <c r="N101" s="17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ht="15.75" customHeight="1">
      <c r="A102" s="4"/>
      <c r="B102" s="4"/>
      <c r="C102" s="4"/>
      <c r="D102" s="145" t="s">
        <v>115</v>
      </c>
      <c r="H102" s="94"/>
      <c r="I102" s="146" t="str">
        <f>M96-(I100+I101)</f>
        <v>43193</v>
      </c>
      <c r="J102" s="85"/>
      <c r="K102" s="146" t="str">
        <f>M97-(K100+K101)</f>
        <v>1728</v>
      </c>
      <c r="L102" s="85"/>
      <c r="M102" s="146" t="str">
        <f t="shared" si="33"/>
        <v>44921</v>
      </c>
      <c r="N102" s="85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ht="15.75" customHeight="1">
      <c r="A103" s="4"/>
      <c r="B103" s="4"/>
      <c r="C103" s="4"/>
      <c r="D103" s="147" t="s">
        <v>116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ht="1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133" t="s">
        <v>117</v>
      </c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ht="22.5" customHeight="1">
      <c r="A106" s="148" t="s">
        <v>118</v>
      </c>
      <c r="B106" s="149" t="str">
        <f>B47</f>
        <v>Wednesday, December 25, 2019</v>
      </c>
      <c r="H106" s="150" t="s">
        <v>119</v>
      </c>
      <c r="L106" s="103" t="str">
        <f>H3</f>
        <v>RAM CHANDER</v>
      </c>
      <c r="Q106" s="12"/>
      <c r="R106" s="12"/>
      <c r="S106" s="12"/>
      <c r="T106" s="12"/>
      <c r="U106" s="12"/>
      <c r="V106" s="12"/>
      <c r="W106" s="12"/>
      <c r="X106" s="12"/>
      <c r="Y106" s="12"/>
    </row>
    <row r="107" ht="23.25" customHeight="1">
      <c r="A107" s="12"/>
      <c r="B107" s="12"/>
      <c r="C107" s="12"/>
      <c r="D107" s="12"/>
      <c r="E107" s="12"/>
      <c r="F107" s="12"/>
      <c r="G107" s="12"/>
      <c r="H107" s="150" t="s">
        <v>120</v>
      </c>
      <c r="K107" s="151" t="str">
        <f>N3</f>
        <v>LECTURER (ENGLISH)</v>
      </c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</sheetData>
  <mergeCells count="146">
    <mergeCell ref="M97:N97"/>
    <mergeCell ref="M102:N102"/>
    <mergeCell ref="M101:N101"/>
    <mergeCell ref="M98:N98"/>
    <mergeCell ref="M100:N100"/>
    <mergeCell ref="M94:N94"/>
    <mergeCell ref="K94:L94"/>
    <mergeCell ref="I101:J101"/>
    <mergeCell ref="I100:J100"/>
    <mergeCell ref="C93:D93"/>
    <mergeCell ref="C94:D94"/>
    <mergeCell ref="K100:L100"/>
    <mergeCell ref="K101:L101"/>
    <mergeCell ref="D101:H101"/>
    <mergeCell ref="I102:J102"/>
    <mergeCell ref="D102:H102"/>
    <mergeCell ref="D103:H103"/>
    <mergeCell ref="D100:H100"/>
    <mergeCell ref="M93:N93"/>
    <mergeCell ref="K93:L93"/>
    <mergeCell ref="M96:N96"/>
    <mergeCell ref="F97:K97"/>
    <mergeCell ref="J105:K105"/>
    <mergeCell ref="F98:K98"/>
    <mergeCell ref="F96:K96"/>
    <mergeCell ref="D28:G28"/>
    <mergeCell ref="E29:G29"/>
    <mergeCell ref="N3:P3"/>
    <mergeCell ref="K3:M3"/>
    <mergeCell ref="A1:P1"/>
    <mergeCell ref="H3:J3"/>
    <mergeCell ref="K5:M5"/>
    <mergeCell ref="N5:P5"/>
    <mergeCell ref="A5:B5"/>
    <mergeCell ref="J37:P37"/>
    <mergeCell ref="J38:P38"/>
    <mergeCell ref="A33:P33"/>
    <mergeCell ref="A34:P34"/>
    <mergeCell ref="J36:P36"/>
    <mergeCell ref="D37:I37"/>
    <mergeCell ref="D38:I38"/>
    <mergeCell ref="L30:P31"/>
    <mergeCell ref="D36:I36"/>
    <mergeCell ref="G31:H31"/>
    <mergeCell ref="E30:F30"/>
    <mergeCell ref="D35:P35"/>
    <mergeCell ref="B63:E63"/>
    <mergeCell ref="B60:E60"/>
    <mergeCell ref="B62:E62"/>
    <mergeCell ref="B61:E61"/>
    <mergeCell ref="C30:D30"/>
    <mergeCell ref="D43:I44"/>
    <mergeCell ref="H65:I65"/>
    <mergeCell ref="H62:I62"/>
    <mergeCell ref="B70:H70"/>
    <mergeCell ref="B80:I80"/>
    <mergeCell ref="B57:G57"/>
    <mergeCell ref="B47:F47"/>
    <mergeCell ref="K48:P48"/>
    <mergeCell ref="I48:J48"/>
    <mergeCell ref="H107:J107"/>
    <mergeCell ref="L106:P106"/>
    <mergeCell ref="K107:N107"/>
    <mergeCell ref="H106:K106"/>
    <mergeCell ref="B106:G106"/>
    <mergeCell ref="C5:E5"/>
    <mergeCell ref="C4:I4"/>
    <mergeCell ref="K102:L102"/>
    <mergeCell ref="M81:N81"/>
    <mergeCell ref="E92:K92"/>
    <mergeCell ref="A41:C42"/>
    <mergeCell ref="A43:C44"/>
    <mergeCell ref="A35:C36"/>
    <mergeCell ref="A38:C38"/>
    <mergeCell ref="A39:C40"/>
    <mergeCell ref="A37:C37"/>
    <mergeCell ref="A31:B31"/>
    <mergeCell ref="H56:I56"/>
    <mergeCell ref="B56:G56"/>
    <mergeCell ref="B58:G58"/>
    <mergeCell ref="H58:I58"/>
    <mergeCell ref="B59:H59"/>
    <mergeCell ref="F63:G63"/>
    <mergeCell ref="B65:F65"/>
    <mergeCell ref="B68:I68"/>
    <mergeCell ref="B78:H78"/>
    <mergeCell ref="B77:H77"/>
    <mergeCell ref="B75:H75"/>
    <mergeCell ref="D41:I42"/>
    <mergeCell ref="B69:H69"/>
    <mergeCell ref="B74:H74"/>
    <mergeCell ref="B71:H71"/>
    <mergeCell ref="M80:N80"/>
    <mergeCell ref="B72:H72"/>
    <mergeCell ref="B54:G54"/>
    <mergeCell ref="F61:G61"/>
    <mergeCell ref="B67:E67"/>
    <mergeCell ref="B64:F64"/>
    <mergeCell ref="M82:N82"/>
    <mergeCell ref="M88:N88"/>
    <mergeCell ref="M90:N90"/>
    <mergeCell ref="M92:N92"/>
    <mergeCell ref="M84:N84"/>
    <mergeCell ref="D39:I40"/>
    <mergeCell ref="J41:P42"/>
    <mergeCell ref="J72:K72"/>
    <mergeCell ref="B86:K86"/>
    <mergeCell ref="J39:P40"/>
    <mergeCell ref="J75:K75"/>
    <mergeCell ref="I47:K47"/>
    <mergeCell ref="B76:H76"/>
    <mergeCell ref="B79:H79"/>
    <mergeCell ref="J78:K78"/>
    <mergeCell ref="J76:K76"/>
    <mergeCell ref="J77:K77"/>
    <mergeCell ref="H57:I57"/>
    <mergeCell ref="J66:K66"/>
    <mergeCell ref="J64:K64"/>
    <mergeCell ref="J59:K59"/>
    <mergeCell ref="J71:K71"/>
    <mergeCell ref="B82:K82"/>
    <mergeCell ref="B81:K81"/>
    <mergeCell ref="B73:H73"/>
    <mergeCell ref="J74:K74"/>
    <mergeCell ref="J73:K73"/>
    <mergeCell ref="Q90:R90"/>
    <mergeCell ref="D89:K89"/>
    <mergeCell ref="B90:K90"/>
    <mergeCell ref="A52:P52"/>
    <mergeCell ref="H54:L54"/>
    <mergeCell ref="J43:P44"/>
    <mergeCell ref="A45:P45"/>
    <mergeCell ref="J69:K69"/>
    <mergeCell ref="J70:K70"/>
    <mergeCell ref="J79:K79"/>
    <mergeCell ref="J80:L80"/>
    <mergeCell ref="M89:N89"/>
    <mergeCell ref="M86:N86"/>
    <mergeCell ref="M87:N87"/>
    <mergeCell ref="M85:N85"/>
    <mergeCell ref="M83:N83"/>
    <mergeCell ref="B83:K83"/>
    <mergeCell ref="B84:K84"/>
    <mergeCell ref="B87:K87"/>
    <mergeCell ref="E88:K88"/>
    <mergeCell ref="B85:K85"/>
  </mergeCells>
  <dataValidations>
    <dataValidation type="list" allowBlank="1" showErrorMessage="1" sqref="B24">
      <formula1>$F$47:$F$49</formula1>
    </dataValidation>
    <dataValidation type="list" allowBlank="1" showErrorMessage="1" sqref="E8">
      <formula1>$H$47:$H$49</formula1>
    </dataValidation>
  </dataValidations>
  <printOptions/>
  <pageMargins bottom="0.75" footer="0.0" header="0.0" left="0.25" right="0.25" top="0.75"/>
  <pageSetup orientation="landscape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LinksUpToDate>false</LinksUpToDate>
  <Application>Kingsoft Office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2018-12-31T14:09:07Z</dcterms:created>
  <dc:creator>SAROJ BALA</dc:creator>
  <cp:lastModifiedBy>Windows User</cp:lastModifiedBy>
  <dcterms:modified xsi:type="dcterms:W3CDTF">2020-01-13T17:20:29Z</dcterms:modified>
</cp:coreProperties>
</file>