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<sst xmlns="http://schemas.openxmlformats.org/spreadsheetml/2006/main" count="189" uniqueCount="61">
  <si>
    <t>〒959-1223　燕市上児木390番地</t>
  </si>
  <si>
    <t>ショートステイ、デイサービスを併設しています。多職種協働でご利用者様の栄養状態や摂取状態の確認をし、一人ひとりに合った個別対応食の提供に務めています。行事食を取り入れ食事面からの四季の移り変わりを感じて頂けるよう心掛けております。</t>
  </si>
  <si>
    <t>常食</t>
  </si>
  <si>
    <t>刻み食</t>
  </si>
  <si>
    <t>ミキサー食</t>
  </si>
  <si>
    <t>なし</t>
  </si>
  <si>
    <t>米飯</t>
  </si>
  <si>
    <t>0256-61-7010（代）</t>
  </si>
  <si>
    <t>鶏肉の梅しそ焼き</t>
  </si>
  <si>
    <t>全粥</t>
  </si>
  <si>
    <t>ミキサー粥</t>
  </si>
  <si>
    <t>0256-61-7011（代）</t>
  </si>
  <si>
    <t>さばの塩焼き</t>
  </si>
  <si>
    <t>魚の塩焼き</t>
  </si>
  <si>
    <t>通常のごはん</t>
  </si>
  <si>
    <t>やわらかい</t>
  </si>
  <si>
    <t>お茶ゼリー</t>
  </si>
  <si>
    <t>全粥に1％スベラカーゼを加えミキサーにかけたもの</t>
  </si>
  <si>
    <t>ほうれん草のあえもの</t>
  </si>
  <si>
    <t>4</t>
  </si>
  <si>
    <t>2-1</t>
  </si>
  <si>
    <t>つるりんこ</t>
  </si>
  <si>
    <t>イナアガー</t>
  </si>
  <si>
    <t>一般的な食事</t>
  </si>
  <si>
    <t>みじん切りにしてトロミをつけ、まとまりやすい食事</t>
  </si>
  <si>
    <t>舌でつぶせる程度の柔らかさのムース状に、ゼリー状のものを組み合わせた食事</t>
  </si>
  <si>
    <t>0.8ｇ</t>
  </si>
  <si>
    <t>1.8ｇ</t>
  </si>
  <si>
    <t>2.5ｇ</t>
  </si>
  <si>
    <t>通常の大きさ</t>
  </si>
  <si>
    <t>0.1～0.5ｃｍ</t>
  </si>
  <si>
    <t>ムース状、ゼリー状</t>
  </si>
  <si>
    <t>舌でつぶせる</t>
  </si>
  <si>
    <t>噛まなくてよい</t>
  </si>
  <si>
    <t>0.5</t>
  </si>
  <si>
    <t>3</t>
  </si>
  <si>
    <t>1</t>
  </si>
  <si>
    <t>1.5</t>
  </si>
  <si>
    <t>小さじ</t>
  </si>
  <si>
    <t>米飯140</t>
  </si>
  <si>
    <t>全粥250</t>
  </si>
  <si>
    <t>ミキサー粥250</t>
  </si>
  <si>
    <t>０ｊ・１ｊ対応： 可能</t>
  </si>
  <si>
    <t>エンジョイカップゼリー、エンジョイ小さなハイカロリーゼリー、
えねぱくゼリー（ご家族負担）</t>
  </si>
  <si>
    <t>特別養護老人ホーム</t>
  </si>
  <si>
    <t>ときわ燕</t>
  </si>
  <si>
    <t>作業記録</t>
  </si>
  <si>
    <t>日時</t>
  </si>
  <si>
    <t>名前</t>
  </si>
  <si>
    <t>矢代</t>
  </si>
  <si>
    <t>更新記録シート</t>
  </si>
  <si>
    <t>同意の確認</t>
  </si>
  <si>
    <t>チェック</t>
  </si>
  <si>
    <t>↓ 氏名を入力 ↓</t>
  </si>
  <si>
    <t>更新内容について施設長の同意を得ました</t>
  </si>
  <si>
    <t>氏名</t>
  </si>
  <si>
    <t>矢代貢子</t>
  </si>
  <si>
    <t>栄養量目安</t>
  </si>
  <si>
    <t xml:space="preserve"> </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</si>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</sst>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1">
    <font>
      <sz val="10.0"/>
      <color rgb="FF000000"/>
      <name val="Arial"/>
      <scheme val="minor"/>
    </font>
    <font>
      <b/>
      <color rgb="FFFFFFFF"/>
      <name val="Arial"/>
      <scheme val="minor"/>
    </font>
    <font>
      <b/>
      <color theme="1"/>
      <name val="Arial"/>
      <scheme val="minor"/>
    </font>
    <font>
      <color theme="1"/>
      <name val="Arial"/>
      <scheme val="minor"/>
    </font>
    <font>
      <b/>
      <sz val="9.0"/>
      <color rgb="FFFFFFFF"/>
      <name val="Arial"/>
      <scheme val="minor"/>
    </font>
    <font/>
    <font>
      <b/>
      <sz val="10.0"/>
      <color theme="1"/>
      <name val="Arial"/>
      <scheme val="minor"/>
    </font>
    <font>
      <sz val="9.0"/>
      <color theme="1"/>
      <name val="Arial"/>
      <scheme val="minor"/>
    </font>
    <font>
      <b/>
      <sz val="10.0"/>
      <color rgb="FF000000"/>
      <name val="Arial"/>
      <scheme val="minor"/>
    </font>
    <font>
      <b/>
      <sz val="12.0"/>
      <color theme="1"/>
      <name val="Arial"/>
      <scheme val="minor"/>
    </font>
    <font>
      <b/>
      <sz val="8.0"/>
      <color rgb="FFFFFFFF"/>
      <name val="Arial"/>
      <scheme val="minor"/>
    </font>
    <font>
      <sz val="8.0"/>
      <color theme="1"/>
      <name val="Arial"/>
      <scheme val="minor"/>
    </font>
    <font>
      <b/>
      <sz val="14.0"/>
      <color rgb="FFFF3300"/>
      <name val="Arial"/>
      <scheme val="minor"/>
    </font>
    <font>
      <b/>
      <sz val="16.0"/>
      <color rgb="FFFF3300"/>
      <name val="Arial"/>
      <scheme val="minor"/>
    </font>
    <font>
      <sz val="14.0"/>
      <color rgb="FFFF3300"/>
      <name val="Arial"/>
      <scheme val="minor"/>
    </font>
    <font>
      <sz val="14.0"/>
      <color theme="1"/>
      <name val="Arial"/>
      <scheme val="minor"/>
    </font>
    <font>
      <color theme="1"/>
      <name val="Arial"/>
    </font>
    <font>
      <sz val="9.0"/>
      <color theme="1"/>
      <name val="Arial"/>
    </font>
    <font>
      <color rgb="FFFF0000"/>
      <name val="Arial"/>
    </font>
    <font>
      <b/>
      <sz val="12.0"/>
      <color rgb="FFFF3300"/>
      <name val="Arial"/>
      <scheme val="minor"/>
    </font>
    <font>
      <b/>
      <sz val="12.0"/>
      <color rgb="FF00AF50"/>
      <name val="Arial"/>
      <scheme val="minor"/>
    </font>
  </fonts>
  <fills count="15">
    <fill>
      <patternFill patternType="none"/>
    </fill>
    <fill>
      <patternFill patternType="lightGray"/>
    </fill>
    <fill>
      <patternFill patternType="solid">
        <fgColor rgb="FFFF0000"/>
        <bgColor rgb="FFFF0000"/>
      </patternFill>
    </fill>
    <fill>
      <patternFill patternType="solid">
        <fgColor rgb="FFFF3300"/>
        <bgColor rgb="FFFF3300"/>
      </patternFill>
    </fill>
    <fill>
      <patternFill patternType="solid">
        <fgColor rgb="FFFFE0E0"/>
        <bgColor rgb="FFFFE0E0"/>
      </patternFill>
    </fill>
    <fill>
      <patternFill patternType="solid">
        <fgColor rgb="FF00AF50"/>
        <bgColor rgb="FF00AF50"/>
      </patternFill>
    </fill>
    <fill>
      <patternFill patternType="solid">
        <fgColor rgb="FFFFCCA6"/>
        <bgColor rgb="FFFFCCA6"/>
      </patternFill>
    </fill>
    <fill>
      <patternFill patternType="solid">
        <fgColor rgb="FF0033CC"/>
        <bgColor rgb="FF0033CC"/>
      </patternFill>
    </fill>
    <fill>
      <patternFill patternType="solid">
        <fgColor rgb="FFDBF7B8"/>
        <bgColor rgb="FFDBF7B8"/>
      </patternFill>
    </fill>
    <fill>
      <patternFill patternType="solid">
        <fgColor rgb="FFB4DCF9"/>
        <bgColor rgb="FFB4DCF9"/>
      </patternFill>
    </fill>
    <fill>
      <patternFill patternType="solid">
        <fgColor rgb="FFFFF2CC"/>
        <bgColor rgb="FFFFF2CC"/>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FF0000"/>
      </left>
      <right style="thin">
        <color rgb="FFFF0000"/>
      </right>
      <top style="thin">
        <color rgb="FFFF0000"/>
      </top>
      <bottom style="thin">
        <color rgb="FFFF0000"/>
      </bottom>
    </border>
    <border>
      <left style="thin">
        <color rgb="FFFF3300"/>
      </left>
      <right style="thin">
        <color rgb="FFFF3300"/>
      </right>
      <top style="thin">
        <color rgb="FFFF3300"/>
      </top>
      <bottom style="thin">
        <color rgb="FFFF3300"/>
      </bottom>
    </border>
    <border>
      <left style="thin">
        <color rgb="FF00AF50"/>
      </left>
      <right style="thin">
        <color rgb="FF00AF50"/>
      </right>
      <top style="thin">
        <color rgb="FF00AF50"/>
      </top>
      <bottom style="thin">
        <color rgb="FF00AF50"/>
      </bottom>
    </border>
    <border>
      <left style="thin">
        <color rgb="FFFF3300"/>
      </left>
      <right style="thin">
        <color rgb="FFFF3300"/>
      </right>
      <top style="thin">
        <color rgb="FFFF3300"/>
      </top>
    </border>
    <border>
      <left style="thin">
        <color rgb="FF0033CC"/>
      </left>
      <top style="thin">
        <color rgb="FF0033CC"/>
      </top>
      <bottom style="thin">
        <color rgb="FF0033CC"/>
      </bottom>
    </border>
    <border>
      <left style="thin">
        <color rgb="FFFF0000"/>
      </left>
      <right style="thin">
        <color rgb="FFFF0000"/>
      </right>
      <top style="thin">
        <color rgb="FFFF0000"/>
      </top>
    </border>
    <border>
      <left style="thin">
        <color rgb="FFFF0000"/>
      </left>
      <right style="thin">
        <color rgb="FFFF0000"/>
      </right>
    </border>
    <border>
      <left style="thin">
        <color rgb="FF0033CC"/>
      </left>
      <right style="thin">
        <color rgb="FF0033CC"/>
      </right>
      <top style="thin">
        <color rgb="FF0033CC"/>
      </top>
      <bottom style="thin">
        <color rgb="FF0033CC"/>
      </bottom>
    </border>
    <border>
      <left style="thin">
        <color rgb="FFFF3300"/>
      </left>
      <right style="thin">
        <color rgb="FFFF3300"/>
      </right>
    </border>
    <border>
      <left style="thin">
        <color rgb="FFFF0000"/>
      </left>
      <right style="thin">
        <color rgb="FFFF0000"/>
      </right>
      <bottom style="thin">
        <color rgb="FFFF0000"/>
      </bottom>
    </border>
    <border>
      <right style="thin">
        <color rgb="FFFF3300"/>
      </right>
    </border>
    <border>
      <left style="thin">
        <color rgb="FF0033CC"/>
      </left>
      <right style="thin">
        <color rgb="FF0033CC"/>
      </right>
      <top style="thin">
        <color rgb="FF0033CC"/>
      </top>
    </border>
    <border>
      <left style="thin">
        <color rgb="FFFF3300"/>
      </left>
      <right style="thin">
        <color rgb="FFFF3300"/>
      </right>
      <bottom style="thin">
        <color rgb="FFFF3300"/>
      </bottom>
    </border>
    <border>
      <right style="thin">
        <color rgb="FFFF3300"/>
      </right>
      <bottom style="thin">
        <color rgb="FFFF3300"/>
      </bottom>
    </border>
    <border>
      <left style="thin">
        <color rgb="FFFF3300"/>
      </left>
      <top style="thin">
        <color rgb="FFFF3300"/>
      </top>
    </border>
    <border>
      <left style="thin">
        <color rgb="FFFF3300"/>
      </lef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bottom style="medium">
        <color rgb="FFFF3300"/>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bottom style="thin">
        <color rgb="FF000000"/>
      </bottom>
    </border>
    <border>
      <left style="thin">
        <color rgb="FFFF0000"/>
      </left>
      <bottom style="thin">
        <color rgb="FFFF0000"/>
      </bottom>
    </border>
    <border>
      <left style="thin">
        <color rgb="FF000000"/>
      </left>
      <bottom style="thin">
        <color rgb="FF000000"/>
      </bottom>
    </border>
    <border>
      <right style="thin">
        <color rgb="FF000000"/>
      </right>
      <bottom style="thin">
        <color rgb="FF000000"/>
      </bottom>
    </border>
    <border>
      <left style="thin">
        <color rgb="FFFF0000"/>
      </left>
      <top style="thin">
        <color rgb="FFFF0000"/>
      </top>
      <bottom style="thin">
        <color rgb="FFFF0000"/>
      </bottom>
    </border>
    <border>
      <left style="thin">
        <color rgb="FFFF0000"/>
      </left>
      <top style="thin">
        <color rgb="FFFF0000"/>
      </top>
    </border>
    <border>
      <left style="thin">
        <color rgb="FF959595"/>
      </left>
      <right style="thin">
        <color rgb="FF959595"/>
      </right>
      <top style="thin">
        <color rgb="FF959595"/>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right style="thin">
        <color rgb="FF0033CC"/>
      </right>
      <top style="thin">
        <color rgb="FF0033CC"/>
      </top>
      <bottom style="thin">
        <color rgb="FF0033CC"/>
      </bottom>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6">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1" numFmtId="0" xfId="0" applyAlignment="1" applyBorder="1" applyFill="1" applyFont="1">
      <alignment vertical="center"/>
    </xf>
    <xf borderId="1" fillId="4" fontId="2" numFmtId="0" xfId="0" applyAlignment="1" applyBorder="1" applyFill="1" applyFont="1">
      <alignment horizontal="center" vertical="center"/>
    </xf>
    <xf borderId="3" fillId="5" fontId="1" numFmtId="0" xfId="0" applyAlignment="1" applyBorder="1" applyFill="1" applyFont="1">
      <alignment vertical="center"/>
    </xf>
    <xf borderId="1" fillId="0" fontId="3" numFmtId="0" xfId="0" applyAlignment="1" applyBorder="1" applyFont="1">
      <alignment readingOrder="0" shrinkToFit="0" vertical="center" wrapText="0"/>
    </xf>
    <xf borderId="4" fillId="6" fontId="2" numFmtId="0" xfId="0" applyAlignment="1" applyBorder="1" applyFill="1" applyFont="1">
      <alignment horizontal="center" vertical="center"/>
    </xf>
    <xf borderId="5" fillId="7" fontId="4" numFmtId="0" xfId="0" applyAlignment="1" applyBorder="1" applyFill="1" applyFont="1">
      <alignment shrinkToFit="0" vertical="center" wrapText="0"/>
    </xf>
    <xf borderId="2" fillId="0" fontId="3" numFmtId="0" xfId="0" applyAlignment="1" applyBorder="1" applyFont="1">
      <alignment horizontal="center" readingOrder="0" shrinkToFit="0" vertical="center" wrapText="0"/>
    </xf>
    <xf borderId="6" fillId="0" fontId="3" numFmtId="0" xfId="0" applyAlignment="1" applyBorder="1" applyFont="1">
      <alignment readingOrder="0" shrinkToFit="0" vertical="center" wrapText="1"/>
    </xf>
    <xf borderId="3" fillId="8" fontId="2" numFmtId="0" xfId="0" applyAlignment="1" applyBorder="1" applyFill="1" applyFont="1">
      <alignment horizontal="center" vertical="center"/>
    </xf>
    <xf borderId="7" fillId="0" fontId="5" numFmtId="0" xfId="0" applyBorder="1" applyFont="1"/>
    <xf borderId="5" fillId="7" fontId="1" numFmtId="0" xfId="0" applyAlignment="1" applyBorder="1" applyFill="1" applyFont="1">
      <alignment vertical="center"/>
    </xf>
    <xf borderId="4" fillId="6" fontId="6" numFmtId="0" xfId="0" applyAlignment="1" applyBorder="1" applyFill="1" applyFont="1">
      <alignment horizontal="center" vertical="center"/>
    </xf>
    <xf borderId="3" fillId="0" fontId="3" numFmtId="0" xfId="0" applyAlignment="1" applyBorder="1" applyFont="1">
      <alignment horizontal="center" readingOrder="0" shrinkToFit="0" vertical="center" wrapText="0"/>
    </xf>
    <xf borderId="4" fillId="0" fontId="7" numFmtId="0" xfId="0" applyAlignment="1" applyBorder="1" applyFont="1">
      <alignment horizontal="center" readingOrder="0" shrinkToFit="0" vertical="center" wrapText="0"/>
    </xf>
    <xf borderId="8" fillId="9" fontId="8" numFmtId="0" xfId="0" applyAlignment="1" applyBorder="1" applyFill="1" applyFont="1">
      <alignment horizontal="center" vertical="center"/>
    </xf>
    <xf borderId="3" fillId="0" fontId="3" numFmtId="0" xfId="0" applyAlignment="1" applyBorder="1" applyFont="1">
      <alignment horizontal="center" shrinkToFit="0" vertical="center" wrapText="0"/>
    </xf>
    <xf borderId="1" fillId="4" fontId="2" numFmtId="0" xfId="0" applyAlignment="1" applyBorder="1" applyFill="1" applyFont="1">
      <alignment horizontal="center" readingOrder="0" vertical="center"/>
    </xf>
    <xf borderId="9" fillId="6" fontId="2" numFmtId="0" xfId="0" applyAlignment="1" applyBorder="1" applyFill="1" applyFont="1">
      <alignment horizontal="center" vertical="center"/>
    </xf>
    <xf borderId="1" fillId="10" fontId="3" numFmtId="164" xfId="0" applyAlignment="1" applyBorder="1" applyFill="1" applyFont="1" applyNumberFormat="1">
      <alignment horizontal="left" readingOrder="0" shrinkToFit="0" vertical="center" wrapText="0"/>
    </xf>
    <xf borderId="10" fillId="0" fontId="5" numFmtId="0" xfId="0" applyBorder="1" applyFont="1"/>
    <xf borderId="8" fillId="9" fontId="3" numFmtId="0" xfId="0" applyAlignment="1" applyBorder="1" applyFill="1" applyFont="1">
      <alignment horizontal="center" vertical="center"/>
    </xf>
    <xf borderId="3" fillId="0" fontId="3" numFmtId="0" xfId="0" applyAlignment="1" applyBorder="1" applyFont="1">
      <alignment horizontal="center" vertical="center"/>
    </xf>
    <xf borderId="9" fillId="0" fontId="3" numFmtId="0" xfId="0" applyAlignment="1" applyBorder="1" applyFont="1">
      <alignment horizontal="center" vertical="center"/>
    </xf>
    <xf borderId="8" fillId="9" fontId="2" numFmtId="0" xfId="0" applyAlignment="1" applyBorder="1" applyFill="1" applyFont="1">
      <alignment horizontal="center" vertical="center"/>
    </xf>
    <xf borderId="3" fillId="0" fontId="7" numFmtId="0" xfId="0" applyAlignment="1" applyBorder="1" applyFont="1">
      <alignment readingOrder="0" shrinkToFit="0" vertical="center" wrapText="1"/>
    </xf>
    <xf borderId="8" fillId="0" fontId="7" numFmtId="0" xfId="0" applyAlignment="1" applyBorder="1" applyFont="1">
      <alignment horizontal="center" readingOrder="0" shrinkToFit="0" vertical="center" wrapText="1"/>
    </xf>
    <xf borderId="11" fillId="0" fontId="3" numFmtId="0" xfId="0" applyAlignment="1" applyBorder="1" applyFont="1">
      <alignment horizontal="center" vertical="center"/>
    </xf>
    <xf borderId="3" fillId="0" fontId="7" numFmtId="0" xfId="0" applyAlignment="1" applyBorder="1" applyFont="1">
      <alignment shrinkToFit="0" vertical="center" wrapText="1"/>
    </xf>
    <xf borderId="8" fillId="0" fontId="7" numFmtId="0" xfId="0" applyAlignment="1" applyBorder="1" applyFont="1">
      <alignment horizontal="center" shrinkToFit="0" vertical="center" wrapText="1"/>
    </xf>
    <xf borderId="3" fillId="0" fontId="9" numFmtId="49" xfId="0" applyAlignment="1" applyBorder="1" applyFont="1" applyNumberFormat="1">
      <alignment horizontal="center" readingOrder="0" shrinkToFit="0" vertical="center" wrapText="0"/>
    </xf>
    <xf borderId="12" fillId="9" fontId="2" numFmtId="0" xfId="0" applyAlignment="1" applyBorder="1" applyFill="1" applyFont="1">
      <alignment horizontal="center" vertical="center"/>
    </xf>
    <xf borderId="13" fillId="6" fontId="2" numFmtId="0" xfId="0" applyAlignment="1" applyBorder="1" applyFill="1" applyFont="1">
      <alignment horizontal="center" vertical="center"/>
    </xf>
    <xf borderId="12" fillId="0" fontId="7" numFmtId="0" xfId="0" applyAlignment="1" applyBorder="1" applyFont="1">
      <alignment horizontal="center" readingOrder="0" shrinkToFit="0" vertical="center" wrapText="0"/>
    </xf>
    <xf borderId="14" fillId="0" fontId="3" numFmtId="0" xfId="0" applyAlignment="1" applyBorder="1" applyFont="1">
      <alignment horizontal="center" vertical="center"/>
    </xf>
    <xf borderId="13" fillId="0" fontId="3" numFmtId="0" xfId="0" applyAlignment="1" applyBorder="1" applyFont="1">
      <alignment horizontal="center" vertical="center"/>
    </xf>
    <xf borderId="12" fillId="0" fontId="7" numFmtId="0" xfId="0" applyAlignment="1" applyBorder="1" applyFont="1">
      <alignment horizontal="center" shrinkToFit="0" vertical="center" wrapText="0"/>
    </xf>
    <xf borderId="2" fillId="0" fontId="7" numFmtId="0" xfId="0" applyAlignment="1" applyBorder="1" applyFont="1">
      <alignment readingOrder="0" shrinkToFit="0" vertical="center" wrapText="1"/>
    </xf>
    <xf borderId="12" fillId="9" fontId="2" numFmtId="0" xfId="0" applyAlignment="1" applyBorder="1" applyFill="1" applyFont="1">
      <alignment horizontal="center" readingOrder="0" vertical="center"/>
    </xf>
    <xf borderId="12" fillId="0" fontId="3" numFmtId="165" xfId="0" applyAlignment="1" applyBorder="1" applyFont="1" applyNumberFormat="1">
      <alignment horizontal="center" readingOrder="0" shrinkToFit="0" vertical="center" wrapText="0"/>
    </xf>
    <xf borderId="2" fillId="6" fontId="2" numFmtId="0" xfId="0" applyAlignment="1" applyBorder="1" applyFill="1" applyFont="1">
      <alignment horizontal="center" vertical="center"/>
    </xf>
    <xf borderId="12" fillId="0" fontId="3" numFmtId="165" xfId="0" applyAlignment="1" applyBorder="1" applyFont="1" applyNumberFormat="1">
      <alignment horizontal="center" shrinkToFit="0" vertical="center" wrapText="0"/>
    </xf>
    <xf borderId="2" fillId="0" fontId="3" numFmtId="0" xfId="0" applyAlignment="1" applyBorder="1" applyFont="1">
      <alignment horizontal="center" readingOrder="0" shrinkToFit="0" vertical="center" wrapText="1"/>
    </xf>
    <xf borderId="12" fillId="0" fontId="3" numFmtId="165" xfId="0" applyAlignment="1" applyBorder="1" applyFont="1" applyNumberFormat="1">
      <alignment horizontal="center" readingOrder="0" shrinkToFit="0" vertical="center" wrapText="0"/>
    </xf>
    <xf borderId="12" fillId="0" fontId="3" numFmtId="165" xfId="0" applyAlignment="1" applyBorder="1" applyFont="1" applyNumberFormat="1">
      <alignment horizontal="center" shrinkToFit="0" vertical="center" wrapText="0"/>
    </xf>
    <xf borderId="8" fillId="9" fontId="2" numFmtId="0" xfId="0" applyAlignment="1" applyBorder="1" applyFill="1" applyFont="1">
      <alignment horizontal="center" readingOrder="0" vertical="center"/>
    </xf>
    <xf borderId="4" fillId="0" fontId="9" numFmtId="49" xfId="0" applyAlignment="1" applyBorder="1" applyFont="1" applyNumberFormat="1">
      <alignment horizontal="center" shrinkToFit="0" vertical="center" wrapText="0"/>
    </xf>
    <xf borderId="8" fillId="0" fontId="3" numFmtId="166" xfId="0" applyAlignment="1" applyBorder="1" applyFont="1" applyNumberFormat="1">
      <alignment horizontal="center" readingOrder="0" shrinkToFit="0" vertical="center" wrapText="0"/>
    </xf>
    <xf borderId="4" fillId="0" fontId="9" numFmtId="49" xfId="0" applyAlignment="1" applyBorder="1" applyFont="1" applyNumberFormat="1">
      <alignment horizontal="center" readingOrder="0" shrinkToFit="0" vertical="center" wrapText="0"/>
    </xf>
    <xf borderId="8" fillId="0" fontId="3" numFmtId="166" xfId="0" applyAlignment="1" applyBorder="1" applyFont="1" applyNumberFormat="1">
      <alignment horizontal="center" shrinkToFit="0" vertical="center" wrapText="0"/>
    </xf>
    <xf borderId="15" fillId="6" fontId="2" numFmtId="0" xfId="0" applyAlignment="1" applyBorder="1" applyFill="1" applyFont="1">
      <alignment horizontal="center" vertical="center"/>
    </xf>
    <xf borderId="4" fillId="0" fontId="3" numFmtId="167" xfId="0" applyAlignment="1" applyBorder="1" applyFont="1" applyNumberFormat="1">
      <alignment horizontal="center" readingOrder="0" shrinkToFit="0" vertical="center" wrapText="0"/>
    </xf>
    <xf borderId="16" fillId="0" fontId="5" numFmtId="0" xfId="0" applyBorder="1" applyFont="1"/>
    <xf borderId="13" fillId="0" fontId="3" numFmtId="168" xfId="0" applyAlignment="1" applyBorder="1" applyFont="1" applyNumberFormat="1">
      <alignment horizontal="center" readingOrder="0" shrinkToFit="0" vertical="center" wrapText="0"/>
    </xf>
    <xf borderId="17" fillId="11" fontId="10" numFmtId="0" xfId="0" applyAlignment="1" applyBorder="1" applyFill="1" applyFont="1">
      <alignment vertical="center"/>
    </xf>
    <xf borderId="18" fillId="12" fontId="1" numFmtId="0" xfId="0" applyAlignment="1" applyBorder="1" applyFill="1" applyFont="1">
      <alignment vertical="center"/>
    </xf>
    <xf borderId="19" fillId="13" fontId="3" numFmtId="0" xfId="0" applyAlignment="1" applyBorder="1" applyFill="1" applyFont="1">
      <alignment horizontal="center" vertical="center"/>
    </xf>
    <xf borderId="17" fillId="0" fontId="11" numFmtId="0" xfId="0" applyAlignment="1" applyBorder="1" applyFont="1">
      <alignment horizontal="center" readingOrder="0" shrinkToFit="0" vertical="center" wrapText="1"/>
    </xf>
    <xf borderId="20" fillId="0" fontId="11" numFmtId="0" xfId="0" applyAlignment="1" applyBorder="1" applyFont="1">
      <alignment horizontal="center" shrinkToFit="0" vertical="center" wrapText="1"/>
    </xf>
    <xf borderId="21" fillId="0" fontId="7" numFmtId="0" xfId="0" applyAlignment="1" applyBorder="1" applyFont="1">
      <alignment horizontal="center" readingOrder="0" vertical="center"/>
    </xf>
    <xf borderId="18" fillId="0" fontId="7" numFmtId="0" xfId="0" applyAlignment="1" applyBorder="1" applyFont="1">
      <alignment horizontal="left" readingOrder="0" vertical="center"/>
    </xf>
    <xf borderId="22" fillId="0" fontId="5" numFmtId="0" xfId="0" applyBorder="1" applyFont="1"/>
    <xf borderId="21" fillId="0" fontId="7" numFmtId="0" xfId="0" applyAlignment="1" applyBorder="1" applyFont="1">
      <alignment horizontal="left" readingOrder="0" shrinkToFit="0" vertical="center" wrapText="1"/>
    </xf>
    <xf borderId="23" fillId="0" fontId="5" numFmtId="0" xfId="0" applyBorder="1" applyFont="1"/>
    <xf borderId="24" fillId="0" fontId="5" numFmtId="0" xfId="0" applyBorder="1" applyFont="1"/>
    <xf borderId="17" fillId="0" fontId="11" numFmtId="0" xfId="0" applyAlignment="1" applyBorder="1" applyFont="1">
      <alignment horizontal="center" shrinkToFit="0" vertical="center" wrapText="1"/>
    </xf>
    <xf borderId="25" fillId="0" fontId="5" numFmtId="0" xfId="0" applyBorder="1" applyFont="1"/>
    <xf borderId="26" fillId="0" fontId="5" numFmtId="0" xfId="0" applyBorder="1" applyFont="1"/>
    <xf borderId="27" fillId="0" fontId="12" numFmtId="0" xfId="0" applyAlignment="1" applyBorder="1" applyFont="1">
      <alignment horizontal="left" readingOrder="0" vertical="bottom"/>
    </xf>
    <xf borderId="27" fillId="0" fontId="13" numFmtId="0" xfId="0" applyAlignment="1" applyBorder="1" applyFont="1">
      <alignment horizontal="left" readingOrder="0" vertical="bottom"/>
    </xf>
    <xf borderId="27" fillId="0" fontId="14" numFmtId="0" xfId="0" applyAlignment="1" applyBorder="1" applyFont="1">
      <alignment horizontal="left" vertical="bottom"/>
    </xf>
    <xf borderId="0" fillId="0" fontId="15" numFmtId="0" xfId="0" applyAlignment="1" applyFont="1">
      <alignment horizontal="left" vertical="center"/>
    </xf>
    <xf borderId="28" fillId="3" fontId="1" numFmtId="0" xfId="0" applyAlignment="1" applyBorder="1" applyFill="1" applyFont="1">
      <alignment vertical="center"/>
    </xf>
    <xf borderId="29" fillId="3" fontId="3" numFmtId="0" xfId="0" applyBorder="1" applyFill="1" applyFont="1"/>
    <xf borderId="4" fillId="0" fontId="3" numFmtId="0" xfId="0" applyAlignment="1" applyBorder="1" applyFont="1">
      <alignment horizontal="center" shrinkToFit="0" vertical="center" wrapText="0"/>
    </xf>
    <xf borderId="4" fillId="0" fontId="7" numFmtId="0" xfId="0" applyAlignment="1" applyBorder="1" applyFont="1">
      <alignment horizontal="center" shrinkToFit="0" vertical="center" wrapText="1"/>
    </xf>
    <xf borderId="0" fillId="0" fontId="16" numFmtId="0" xfId="0" applyAlignment="1" applyFont="1">
      <alignment vertical="bottom"/>
    </xf>
    <xf borderId="0" fillId="0" fontId="3" numFmtId="169" xfId="0" applyAlignment="1" applyFont="1" applyNumberFormat="1">
      <alignment readingOrder="0"/>
    </xf>
    <xf borderId="0" fillId="0" fontId="3" numFmtId="0" xfId="0" applyAlignment="1" applyFont="1">
      <alignment readingOrder="0"/>
    </xf>
    <xf borderId="1" fillId="2" fontId="1" numFmtId="0" xfId="0" applyAlignment="1" applyBorder="1" applyFill="1" applyFont="1">
      <alignment horizontal="center" vertical="center"/>
    </xf>
    <xf borderId="30" fillId="0" fontId="16" numFmtId="0" xfId="0" applyAlignment="1" applyBorder="1" applyFont="1">
      <alignment vertical="bottom"/>
    </xf>
    <xf borderId="0" fillId="0" fontId="3" numFmtId="0" xfId="0" applyAlignment="1" applyFont="1">
      <alignment horizontal="center" vertical="center"/>
    </xf>
    <xf borderId="30" fillId="0" fontId="16" numFmtId="0" xfId="0" applyAlignment="1" applyBorder="1" applyFont="1">
      <alignment vertical="bottom"/>
    </xf>
    <xf borderId="31" fillId="4" fontId="2" numFmtId="0" xfId="0" applyAlignment="1" applyBorder="1" applyFill="1" applyFont="1">
      <alignment horizontal="center" vertical="center"/>
    </xf>
    <xf borderId="32" fillId="14" fontId="16" numFmtId="0" xfId="0" applyAlignment="1" applyBorder="1" applyFill="1" applyFont="1">
      <alignment vertical="bottom"/>
    </xf>
    <xf borderId="2" fillId="0" fontId="3" numFmtId="0" xfId="0" applyAlignment="1" applyBorder="1" applyFont="1">
      <alignment readingOrder="0" shrinkToFit="0" vertical="center" wrapText="0"/>
    </xf>
    <xf borderId="33" fillId="14" fontId="16" numFmtId="0" xfId="0" applyAlignment="1" applyBorder="1" applyFill="1" applyFont="1">
      <alignment vertical="bottom"/>
    </xf>
    <xf borderId="33" fillId="14" fontId="17" numFmtId="0" xfId="0" applyAlignment="1" applyBorder="1" applyFill="1" applyFont="1">
      <alignment horizontal="center" vertical="bottom"/>
    </xf>
    <xf borderId="4" fillId="0" fontId="3" numFmtId="0" xfId="0" applyAlignment="1" applyBorder="1" applyFont="1">
      <alignment readingOrder="0" shrinkToFit="0" vertical="center" wrapText="1"/>
    </xf>
    <xf borderId="33" fillId="14" fontId="17" numFmtId="0" xfId="0" applyAlignment="1" applyBorder="1" applyFill="1" applyFont="1">
      <alignment horizontal="center" vertical="bottom"/>
    </xf>
    <xf borderId="32" fillId="0" fontId="18" numFmtId="0" xfId="0" applyAlignment="1" applyBorder="1" applyFont="1">
      <alignment vertical="bottom"/>
    </xf>
    <xf borderId="33" fillId="0" fontId="16" numFmtId="0" xfId="0" applyAlignment="1" applyBorder="1" applyFont="1">
      <alignment vertical="bottom"/>
    </xf>
    <xf borderId="31" fillId="0" fontId="3" numFmtId="0" xfId="0" applyAlignment="1" applyBorder="1" applyFont="1">
      <alignment readingOrder="0" shrinkToFit="0" vertical="center" wrapText="0"/>
    </xf>
    <xf borderId="9" fillId="0" fontId="5" numFmtId="0" xfId="0" applyBorder="1" applyFont="1"/>
    <xf borderId="34" fillId="0" fontId="3" numFmtId="0" xfId="0" applyAlignment="1" applyBorder="1" applyFont="1">
      <alignment readingOrder="0" shrinkToFit="0" vertical="center" wrapText="0"/>
    </xf>
    <xf borderId="33" fillId="0" fontId="16" numFmtId="0" xfId="0" applyAlignment="1" applyBorder="1" applyFont="1">
      <alignment horizontal="center" readingOrder="0"/>
    </xf>
    <xf borderId="33" fillId="0" fontId="16" numFmtId="0" xfId="0" applyAlignment="1" applyBorder="1" applyFont="1">
      <alignment readingOrder="0" vertical="bottom"/>
    </xf>
    <xf borderId="6" fillId="4" fontId="2" numFmtId="0" xfId="0" applyAlignment="1" applyBorder="1" applyFill="1" applyFont="1">
      <alignment horizontal="center" vertical="center"/>
    </xf>
    <xf borderId="35" fillId="0" fontId="3" numFmtId="0" xfId="0" applyAlignment="1" applyBorder="1" applyFont="1">
      <alignment readingOrder="0" shrinkToFit="0" vertical="center" wrapText="0"/>
    </xf>
    <xf borderId="0" fillId="0" fontId="16" numFmtId="0" xfId="0" applyAlignment="1" applyFont="1">
      <alignment horizontal="center" vertical="bottom"/>
    </xf>
    <xf borderId="2" fillId="3" fontId="1" numFmtId="0" xfId="0" applyAlignment="1" applyBorder="1" applyFill="1" applyFont="1">
      <alignment horizontal="center" vertical="center"/>
    </xf>
    <xf borderId="2" fillId="4" fontId="2" numFmtId="0" xfId="0" applyAlignment="1" applyBorder="1" applyFill="1" applyFont="1">
      <alignment horizontal="center" readingOrder="0" vertical="center"/>
    </xf>
    <xf borderId="0" fillId="0" fontId="3" numFmtId="14" xfId="0" applyAlignment="1" applyFont="1" applyNumberFormat="1">
      <alignment readingOrder="0"/>
    </xf>
    <xf borderId="2" fillId="0" fontId="3" numFmtId="164" xfId="0" applyAlignment="1" applyBorder="1" applyFont="1" applyNumberFormat="1">
      <alignment horizontal="left" readingOrder="0" shrinkToFit="0" vertical="center" wrapText="0"/>
    </xf>
    <xf borderId="13" fillId="0" fontId="5" numFmtId="0" xfId="0" applyBorder="1" applyFont="1"/>
    <xf borderId="4" fillId="0" fontId="19" numFmtId="0" xfId="0" applyAlignment="1" applyBorder="1" applyFont="1">
      <alignment horizontal="center" shrinkToFit="0" vertical="center" wrapText="0"/>
    </xf>
    <xf borderId="4" fillId="0" fontId="19" numFmtId="0" xfId="0" applyAlignment="1" applyBorder="1" applyFont="1">
      <alignment horizontal="center" readingOrder="0" shrinkToFit="0" vertical="center" wrapText="0"/>
    </xf>
    <xf borderId="2" fillId="0" fontId="7" numFmtId="0" xfId="0" applyAlignment="1" applyBorder="1" applyFont="1">
      <alignment horizontal="left" shrinkToFit="0" vertical="center" wrapText="1"/>
    </xf>
    <xf borderId="4" fillId="0" fontId="19" numFmtId="170" xfId="0" applyAlignment="1" applyBorder="1" applyFont="1" applyNumberFormat="1">
      <alignment horizontal="center" readingOrder="0" shrinkToFit="0" vertical="center" wrapText="0"/>
    </xf>
    <xf borderId="16" fillId="6" fontId="2" numFmtId="0" xfId="0" applyAlignment="1" applyBorder="1" applyFill="1" applyFont="1">
      <alignment horizontal="center" readingOrder="0" vertical="center"/>
    </xf>
    <xf borderId="13" fillId="0" fontId="3" numFmtId="168" xfId="0" applyAlignment="1" applyBorder="1" applyFont="1" applyNumberFormat="1">
      <alignment horizontal="center" readingOrder="0" shrinkToFit="0" vertical="center" wrapText="0"/>
    </xf>
    <xf borderId="2" fillId="0" fontId="3" numFmtId="0" xfId="0" applyAlignment="1" applyBorder="1" applyFont="1">
      <alignment horizontal="center" shrinkToFit="0" vertical="center" wrapText="1"/>
    </xf>
    <xf borderId="4" fillId="0" fontId="3" numFmtId="167" xfId="0" applyAlignment="1" applyBorder="1" applyFont="1" applyNumberFormat="1">
      <alignment horizontal="center" shrinkToFit="0" vertical="center" wrapText="0"/>
    </xf>
    <xf borderId="3" fillId="5" fontId="1" numFmtId="0" xfId="0" applyAlignment="1" applyBorder="1" applyFill="1" applyFont="1">
      <alignment horizontal="center" vertical="center"/>
    </xf>
    <xf borderId="13" fillId="0" fontId="3" numFmtId="168" xfId="0" applyAlignment="1" applyBorder="1" applyFont="1" applyNumberFormat="1">
      <alignment horizontal="center" shrinkToFit="0" vertical="center" wrapText="0"/>
    </xf>
    <xf borderId="5" fillId="7" fontId="4" numFmtId="0" xfId="0" applyAlignment="1" applyBorder="1" applyFill="1" applyFont="1">
      <alignment horizontal="center" shrinkToFit="0" vertical="center" wrapText="0"/>
    </xf>
    <xf borderId="17" fillId="11" fontId="10" numFmtId="0" xfId="0" applyAlignment="1" applyBorder="1" applyFill="1" applyFont="1">
      <alignment horizontal="center" vertical="center"/>
    </xf>
    <xf borderId="18" fillId="12" fontId="1" numFmtId="0" xfId="0" applyAlignment="1" applyBorder="1" applyFill="1" applyFont="1">
      <alignment horizontal="center" vertical="center"/>
    </xf>
    <xf borderId="5" fillId="7" fontId="1" numFmtId="0" xfId="0" applyAlignment="1" applyBorder="1" applyFill="1" applyFont="1">
      <alignment horizontal="center" vertical="center"/>
    </xf>
    <xf borderId="36" fillId="0" fontId="7" numFmtId="0" xfId="0" applyAlignment="1" applyBorder="1" applyFont="1">
      <alignment horizontal="left" readingOrder="0" shrinkToFit="0" vertical="center" wrapText="1"/>
    </xf>
    <xf borderId="37" fillId="5" fontId="1" numFmtId="0" xfId="0" applyAlignment="1" applyBorder="1" applyFill="1" applyFont="1">
      <alignment vertical="center"/>
    </xf>
    <xf borderId="3" fillId="0" fontId="20" numFmtId="49" xfId="0" applyAlignment="1" applyBorder="1" applyFont="1" applyNumberFormat="1">
      <alignment horizontal="center" readingOrder="0" shrinkToFit="0" vertical="center" wrapText="0"/>
    </xf>
    <xf borderId="38" fillId="5" fontId="3" numFmtId="0" xfId="0" applyBorder="1" applyFill="1" applyFont="1"/>
    <xf borderId="3" fillId="0" fontId="7" numFmtId="0" xfId="0" applyAlignment="1" applyBorder="1" applyFont="1">
      <alignment horizontal="left" shrinkToFit="0" vertical="center" wrapText="1"/>
    </xf>
    <xf borderId="3" fillId="0" fontId="9" numFmtId="49" xfId="0" applyAlignment="1" applyBorder="1" applyFont="1" applyNumberFormat="1">
      <alignment horizontal="center" shrinkToFit="0" vertical="center" wrapText="0"/>
    </xf>
    <xf borderId="39" fillId="7" fontId="3" numFmtId="0" xfId="0" applyBorder="1" applyFill="1" applyFont="1"/>
    <xf borderId="4" fillId="0" fontId="3" numFmtId="0" xfId="0" applyAlignment="1" applyBorder="1" applyFont="1">
      <alignment horizontal="center" readingOrder="0" shrinkToFit="0" vertical="center" wrapText="0"/>
    </xf>
    <xf borderId="4" fillId="0" fontId="7" numFmtId="0" xfId="0" applyAlignment="1" applyBorder="1" applyFont="1">
      <alignment horizontal="center" readingOrder="0" shrinkToFit="0" vertical="center" wrapText="1"/>
    </xf>
    <xf borderId="20" fillId="11" fontId="1" numFmtId="0" xfId="0" applyAlignment="1" applyBorder="1" applyFill="1" applyFont="1">
      <alignment vertical="center"/>
    </xf>
    <xf borderId="40" fillId="11" fontId="3" numFmtId="0" xfId="0" applyBorder="1" applyFill="1" applyFont="1"/>
    <xf borderId="0" fillId="12" fontId="1" numFmtId="0" xfId="0" applyAlignment="1" applyFill="1" applyFont="1">
      <alignment vertical="center"/>
    </xf>
    <xf borderId="0" fillId="12" fontId="3" numFmtId="0" xfId="0" applyFill="1" applyFont="1"/>
    <xf borderId="2" fillId="0" fontId="7" numFmtId="0" xfId="0" applyAlignment="1" applyBorder="1" applyFont="1">
      <alignment horizontal="left" readingOrder="0" shrinkToFit="0" vertical="center" wrapText="1"/>
    </xf>
    <xf borderId="4" fillId="0" fontId="19" numFmtId="49" xfId="0" applyAlignment="1" applyBorder="1" applyFont="1" applyNumberFormat="1">
      <alignment horizontal="center" shrinkToFit="0" vertical="center" wrapText="0"/>
    </xf>
    <xf borderId="4" fillId="0" fontId="19" numFmtId="49" xfId="0" applyAlignment="1" applyBorder="1" applyFont="1" applyNumberFormat="1">
      <alignment horizontal="center" readingOrder="0" shrinkToFit="0" vertical="center" wrapText="0"/>
    </xf>
    <xf borderId="18" fillId="0" fontId="7" numFmtId="0" xfId="0" applyAlignment="1" applyBorder="1" applyFont="1">
      <alignment horizontal="center" vertical="center"/>
    </xf>
    <xf borderId="4" fillId="0" fontId="3" numFmtId="171" xfId="0" applyAlignment="1" applyBorder="1" applyFont="1" applyNumberFormat="1">
      <alignment horizontal="center" readingOrder="0" shrinkToFit="0" vertical="center" wrapText="0"/>
    </xf>
    <xf borderId="41" fillId="0" fontId="7" numFmtId="0" xfId="0" applyAlignment="1" applyBorder="1" applyFont="1">
      <alignment horizontal="left" vertical="center"/>
    </xf>
    <xf borderId="42" fillId="0" fontId="5" numFmtId="0" xfId="0" applyBorder="1" applyFont="1"/>
    <xf borderId="21" fillId="0" fontId="7" numFmtId="0" xfId="0" applyAlignment="1" applyBorder="1" applyFont="1">
      <alignment horizontal="left" shrinkToFit="0" vertical="center" wrapText="1"/>
    </xf>
    <xf borderId="43" fillId="0" fontId="5" numFmtId="0" xfId="0" applyBorder="1" applyFont="1"/>
    <xf borderId="44" fillId="0" fontId="5" numFmtId="0" xfId="0" applyBorder="1" applyFont="1"/>
    <xf borderId="3" fillId="0" fontId="7" numFmtId="0" xfId="0" applyAlignment="1" applyBorder="1" applyFont="1">
      <alignment horizontal="left" readingOrder="0" shrinkToFit="0" vertical="center" wrapText="1"/>
    </xf>
    <xf borderId="34" fillId="2" fontId="1" numFmtId="0" xfId="0" applyAlignment="1" applyBorder="1" applyFill="1" applyFont="1">
      <alignment vertical="center"/>
    </xf>
    <xf borderId="45" fillId="2" fontId="3" numFmtId="0" xfId="0" applyBorder="1" applyFill="1" applyFont="1"/>
    <xf borderId="34" fillId="0" fontId="3" numFmtId="0" xfId="0" applyAlignment="1" applyBorder="1" applyFont="1">
      <alignment shrinkToFit="0" vertical="center" wrapText="0"/>
    </xf>
    <xf borderId="46" fillId="0" fontId="5" numFmtId="0" xfId="0" applyBorder="1" applyFont="1"/>
    <xf borderId="45" fillId="0" fontId="5" numFmtId="0" xfId="0" applyBorder="1" applyFont="1"/>
    <xf borderId="35" fillId="0" fontId="3" numFmtId="0" xfId="0" applyAlignment="1" applyBorder="1" applyFont="1">
      <alignment shrinkToFit="0" vertical="center" wrapText="1"/>
    </xf>
    <xf borderId="47" fillId="0" fontId="5" numFmtId="0" xfId="0" applyBorder="1" applyFont="1"/>
    <xf borderId="48" fillId="0" fontId="5" numFmtId="0" xfId="0" applyBorder="1" applyFont="1"/>
    <xf borderId="49" fillId="0" fontId="5" numFmtId="0" xfId="0" applyBorder="1" applyFont="1"/>
    <xf borderId="50" fillId="0" fontId="5" numFmtId="0" xfId="0" applyBorder="1" applyFont="1"/>
    <xf borderId="8" fillId="0" fontId="3" numFmtId="172" xfId="0" applyAlignment="1" applyBorder="1" applyFont="1" applyNumberFormat="1">
      <alignment horizontal="center" readingOrder="0" shrinkToFit="0" vertical="center" wrapText="0"/>
    </xf>
    <xf borderId="8" fillId="0" fontId="3" numFmtId="172" xfId="0" applyAlignment="1" applyBorder="1" applyFont="1" applyNumberFormat="1">
      <alignment horizontal="center" shrinkToFit="0" vertical="center" wrapText="0"/>
    </xf>
    <xf borderId="34" fillId="0" fontId="3" numFmtId="164" xfId="0" applyAlignment="1" applyBorder="1" applyFont="1" applyNumberFormat="1">
      <alignment horizontal="left" shrinkToFit="0" vertical="center" wrapText="0"/>
    </xf>
    <xf borderId="8" fillId="0" fontId="3" numFmtId="172" xfId="0" applyAlignment="1" applyBorder="1" applyFont="1" applyNumberFormat="1">
      <alignment horizontal="center" readingOrder="0" shrinkToFit="0" vertical="center" wrapText="0"/>
    </xf>
    <xf borderId="31" fillId="0" fontId="5" numFmtId="0" xfId="0" applyBorder="1" applyFont="1"/>
    <xf borderId="8" fillId="0" fontId="3" numFmtId="172" xfId="0" applyAlignment="1" applyBorder="1" applyFont="1" applyNumberFormat="1">
      <alignment horizontal="center" shrinkToFit="0" vertical="center" wrapText="0"/>
    </xf>
    <xf borderId="51" fillId="0" fontId="5" numFmtId="0" xfId="0" applyBorder="1" applyFont="1"/>
    <xf borderId="52" fillId="0" fontId="5" numFmtId="0" xfId="0" applyBorder="1" applyFont="1"/>
    <xf borderId="18" fillId="0" fontId="7" numFmtId="0" xfId="0" applyAlignment="1" applyBorder="1" applyFont="1">
      <alignment horizontal="center" readingOrder="0" vertical="center"/>
    </xf>
    <xf borderId="41" fillId="0" fontId="7" numFmtId="0" xfId="0" applyAlignment="1" applyBorder="1" applyFont="1">
      <alignment horizontal="left" readingOrder="0" vertical="center"/>
    </xf>
    <xf borderId="35" fillId="0" fontId="3" numFmtId="0" xfId="0" applyAlignment="1" applyBorder="1" applyFont="1">
      <alignment readingOrder="0" shrinkToFit="0" vertical="center" wrapText="1"/>
    </xf>
    <xf borderId="34" fillId="0" fontId="3" numFmtId="14" xfId="0" applyAlignment="1" applyBorder="1" applyFont="1" applyNumberForma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2.jpg"/><Relationship Id="rId2" Type="http://schemas.openxmlformats.org/officeDocument/2006/relationships/image" Target="../media/image5.jpg"/><Relationship Id="rId3" Type="http://schemas.openxmlformats.org/officeDocument/2006/relationships/image" Target="../media/image1.jpg"/><Relationship Id="rId4" Type="http://schemas.openxmlformats.org/officeDocument/2006/relationships/image" Target="../media/image10.jpg"/><Relationship Id="rId9" Type="http://schemas.openxmlformats.org/officeDocument/2006/relationships/image" Target="../media/image11.jpg"/><Relationship Id="rId5" Type="http://schemas.openxmlformats.org/officeDocument/2006/relationships/image" Target="../media/image7.jpg"/><Relationship Id="rId6" Type="http://schemas.openxmlformats.org/officeDocument/2006/relationships/image" Target="../media/image9.jpg"/><Relationship Id="rId7" Type="http://schemas.openxmlformats.org/officeDocument/2006/relationships/image" Target="../media/image4.jpg"/><Relationship Id="rId8" Type="http://schemas.openxmlformats.org/officeDocument/2006/relationships/image" Target="../media/image3.jp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g"/><Relationship Id="rId2" Type="http://schemas.openxmlformats.org/officeDocument/2006/relationships/image" Target="../media/image2.jpg"/><Relationship Id="rId3" Type="http://schemas.openxmlformats.org/officeDocument/2006/relationships/image" Target="../media/image6.jpg"/></Relationships>
</file>

<file path=xl/drawings/_rels/drawing2.xml.rels><?xml version="1.0" encoding="UTF-8" standalone="yes"?><Relationships xmlns="http://schemas.openxmlformats.org/package/2006/relationships"><Relationship Id="rId1" Type="http://schemas.openxmlformats.org/officeDocument/2006/relationships/image" Target="../media/image12.jpg"/><Relationship Id="rId2" Type="http://schemas.openxmlformats.org/officeDocument/2006/relationships/image" Target="../media/image5.jpg"/><Relationship Id="rId3" Type="http://schemas.openxmlformats.org/officeDocument/2006/relationships/image" Target="../media/image1.jpg"/><Relationship Id="rId4" Type="http://schemas.openxmlformats.org/officeDocument/2006/relationships/image" Target="../media/image10.jpg"/><Relationship Id="rId9" Type="http://schemas.openxmlformats.org/officeDocument/2006/relationships/image" Target="../media/image11.jpg"/><Relationship Id="rId5" Type="http://schemas.openxmlformats.org/officeDocument/2006/relationships/image" Target="../media/image7.jpg"/><Relationship Id="rId6" Type="http://schemas.openxmlformats.org/officeDocument/2006/relationships/image" Target="../media/image9.jpg"/><Relationship Id="rId7" Type="http://schemas.openxmlformats.org/officeDocument/2006/relationships/image" Target="../media/image4.jpg"/><Relationship Id="rId8"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8.jpg"/><Relationship Id="rId2" Type="http://schemas.openxmlformats.org/officeDocument/2006/relationships/image" Target="../media/image2.jpg"/><Relationship Id="rId3" Type="http://schemas.openxmlformats.org/officeDocument/2006/relationships/image" Target="../media/image6.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923925" cy="857250"/>
    <xdr:pic>
      <xdr:nvPicPr>
        <xdr:cNvPr id="0" name="image12.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933450" cy="857250"/>
    <xdr:pic>
      <xdr:nvPicPr>
        <xdr:cNvPr id="0" name="image5.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942975" cy="857250"/>
    <xdr:pic>
      <xdr:nvPicPr>
        <xdr:cNvPr id="0" name="image1.jp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0</xdr:colOff>
      <xdr:row>5</xdr:row>
      <xdr:rowOff>0</xdr:rowOff>
    </xdr:from>
    <xdr:ext cx="904875" cy="857250"/>
    <xdr:pic>
      <xdr:nvPicPr>
        <xdr:cNvPr id="0" name="image10.jpg"/>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0</xdr:colOff>
      <xdr:row>5</xdr:row>
      <xdr:rowOff>0</xdr:rowOff>
    </xdr:from>
    <xdr:ext cx="914400" cy="857250"/>
    <xdr:pic>
      <xdr:nvPicPr>
        <xdr:cNvPr id="0" name="image7.jpg"/>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0</xdr:colOff>
      <xdr:row>5</xdr:row>
      <xdr:rowOff>0</xdr:rowOff>
    </xdr:from>
    <xdr:ext cx="885825" cy="857250"/>
    <xdr:pic>
      <xdr:nvPicPr>
        <xdr:cNvPr id="0" name="image9.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7</xdr:row>
      <xdr:rowOff>0</xdr:rowOff>
    </xdr:from>
    <xdr:ext cx="904875" cy="857250"/>
    <xdr:pic>
      <xdr:nvPicPr>
        <xdr:cNvPr id="0" name="image4.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7</xdr:row>
      <xdr:rowOff>0</xdr:rowOff>
    </xdr:from>
    <xdr:ext cx="885825" cy="857250"/>
    <xdr:pic>
      <xdr:nvPicPr>
        <xdr:cNvPr id="0" name="image3.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7</xdr:row>
      <xdr:rowOff>0</xdr:rowOff>
    </xdr:from>
    <xdr:ext cx="885825" cy="857250"/>
    <xdr:pic>
      <xdr:nvPicPr>
        <xdr:cNvPr id="0" name="image11.jpg"/>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xdr:row>
      <xdr:rowOff>0</xdr:rowOff>
    </xdr:from>
    <xdr:ext cx="866775" cy="857250"/>
    <xdr:pic>
      <xdr:nvPicPr>
        <xdr:cNvPr id="0" name="image8.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2</xdr:row>
      <xdr:rowOff>0</xdr:rowOff>
    </xdr:from>
    <xdr:ext cx="885825" cy="85725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2</xdr:row>
      <xdr:rowOff>0</xdr:rowOff>
    </xdr:from>
    <xdr:ext cx="923925" cy="857250"/>
    <xdr:pic>
      <xdr:nvPicPr>
        <xdr:cNvPr id="0" name="image6.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923925" cy="857250"/>
    <xdr:pic>
      <xdr:nvPicPr>
        <xdr:cNvPr id="0" name="image12.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933450" cy="857250"/>
    <xdr:pic>
      <xdr:nvPicPr>
        <xdr:cNvPr id="0" name="image5.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942975" cy="857250"/>
    <xdr:pic>
      <xdr:nvPicPr>
        <xdr:cNvPr id="0" name="image1.jp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0</xdr:colOff>
      <xdr:row>5</xdr:row>
      <xdr:rowOff>0</xdr:rowOff>
    </xdr:from>
    <xdr:ext cx="904875" cy="857250"/>
    <xdr:pic>
      <xdr:nvPicPr>
        <xdr:cNvPr id="0" name="image10.jpg"/>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0</xdr:colOff>
      <xdr:row>5</xdr:row>
      <xdr:rowOff>0</xdr:rowOff>
    </xdr:from>
    <xdr:ext cx="914400" cy="857250"/>
    <xdr:pic>
      <xdr:nvPicPr>
        <xdr:cNvPr id="0" name="image7.jpg"/>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0</xdr:colOff>
      <xdr:row>5</xdr:row>
      <xdr:rowOff>0</xdr:rowOff>
    </xdr:from>
    <xdr:ext cx="885825" cy="857250"/>
    <xdr:pic>
      <xdr:nvPicPr>
        <xdr:cNvPr id="0" name="image9.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7</xdr:row>
      <xdr:rowOff>0</xdr:rowOff>
    </xdr:from>
    <xdr:ext cx="904875" cy="857250"/>
    <xdr:pic>
      <xdr:nvPicPr>
        <xdr:cNvPr id="0" name="image4.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7</xdr:row>
      <xdr:rowOff>0</xdr:rowOff>
    </xdr:from>
    <xdr:ext cx="885825" cy="857250"/>
    <xdr:pic>
      <xdr:nvPicPr>
        <xdr:cNvPr id="0" name="image3.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7</xdr:row>
      <xdr:rowOff>0</xdr:rowOff>
    </xdr:from>
    <xdr:ext cx="885825" cy="857250"/>
    <xdr:pic>
      <xdr:nvPicPr>
        <xdr:cNvPr id="0" name="image11.jpg"/>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xdr:row>
      <xdr:rowOff>0</xdr:rowOff>
    </xdr:from>
    <xdr:ext cx="866775" cy="857250"/>
    <xdr:pic>
      <xdr:nvPicPr>
        <xdr:cNvPr id="0" name="image8.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2</xdr:row>
      <xdr:rowOff>0</xdr:rowOff>
    </xdr:from>
    <xdr:ext cx="885825" cy="85725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2</xdr:row>
      <xdr:rowOff>0</xdr:rowOff>
    </xdr:from>
    <xdr:ext cx="923925" cy="857250"/>
    <xdr:pic>
      <xdr:nvPicPr>
        <xdr:cNvPr id="0" name="image6.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1" t="str">
        <f>IFERROR(__xludf.DUMMYFUNCTION("IMPORTRANGE(""https://docs.google.com/spreadsheets/d/1vsTcEcugRZXGU84Ng3dXvNCAOD3CAaUTEbnnM7tyUJg/edit?usp=sharing"",""施設概要!A1"")"),"施設概要")</f>
        <v>施設概要</v>
      </c>
    </row>
    <row r="2" ht="22.5" customHeight="1">
      <c r="A2" s="3" t="str">
        <f>IFERROR(__xludf.DUMMYFUNCTION("IMPORTRANGE(""https://docs.google.com/spreadsheets/d/1vsTcEcugRZXGU84Ng3dXvNCAOD3CAaUTEbnnM7tyUJg/edit?usp=sharing"",""施設概要!A2"")"),"所在地")</f>
        <v>所在地</v>
      </c>
      <c r="B2" s="5" t="s">
        <v>0</v>
      </c>
      <c r="C2" s="9" t="s">
        <v>1</v>
      </c>
    </row>
    <row r="3" ht="22.5" customHeight="1">
      <c r="A3" s="3" t="str">
        <f>IFERROR(__xludf.DUMMYFUNCTION("IMPORTRANGE(""https://docs.google.com/spreadsheets/d/1vsTcEcugRZXGU84Ng3dXvNCAOD3CAaUTEbnnM7tyUJg/edit?usp=sharing"",""施設概要!A3"")"),"給食部門名")</f>
        <v>給食部門名</v>
      </c>
      <c r="B3" s="5" t="s">
        <v>5</v>
      </c>
      <c r="C3" s="11"/>
    </row>
    <row r="4" ht="22.5" customHeight="1">
      <c r="A4" s="3" t="str">
        <f>IFERROR(__xludf.DUMMYFUNCTION("IMPORTRANGE(""https://docs.google.com/spreadsheets/d/1vsTcEcugRZXGU84Ng3dXvNCAOD3CAaUTEbnnM7tyUJg/edit?usp=sharing"",""施設概要!A4"")"),"電話")</f>
        <v>電話</v>
      </c>
      <c r="B4" s="5" t="s">
        <v>7</v>
      </c>
      <c r="C4" s="11"/>
    </row>
    <row r="5" ht="22.5" customHeight="1">
      <c r="A5" s="3" t="str">
        <f>IFERROR(__xludf.DUMMYFUNCTION("IMPORTRANGE(""https://docs.google.com/spreadsheets/d/1vsTcEcugRZXGU84Ng3dXvNCAOD3CAaUTEbnnM7tyUJg/edit?usp=sharing"",""施設概要!A5"")"),"FAX")</f>
        <v>FAX</v>
      </c>
      <c r="B5" s="5" t="s">
        <v>11</v>
      </c>
      <c r="C5" s="11"/>
    </row>
    <row r="6" ht="22.5" customHeight="1">
      <c r="A6" s="18" t="str">
        <f>IFERROR(__xludf.DUMMYFUNCTION("IMPORTRANGE(""https://docs.google.com/spreadsheets/d/1vsTcEcugRZXGU84Ng3dXvNCAOD3CAaUTEbnnM7tyUJg/edit?usp=sharing"",""施設概要!A6"")"),"更新日")</f>
        <v>更新日</v>
      </c>
      <c r="B6" s="20">
        <v>46111.67076096065</v>
      </c>
      <c r="C6" s="21"/>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1" t="str">
        <f>IFERROR(__xludf.DUMMYFUNCTION("IMPORTRANGE(""https://docs.google.com/spreadsheets/d/1vsTcEcugRZXGU84Ng3dXvNCAOD3CAaUTEbnnM7tyUJg/edit?usp=sharing"",""おかず形態一覧表!A1"")"),"1. おかず形態一覧表")</f>
        <v>1. おかず形態一覧表</v>
      </c>
      <c r="B1" s="82"/>
      <c r="C1" s="82"/>
      <c r="D1" s="82"/>
      <c r="E1" s="82"/>
      <c r="F1" s="82"/>
      <c r="G1" s="82"/>
      <c r="H1" s="82"/>
    </row>
    <row r="2" ht="22.5" customHeight="1">
      <c r="A2" s="6" t="str">
        <f>IFERROR(__xludf.DUMMYFUNCTION("IMPORTRANGE(""https://docs.google.com/spreadsheets/d/1vsTcEcugRZXGU84Ng3dXvNCAOD3CAaUTEbnnM7tyUJg/edit?usp=sharing"",""おかず形態一覧表!A2"")"),"食種名称")</f>
        <v>食種名称</v>
      </c>
      <c r="B2" s="8" t="s">
        <v>2</v>
      </c>
      <c r="C2" s="8" t="s">
        <v>3</v>
      </c>
      <c r="D2" s="8" t="s">
        <v>4</v>
      </c>
      <c r="E2" s="8"/>
      <c r="F2" s="8"/>
      <c r="G2" s="8"/>
      <c r="H2" s="8"/>
    </row>
    <row r="3" ht="18.75" customHeight="1">
      <c r="A3" s="13" t="str">
        <f>IFERROR(__xludf.DUMMYFUNCTION("IMPORTRANGE(""https://docs.google.com/spreadsheets/d/1vsTcEcugRZXGU84Ng3dXvNCAOD3CAaUTEbnnM7tyUJg/edit?usp=sharing"",""おかず形態一覧表!A3"")"),"肉のおかず")</f>
        <v>肉のおかず</v>
      </c>
      <c r="B3" s="15" t="s">
        <v>8</v>
      </c>
      <c r="C3" s="15" t="s">
        <v>8</v>
      </c>
      <c r="D3" s="15" t="s">
        <v>8</v>
      </c>
      <c r="E3" s="15"/>
      <c r="F3" s="15"/>
      <c r="G3" s="15"/>
      <c r="H3" s="15"/>
    </row>
    <row r="4" ht="67.5" customHeight="1">
      <c r="A4" s="19" t="str">
        <f>IFERROR(__xludf.DUMMYFUNCTION("IMPORTRANGE(""https://docs.google.com/spreadsheets/d/1vsTcEcugRZXGU84Ng3dXvNCAOD3CAaUTEbnnM7tyUJg/edit?usp=sharing"",""おかず形態一覧表!A4"")"),"画像")</f>
        <v>画像</v>
      </c>
      <c r="B4" s="24"/>
      <c r="C4" s="24"/>
      <c r="D4" s="24"/>
      <c r="E4" s="24"/>
      <c r="F4" s="24"/>
      <c r="G4" s="24"/>
      <c r="H4" s="24"/>
    </row>
    <row r="5" ht="18.75" customHeight="1">
      <c r="A5" s="13" t="str">
        <f>IFERROR(__xludf.DUMMYFUNCTION("IMPORTRANGE(""https://docs.google.com/spreadsheets/d/1vsTcEcugRZXGU84Ng3dXvNCAOD3CAaUTEbnnM7tyUJg/edit?usp=sharing"",""おかず形態一覧表!A5"")"),"魚のおかず")</f>
        <v>魚のおかず</v>
      </c>
      <c r="B5" s="15" t="s">
        <v>12</v>
      </c>
      <c r="C5" s="15" t="s">
        <v>12</v>
      </c>
      <c r="D5" s="15" t="s">
        <v>13</v>
      </c>
      <c r="E5" s="15"/>
      <c r="F5" s="15"/>
      <c r="G5" s="15"/>
      <c r="H5" s="15"/>
    </row>
    <row r="6" ht="67.5" customHeight="1">
      <c r="A6" s="19" t="str">
        <f>IFERROR(__xludf.DUMMYFUNCTION("IMPORTRANGE(""https://docs.google.com/spreadsheets/d/1vsTcEcugRZXGU84Ng3dXvNCAOD3CAaUTEbnnM7tyUJg/edit?usp=sharing"",""おかず形態一覧表!A6"")"),"画像")</f>
        <v>画像</v>
      </c>
      <c r="B6" s="28"/>
      <c r="C6" s="24"/>
      <c r="D6" s="24"/>
      <c r="E6" s="24"/>
      <c r="F6" s="24"/>
      <c r="G6" s="24"/>
      <c r="H6" s="24"/>
    </row>
    <row r="7" ht="18.75" customHeight="1">
      <c r="A7" s="13" t="str">
        <f>IFERROR(__xludf.DUMMYFUNCTION("IMPORTRANGE(""https://docs.google.com/spreadsheets/d/1vsTcEcugRZXGU84Ng3dXvNCAOD3CAaUTEbnnM7tyUJg/edit?usp=sharing"",""おかず形態一覧表!A7"")"),"野菜のおかず")</f>
        <v>野菜のおかず</v>
      </c>
      <c r="B7" s="15" t="s">
        <v>18</v>
      </c>
      <c r="C7" s="15" t="s">
        <v>18</v>
      </c>
      <c r="D7" s="15" t="s">
        <v>18</v>
      </c>
      <c r="E7" s="15"/>
      <c r="F7" s="15"/>
      <c r="G7" s="15"/>
      <c r="H7" s="15"/>
    </row>
    <row r="8" ht="67.5" customHeight="1">
      <c r="A8" s="33" t="str">
        <f>IFERROR(__xludf.DUMMYFUNCTION("IMPORTRANGE(""https://docs.google.com/spreadsheets/d/1vsTcEcugRZXGU84Ng3dXvNCAOD3CAaUTEbnnM7tyUJg/edit?usp=sharing"",""おかず形態一覧表!A8"")"),"画像")</f>
        <v>画像</v>
      </c>
      <c r="B8" s="35"/>
      <c r="C8" s="36"/>
      <c r="D8" s="36"/>
      <c r="E8" s="36"/>
      <c r="F8" s="36"/>
      <c r="G8" s="36"/>
      <c r="H8" s="36"/>
    </row>
    <row r="9" ht="112.5" customHeight="1">
      <c r="A9" s="33" t="str">
        <f>IFERROR(__xludf.DUMMYFUNCTION("IMPORTRANGE(""https://docs.google.com/spreadsheets/d/1vsTcEcugRZXGU84Ng3dXvNCAOD3CAaUTEbnnM7tyUJg/edit?usp=sharing"",""おかず形態一覧表!A9"")"),"内容")</f>
        <v>内容</v>
      </c>
      <c r="B9" s="38" t="s">
        <v>23</v>
      </c>
      <c r="C9" s="38" t="s">
        <v>24</v>
      </c>
      <c r="D9" s="38" t="s">
        <v>25</v>
      </c>
      <c r="E9" s="38"/>
      <c r="F9" s="38"/>
      <c r="G9" s="38"/>
      <c r="H9" s="38"/>
    </row>
    <row r="10" ht="45.0" customHeight="1">
      <c r="A10" s="41" t="str">
        <f>IFERROR(__xludf.DUMMYFUNCTION("IMPORTRANGE(""https://docs.google.com/spreadsheets/d/1vsTcEcugRZXGU84Ng3dXvNCAOD3CAaUTEbnnM7tyUJg/edit?usp=sharing"",""おかず形態一覧表!A10"")"),"大きさ・形状")</f>
        <v>大きさ・形状</v>
      </c>
      <c r="B10" s="43" t="s">
        <v>29</v>
      </c>
      <c r="C10" s="43" t="s">
        <v>30</v>
      </c>
      <c r="D10" s="43" t="s">
        <v>31</v>
      </c>
      <c r="E10" s="43"/>
      <c r="F10" s="43"/>
      <c r="G10" s="43"/>
      <c r="H10" s="43"/>
    </row>
    <row r="11" ht="45.0" customHeight="1">
      <c r="A11" s="41" t="str">
        <f>IFERROR(__xludf.DUMMYFUNCTION("IMPORTRANGE(""https://docs.google.com/spreadsheets/d/1vsTcEcugRZXGU84Ng3dXvNCAOD3CAaUTEbnnM7tyUJg/edit?usp=sharing"",""おかず形態一覧表!A11"")"),"咀嚼の必要性")</f>
        <v>咀嚼の必要性</v>
      </c>
      <c r="B11" s="43" t="s">
        <v>23</v>
      </c>
      <c r="C11" s="43" t="s">
        <v>32</v>
      </c>
      <c r="D11" s="43" t="s">
        <v>33</v>
      </c>
      <c r="E11" s="43"/>
      <c r="F11" s="43"/>
      <c r="G11" s="43"/>
      <c r="H11" s="43"/>
    </row>
    <row r="12" ht="22.5" customHeight="1">
      <c r="A12" s="41" t="str">
        <f>IFERROR(__xludf.DUMMYFUNCTION("IMPORTRANGE(""https://docs.google.com/spreadsheets/d/1vsTcEcugRZXGU84Ng3dXvNCAOD3CAaUTEbnnM7tyUJg/edit?usp=sharing"",""おかず形態一覧表!A12"")"),"学会分類2021")</f>
        <v>学会分類2021</v>
      </c>
      <c r="B12" s="106"/>
      <c r="C12" s="107">
        <v>3.0</v>
      </c>
      <c r="D12" s="109">
        <v>46054.0</v>
      </c>
      <c r="E12" s="107"/>
      <c r="F12" s="109"/>
      <c r="G12" s="107"/>
      <c r="H12" s="109"/>
    </row>
    <row r="13" ht="22.5" customHeight="1">
      <c r="A13" s="51" t="str">
        <f>IFERROR(__xludf.DUMMYFUNCTION("IMPORTRANGE(""https://docs.google.com/spreadsheets/d/1vsTcEcugRZXGU84Ng3dXvNCAOD3CAaUTEbnnM7tyUJg/edit?usp=sharing"",""おかず形態一覧表!A13"")"),"栄養量目安")</f>
        <v>栄養量目安</v>
      </c>
      <c r="B13" s="52" t="s">
        <v>39</v>
      </c>
      <c r="C13" s="52" t="s">
        <v>40</v>
      </c>
      <c r="D13" s="52" t="s">
        <v>41</v>
      </c>
      <c r="E13" s="52"/>
      <c r="F13" s="52"/>
      <c r="G13" s="52"/>
      <c r="H13" s="52"/>
    </row>
    <row r="14" ht="22.5" customHeight="1">
      <c r="A14" s="110" t="s">
        <v>57</v>
      </c>
      <c r="B14" s="111">
        <v>1500.0</v>
      </c>
      <c r="C14" s="111">
        <v>1400.0</v>
      </c>
      <c r="D14" s="111">
        <v>1300.0</v>
      </c>
      <c r="E14" s="111"/>
      <c r="F14" s="111"/>
      <c r="G14" s="111"/>
      <c r="H14" s="111"/>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4" t="str">
        <f>IFERROR(__xludf.DUMMYFUNCTION("IMPORTRANGE(""https://docs.google.com/spreadsheets/d/1vsTcEcugRZXGU84Ng3dXvNCAOD3CAaUTEbnnM7tyUJg/edit?usp=sharing"",""主食一覧!A1"")"),"2. 主食一覧")</f>
        <v>2. 主食一覧</v>
      </c>
      <c r="B1" s="82"/>
      <c r="C1" s="82"/>
      <c r="D1" s="82"/>
      <c r="E1" s="82"/>
      <c r="F1" s="82"/>
      <c r="G1" s="82"/>
      <c r="H1" s="82"/>
    </row>
    <row r="2" ht="22.5" customHeight="1">
      <c r="A2" s="10" t="str">
        <f>IFERROR(__xludf.DUMMYFUNCTION("IMPORTRANGE(""https://docs.google.com/spreadsheets/d/1vsTcEcugRZXGU84Ng3dXvNCAOD3CAaUTEbnnM7tyUJg/edit?usp=sharing"",""主食一覧!A2"")"),"主食名称")</f>
        <v>主食名称</v>
      </c>
      <c r="B2" s="14" t="s">
        <v>6</v>
      </c>
      <c r="C2" s="14" t="s">
        <v>9</v>
      </c>
      <c r="D2" s="14" t="s">
        <v>10</v>
      </c>
      <c r="E2" s="14"/>
      <c r="F2" s="14"/>
      <c r="G2" s="14"/>
      <c r="H2" s="17"/>
    </row>
    <row r="3" ht="67.5" customHeight="1">
      <c r="A3" s="10" t="str">
        <f>IFERROR(__xludf.DUMMYFUNCTION("IMPORTRANGE(""https://docs.google.com/spreadsheets/d/1vsTcEcugRZXGU84Ng3dXvNCAOD3CAaUTEbnnM7tyUJg/edit?usp=sharing"",""主食一覧!A3"")"),"画像")</f>
        <v>画像</v>
      </c>
      <c r="B3" s="23"/>
      <c r="C3" s="23"/>
      <c r="D3" s="23"/>
      <c r="E3" s="23"/>
      <c r="F3" s="23"/>
      <c r="G3" s="23"/>
      <c r="H3" s="23"/>
    </row>
    <row r="4" ht="45.0" customHeight="1">
      <c r="A4" s="10" t="str">
        <f>IFERROR(__xludf.DUMMYFUNCTION("IMPORTRANGE(""https://docs.google.com/spreadsheets/d/1vsTcEcugRZXGU84Ng3dXvNCAOD3CAaUTEbnnM7tyUJg/edit?usp=sharing"",""主食一覧!A4"")"),"内容")</f>
        <v>内容</v>
      </c>
      <c r="B4" s="26" t="s">
        <v>14</v>
      </c>
      <c r="C4" s="26" t="s">
        <v>15</v>
      </c>
      <c r="D4" s="26" t="s">
        <v>17</v>
      </c>
      <c r="E4" s="26"/>
      <c r="F4" s="26"/>
      <c r="G4" s="26"/>
      <c r="H4" s="29"/>
    </row>
    <row r="5" ht="22.5" customHeight="1">
      <c r="A5" s="10" t="str">
        <f>IFERROR(__xludf.DUMMYFUNCTION("IMPORTRANGE(""https://docs.google.com/spreadsheets/d/1vsTcEcugRZXGU84Ng3dXvNCAOD3CAaUTEbnnM7tyUJg/edit?usp=sharing"",""主食一覧!A5"")"),"学会分類2021")</f>
        <v>学会分類2021</v>
      </c>
      <c r="B5" s="122" t="s">
        <v>19</v>
      </c>
      <c r="C5" s="122" t="s">
        <v>19</v>
      </c>
      <c r="D5" s="122" t="s">
        <v>20</v>
      </c>
      <c r="E5" s="122"/>
      <c r="F5" s="122"/>
      <c r="G5" s="122"/>
      <c r="H5" s="122"/>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6" t="str">
        <f>IFERROR(__xludf.DUMMYFUNCTION("IMPORTRANGE(""https://docs.google.com/spreadsheets/d/1vsTcEcugRZXGU84Ng3dXvNCAOD3CAaUTEbnnM7tyUJg/edit?usp=sharing"",""水分とろみの基準・水分ゼリー!A1"")"),"3-1. 水分とろみの基準")</f>
        <v>3-1. 水分とろみの基準</v>
      </c>
      <c r="B1" s="82"/>
      <c r="C1" s="82"/>
      <c r="D1" s="82"/>
      <c r="E1" s="82"/>
      <c r="F1" s="119" t="str">
        <f>IFERROR(__xludf.DUMMYFUNCTION("IMPORTRANGE(""https://docs.google.com/spreadsheets/d/1vsTcEcugRZXGU84Ng3dXvNCAOD3CAaUTEbnnM7tyUJg/edit?usp=sharing"",""水分とろみの基準・水分ゼリー!F1"")"),"3-2. 水分ゼリー")</f>
        <v>3-2. 水分ゼリー</v>
      </c>
      <c r="G1" s="82"/>
      <c r="H1" s="82"/>
    </row>
    <row r="2" ht="30.0" customHeight="1">
      <c r="A2" s="16" t="str">
        <f>IFERROR(__xludf.DUMMYFUNCTION("IMPORTRANGE(""https://docs.google.com/spreadsheets/d/1vsTcEcugRZXGU84Ng3dXvNCAOD3CAaUTEbnnM7tyUJg/edit?usp=sharing"",""水分とろみの基準・水分ゼリー!A2"")"),"学会分類2021
（とろみ）")</f>
        <v>学会分類2021
（とろみ）</v>
      </c>
      <c r="B2" s="22" t="str">
        <f>IFERROR(__xludf.DUMMYFUNCTION("IMPORTRANGE(""https://docs.google.com/spreadsheets/d/1vsTcEcugRZXGU84Ng3dXvNCAOD3CAaUTEbnnM7tyUJg/edit?usp=sharing"",""水分とろみの基準・水分ゼリー!B2"")"),"薄いとろみ")</f>
        <v>薄いとろみ</v>
      </c>
      <c r="C2" s="22" t="str">
        <f>IFERROR(__xludf.DUMMYFUNCTION("IMPORTRANGE(""https://docs.google.com/spreadsheets/d/1vsTcEcugRZXGU84Ng3dXvNCAOD3CAaUTEbnnM7tyUJg/edit?usp=sharing"",""水分とろみの基準・水分ゼリー!C2"")"),"中間のとろみ")</f>
        <v>中間のとろみ</v>
      </c>
      <c r="D2" s="22" t="str">
        <f>IFERROR(__xludf.DUMMYFUNCTION("IMPORTRANGE(""https://docs.google.com/spreadsheets/d/1vsTcEcugRZXGU84Ng3dXvNCAOD3CAaUTEbnnM7tyUJg/edit?usp=sharing"",""水分とろみの基準・水分ゼリー!D2"")"),"濃いとろみ")</f>
        <v>濃いとろみ</v>
      </c>
      <c r="E2" s="22" t="str">
        <f>IFERROR(__xludf.DUMMYFUNCTION("IMPORTRANGE(""https://docs.google.com/spreadsheets/d/1vsTcEcugRZXGU84Ng3dXvNCAOD3CAaUTEbnnM7tyUJg/edit?usp=sharing"",""水分とろみの基準・水分ゼリー!E2"")"),"")</f>
        <v/>
      </c>
      <c r="F2" s="25" t="str">
        <f>IFERROR(__xludf.DUMMYFUNCTION("IMPORTRANGE(""https://docs.google.com/spreadsheets/d/1vsTcEcugRZXGU84Ng3dXvNCAOD3CAaUTEbnnM7tyUJg/edit?usp=sharing"",""水分とろみの基準・水分ゼリー!F2"")"),"名称")</f>
        <v>名称</v>
      </c>
      <c r="G2" s="27" t="s">
        <v>16</v>
      </c>
      <c r="H2" s="30"/>
    </row>
    <row r="3" ht="22.5" customHeight="1">
      <c r="A3" s="32" t="str">
        <f>IFERROR(__xludf.DUMMYFUNCTION("IMPORTRANGE(""https://docs.google.com/spreadsheets/d/1vsTcEcugRZXGU84Ng3dXvNCAOD3CAaUTEbnnM7tyUJg/edit?usp=sharing"",""水分とろみの基準・水分ゼリー!A3"")"),"とろみ調整食品")</f>
        <v>とろみ調整食品</v>
      </c>
      <c r="B3" s="34" t="s">
        <v>21</v>
      </c>
      <c r="C3" s="34" t="s">
        <v>21</v>
      </c>
      <c r="D3" s="34" t="s">
        <v>21</v>
      </c>
      <c r="E3" s="37"/>
      <c r="F3" s="32" t="str">
        <f>IFERROR(__xludf.DUMMYFUNCTION("IMPORTRANGE(""https://docs.google.com/spreadsheets/d/1vsTcEcugRZXGU84Ng3dXvNCAOD3CAaUTEbnnM7tyUJg/edit?usp=sharing"",""水分とろみの基準・水分ゼリー!F3"")"),"とろみ調整食品")</f>
        <v>とろみ調整食品</v>
      </c>
      <c r="G3" s="34" t="s">
        <v>22</v>
      </c>
      <c r="H3" s="37"/>
    </row>
    <row r="4" ht="22.5" customHeight="1">
      <c r="A4" s="39" t="str">
        <f>IFERROR(__xludf.DUMMYFUNCTION("IMPORTRANGE(""https://docs.google.com/spreadsheets/d/1vsTcEcugRZXGU84Ng3dXvNCAOD3CAaUTEbnnM7tyUJg/edit?usp=sharing"",""水分とろみの基準・水分ゼリー!A4"")"),"水100mlあたり")</f>
        <v>水100mlあたり</v>
      </c>
      <c r="B4" s="44" t="s">
        <v>26</v>
      </c>
      <c r="C4" s="44" t="s">
        <v>27</v>
      </c>
      <c r="D4" s="44" t="s">
        <v>28</v>
      </c>
      <c r="E4" s="44" t="s">
        <v>58</v>
      </c>
      <c r="F4" s="32" t="str">
        <f>IFERROR(__xludf.DUMMYFUNCTION("IMPORTRANGE(""https://docs.google.com/spreadsheets/d/1vsTcEcugRZXGU84Ng3dXvNCAOD3CAaUTEbnnM7tyUJg/edit?usp=sharing"",""水分とろみの基準・水分ゼリー!F4"")"),"水100mlあたり")</f>
        <v>水100mlあたり</v>
      </c>
      <c r="G4" s="44" t="s">
        <v>27</v>
      </c>
      <c r="H4" s="45"/>
    </row>
    <row r="5" ht="22.5" customHeight="1">
      <c r="A5" s="46" t="str">
        <f>IFERROR(__xludf.DUMMYFUNCTION("IMPORTRANGE(""https://docs.google.com/spreadsheets/d/1vsTcEcugRZXGU84Ng3dXvNCAOD3CAaUTEbnnM7tyUJg/edit?usp=sharing"",""水分とろみの基準・水分ゼリー!A5"")"),"小さじ")</f>
        <v>小さじ</v>
      </c>
      <c r="B5" s="48" t="s">
        <v>34</v>
      </c>
      <c r="C5" s="48" t="s">
        <v>36</v>
      </c>
      <c r="D5" s="48" t="s">
        <v>37</v>
      </c>
      <c r="E5" s="48" t="s">
        <v>58</v>
      </c>
      <c r="F5" s="46" t="s">
        <v>38</v>
      </c>
      <c r="G5" s="48"/>
      <c r="H5" s="50"/>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17" t="str">
        <f>IFERROR(__xludf.DUMMYFUNCTION("IMPORTRANGE(""https://docs.google.com/spreadsheets/d/1vsTcEcugRZXGU84Ng3dXvNCAOD3CAaUTEbnnM7tyUJg/edit?usp=sharing"",""濃厚流動食・補助食品!A1"")"),"4. 濃厚流動食（経管栄養）")</f>
        <v>4. 濃厚流動食（経管栄養）</v>
      </c>
      <c r="B1" s="82"/>
      <c r="C1" s="82"/>
      <c r="D1" s="82"/>
      <c r="E1" s="82"/>
      <c r="F1" s="118" t="str">
        <f>IFERROR(__xludf.DUMMYFUNCTION("IMPORTRANGE(""https://docs.google.com/spreadsheets/d/1vsTcEcugRZXGU84Ng3dXvNCAOD3CAaUTEbnnM7tyUJg/edit?usp=sharing"",""濃厚流動食・補助食品!F1"")"),"5. 補助食品、その他")</f>
        <v>5. 補助食品、その他</v>
      </c>
      <c r="G1" s="82"/>
    </row>
    <row r="2" ht="22.5" customHeight="1">
      <c r="A2" s="57" t="str">
        <f>IFERROR(__xludf.DUMMYFUNCTION("IMPORTRANGE(""https://docs.google.com/spreadsheets/d/1vsTcEcugRZXGU84Ng3dXvNCAOD3CAaUTEbnnM7tyUJg/edit?usp=sharing"",""濃厚流動食・補助食品!A2"")"),"商品名")</f>
        <v>商品名</v>
      </c>
      <c r="B2" s="58"/>
      <c r="C2" s="58"/>
      <c r="D2" s="58"/>
      <c r="E2" s="59"/>
      <c r="F2" s="60" t="s">
        <v>42</v>
      </c>
      <c r="G2" s="120"/>
    </row>
    <row r="3" ht="22.5" customHeight="1">
      <c r="A3" s="62"/>
      <c r="B3" s="58"/>
      <c r="C3" s="58"/>
      <c r="D3" s="58"/>
      <c r="E3" s="59"/>
      <c r="F3" s="63" t="s">
        <v>43</v>
      </c>
      <c r="G3" s="64"/>
    </row>
    <row r="4" ht="22.5" customHeight="1">
      <c r="A4" s="65"/>
      <c r="B4" s="58"/>
      <c r="C4" s="58"/>
      <c r="D4" s="66"/>
      <c r="E4" s="59"/>
      <c r="F4" s="67"/>
      <c r="G4" s="68"/>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69" t="s">
        <v>44</v>
      </c>
      <c r="B1" s="70"/>
      <c r="C1" s="70" t="s">
        <v>45</v>
      </c>
      <c r="D1" s="70"/>
      <c r="E1" s="70"/>
      <c r="F1" s="71"/>
      <c r="G1" s="71"/>
      <c r="H1" s="71"/>
      <c r="I1" s="72"/>
      <c r="J1" s="72"/>
      <c r="K1" s="72"/>
      <c r="L1" s="72"/>
      <c r="M1" s="72"/>
      <c r="N1" s="72"/>
      <c r="O1" s="72"/>
      <c r="P1" s="72"/>
      <c r="Q1" s="72"/>
      <c r="R1" s="72"/>
      <c r="S1" s="72"/>
      <c r="T1" s="72"/>
      <c r="U1" s="72"/>
      <c r="V1" s="72"/>
      <c r="W1" s="72"/>
      <c r="X1" s="72"/>
      <c r="Y1" s="72"/>
      <c r="Z1" s="72"/>
    </row>
    <row r="2" ht="7.5" customHeight="1"/>
    <row r="3" ht="22.5" customHeight="1">
      <c r="A3" s="73" t="str">
        <f>IFERROR(__xludf.DUMMYFUNCTION("IMPORTRANGE(""https://docs.google.com/spreadsheets/d/1vsTcEcugRZXGU84Ng3dXvNCAOD3CAaUTEbnnM7tyUJg/edit?usp=sharing"",""おかず形態一覧表!A1"")"),"1. おかず形態一覧表")</f>
        <v>1. おかず形態一覧表</v>
      </c>
      <c r="B3" s="74"/>
    </row>
    <row r="4" ht="22.5" customHeight="1">
      <c r="A4" s="6" t="str">
        <f>IFERROR(__xludf.DUMMYFUNCTION("IMPORTRANGE(""https://docs.google.com/spreadsheets/d/1vsTcEcugRZXGU84Ng3dXvNCAOD3CAaUTEbnnM7tyUJg/edit?usp=sharing"",""おかず形態一覧表!A2"")"),"食種名称")</f>
        <v>食種名称</v>
      </c>
      <c r="B4" s="127" t="s">
        <v>2</v>
      </c>
      <c r="C4" s="127" t="s">
        <v>3</v>
      </c>
      <c r="D4" s="127" t="s">
        <v>4</v>
      </c>
      <c r="E4" s="127"/>
      <c r="F4" s="127"/>
      <c r="G4" s="127"/>
      <c r="H4" s="127"/>
    </row>
    <row r="5" ht="22.5" customHeight="1">
      <c r="A5" s="6" t="str">
        <f>IFERROR(__xludf.DUMMYFUNCTION("IMPORTRANGE(""https://docs.google.com/spreadsheets/d/1vsTcEcugRZXGU84Ng3dXvNCAOD3CAaUTEbnnM7tyUJg/edit?usp=sharing"",""おかず形態一覧表!A3"")"),"肉のおかず")</f>
        <v>肉のおかず</v>
      </c>
      <c r="B5" s="128" t="s">
        <v>8</v>
      </c>
      <c r="C5" s="128" t="s">
        <v>8</v>
      </c>
      <c r="D5" s="128" t="s">
        <v>8</v>
      </c>
      <c r="E5" s="128"/>
      <c r="F5" s="128"/>
      <c r="G5" s="128"/>
      <c r="H5" s="128"/>
    </row>
    <row r="6" ht="67.5" customHeight="1">
      <c r="A6" s="19" t="str">
        <f>IFERROR(__xludf.DUMMYFUNCTION("IMPORTRANGE(""https://docs.google.com/spreadsheets/d/1vsTcEcugRZXGU84Ng3dXvNCAOD3CAaUTEbnnM7tyUJg/edit?usp=sharing"",""おかず形態一覧表!A4"")"),"画像")</f>
        <v>画像</v>
      </c>
      <c r="B6" s="28" t="str">
        <f>'おかず形態一覧表'!B4</f>
        <v/>
      </c>
      <c r="C6" s="28" t="str">
        <f>'おかず形態一覧表'!C4</f>
        <v/>
      </c>
      <c r="D6" s="28" t="str">
        <f>'おかず形態一覧表'!D4</f>
        <v/>
      </c>
      <c r="E6" s="28" t="str">
        <f>'おかず形態一覧表'!E4</f>
        <v/>
      </c>
      <c r="F6" s="28" t="str">
        <f>'おかず形態一覧表'!F4</f>
        <v/>
      </c>
      <c r="G6" s="28" t="str">
        <f>'おかず形態一覧表'!G4</f>
        <v/>
      </c>
      <c r="H6" s="28" t="str">
        <f>'おかず形態一覧表'!H4</f>
        <v/>
      </c>
    </row>
    <row r="7" ht="22.5" customHeight="1">
      <c r="A7" s="6" t="str">
        <f>IFERROR(__xludf.DUMMYFUNCTION("IMPORTRANGE(""https://docs.google.com/spreadsheets/d/1vsTcEcugRZXGU84Ng3dXvNCAOD3CAaUTEbnnM7tyUJg/edit?usp=sharing"",""おかず形態一覧表!A5"")"),"魚のおかず")</f>
        <v>魚のおかず</v>
      </c>
      <c r="B7" s="128" t="s">
        <v>12</v>
      </c>
      <c r="C7" s="128" t="s">
        <v>12</v>
      </c>
      <c r="D7" s="128" t="s">
        <v>13</v>
      </c>
      <c r="E7" s="128"/>
      <c r="F7" s="128"/>
      <c r="G7" s="128"/>
      <c r="H7" s="128"/>
    </row>
    <row r="8" ht="67.5" customHeight="1">
      <c r="A8" s="19" t="str">
        <f>IFERROR(__xludf.DUMMYFUNCTION("IMPORTRANGE(""https://docs.google.com/spreadsheets/d/1vsTcEcugRZXGU84Ng3dXvNCAOD3CAaUTEbnnM7tyUJg/edit?usp=sharing"",""おかず形態一覧表!A6"")"),"画像")</f>
        <v>画像</v>
      </c>
      <c r="B8" s="28" t="str">
        <f>'おかず形態一覧表'!B6</f>
        <v/>
      </c>
      <c r="C8" s="28" t="str">
        <f>'おかず形態一覧表'!C6</f>
        <v/>
      </c>
      <c r="D8" s="28" t="str">
        <f>'おかず形態一覧表'!D6</f>
        <v/>
      </c>
      <c r="E8" s="28" t="str">
        <f>'おかず形態一覧表'!E6</f>
        <v/>
      </c>
      <c r="F8" s="28" t="str">
        <f>'おかず形態一覧表'!F6</f>
        <v/>
      </c>
      <c r="G8" s="28" t="str">
        <f>'おかず形態一覧表'!G6</f>
        <v/>
      </c>
      <c r="H8" s="28" t="str">
        <f>'おかず形態一覧表'!H6</f>
        <v/>
      </c>
    </row>
    <row r="9" ht="22.5" customHeight="1">
      <c r="A9" s="6" t="str">
        <f>IFERROR(__xludf.DUMMYFUNCTION("IMPORTRANGE(""https://docs.google.com/spreadsheets/d/1vsTcEcugRZXGU84Ng3dXvNCAOD3CAaUTEbnnM7tyUJg/edit?usp=sharing"",""おかず形態一覧表!A7"")"),"野菜のおかず")</f>
        <v>野菜のおかず</v>
      </c>
      <c r="B9" s="128" t="s">
        <v>18</v>
      </c>
      <c r="C9" s="128" t="s">
        <v>18</v>
      </c>
      <c r="D9" s="128" t="s">
        <v>18</v>
      </c>
      <c r="E9" s="128"/>
      <c r="F9" s="128"/>
      <c r="G9" s="128"/>
      <c r="H9" s="128"/>
    </row>
    <row r="10" ht="67.5" customHeight="1">
      <c r="A10" s="33" t="str">
        <f>IFERROR(__xludf.DUMMYFUNCTION("IMPORTRANGE(""https://docs.google.com/spreadsheets/d/1vsTcEcugRZXGU84Ng3dXvNCAOD3CAaUTEbnnM7tyUJg/edit?usp=sharing"",""おかず形態一覧表!A8"")"),"画像")</f>
        <v>画像</v>
      </c>
      <c r="B10" s="35" t="str">
        <f>'おかず形態一覧表'!B8</f>
        <v/>
      </c>
      <c r="C10" s="35" t="str">
        <f>'おかず形態一覧表'!C8</f>
        <v/>
      </c>
      <c r="D10" s="35" t="str">
        <f>'おかず形態一覧表'!D8</f>
        <v/>
      </c>
      <c r="E10" s="35" t="str">
        <f>'おかず形態一覧表'!E8</f>
        <v/>
      </c>
      <c r="F10" s="35" t="str">
        <f>'おかず形態一覧表'!F8</f>
        <v/>
      </c>
      <c r="G10" s="35" t="str">
        <f>'おかず形態一覧表'!G8</f>
        <v/>
      </c>
      <c r="H10" s="35" t="str">
        <f>'おかず形態一覧表'!H8</f>
        <v/>
      </c>
    </row>
    <row r="11" ht="112.5" customHeight="1">
      <c r="A11" s="33" t="str">
        <f>IFERROR(__xludf.DUMMYFUNCTION("IMPORTRANGE(""https://docs.google.com/spreadsheets/d/1vsTcEcugRZXGU84Ng3dXvNCAOD3CAaUTEbnnM7tyUJg/edit?usp=sharing"",""おかず形態一覧表!A9"")"),"内容")</f>
        <v>内容</v>
      </c>
      <c r="B11" s="133" t="s">
        <v>23</v>
      </c>
      <c r="C11" s="133" t="s">
        <v>24</v>
      </c>
      <c r="D11" s="133" t="s">
        <v>25</v>
      </c>
      <c r="E11" s="133"/>
      <c r="F11" s="133"/>
      <c r="G11" s="133"/>
      <c r="H11" s="133"/>
    </row>
    <row r="12" ht="45.0" customHeight="1">
      <c r="A12" s="41" t="str">
        <f>IFERROR(__xludf.DUMMYFUNCTION("IMPORTRANGE(""https://docs.google.com/spreadsheets/d/1vsTcEcugRZXGU84Ng3dXvNCAOD3CAaUTEbnnM7tyUJg/edit?usp=sharing"",""おかず形態一覧表!A10"")"),"大きさ・形状")</f>
        <v>大きさ・形状</v>
      </c>
      <c r="B12" s="43" t="s">
        <v>29</v>
      </c>
      <c r="C12" s="43" t="s">
        <v>30</v>
      </c>
      <c r="D12" s="43" t="s">
        <v>31</v>
      </c>
      <c r="E12" s="43"/>
      <c r="F12" s="43"/>
      <c r="G12" s="43"/>
      <c r="H12" s="43"/>
    </row>
    <row r="13" ht="45.0" customHeight="1">
      <c r="A13" s="41" t="str">
        <f>IFERROR(__xludf.DUMMYFUNCTION("IMPORTRANGE(""https://docs.google.com/spreadsheets/d/1vsTcEcugRZXGU84Ng3dXvNCAOD3CAaUTEbnnM7tyUJg/edit?usp=sharing"",""おかず形態一覧表!A11"")"),"咀嚼の必要性")</f>
        <v>咀嚼の必要性</v>
      </c>
      <c r="B13" s="43" t="s">
        <v>23</v>
      </c>
      <c r="C13" s="43" t="s">
        <v>32</v>
      </c>
      <c r="D13" s="43" t="s">
        <v>33</v>
      </c>
      <c r="E13" s="43"/>
      <c r="F13" s="43"/>
      <c r="G13" s="43"/>
      <c r="H13" s="43"/>
    </row>
    <row r="14" ht="22.5" customHeight="1">
      <c r="A14" s="41" t="str">
        <f>IFERROR(__xludf.DUMMYFUNCTION("IMPORTRANGE(""https://docs.google.com/spreadsheets/d/1vsTcEcugRZXGU84Ng3dXvNCAOD3CAaUTEbnnM7tyUJg/edit?usp=sharing"",""おかず形態一覧表!A12"")"),"学会分類2021")</f>
        <v>学会分類2021</v>
      </c>
      <c r="B14" s="134"/>
      <c r="C14" s="135" t="s">
        <v>35</v>
      </c>
      <c r="D14" s="135" t="s">
        <v>20</v>
      </c>
      <c r="E14" s="135"/>
      <c r="F14" s="135"/>
      <c r="G14" s="135"/>
      <c r="H14" s="135"/>
    </row>
    <row r="15" ht="22.5" customHeight="1">
      <c r="A15" s="51" t="str">
        <f>IFERROR(__xludf.DUMMYFUNCTION("IMPORTRANGE(""https://docs.google.com/spreadsheets/d/1vsTcEcugRZXGU84Ng3dXvNCAOD3CAaUTEbnnM7tyUJg/edit?usp=sharing"",""おかず形態一覧表!A13"")"),"栄養量目安")</f>
        <v>栄養量目安</v>
      </c>
      <c r="B15" s="137" t="s">
        <v>39</v>
      </c>
      <c r="C15" s="137" t="s">
        <v>40</v>
      </c>
      <c r="D15" s="137" t="s">
        <v>41</v>
      </c>
      <c r="E15" s="137"/>
      <c r="F15" s="137"/>
      <c r="G15" s="137"/>
      <c r="H15" s="137"/>
    </row>
    <row r="16" ht="22.5" customHeight="1">
      <c r="A16" s="53"/>
      <c r="B16" s="111">
        <v>1500.0</v>
      </c>
      <c r="C16" s="111">
        <v>1400.0</v>
      </c>
      <c r="D16" s="111">
        <v>1300.0</v>
      </c>
      <c r="E16" s="111"/>
      <c r="F16" s="111"/>
      <c r="G16" s="111"/>
      <c r="H16" s="111"/>
    </row>
    <row r="17" ht="7.5" customHeight="1"/>
    <row r="18" ht="22.5" customHeight="1">
      <c r="A18" s="121" t="str">
        <f>IFERROR(__xludf.DUMMYFUNCTION("IMPORTRANGE(""https://docs.google.com/spreadsheets/d/1vsTcEcugRZXGU84Ng3dXvNCAOD3CAaUTEbnnM7tyUJg/edit?usp=sharing"",""主食一覧!A1"")"),"2. 主食一覧")</f>
        <v>2. 主食一覧</v>
      </c>
      <c r="B18" s="123"/>
    </row>
    <row r="19" ht="22.5" customHeight="1">
      <c r="A19" s="10" t="str">
        <f>IFERROR(__xludf.DUMMYFUNCTION("IMPORTRANGE(""https://docs.google.com/spreadsheets/d/1vsTcEcugRZXGU84Ng3dXvNCAOD3CAaUTEbnnM7tyUJg/edit?usp=sharing"",""主食一覧!A2"")"),"主食名称")</f>
        <v>主食名称</v>
      </c>
      <c r="B19" s="14" t="s">
        <v>6</v>
      </c>
      <c r="C19" s="14" t="s">
        <v>9</v>
      </c>
      <c r="D19" s="14" t="s">
        <v>10</v>
      </c>
      <c r="E19" s="14"/>
      <c r="F19" s="14"/>
      <c r="G19" s="14"/>
      <c r="H19" s="17"/>
    </row>
    <row r="20" ht="67.5" customHeight="1">
      <c r="A20" s="10" t="str">
        <f>IFERROR(__xludf.DUMMYFUNCTION("IMPORTRANGE(""https://docs.google.com/spreadsheets/d/1vsTcEcugRZXGU84Ng3dXvNCAOD3CAaUTEbnnM7tyUJg/edit?usp=sharing"",""主食一覧!A3"")"),"画像")</f>
        <v>画像</v>
      </c>
      <c r="B20" s="23" t="str">
        <f>'主食一覧'!B3</f>
        <v/>
      </c>
      <c r="C20" s="23" t="str">
        <f>'主食一覧'!C3</f>
        <v/>
      </c>
      <c r="D20" s="23" t="str">
        <f>'主食一覧'!D3</f>
        <v/>
      </c>
      <c r="E20" s="23" t="str">
        <f>'主食一覧'!E3</f>
        <v/>
      </c>
      <c r="F20" s="23" t="str">
        <f>'主食一覧'!F3</f>
        <v/>
      </c>
      <c r="G20" s="23" t="str">
        <f>'主食一覧'!G3</f>
        <v/>
      </c>
      <c r="H20" s="23" t="str">
        <f>'主食一覧'!H3</f>
        <v/>
      </c>
    </row>
    <row r="21" ht="45.0" customHeight="1">
      <c r="A21" s="10" t="str">
        <f>IFERROR(__xludf.DUMMYFUNCTION("IMPORTRANGE(""https://docs.google.com/spreadsheets/d/1vsTcEcugRZXGU84Ng3dXvNCAOD3CAaUTEbnnM7tyUJg/edit?usp=sharing"",""主食一覧!A4"")"),"内容")</f>
        <v>内容</v>
      </c>
      <c r="B21" s="143" t="s">
        <v>14</v>
      </c>
      <c r="C21" s="143" t="s">
        <v>15</v>
      </c>
      <c r="D21" s="143" t="s">
        <v>17</v>
      </c>
      <c r="E21" s="143"/>
      <c r="F21" s="143"/>
      <c r="G21" s="143"/>
      <c r="H21" s="124"/>
    </row>
    <row r="22" ht="22.5" customHeight="1">
      <c r="A22" s="10" t="str">
        <f>IFERROR(__xludf.DUMMYFUNCTION("IMPORTRANGE(""https://docs.google.com/spreadsheets/d/1vsTcEcugRZXGU84Ng3dXvNCAOD3CAaUTEbnnM7tyUJg/edit?usp=sharing"",""主食一覧!A5"")"),"学会分類2021")</f>
        <v>学会分類2021</v>
      </c>
      <c r="B22" s="122" t="s">
        <v>19</v>
      </c>
      <c r="C22" s="122" t="s">
        <v>19</v>
      </c>
      <c r="D22" s="122" t="s">
        <v>20</v>
      </c>
      <c r="E22" s="122"/>
      <c r="F22" s="122"/>
      <c r="G22" s="122"/>
      <c r="H22" s="122"/>
    </row>
    <row r="23" ht="7.5" customHeight="1"/>
    <row r="24" ht="22.5" customHeight="1">
      <c r="A24" s="12" t="str">
        <f>IFERROR(__xludf.DUMMYFUNCTION("IMPORTRANGE(""https://docs.google.com/spreadsheets/d/1vsTcEcugRZXGU84Ng3dXvNCAOD3CAaUTEbnnM7tyUJg/edit?usp=sharing"",""水分とろみの基準・水分ゼリー!A1"")"),"3-1. 水分とろみの基準")</f>
        <v>3-1. 水分とろみの基準</v>
      </c>
      <c r="B24" s="126"/>
      <c r="F24" s="12" t="str">
        <f>IFERROR(__xludf.DUMMYFUNCTION("IMPORTRANGE(""https://docs.google.com/spreadsheets/d/1vsTcEcugRZXGU84Ng3dXvNCAOD3CAaUTEbnnM7tyUJg/edit?usp=sharing"",""水分とろみの基準・水分ゼリー!F1"")"),"3-2. 水分ゼリー")</f>
        <v>3-2. 水分ゼリー</v>
      </c>
      <c r="G24" s="126"/>
    </row>
    <row r="25" ht="30.0" customHeight="1">
      <c r="A25" s="16" t="str">
        <f>IFERROR(__xludf.DUMMYFUNCTION("IMPORTRANGE(""https://docs.google.com/spreadsheets/d/1vsTcEcugRZXGU84Ng3dXvNCAOD3CAaUTEbnnM7tyUJg/edit?usp=sharing"",""水分とろみの基準・水分ゼリー!A2"")"),"学会分類2021
（とろみ）")</f>
        <v>学会分類2021
（とろみ）</v>
      </c>
      <c r="B25" s="22" t="str">
        <f>IFERROR(__xludf.DUMMYFUNCTION("IMPORTRANGE(""https://docs.google.com/spreadsheets/d/1vsTcEcugRZXGU84Ng3dXvNCAOD3CAaUTEbnnM7tyUJg/edit?usp=sharing"",""水分とろみの基準・水分ゼリー!B2"")"),"薄いとろみ")</f>
        <v>薄いとろみ</v>
      </c>
      <c r="C25" s="22" t="str">
        <f>IFERROR(__xludf.DUMMYFUNCTION("IMPORTRANGE(""https://docs.google.com/spreadsheets/d/1vsTcEcugRZXGU84Ng3dXvNCAOD3CAaUTEbnnM7tyUJg/edit?usp=sharing"",""水分とろみの基準・水分ゼリー!C2"")"),"中間のとろみ")</f>
        <v>中間のとろみ</v>
      </c>
      <c r="D25" s="22" t="str">
        <f>IFERROR(__xludf.DUMMYFUNCTION("IMPORTRANGE(""https://docs.google.com/spreadsheets/d/1vsTcEcugRZXGU84Ng3dXvNCAOD3CAaUTEbnnM7tyUJg/edit?usp=sharing"",""水分とろみの基準・水分ゼリー!D2"")"),"濃いとろみ")</f>
        <v>濃いとろみ</v>
      </c>
      <c r="E25" s="22" t="str">
        <f>IFERROR(__xludf.DUMMYFUNCTION("IMPORTRANGE(""https://docs.google.com/spreadsheets/d/1vsTcEcugRZXGU84Ng3dXvNCAOD3CAaUTEbnnM7tyUJg/edit?usp=sharing"",""水分とろみの基準・水分ゼリー!E2"")"),"")</f>
        <v/>
      </c>
      <c r="F25" s="25" t="str">
        <f>IFERROR(__xludf.DUMMYFUNCTION("IMPORTRANGE(""https://docs.google.com/spreadsheets/d/1vsTcEcugRZXGU84Ng3dXvNCAOD3CAaUTEbnnM7tyUJg/edit?usp=sharing"",""水分とろみの基準・水分ゼリー!F2"")"),"名称")</f>
        <v>名称</v>
      </c>
      <c r="G25" s="27" t="s">
        <v>16</v>
      </c>
      <c r="H25" s="30"/>
    </row>
    <row r="26" ht="22.5" customHeight="1">
      <c r="A26" s="32" t="str">
        <f>IFERROR(__xludf.DUMMYFUNCTION("IMPORTRANGE(""https://docs.google.com/spreadsheets/d/1vsTcEcugRZXGU84Ng3dXvNCAOD3CAaUTEbnnM7tyUJg/edit?usp=sharing"",""水分とろみの基準・水分ゼリー!A3"")"),"とろみ調整食品")</f>
        <v>とろみ調整食品</v>
      </c>
      <c r="B26" s="34" t="s">
        <v>21</v>
      </c>
      <c r="C26" s="34" t="s">
        <v>21</v>
      </c>
      <c r="D26" s="34" t="s">
        <v>21</v>
      </c>
      <c r="E26" s="37"/>
      <c r="F26" s="39" t="s">
        <v>59</v>
      </c>
      <c r="G26" s="34" t="s">
        <v>22</v>
      </c>
      <c r="H26" s="37"/>
    </row>
    <row r="27" ht="22.5" customHeight="1">
      <c r="A27" s="39" t="str">
        <f>IFERROR(__xludf.DUMMYFUNCTION("IMPORTRANGE(""https://docs.google.com/spreadsheets/d/1vsTcEcugRZXGU84Ng3dXvNCAOD3CAaUTEbnnM7tyUJg/edit?usp=sharing"",""水分とろみの基準・水分ゼリー!A4"")"),"水100mlあたり")</f>
        <v>水100mlあたり</v>
      </c>
      <c r="B27" s="44" t="s">
        <v>26</v>
      </c>
      <c r="C27" s="44" t="s">
        <v>27</v>
      </c>
      <c r="D27" s="44" t="s">
        <v>28</v>
      </c>
      <c r="E27" s="45"/>
      <c r="F27" s="39" t="s">
        <v>60</v>
      </c>
      <c r="G27" s="44" t="s">
        <v>27</v>
      </c>
      <c r="H27" s="45"/>
    </row>
    <row r="28" ht="22.5" customHeight="1">
      <c r="A28" s="46" t="str">
        <f>IFERROR(__xludf.DUMMYFUNCTION("IMPORTRANGE(""https://docs.google.com/spreadsheets/d/1vsTcEcugRZXGU84Ng3dXvNCAOD3CAaUTEbnnM7tyUJg/edit?usp=sharing"",""水分とろみの基準・水分ゼリー!A5"")"),"小さじ")</f>
        <v>小さじ</v>
      </c>
      <c r="B28" s="154" t="s">
        <v>34</v>
      </c>
      <c r="C28" s="154" t="s">
        <v>36</v>
      </c>
      <c r="D28" s="154" t="s">
        <v>37</v>
      </c>
      <c r="E28" s="155"/>
      <c r="F28" s="46" t="s">
        <v>38</v>
      </c>
      <c r="G28" s="157"/>
      <c r="H28" s="159"/>
    </row>
    <row r="29" ht="7.5" customHeight="1"/>
    <row r="30" ht="22.5" customHeight="1">
      <c r="A30" s="129" t="str">
        <f>IFERROR(__xludf.DUMMYFUNCTION("IMPORTRANGE(""https://docs.google.com/spreadsheets/d/1vsTcEcugRZXGU84Ng3dXvNCAOD3CAaUTEbnnM7tyUJg/edit?usp=sharing"",""濃厚流動食・補助食品!A1"")"),"4. 濃厚流動食（経管栄養）")</f>
        <v>4. 濃厚流動食（経管栄養）</v>
      </c>
      <c r="B30" s="130"/>
      <c r="F30" s="131" t="str">
        <f>IFERROR(__xludf.DUMMYFUNCTION("IMPORTRANGE(""https://docs.google.com/spreadsheets/d/1vsTcEcugRZXGU84Ng3dXvNCAOD3CAaUTEbnnM7tyUJg/edit?usp=sharing"",""濃厚流動食・補助食品!F1"")"),"5. 補助食品、その他")</f>
        <v>5. 補助食品、その他</v>
      </c>
      <c r="G30" s="132"/>
    </row>
    <row r="31" ht="22.5" customHeight="1">
      <c r="A31" s="57" t="str">
        <f>IFERROR(__xludf.DUMMYFUNCTION("IMPORTRANGE(""https://docs.google.com/spreadsheets/d/1vsTcEcugRZXGU84Ng3dXvNCAOD3CAaUTEbnnM7tyUJg/edit?usp=sharing"",""濃厚流動食・補助食品!A2"")"),"商品名")</f>
        <v>商品名</v>
      </c>
      <c r="B31" s="58"/>
      <c r="C31" s="58"/>
      <c r="D31" s="58"/>
      <c r="E31" s="59"/>
      <c r="F31" s="162" t="s">
        <v>42</v>
      </c>
      <c r="G31" s="163"/>
      <c r="H31" s="139"/>
    </row>
    <row r="32" ht="22.5" customHeight="1">
      <c r="A32" s="62"/>
      <c r="B32" s="58"/>
      <c r="C32" s="58"/>
      <c r="D32" s="58"/>
      <c r="E32" s="66"/>
      <c r="F32" s="63" t="s">
        <v>43</v>
      </c>
      <c r="G32" s="141"/>
      <c r="H32" s="64"/>
    </row>
    <row r="33" ht="22.5" customHeight="1">
      <c r="A33" s="65"/>
      <c r="B33" s="58"/>
      <c r="C33" s="58"/>
      <c r="D33" s="66"/>
      <c r="E33" s="66"/>
      <c r="F33" s="67"/>
      <c r="G33" s="142"/>
      <c r="H33" s="68"/>
    </row>
    <row r="34" ht="7.5" customHeight="1"/>
    <row r="35" ht="22.5" customHeight="1">
      <c r="A35" s="144" t="str">
        <f>IFERROR(__xludf.DUMMYFUNCTION("IMPORTRANGE(""https://docs.google.com/spreadsheets/d/1vsTcEcugRZXGU84Ng3dXvNCAOD3CAaUTEbnnM7tyUJg/edit?usp=sharing"",""施設概要!A1"")"),"施設概要")</f>
        <v>施設概要</v>
      </c>
      <c r="B35" s="145"/>
    </row>
    <row r="36" ht="22.5" customHeight="1">
      <c r="A36" s="3" t="str">
        <f>IFERROR(__xludf.DUMMYFUNCTION("IMPORTRANGE(""https://docs.google.com/spreadsheets/d/1vsTcEcugRZXGU84Ng3dXvNCAOD3CAaUTEbnnM7tyUJg/edit?usp=sharing"",""施設概要!A2"")"),"所在地")</f>
        <v>所在地</v>
      </c>
      <c r="B36" s="95" t="s">
        <v>0</v>
      </c>
      <c r="C36" s="147"/>
      <c r="D36" s="148"/>
      <c r="E36" s="164" t="s">
        <v>1</v>
      </c>
      <c r="F36" s="150"/>
      <c r="G36" s="150"/>
      <c r="H36" s="151"/>
    </row>
    <row r="37" ht="22.5" customHeight="1">
      <c r="A37" s="3" t="str">
        <f>IFERROR(__xludf.DUMMYFUNCTION("IMPORTRANGE(""https://docs.google.com/spreadsheets/d/1vsTcEcugRZXGU84Ng3dXvNCAOD3CAaUTEbnnM7tyUJg/edit?usp=sharing"",""施設概要!A3"")"),"給食部門名")</f>
        <v>給食部門名</v>
      </c>
      <c r="B37" s="95" t="s">
        <v>5</v>
      </c>
      <c r="C37" s="147"/>
      <c r="D37" s="148"/>
      <c r="E37" s="152"/>
      <c r="H37" s="153"/>
    </row>
    <row r="38" ht="22.5" customHeight="1">
      <c r="A38" s="3" t="str">
        <f>IFERROR(__xludf.DUMMYFUNCTION("IMPORTRANGE(""https://docs.google.com/spreadsheets/d/1vsTcEcugRZXGU84Ng3dXvNCAOD3CAaUTEbnnM7tyUJg/edit?usp=sharing"",""施設概要!A4"")"),"電話")</f>
        <v>電話</v>
      </c>
      <c r="B38" s="95" t="s">
        <v>7</v>
      </c>
      <c r="C38" s="147"/>
      <c r="D38" s="148"/>
      <c r="E38" s="152"/>
      <c r="H38" s="153"/>
    </row>
    <row r="39" ht="22.5" customHeight="1">
      <c r="A39" s="98" t="str">
        <f>IFERROR(__xludf.DUMMYFUNCTION("IMPORTRANGE(""https://docs.google.com/spreadsheets/d/1vsTcEcugRZXGU84Ng3dXvNCAOD3CAaUTEbnnM7tyUJg/edit?usp=sharing"",""施設概要!A5"")"),"FAX")</f>
        <v>FAX</v>
      </c>
      <c r="B39" s="95" t="s">
        <v>11</v>
      </c>
      <c r="C39" s="147"/>
      <c r="D39" s="148"/>
      <c r="E39" s="152"/>
      <c r="H39" s="153"/>
    </row>
    <row r="40" ht="22.5" customHeight="1">
      <c r="A40" s="102" t="str">
        <f>IFERROR(__xludf.DUMMYFUNCTION("IMPORTRANGE(""https://docs.google.com/spreadsheets/d/1vsTcEcugRZXGU84Ng3dXvNCAOD3CAaUTEbnnM7tyUJg/edit?usp=sharing"",""施設概要!A6"")"),"更新日")</f>
        <v>更新日</v>
      </c>
      <c r="B40" s="165">
        <v>46111.67076096065</v>
      </c>
      <c r="C40" s="147"/>
      <c r="D40" s="148"/>
      <c r="E40" s="158"/>
      <c r="F40" s="160"/>
      <c r="G40" s="160"/>
      <c r="H40" s="161"/>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pageSetUpPr fitToPage="1"/>
  </sheetPr>
  <sheetViews>
    <sheetView showGridLines="0" workbookViewId="0"/>
  </sheetViews>
  <sheetFormatPr customHeight="1" defaultColWidth="12.63" defaultRowHeight="15.75"/>
  <cols>
    <col customWidth="1" min="1" max="8" width="16.38"/>
  </cols>
  <sheetData>
    <row r="1" ht="22.5" customHeight="1">
      <c r="A1" s="2" t="str">
        <f>IFERROR(__xludf.DUMMYFUNCTION("IMPORTRANGE(""https://docs.google.com/spreadsheets/d/1vsTcEcugRZXGU84Ng3dXvNCAOD3CAaUTEbnnM7tyUJg/edit?usp=sharing"",""おかず形態一覧表!A1"")"),"1. おかず形態一覧表")</f>
        <v>1. おかず形態一覧表</v>
      </c>
    </row>
    <row r="2" ht="22.5" customHeight="1">
      <c r="A2" s="6" t="str">
        <f>IFERROR(__xludf.DUMMYFUNCTION("IMPORTRANGE(""https://docs.google.com/spreadsheets/d/1vsTcEcugRZXGU84Ng3dXvNCAOD3CAaUTEbnnM7tyUJg/edit?usp=sharing"",""おかず形態一覧表!A2"")"),"食種名称")</f>
        <v>食種名称</v>
      </c>
      <c r="B2" s="8" t="s">
        <v>2</v>
      </c>
      <c r="C2" s="8" t="s">
        <v>3</v>
      </c>
      <c r="D2" s="8" t="s">
        <v>4</v>
      </c>
      <c r="E2" s="8"/>
      <c r="F2" s="8"/>
      <c r="G2" s="8"/>
      <c r="H2" s="8"/>
    </row>
    <row r="3" ht="18.75" customHeight="1">
      <c r="A3" s="13" t="str">
        <f>IFERROR(__xludf.DUMMYFUNCTION("IMPORTRANGE(""https://docs.google.com/spreadsheets/d/1vsTcEcugRZXGU84Ng3dXvNCAOD3CAaUTEbnnM7tyUJg/edit?usp=sharing"",""おかず形態一覧表!A3"")"),"肉のおかず")</f>
        <v>肉のおかず</v>
      </c>
      <c r="B3" s="15" t="s">
        <v>8</v>
      </c>
      <c r="C3" s="15" t="s">
        <v>8</v>
      </c>
      <c r="D3" s="15" t="s">
        <v>8</v>
      </c>
      <c r="E3" s="15"/>
      <c r="F3" s="15"/>
      <c r="G3" s="15"/>
      <c r="H3" s="15"/>
    </row>
    <row r="4" ht="67.5" customHeight="1">
      <c r="A4" s="19" t="str">
        <f>IFERROR(__xludf.DUMMYFUNCTION("IMPORTRANGE(""https://docs.google.com/spreadsheets/d/1vsTcEcugRZXGU84Ng3dXvNCAOD3CAaUTEbnnM7tyUJg/edit?usp=sharing"",""おかず形態一覧表!A4"")"),"画像")</f>
        <v>画像</v>
      </c>
      <c r="B4" s="24"/>
      <c r="C4" s="24"/>
      <c r="D4" s="24"/>
      <c r="E4" s="24"/>
      <c r="F4" s="24"/>
      <c r="G4" s="24"/>
      <c r="H4" s="24"/>
    </row>
    <row r="5" ht="18.75" customHeight="1">
      <c r="A5" s="13" t="str">
        <f>IFERROR(__xludf.DUMMYFUNCTION("IMPORTRANGE(""https://docs.google.com/spreadsheets/d/1vsTcEcugRZXGU84Ng3dXvNCAOD3CAaUTEbnnM7tyUJg/edit?usp=sharing"",""おかず形態一覧表!A5"")"),"魚のおかず")</f>
        <v>魚のおかず</v>
      </c>
      <c r="B5" s="15" t="s">
        <v>12</v>
      </c>
      <c r="C5" s="15" t="s">
        <v>12</v>
      </c>
      <c r="D5" s="15" t="s">
        <v>13</v>
      </c>
      <c r="E5" s="15"/>
      <c r="F5" s="15"/>
      <c r="G5" s="15"/>
      <c r="H5" s="15"/>
    </row>
    <row r="6" ht="67.5" customHeight="1">
      <c r="A6" s="19" t="str">
        <f>IFERROR(__xludf.DUMMYFUNCTION("IMPORTRANGE(""https://docs.google.com/spreadsheets/d/1vsTcEcugRZXGU84Ng3dXvNCAOD3CAaUTEbnnM7tyUJg/edit?usp=sharing"",""おかず形態一覧表!A6"")"),"画像")</f>
        <v>画像</v>
      </c>
      <c r="B6" s="28"/>
      <c r="C6" s="24"/>
      <c r="D6" s="24"/>
      <c r="E6" s="24"/>
      <c r="F6" s="24"/>
      <c r="G6" s="24"/>
      <c r="H6" s="24"/>
    </row>
    <row r="7" ht="18.75" customHeight="1">
      <c r="A7" s="13" t="str">
        <f>IFERROR(__xludf.DUMMYFUNCTION("IMPORTRANGE(""https://docs.google.com/spreadsheets/d/1vsTcEcugRZXGU84Ng3dXvNCAOD3CAaUTEbnnM7tyUJg/edit?usp=sharing"",""おかず形態一覧表!A7"")"),"野菜のおかず")</f>
        <v>野菜のおかず</v>
      </c>
      <c r="B7" s="15" t="s">
        <v>18</v>
      </c>
      <c r="C7" s="15" t="s">
        <v>18</v>
      </c>
      <c r="D7" s="15" t="s">
        <v>18</v>
      </c>
      <c r="E7" s="15"/>
      <c r="F7" s="15"/>
      <c r="G7" s="15"/>
      <c r="H7" s="15"/>
    </row>
    <row r="8" ht="67.5" customHeight="1">
      <c r="A8" s="33" t="str">
        <f>IFERROR(__xludf.DUMMYFUNCTION("IMPORTRANGE(""https://docs.google.com/spreadsheets/d/1vsTcEcugRZXGU84Ng3dXvNCAOD3CAaUTEbnnM7tyUJg/edit?usp=sharing"",""おかず形態一覧表!A8"")"),"画像")</f>
        <v>画像</v>
      </c>
      <c r="B8" s="35"/>
      <c r="C8" s="36"/>
      <c r="D8" s="36"/>
      <c r="E8" s="36"/>
      <c r="F8" s="36"/>
      <c r="G8" s="36"/>
      <c r="H8" s="36"/>
    </row>
    <row r="9" ht="112.5" customHeight="1">
      <c r="A9" s="33" t="str">
        <f>IFERROR(__xludf.DUMMYFUNCTION("IMPORTRANGE(""https://docs.google.com/spreadsheets/d/1vsTcEcugRZXGU84Ng3dXvNCAOD3CAaUTEbnnM7tyUJg/edit?usp=sharing"",""おかず形態一覧表!A9"")"),"内容")</f>
        <v>内容</v>
      </c>
      <c r="B9" s="38" t="s">
        <v>23</v>
      </c>
      <c r="C9" s="38" t="s">
        <v>24</v>
      </c>
      <c r="D9" s="38" t="s">
        <v>25</v>
      </c>
      <c r="E9" s="38"/>
      <c r="F9" s="38"/>
      <c r="G9" s="38"/>
      <c r="H9" s="38"/>
    </row>
    <row r="10" ht="45.0" customHeight="1">
      <c r="A10" s="41" t="str">
        <f>IFERROR(__xludf.DUMMYFUNCTION("IMPORTRANGE(""https://docs.google.com/spreadsheets/d/1vsTcEcugRZXGU84Ng3dXvNCAOD3CAaUTEbnnM7tyUJg/edit?usp=sharing"",""おかず形態一覧表!A10"")"),"大きさ・形状")</f>
        <v>大きさ・形状</v>
      </c>
      <c r="B10" s="43" t="s">
        <v>29</v>
      </c>
      <c r="C10" s="43" t="s">
        <v>30</v>
      </c>
      <c r="D10" s="43" t="s">
        <v>31</v>
      </c>
      <c r="E10" s="43"/>
      <c r="F10" s="43"/>
      <c r="G10" s="43"/>
      <c r="H10" s="43"/>
    </row>
    <row r="11" ht="45.0" customHeight="1">
      <c r="A11" s="41" t="str">
        <f>IFERROR(__xludf.DUMMYFUNCTION("IMPORTRANGE(""https://docs.google.com/spreadsheets/d/1vsTcEcugRZXGU84Ng3dXvNCAOD3CAaUTEbnnM7tyUJg/edit?usp=sharing"",""おかず形態一覧表!A11"")"),"咀嚼の必要性")</f>
        <v>咀嚼の必要性</v>
      </c>
      <c r="B11" s="43" t="s">
        <v>23</v>
      </c>
      <c r="C11" s="43" t="s">
        <v>32</v>
      </c>
      <c r="D11" s="43" t="s">
        <v>33</v>
      </c>
      <c r="E11" s="43"/>
      <c r="F11" s="43"/>
      <c r="G11" s="43"/>
      <c r="H11" s="43"/>
    </row>
    <row r="12" ht="22.5" customHeight="1">
      <c r="A12" s="41" t="str">
        <f>IFERROR(__xludf.DUMMYFUNCTION("IMPORTRANGE(""https://docs.google.com/spreadsheets/d/1vsTcEcugRZXGU84Ng3dXvNCAOD3CAaUTEbnnM7tyUJg/edit?usp=sharing"",""おかず形態一覧表!A12"")"),"学会分類2021")</f>
        <v>学会分類2021</v>
      </c>
      <c r="B12" s="47"/>
      <c r="C12" s="49" t="s">
        <v>35</v>
      </c>
      <c r="D12" s="49" t="s">
        <v>20</v>
      </c>
      <c r="E12" s="49"/>
      <c r="F12" s="49"/>
      <c r="G12" s="49"/>
      <c r="H12" s="49"/>
    </row>
    <row r="13" ht="22.5" customHeight="1">
      <c r="A13" s="51" t="str">
        <f>IFERROR(__xludf.DUMMYFUNCTION("IMPORTRANGE(""https://docs.google.com/spreadsheets/d/1vsTcEcugRZXGU84Ng3dXvNCAOD3CAaUTEbnnM7tyUJg/edit?usp=sharing"",""おかず形態一覧表!A13"")"),"栄養量目安")</f>
        <v>栄養量目安</v>
      </c>
      <c r="B13" s="52" t="s">
        <v>39</v>
      </c>
      <c r="C13" s="52" t="s">
        <v>40</v>
      </c>
      <c r="D13" s="52" t="s">
        <v>41</v>
      </c>
      <c r="E13" s="52"/>
      <c r="F13" s="52"/>
      <c r="G13" s="52"/>
      <c r="H13" s="52"/>
    </row>
    <row r="14" ht="22.5" customHeight="1">
      <c r="A14" s="53"/>
      <c r="B14" s="54">
        <v>1500.0</v>
      </c>
      <c r="C14" s="54">
        <v>1400.0</v>
      </c>
      <c r="D14" s="54">
        <v>1300.0</v>
      </c>
      <c r="E14" s="54"/>
      <c r="F14" s="54"/>
      <c r="G14" s="54"/>
      <c r="H14" s="54"/>
    </row>
  </sheetData>
  <mergeCells count="1">
    <mergeCell ref="A13:A14"/>
  </mergeCells>
  <printOptions gridLines="1" horizontalCentered="1"/>
  <pageMargins bottom="0.75" footer="0.0" header="0.0" left="0.7" right="0.7" top="0.75"/>
  <pageSetup paperSize="9"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pageSetUpPr fitToPage="1"/>
  </sheetPr>
  <sheetViews>
    <sheetView showGridLines="0" workbookViewId="0"/>
  </sheetViews>
  <sheetFormatPr customHeight="1" defaultColWidth="12.63" defaultRowHeight="15.75"/>
  <cols>
    <col customWidth="1" min="1" max="8" width="16.38"/>
  </cols>
  <sheetData>
    <row r="1" ht="22.5" customHeight="1">
      <c r="A1" s="4" t="str">
        <f>IFERROR(__xludf.DUMMYFUNCTION("IMPORTRANGE(""https://docs.google.com/spreadsheets/d/1vsTcEcugRZXGU84Ng3dXvNCAOD3CAaUTEbnnM7tyUJg/edit?usp=sharing"",""主食一覧!A1"")"),"2. 主食一覧")</f>
        <v>2. 主食一覧</v>
      </c>
    </row>
    <row r="2" ht="22.5" customHeight="1">
      <c r="A2" s="10" t="str">
        <f>IFERROR(__xludf.DUMMYFUNCTION("IMPORTRANGE(""https://docs.google.com/spreadsheets/d/1vsTcEcugRZXGU84Ng3dXvNCAOD3CAaUTEbnnM7tyUJg/edit?usp=sharing"",""主食一覧!A2"")"),"主食名称")</f>
        <v>主食名称</v>
      </c>
      <c r="B2" s="14" t="s">
        <v>6</v>
      </c>
      <c r="C2" s="14" t="s">
        <v>9</v>
      </c>
      <c r="D2" s="14" t="s">
        <v>10</v>
      </c>
      <c r="E2" s="14"/>
      <c r="F2" s="14"/>
      <c r="G2" s="14"/>
      <c r="H2" s="17"/>
    </row>
    <row r="3" ht="67.5" customHeight="1">
      <c r="A3" s="10" t="str">
        <f>IFERROR(__xludf.DUMMYFUNCTION("IMPORTRANGE(""https://docs.google.com/spreadsheets/d/1vsTcEcugRZXGU84Ng3dXvNCAOD3CAaUTEbnnM7tyUJg/edit?usp=sharing"",""主食一覧!A3"")"),"画像")</f>
        <v>画像</v>
      </c>
      <c r="B3" s="23"/>
      <c r="C3" s="23"/>
      <c r="D3" s="23"/>
      <c r="E3" s="23"/>
      <c r="F3" s="23"/>
      <c r="G3" s="23"/>
      <c r="H3" s="23"/>
    </row>
    <row r="4" ht="45.0" customHeight="1">
      <c r="A4" s="10" t="str">
        <f>IFERROR(__xludf.DUMMYFUNCTION("IMPORTRANGE(""https://docs.google.com/spreadsheets/d/1vsTcEcugRZXGU84Ng3dXvNCAOD3CAaUTEbnnM7tyUJg/edit?usp=sharing"",""主食一覧!A4"")"),"内容")</f>
        <v>内容</v>
      </c>
      <c r="B4" s="26" t="s">
        <v>14</v>
      </c>
      <c r="C4" s="26" t="s">
        <v>15</v>
      </c>
      <c r="D4" s="26" t="s">
        <v>17</v>
      </c>
      <c r="E4" s="26"/>
      <c r="F4" s="26"/>
      <c r="G4" s="26"/>
      <c r="H4" s="29"/>
    </row>
    <row r="5" ht="22.5" customHeight="1">
      <c r="A5" s="10" t="str">
        <f>IFERROR(__xludf.DUMMYFUNCTION("IMPORTRANGE(""https://docs.google.com/spreadsheets/d/1vsTcEcugRZXGU84Ng3dXvNCAOD3CAaUTEbnnM7tyUJg/edit?usp=sharing"",""主食一覧!A5"")"),"学会分類2021")</f>
        <v>学会分類2021</v>
      </c>
      <c r="B5" s="31" t="s">
        <v>19</v>
      </c>
      <c r="C5" s="31" t="s">
        <v>19</v>
      </c>
      <c r="D5" s="31" t="s">
        <v>20</v>
      </c>
      <c r="E5" s="31"/>
      <c r="F5" s="31"/>
      <c r="G5" s="31"/>
      <c r="H5" s="31"/>
    </row>
  </sheetData>
  <printOptions gridLines="1" horizontalCentered="1"/>
  <pageMargins bottom="0.75" footer="0.0" header="0.0" left="0.7" right="0.7" top="0.75"/>
  <pageSetup paperSize="9" cellComments="atEnd" orientation="portrait"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7" t="str">
        <f>IFERROR(__xludf.DUMMYFUNCTION("IMPORTRANGE(""https://docs.google.com/spreadsheets/d/1vsTcEcugRZXGU84Ng3dXvNCAOD3CAaUTEbnnM7tyUJg/edit?usp=sharing"",""水分とろみの基準・水分ゼリー!A1"")"),"3-1. 水分とろみの基準")</f>
        <v>3-1. 水分とろみの基準</v>
      </c>
      <c r="F1" s="12" t="str">
        <f>IFERROR(__xludf.DUMMYFUNCTION("IMPORTRANGE(""https://docs.google.com/spreadsheets/d/1vsTcEcugRZXGU84Ng3dXvNCAOD3CAaUTEbnnM7tyUJg/edit?usp=sharing"",""水分とろみの基準・水分ゼリー!F1"")"),"3-2. 水分ゼリー")</f>
        <v>3-2. 水分ゼリー</v>
      </c>
    </row>
    <row r="2" ht="30.0" customHeight="1">
      <c r="A2" s="16" t="str">
        <f>IFERROR(__xludf.DUMMYFUNCTION("IMPORTRANGE(""https://docs.google.com/spreadsheets/d/1vsTcEcugRZXGU84Ng3dXvNCAOD3CAaUTEbnnM7tyUJg/edit?usp=sharing"",""水分とろみの基準・水分ゼリー!A2"")"),"学会分類2021
（とろみ）")</f>
        <v>学会分類2021
（とろみ）</v>
      </c>
      <c r="B2" s="22" t="str">
        <f>IFERROR(__xludf.DUMMYFUNCTION("IMPORTRANGE(""https://docs.google.com/spreadsheets/d/1vsTcEcugRZXGU84Ng3dXvNCAOD3CAaUTEbnnM7tyUJg/edit?usp=sharing"",""水分とろみの基準・水分ゼリー!B2"")"),"薄いとろみ")</f>
        <v>薄いとろみ</v>
      </c>
      <c r="C2" s="22" t="str">
        <f>IFERROR(__xludf.DUMMYFUNCTION("IMPORTRANGE(""https://docs.google.com/spreadsheets/d/1vsTcEcugRZXGU84Ng3dXvNCAOD3CAaUTEbnnM7tyUJg/edit?usp=sharing"",""水分とろみの基準・水分ゼリー!C2"")"),"中間のとろみ")</f>
        <v>中間のとろみ</v>
      </c>
      <c r="D2" s="22" t="str">
        <f>IFERROR(__xludf.DUMMYFUNCTION("IMPORTRANGE(""https://docs.google.com/spreadsheets/d/1vsTcEcugRZXGU84Ng3dXvNCAOD3CAaUTEbnnM7tyUJg/edit?usp=sharing"",""水分とろみの基準・水分ゼリー!D2"")"),"濃いとろみ")</f>
        <v>濃いとろみ</v>
      </c>
      <c r="E2" s="22" t="str">
        <f>IFERROR(__xludf.DUMMYFUNCTION("IMPORTRANGE(""https://docs.google.com/spreadsheets/d/1vsTcEcugRZXGU84Ng3dXvNCAOD3CAaUTEbnnM7tyUJg/edit?usp=sharing"",""水分とろみの基準・水分ゼリー!E2"")"),"")</f>
        <v/>
      </c>
      <c r="F2" s="25" t="str">
        <f>IFERROR(__xludf.DUMMYFUNCTION("IMPORTRANGE(""https://docs.google.com/spreadsheets/d/1vsTcEcugRZXGU84Ng3dXvNCAOD3CAaUTEbnnM7tyUJg/edit?usp=sharing"",""水分とろみの基準・水分ゼリー!F2"")"),"名称")</f>
        <v>名称</v>
      </c>
      <c r="G2" s="27" t="s">
        <v>16</v>
      </c>
      <c r="H2" s="30"/>
    </row>
    <row r="3" ht="22.5" customHeight="1">
      <c r="A3" s="32" t="str">
        <f>IFERROR(__xludf.DUMMYFUNCTION("IMPORTRANGE(""https://docs.google.com/spreadsheets/d/1vsTcEcugRZXGU84Ng3dXvNCAOD3CAaUTEbnnM7tyUJg/edit?usp=sharing"",""水分とろみの基準・水分ゼリー!A3"")"),"とろみ調整食品")</f>
        <v>とろみ調整食品</v>
      </c>
      <c r="B3" s="34" t="s">
        <v>21</v>
      </c>
      <c r="C3" s="34" t="s">
        <v>21</v>
      </c>
      <c r="D3" s="34" t="s">
        <v>21</v>
      </c>
      <c r="E3" s="37"/>
      <c r="F3" s="32" t="str">
        <f>IFERROR(__xludf.DUMMYFUNCTION("IMPORTRANGE(""https://docs.google.com/spreadsheets/d/1vsTcEcugRZXGU84Ng3dXvNCAOD3CAaUTEbnnM7tyUJg/edit?usp=sharing"",""水分とろみの基準・水分ゼリー!F3"")"),"とろみ調整食品")</f>
        <v>とろみ調整食品</v>
      </c>
      <c r="G3" s="34" t="s">
        <v>22</v>
      </c>
      <c r="H3" s="37"/>
    </row>
    <row r="4" ht="22.5" customHeight="1">
      <c r="A4" s="39" t="str">
        <f>IFERROR(__xludf.DUMMYFUNCTION("IMPORTRANGE(""https://docs.google.com/spreadsheets/d/1vsTcEcugRZXGU84Ng3dXvNCAOD3CAaUTEbnnM7tyUJg/edit?usp=sharing"",""水分とろみの基準・水分ゼリー!A4"")"),"水100mlあたり")</f>
        <v>水100mlあたり</v>
      </c>
      <c r="B4" s="40" t="s">
        <v>26</v>
      </c>
      <c r="C4" s="40" t="s">
        <v>27</v>
      </c>
      <c r="D4" s="40" t="s">
        <v>28</v>
      </c>
      <c r="E4" s="42"/>
      <c r="F4" s="32" t="str">
        <f>IFERROR(__xludf.DUMMYFUNCTION("IMPORTRANGE(""https://docs.google.com/spreadsheets/d/1vsTcEcugRZXGU84Ng3dXvNCAOD3CAaUTEbnnM7tyUJg/edit?usp=sharing"",""水分とろみの基準・水分ゼリー!F4"")"),"水100mlあたり")</f>
        <v>水100mlあたり</v>
      </c>
      <c r="G4" s="44" t="s">
        <v>27</v>
      </c>
      <c r="H4" s="45"/>
    </row>
    <row r="5" ht="22.5" customHeight="1">
      <c r="A5" s="46" t="str">
        <f>IFERROR(__xludf.DUMMYFUNCTION("IMPORTRANGE(""https://docs.google.com/spreadsheets/d/1vsTcEcugRZXGU84Ng3dXvNCAOD3CAaUTEbnnM7tyUJg/edit?usp=sharing"",""水分とろみの基準・水分ゼリー!A5"")"),"小さじ")</f>
        <v>小さじ</v>
      </c>
      <c r="B5" s="48" t="s">
        <v>34</v>
      </c>
      <c r="C5" s="48" t="s">
        <v>36</v>
      </c>
      <c r="D5" s="48" t="s">
        <v>37</v>
      </c>
      <c r="E5" s="50"/>
      <c r="F5" s="46" t="s">
        <v>38</v>
      </c>
      <c r="G5" s="48"/>
      <c r="H5" s="50"/>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55" t="str">
        <f>IFERROR(__xludf.DUMMYFUNCTION("IMPORTRANGE(""https://docs.google.com/spreadsheets/d/1vsTcEcugRZXGU84Ng3dXvNCAOD3CAaUTEbnnM7tyUJg/edit?usp=sharing"",""濃厚流動食・補助食品!A1"")"),"4. 濃厚流動食（経管栄養）")</f>
        <v>4. 濃厚流動食（経管栄養）</v>
      </c>
      <c r="F1" s="56" t="str">
        <f>IFERROR(__xludf.DUMMYFUNCTION("IMPORTRANGE(""https://docs.google.com/spreadsheets/d/1vsTcEcugRZXGU84Ng3dXvNCAOD3CAaUTEbnnM7tyUJg/edit?usp=sharing"",""濃厚流動食・補助食品!F1"")"),"5. 補助食品、その他")</f>
        <v>5. 補助食品、その他</v>
      </c>
    </row>
    <row r="2" ht="22.5" customHeight="1">
      <c r="A2" s="57" t="str">
        <f>IFERROR(__xludf.DUMMYFUNCTION("IMPORTRANGE(""https://docs.google.com/spreadsheets/d/1vsTcEcugRZXGU84Ng3dXvNCAOD3CAaUTEbnnM7tyUJg/edit?usp=sharing"",""濃厚流動食・補助食品!A2"")"),"商品名")</f>
        <v>商品名</v>
      </c>
      <c r="B2" s="58"/>
      <c r="C2" s="58"/>
      <c r="D2" s="58"/>
      <c r="E2" s="59"/>
      <c r="F2" s="60" t="s">
        <v>42</v>
      </c>
      <c r="G2" s="61"/>
    </row>
    <row r="3" ht="22.5" customHeight="1">
      <c r="A3" s="62"/>
      <c r="B3" s="58"/>
      <c r="C3" s="58"/>
      <c r="D3" s="58"/>
      <c r="E3" s="59"/>
      <c r="F3" s="63" t="s">
        <v>43</v>
      </c>
      <c r="G3" s="64"/>
    </row>
    <row r="4" ht="22.5" customHeight="1">
      <c r="A4" s="65"/>
      <c r="B4" s="58"/>
      <c r="C4" s="58"/>
      <c r="D4" s="66"/>
      <c r="E4" s="59"/>
      <c r="F4" s="67"/>
      <c r="G4" s="68"/>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69" t="s">
        <v>44</v>
      </c>
      <c r="B1" s="70"/>
      <c r="C1" s="70" t="s">
        <v>45</v>
      </c>
      <c r="D1" s="70"/>
      <c r="E1" s="70"/>
      <c r="F1" s="71"/>
      <c r="G1" s="71"/>
      <c r="H1" s="71"/>
      <c r="I1" s="72"/>
      <c r="J1" s="72"/>
      <c r="K1" s="72"/>
      <c r="L1" s="72"/>
      <c r="M1" s="72"/>
      <c r="N1" s="72"/>
      <c r="O1" s="72"/>
      <c r="P1" s="72"/>
      <c r="Q1" s="72"/>
      <c r="R1" s="72"/>
      <c r="S1" s="72"/>
      <c r="T1" s="72"/>
      <c r="U1" s="72"/>
      <c r="V1" s="72"/>
      <c r="W1" s="72"/>
      <c r="X1" s="72"/>
      <c r="Y1" s="72"/>
      <c r="Z1" s="72"/>
    </row>
    <row r="2" ht="7.5" customHeight="1"/>
    <row r="3" ht="22.5" customHeight="1">
      <c r="A3" s="73" t="str">
        <f>IFERROR(__xludf.DUMMYFUNCTION("IMPORTRANGE(""https://docs.google.com/spreadsheets/d/1vsTcEcugRZXGU84Ng3dXvNCAOD3CAaUTEbnnM7tyUJg/edit?usp=sharing"",""おかず形態一覧表!A1"")"),"1. おかず形態一覧表")</f>
        <v>1. おかず形態一覧表</v>
      </c>
      <c r="B3" s="74"/>
    </row>
    <row r="4" ht="22.5" customHeight="1">
      <c r="A4" s="6" t="str">
        <f>IFERROR(__xludf.DUMMYFUNCTION("IMPORTRANGE(""https://docs.google.com/spreadsheets/d/1vsTcEcugRZXGU84Ng3dXvNCAOD3CAaUTEbnnM7tyUJg/edit?usp=sharing"",""おかず形態一覧表!A2"")"),"食種名称")</f>
        <v>食種名称</v>
      </c>
      <c r="B4" s="75" t="str">
        <f>'おかず形態一覧表'!B2</f>
        <v>常食</v>
      </c>
      <c r="C4" s="75" t="str">
        <f>'おかず形態一覧表'!C2</f>
        <v>刻み食</v>
      </c>
      <c r="D4" s="75" t="str">
        <f>'おかず形態一覧表'!D2</f>
        <v>ミキサー食</v>
      </c>
      <c r="E4" s="75" t="str">
        <f>'おかず形態一覧表'!E2</f>
        <v/>
      </c>
      <c r="F4" s="75" t="str">
        <f>'おかず形態一覧表'!F2</f>
        <v/>
      </c>
      <c r="G4" s="75" t="str">
        <f>'おかず形態一覧表'!G2</f>
        <v/>
      </c>
      <c r="H4" s="75" t="str">
        <f>'おかず形態一覧表'!H2</f>
        <v/>
      </c>
    </row>
    <row r="5" ht="22.5" customHeight="1">
      <c r="A5" s="6" t="str">
        <f>IFERROR(__xludf.DUMMYFUNCTION("IMPORTRANGE(""https://docs.google.com/spreadsheets/d/1vsTcEcugRZXGU84Ng3dXvNCAOD3CAaUTEbnnM7tyUJg/edit?usp=sharing"",""おかず形態一覧表!A3"")"),"肉のおかず")</f>
        <v>肉のおかず</v>
      </c>
      <c r="B5" s="76" t="str">
        <f>'おかず形態一覧表'!B3</f>
        <v>鶏肉の梅しそ焼き</v>
      </c>
      <c r="C5" s="76" t="str">
        <f>'おかず形態一覧表'!C3</f>
        <v>鶏肉の梅しそ焼き</v>
      </c>
      <c r="D5" s="76" t="str">
        <f>'おかず形態一覧表'!D3</f>
        <v>鶏肉の梅しそ焼き</v>
      </c>
      <c r="E5" s="76" t="str">
        <f>'おかず形態一覧表'!E3</f>
        <v/>
      </c>
      <c r="F5" s="76" t="str">
        <f>'おかず形態一覧表'!F3</f>
        <v/>
      </c>
      <c r="G5" s="76" t="str">
        <f>'おかず形態一覧表'!G3</f>
        <v/>
      </c>
      <c r="H5" s="76" t="str">
        <f>'おかず形態一覧表'!H3</f>
        <v/>
      </c>
    </row>
    <row r="6" ht="67.5" customHeight="1">
      <c r="A6" s="19" t="str">
        <f>IFERROR(__xludf.DUMMYFUNCTION("IMPORTRANGE(""https://docs.google.com/spreadsheets/d/1vsTcEcugRZXGU84Ng3dXvNCAOD3CAaUTEbnnM7tyUJg/edit?usp=sharing"",""おかず形態一覧表!A4"")"),"画像")</f>
        <v>画像</v>
      </c>
      <c r="B6" s="28" t="str">
        <f>'おかず形態一覧表'!B4</f>
        <v/>
      </c>
      <c r="C6" s="28" t="str">
        <f>'おかず形態一覧表'!C4</f>
        <v/>
      </c>
      <c r="D6" s="28" t="str">
        <f>'おかず形態一覧表'!D4</f>
        <v/>
      </c>
      <c r="E6" s="28" t="str">
        <f>'おかず形態一覧表'!E4</f>
        <v/>
      </c>
      <c r="F6" s="28" t="str">
        <f>'おかず形態一覧表'!F4</f>
        <v/>
      </c>
      <c r="G6" s="28" t="str">
        <f>'おかず形態一覧表'!G4</f>
        <v/>
      </c>
      <c r="H6" s="28" t="str">
        <f>'おかず形態一覧表'!H4</f>
        <v/>
      </c>
    </row>
    <row r="7" ht="22.5" customHeight="1">
      <c r="A7" s="6" t="str">
        <f>IFERROR(__xludf.DUMMYFUNCTION("IMPORTRANGE(""https://docs.google.com/spreadsheets/d/1vsTcEcugRZXGU84Ng3dXvNCAOD3CAaUTEbnnM7tyUJg/edit?usp=sharing"",""おかず形態一覧表!A5"")"),"魚のおかず")</f>
        <v>魚のおかず</v>
      </c>
      <c r="B7" s="76" t="str">
        <f>'おかず形態一覧表'!B5</f>
        <v>さばの塩焼き</v>
      </c>
      <c r="C7" s="76" t="str">
        <f>'おかず形態一覧表'!C5</f>
        <v>さばの塩焼き</v>
      </c>
      <c r="D7" s="76" t="str">
        <f>'おかず形態一覧表'!D5</f>
        <v>魚の塩焼き</v>
      </c>
      <c r="E7" s="76" t="str">
        <f>'おかず形態一覧表'!E5</f>
        <v/>
      </c>
      <c r="F7" s="76" t="str">
        <f>'おかず形態一覧表'!F5</f>
        <v/>
      </c>
      <c r="G7" s="76" t="str">
        <f>'おかず形態一覧表'!G5</f>
        <v/>
      </c>
      <c r="H7" s="76" t="str">
        <f>'おかず形態一覧表'!H5</f>
        <v/>
      </c>
    </row>
    <row r="8" ht="67.5" customHeight="1">
      <c r="A8" s="19" t="str">
        <f>IFERROR(__xludf.DUMMYFUNCTION("IMPORTRANGE(""https://docs.google.com/spreadsheets/d/1vsTcEcugRZXGU84Ng3dXvNCAOD3CAaUTEbnnM7tyUJg/edit?usp=sharing"",""おかず形態一覧表!A6"")"),"画像")</f>
        <v>画像</v>
      </c>
      <c r="B8" s="28" t="str">
        <f>'おかず形態一覧表'!B6</f>
        <v/>
      </c>
      <c r="C8" s="28" t="str">
        <f>'おかず形態一覧表'!C6</f>
        <v/>
      </c>
      <c r="D8" s="28" t="str">
        <f>'おかず形態一覧表'!D6</f>
        <v/>
      </c>
      <c r="E8" s="28" t="str">
        <f>'おかず形態一覧表'!E6</f>
        <v/>
      </c>
      <c r="F8" s="28" t="str">
        <f>'おかず形態一覧表'!F6</f>
        <v/>
      </c>
      <c r="G8" s="28" t="str">
        <f>'おかず形態一覧表'!G6</f>
        <v/>
      </c>
      <c r="H8" s="28" t="str">
        <f>'おかず形態一覧表'!H6</f>
        <v/>
      </c>
    </row>
    <row r="9" ht="22.5" customHeight="1">
      <c r="A9" s="6" t="str">
        <f>IFERROR(__xludf.DUMMYFUNCTION("IMPORTRANGE(""https://docs.google.com/spreadsheets/d/1vsTcEcugRZXGU84Ng3dXvNCAOD3CAaUTEbnnM7tyUJg/edit?usp=sharing"",""おかず形態一覧表!A7"")"),"野菜のおかず")</f>
        <v>野菜のおかず</v>
      </c>
      <c r="B9" s="76" t="str">
        <f>'おかず形態一覧表'!B7</f>
        <v>ほうれん草のあえもの</v>
      </c>
      <c r="C9" s="76" t="str">
        <f>'おかず形態一覧表'!C7</f>
        <v>ほうれん草のあえもの</v>
      </c>
      <c r="D9" s="76" t="str">
        <f>'おかず形態一覧表'!D7</f>
        <v>ほうれん草のあえもの</v>
      </c>
      <c r="E9" s="76" t="str">
        <f>'おかず形態一覧表'!E7</f>
        <v/>
      </c>
      <c r="F9" s="76" t="str">
        <f>'おかず形態一覧表'!F7</f>
        <v/>
      </c>
      <c r="G9" s="76" t="str">
        <f>'おかず形態一覧表'!G7</f>
        <v/>
      </c>
      <c r="H9" s="76" t="str">
        <f>'おかず形態一覧表'!H7</f>
        <v/>
      </c>
    </row>
    <row r="10" ht="67.5" customHeight="1">
      <c r="A10" s="33" t="str">
        <f>IFERROR(__xludf.DUMMYFUNCTION("IMPORTRANGE(""https://docs.google.com/spreadsheets/d/1vsTcEcugRZXGU84Ng3dXvNCAOD3CAaUTEbnnM7tyUJg/edit?usp=sharing"",""おかず形態一覧表!A8"")"),"画像")</f>
        <v>画像</v>
      </c>
      <c r="B10" s="35" t="str">
        <f>'おかず形態一覧表'!B8</f>
        <v/>
      </c>
      <c r="C10" s="35" t="str">
        <f>'おかず形態一覧表'!C8</f>
        <v/>
      </c>
      <c r="D10" s="35" t="str">
        <f>'おかず形態一覧表'!D8</f>
        <v/>
      </c>
      <c r="E10" s="35" t="str">
        <f>'おかず形態一覧表'!E8</f>
        <v/>
      </c>
      <c r="F10" s="35" t="str">
        <f>'おかず形態一覧表'!F8</f>
        <v/>
      </c>
      <c r="G10" s="35" t="str">
        <f>'おかず形態一覧表'!G8</f>
        <v/>
      </c>
      <c r="H10" s="35" t="str">
        <f>'おかず形態一覧表'!H8</f>
        <v/>
      </c>
    </row>
    <row r="11" ht="112.5" customHeight="1">
      <c r="A11" s="33" t="str">
        <f>IFERROR(__xludf.DUMMYFUNCTION("IMPORTRANGE(""https://docs.google.com/spreadsheets/d/1vsTcEcugRZXGU84Ng3dXvNCAOD3CAaUTEbnnM7tyUJg/edit?usp=sharing"",""おかず形態一覧表!A9"")"),"内容")</f>
        <v>内容</v>
      </c>
      <c r="B11" s="108" t="str">
        <f>'おかず形態一覧表'!B9</f>
        <v>一般的な食事</v>
      </c>
      <c r="C11" s="108" t="str">
        <f>'おかず形態一覧表'!C9</f>
        <v>みじん切りにしてトロミをつけ、まとまりやすい食事</v>
      </c>
      <c r="D11" s="108" t="str">
        <f>'おかず形態一覧表'!D9</f>
        <v>舌でつぶせる程度の柔らかさのムース状に、ゼリー状のものを組み合わせた食事</v>
      </c>
      <c r="E11" s="108" t="str">
        <f>'おかず形態一覧表'!E9</f>
        <v/>
      </c>
      <c r="F11" s="108" t="str">
        <f>'おかず形態一覧表'!F9</f>
        <v/>
      </c>
      <c r="G11" s="108" t="str">
        <f>'おかず形態一覧表'!G9</f>
        <v/>
      </c>
      <c r="H11" s="108" t="str">
        <f>'おかず形態一覧表'!H9</f>
        <v/>
      </c>
    </row>
    <row r="12" ht="45.0" customHeight="1">
      <c r="A12" s="41" t="str">
        <f>IFERROR(__xludf.DUMMYFUNCTION("IMPORTRANGE(""https://docs.google.com/spreadsheets/d/1vsTcEcugRZXGU84Ng3dXvNCAOD3CAaUTEbnnM7tyUJg/edit?usp=sharing"",""おかず形態一覧表!A10"")"),"大きさ・形状")</f>
        <v>大きさ・形状</v>
      </c>
      <c r="B12" s="112" t="str">
        <f>'おかず形態一覧表'!B10</f>
        <v>通常の大きさ</v>
      </c>
      <c r="C12" s="112" t="str">
        <f>'おかず形態一覧表'!C10</f>
        <v>0.1～0.5ｃｍ</v>
      </c>
      <c r="D12" s="112" t="str">
        <f>'おかず形態一覧表'!D10</f>
        <v>ムース状、ゼリー状</v>
      </c>
      <c r="E12" s="112" t="str">
        <f>'おかず形態一覧表'!E10</f>
        <v/>
      </c>
      <c r="F12" s="112" t="str">
        <f>'おかず形態一覧表'!F10</f>
        <v/>
      </c>
      <c r="G12" s="112" t="str">
        <f>'おかず形態一覧表'!G10</f>
        <v/>
      </c>
      <c r="H12" s="112" t="str">
        <f>'おかず形態一覧表'!H10</f>
        <v/>
      </c>
    </row>
    <row r="13" ht="45.0" customHeight="1">
      <c r="A13" s="41" t="str">
        <f>IFERROR(__xludf.DUMMYFUNCTION("IMPORTRANGE(""https://docs.google.com/spreadsheets/d/1vsTcEcugRZXGU84Ng3dXvNCAOD3CAaUTEbnnM7tyUJg/edit?usp=sharing"",""おかず形態一覧表!A11"")"),"咀嚼の必要性")</f>
        <v>咀嚼の必要性</v>
      </c>
      <c r="B13" s="112" t="str">
        <f>'おかず形態一覧表'!B11</f>
        <v>一般的な食事</v>
      </c>
      <c r="C13" s="112" t="str">
        <f>'おかず形態一覧表'!C11</f>
        <v>舌でつぶせる</v>
      </c>
      <c r="D13" s="112" t="str">
        <f>'おかず形態一覧表'!D11</f>
        <v>噛まなくてよい</v>
      </c>
      <c r="E13" s="112" t="str">
        <f>'おかず形態一覧表'!E11</f>
        <v/>
      </c>
      <c r="F13" s="112" t="str">
        <f>'おかず形態一覧表'!F11</f>
        <v/>
      </c>
      <c r="G13" s="112" t="str">
        <f>'おかず形態一覧表'!G11</f>
        <v/>
      </c>
      <c r="H13" s="112" t="str">
        <f>'おかず形態一覧表'!H11</f>
        <v/>
      </c>
    </row>
    <row r="14" ht="22.5" customHeight="1">
      <c r="A14" s="41" t="str">
        <f>IFERROR(__xludf.DUMMYFUNCTION("IMPORTRANGE(""https://docs.google.com/spreadsheets/d/1vsTcEcugRZXGU84Ng3dXvNCAOD3CAaUTEbnnM7tyUJg/edit?usp=sharing"",""おかず形態一覧表!A12"")"),"学会分類2021")</f>
        <v>学会分類2021</v>
      </c>
      <c r="B14" s="47" t="str">
        <f>'おかず形態一覧表'!B12</f>
        <v/>
      </c>
      <c r="C14" s="47" t="str">
        <f>'おかず形態一覧表'!C12</f>
        <v>3</v>
      </c>
      <c r="D14" s="47" t="str">
        <f>'おかず形態一覧表'!D12</f>
        <v>2-1</v>
      </c>
      <c r="E14" s="47" t="str">
        <f>'おかず形態一覧表'!E12</f>
        <v/>
      </c>
      <c r="F14" s="47" t="str">
        <f>'おかず形態一覧表'!F12</f>
        <v/>
      </c>
      <c r="G14" s="47" t="str">
        <f>'おかず形態一覧表'!G12</f>
        <v/>
      </c>
      <c r="H14" s="47" t="str">
        <f>'おかず形態一覧表'!H12</f>
        <v/>
      </c>
    </row>
    <row r="15" ht="22.5" customHeight="1">
      <c r="A15" s="51" t="str">
        <f>IFERROR(__xludf.DUMMYFUNCTION("IMPORTRANGE(""https://docs.google.com/spreadsheets/d/1vsTcEcugRZXGU84Ng3dXvNCAOD3CAaUTEbnnM7tyUJg/edit?usp=sharing"",""おかず形態一覧表!A13"")"),"栄養量目安")</f>
        <v>栄養量目安</v>
      </c>
      <c r="B15" s="113" t="str">
        <f>'おかず形態一覧表'!B13</f>
        <v>米飯140</v>
      </c>
      <c r="C15" s="113" t="str">
        <f>'おかず形態一覧表'!C13</f>
        <v>全粥250</v>
      </c>
      <c r="D15" s="113" t="str">
        <f>'おかず形態一覧表'!D13</f>
        <v>ミキサー粥250</v>
      </c>
      <c r="E15" s="113" t="str">
        <f>'おかず形態一覧表'!E13</f>
        <v/>
      </c>
      <c r="F15" s="113" t="str">
        <f>'おかず形態一覧表'!F13</f>
        <v/>
      </c>
      <c r="G15" s="113" t="str">
        <f>'おかず形態一覧表'!G13</f>
        <v/>
      </c>
      <c r="H15" s="113" t="str">
        <f>'おかず形態一覧表'!H13</f>
        <v/>
      </c>
    </row>
    <row r="16" ht="22.5" customHeight="1">
      <c r="A16" s="53"/>
      <c r="B16" s="115">
        <f>'おかず形態一覧表'!B14</f>
        <v>1500</v>
      </c>
      <c r="C16" s="115">
        <f>'おかず形態一覧表'!C14</f>
        <v>1400</v>
      </c>
      <c r="D16" s="115">
        <f>'おかず形態一覧表'!D14</f>
        <v>1300</v>
      </c>
      <c r="E16" s="115" t="str">
        <f>'おかず形態一覧表'!E14</f>
        <v/>
      </c>
      <c r="F16" s="115" t="str">
        <f>'おかず形態一覧表'!F14</f>
        <v/>
      </c>
      <c r="G16" s="115" t="str">
        <f>'おかず形態一覧表'!G14</f>
        <v/>
      </c>
      <c r="H16" s="115" t="str">
        <f>'おかず形態一覧表'!H14</f>
        <v/>
      </c>
    </row>
    <row r="17" ht="7.5" customHeight="1"/>
    <row r="18" ht="22.5" customHeight="1">
      <c r="A18" s="121" t="str">
        <f>IFERROR(__xludf.DUMMYFUNCTION("IMPORTRANGE(""https://docs.google.com/spreadsheets/d/1vsTcEcugRZXGU84Ng3dXvNCAOD3CAaUTEbnnM7tyUJg/edit?usp=sharing"",""主食一覧!A1"")"),"2. 主食一覧")</f>
        <v>2. 主食一覧</v>
      </c>
      <c r="B18" s="123"/>
    </row>
    <row r="19" ht="22.5" customHeight="1">
      <c r="A19" s="10" t="str">
        <f>IFERROR(__xludf.DUMMYFUNCTION("IMPORTRANGE(""https://docs.google.com/spreadsheets/d/1vsTcEcugRZXGU84Ng3dXvNCAOD3CAaUTEbnnM7tyUJg/edit?usp=sharing"",""主食一覧!A2"")"),"主食名称")</f>
        <v>主食名称</v>
      </c>
      <c r="B19" s="17" t="str">
        <f>'主食一覧'!B2</f>
        <v>米飯</v>
      </c>
      <c r="C19" s="17" t="str">
        <f>'主食一覧'!C2</f>
        <v>全粥</v>
      </c>
      <c r="D19" s="17" t="str">
        <f>'主食一覧'!D2</f>
        <v>ミキサー粥</v>
      </c>
      <c r="E19" s="17" t="str">
        <f>'主食一覧'!E2</f>
        <v/>
      </c>
      <c r="F19" s="17" t="str">
        <f>'主食一覧'!F2</f>
        <v/>
      </c>
      <c r="G19" s="17" t="str">
        <f>'主食一覧'!G2</f>
        <v/>
      </c>
      <c r="H19" s="17" t="str">
        <f>'主食一覧'!H2</f>
        <v/>
      </c>
    </row>
    <row r="20" ht="67.5" customHeight="1">
      <c r="A20" s="10" t="str">
        <f>IFERROR(__xludf.DUMMYFUNCTION("IMPORTRANGE(""https://docs.google.com/spreadsheets/d/1vsTcEcugRZXGU84Ng3dXvNCAOD3CAaUTEbnnM7tyUJg/edit?usp=sharing"",""主食一覧!A3"")"),"画像")</f>
        <v>画像</v>
      </c>
      <c r="B20" s="23" t="str">
        <f>'主食一覧'!B3</f>
        <v/>
      </c>
      <c r="C20" s="23" t="str">
        <f>'主食一覧'!C3</f>
        <v/>
      </c>
      <c r="D20" s="23" t="str">
        <f>'主食一覧'!D3</f>
        <v/>
      </c>
      <c r="E20" s="23" t="str">
        <f>'主食一覧'!E3</f>
        <v/>
      </c>
      <c r="F20" s="23" t="str">
        <f>'主食一覧'!F3</f>
        <v/>
      </c>
      <c r="G20" s="23" t="str">
        <f>'主食一覧'!G3</f>
        <v/>
      </c>
      <c r="H20" s="23" t="str">
        <f>'主食一覧'!H3</f>
        <v/>
      </c>
    </row>
    <row r="21" ht="45.0" customHeight="1">
      <c r="A21" s="10" t="str">
        <f>IFERROR(__xludf.DUMMYFUNCTION("IMPORTRANGE(""https://docs.google.com/spreadsheets/d/1vsTcEcugRZXGU84Ng3dXvNCAOD3CAaUTEbnnM7tyUJg/edit?usp=sharing"",""主食一覧!A4"")"),"内容")</f>
        <v>内容</v>
      </c>
      <c r="B21" s="124" t="str">
        <f>'主食一覧'!B4</f>
        <v>通常のごはん</v>
      </c>
      <c r="C21" s="124" t="str">
        <f>'主食一覧'!C4</f>
        <v>やわらかい</v>
      </c>
      <c r="D21" s="124" t="str">
        <f>'主食一覧'!D4</f>
        <v>全粥に1％スベラカーゼを加えミキサーにかけたもの</v>
      </c>
      <c r="E21" s="124" t="str">
        <f>'主食一覧'!E4</f>
        <v/>
      </c>
      <c r="F21" s="124" t="str">
        <f>'主食一覧'!F4</f>
        <v/>
      </c>
      <c r="G21" s="124" t="str">
        <f>'主食一覧'!G4</f>
        <v/>
      </c>
      <c r="H21" s="124" t="str">
        <f>'主食一覧'!H4</f>
        <v/>
      </c>
    </row>
    <row r="22" ht="22.5" customHeight="1">
      <c r="A22" s="10" t="str">
        <f>IFERROR(__xludf.DUMMYFUNCTION("IMPORTRANGE(""https://docs.google.com/spreadsheets/d/1vsTcEcugRZXGU84Ng3dXvNCAOD3CAaUTEbnnM7tyUJg/edit?usp=sharing"",""主食一覧!A5"")"),"学会分類2021")</f>
        <v>学会分類2021</v>
      </c>
      <c r="B22" s="125" t="str">
        <f>'主食一覧'!B5</f>
        <v>4</v>
      </c>
      <c r="C22" s="125" t="str">
        <f>'主食一覧'!C5</f>
        <v>4</v>
      </c>
      <c r="D22" s="125" t="str">
        <f>'主食一覧'!D5</f>
        <v>2-1</v>
      </c>
      <c r="E22" s="125" t="str">
        <f>'主食一覧'!E5</f>
        <v/>
      </c>
      <c r="F22" s="125" t="str">
        <f>'主食一覧'!F5</f>
        <v/>
      </c>
      <c r="G22" s="125" t="str">
        <f>'主食一覧'!G5</f>
        <v/>
      </c>
      <c r="H22" s="125" t="str">
        <f>'主食一覧'!H5</f>
        <v/>
      </c>
    </row>
    <row r="23" ht="7.5" customHeight="1"/>
    <row r="24" ht="22.5" customHeight="1">
      <c r="A24" s="12" t="str">
        <f>IFERROR(__xludf.DUMMYFUNCTION("IMPORTRANGE(""https://docs.google.com/spreadsheets/d/1vsTcEcugRZXGU84Ng3dXvNCAOD3CAaUTEbnnM7tyUJg/edit?usp=sharing"",""水分とろみの基準・水分ゼリー!A1"")"),"3-1. 水分とろみの基準")</f>
        <v>3-1. 水分とろみの基準</v>
      </c>
      <c r="B24" s="126"/>
      <c r="F24" s="12" t="str">
        <f>IFERROR(__xludf.DUMMYFUNCTION("IMPORTRANGE(""https://docs.google.com/spreadsheets/d/1vsTcEcugRZXGU84Ng3dXvNCAOD3CAaUTEbnnM7tyUJg/edit?usp=sharing"",""水分とろみの基準・水分ゼリー!F1"")"),"3-2. 水分ゼリー")</f>
        <v>3-2. 水分ゼリー</v>
      </c>
      <c r="G24" s="126"/>
    </row>
    <row r="25" ht="30.0" customHeight="1">
      <c r="A25" s="16" t="str">
        <f>IFERROR(__xludf.DUMMYFUNCTION("IMPORTRANGE(""https://docs.google.com/spreadsheets/d/1vsTcEcugRZXGU84Ng3dXvNCAOD3CAaUTEbnnM7tyUJg/edit?usp=sharing"",""水分とろみの基準・水分ゼリー!A2"")"),"学会分類2021
（とろみ）")</f>
        <v>学会分類2021
（とろみ）</v>
      </c>
      <c r="B25" s="22" t="str">
        <f>IFERROR(__xludf.DUMMYFUNCTION("IMPORTRANGE(""https://docs.google.com/spreadsheets/d/1vsTcEcugRZXGU84Ng3dXvNCAOD3CAaUTEbnnM7tyUJg/edit?usp=sharing"",""水分とろみの基準・水分ゼリー!B2"")"),"薄いとろみ")</f>
        <v>薄いとろみ</v>
      </c>
      <c r="C25" s="22" t="str">
        <f>IFERROR(__xludf.DUMMYFUNCTION("IMPORTRANGE(""https://docs.google.com/spreadsheets/d/1vsTcEcugRZXGU84Ng3dXvNCAOD3CAaUTEbnnM7tyUJg/edit?usp=sharing"",""水分とろみの基準・水分ゼリー!C2"")"),"中間のとろみ")</f>
        <v>中間のとろみ</v>
      </c>
      <c r="D25" s="22" t="str">
        <f>IFERROR(__xludf.DUMMYFUNCTION("IMPORTRANGE(""https://docs.google.com/spreadsheets/d/1vsTcEcugRZXGU84Ng3dXvNCAOD3CAaUTEbnnM7tyUJg/edit?usp=sharing"",""水分とろみの基準・水分ゼリー!D2"")"),"濃いとろみ")</f>
        <v>濃いとろみ</v>
      </c>
      <c r="E25" s="22" t="str">
        <f>IFERROR(__xludf.DUMMYFUNCTION("IMPORTRANGE(""https://docs.google.com/spreadsheets/d/1vsTcEcugRZXGU84Ng3dXvNCAOD3CAaUTEbnnM7tyUJg/edit?usp=sharing"",""水分とろみの基準・水分ゼリー!E2"")"),"")</f>
        <v/>
      </c>
      <c r="F25" s="25" t="str">
        <f>IFERROR(__xludf.DUMMYFUNCTION("IMPORTRANGE(""https://docs.google.com/spreadsheets/d/1vsTcEcugRZXGU84Ng3dXvNCAOD3CAaUTEbnnM7tyUJg/edit?usp=sharing"",""水分とろみの基準・水分ゼリー!F2"")"),"名称")</f>
        <v>名称</v>
      </c>
      <c r="G25" s="30" t="str">
        <f>'水分とろみの基準・水分ゼリー'!G2</f>
        <v>お茶ゼリー</v>
      </c>
      <c r="H25" s="30" t="str">
        <f>'水分とろみの基準・水分ゼリー'!H2</f>
        <v/>
      </c>
    </row>
    <row r="26" ht="22.5" customHeight="1">
      <c r="A26" s="32" t="str">
        <f>IFERROR(__xludf.DUMMYFUNCTION("IMPORTRANGE(""https://docs.google.com/spreadsheets/d/1vsTcEcugRZXGU84Ng3dXvNCAOD3CAaUTEbnnM7tyUJg/edit?usp=sharing"",""水分とろみの基準・水分ゼリー!A3"")"),"とろみ調整食品")</f>
        <v>とろみ調整食品</v>
      </c>
      <c r="B26" s="37" t="str">
        <f>'水分とろみの基準・水分ゼリー'!B3</f>
        <v>つるりんこ</v>
      </c>
      <c r="C26" s="37" t="str">
        <f>'水分とろみの基準・水分ゼリー'!C3</f>
        <v>つるりんこ</v>
      </c>
      <c r="D26" s="37" t="str">
        <f>'水分とろみの基準・水分ゼリー'!D3</f>
        <v>つるりんこ</v>
      </c>
      <c r="E26" s="37" t="str">
        <f>'水分とろみの基準・水分ゼリー'!E3</f>
        <v/>
      </c>
      <c r="F26" s="32" t="str">
        <f>IFERROR(__xludf.DUMMYFUNCTION("IMPORTRANGE(""https://docs.google.com/spreadsheets/d/1vsTcEcugRZXGU84Ng3dXvNCAOD3CAaUTEbnnM7tyUJg/edit?usp=sharing"",""水分とろみの基準・水分ゼリー!F3"")"),"とろみ調整食品")</f>
        <v>とろみ調整食品</v>
      </c>
      <c r="G26" s="37" t="str">
        <f>'水分とろみの基準・水分ゼリー'!G3</f>
        <v>イナアガー</v>
      </c>
      <c r="H26" s="37" t="str">
        <f>'水分とろみの基準・水分ゼリー'!H3</f>
        <v/>
      </c>
    </row>
    <row r="27" ht="22.5" customHeight="1">
      <c r="A27" s="39" t="str">
        <f>IFERROR(__xludf.DUMMYFUNCTION("IMPORTRANGE(""https://docs.google.com/spreadsheets/d/1vsTcEcugRZXGU84Ng3dXvNCAOD3CAaUTEbnnM7tyUJg/edit?usp=sharing"",""水分とろみの基準・水分ゼリー!A4"")"),"水100mlあたり")</f>
        <v>水100mlあたり</v>
      </c>
      <c r="B27" s="45" t="str">
        <f>'水分とろみの基準・水分ゼリー'!B4</f>
        <v>0.8ｇ</v>
      </c>
      <c r="C27" s="45" t="str">
        <f>'水分とろみの基準・水分ゼリー'!C4</f>
        <v>1.8ｇ</v>
      </c>
      <c r="D27" s="45" t="str">
        <f>'水分とろみの基準・水分ゼリー'!D4</f>
        <v>2.5ｇ</v>
      </c>
      <c r="E27" s="45" t="str">
        <f>'水分とろみの基準・水分ゼリー'!E4</f>
        <v/>
      </c>
      <c r="F27" s="32" t="str">
        <f>IFERROR(__xludf.DUMMYFUNCTION("IMPORTRANGE(""https://docs.google.com/spreadsheets/d/1vsTcEcugRZXGU84Ng3dXvNCAOD3CAaUTEbnnM7tyUJg/edit?usp=sharing"",""水分とろみの基準・水分ゼリー!F4"")"),"水100mlあたり")</f>
        <v>水100mlあたり</v>
      </c>
      <c r="G27" s="45" t="str">
        <f>'水分とろみの基準・水分ゼリー'!G4</f>
        <v>1.8ｇ</v>
      </c>
      <c r="H27" s="45" t="str">
        <f>'水分とろみの基準・水分ゼリー'!H4</f>
        <v/>
      </c>
    </row>
    <row r="28" ht="22.5" customHeight="1">
      <c r="A28" s="46" t="str">
        <f>IFERROR(__xludf.DUMMYFUNCTION("IMPORTRANGE(""https://docs.google.com/spreadsheets/d/1vsTcEcugRZXGU84Ng3dXvNCAOD3CAaUTEbnnM7tyUJg/edit?usp=sharing"",""水分とろみの基準・水分ゼリー!A5"")"),"小さじ")</f>
        <v>小さじ</v>
      </c>
      <c r="B28" s="50" t="str">
        <f>'水分とろみの基準・水分ゼリー'!B5</f>
        <v>0.5</v>
      </c>
      <c r="C28" s="50" t="str">
        <f>'水分とろみの基準・水分ゼリー'!C5</f>
        <v>1</v>
      </c>
      <c r="D28" s="50" t="str">
        <f>'水分とろみの基準・水分ゼリー'!D5</f>
        <v>1.5</v>
      </c>
      <c r="E28" s="50" t="str">
        <f>'水分とろみの基準・水分ゼリー'!E5</f>
        <v/>
      </c>
      <c r="F28" s="46" t="s">
        <v>38</v>
      </c>
      <c r="G28" s="50" t="str">
        <f>'水分とろみの基準・水分ゼリー'!G5</f>
        <v/>
      </c>
      <c r="H28" s="50" t="str">
        <f>'水分とろみの基準・水分ゼリー'!H5</f>
        <v/>
      </c>
    </row>
    <row r="29" ht="7.5" customHeight="1"/>
    <row r="30" ht="22.5" customHeight="1">
      <c r="A30" s="129" t="str">
        <f>IFERROR(__xludf.DUMMYFUNCTION("IMPORTRANGE(""https://docs.google.com/spreadsheets/d/1vsTcEcugRZXGU84Ng3dXvNCAOD3CAaUTEbnnM7tyUJg/edit?usp=sharing"",""濃厚流動食・補助食品!A1"")"),"4. 濃厚流動食（経管栄養）")</f>
        <v>4. 濃厚流動食（経管栄養）</v>
      </c>
      <c r="B30" s="130"/>
      <c r="F30" s="131" t="str">
        <f>IFERROR(__xludf.DUMMYFUNCTION("IMPORTRANGE(""https://docs.google.com/spreadsheets/d/1vsTcEcugRZXGU84Ng3dXvNCAOD3CAaUTEbnnM7tyUJg/edit?usp=sharing"",""濃厚流動食・補助食品!F1"")"),"5. 補助食品、その他")</f>
        <v>5. 補助食品、その他</v>
      </c>
      <c r="G30" s="132"/>
    </row>
    <row r="31" ht="22.5" customHeight="1">
      <c r="A31" s="57" t="str">
        <f>IFERROR(__xludf.DUMMYFUNCTION("IMPORTRANGE(""https://docs.google.com/spreadsheets/d/1vsTcEcugRZXGU84Ng3dXvNCAOD3CAaUTEbnnM7tyUJg/edit?usp=sharing"",""濃厚流動食・補助食品!A2"")"),"商品名")</f>
        <v>商品名</v>
      </c>
      <c r="B31" s="66" t="str">
        <f>'濃厚流動食・補助食品'!B2</f>
        <v/>
      </c>
      <c r="C31" s="66" t="str">
        <f>'濃厚流動食・補助食品'!C2</f>
        <v/>
      </c>
      <c r="D31" s="66" t="str">
        <f>'濃厚流動食・補助食品'!D2</f>
        <v/>
      </c>
      <c r="E31" s="59" t="str">
        <f>'濃厚流動食・補助食品'!E2</f>
        <v/>
      </c>
      <c r="F31" s="136" t="str">
        <f>'濃厚流動食・補助食品'!F2</f>
        <v>０ｊ・１ｊ対応： 可能</v>
      </c>
      <c r="G31" s="138" t="str">
        <f>'濃厚流動食・補助食品'!G2</f>
        <v/>
      </c>
      <c r="H31" s="139"/>
    </row>
    <row r="32" ht="22.5" customHeight="1">
      <c r="A32" s="62"/>
      <c r="B32" s="66" t="str">
        <f>'濃厚流動食・補助食品'!B3</f>
        <v/>
      </c>
      <c r="C32" s="66" t="str">
        <f>'濃厚流動食・補助食品'!C3</f>
        <v/>
      </c>
      <c r="D32" s="66" t="str">
        <f>'濃厚流動食・補助食品'!D3</f>
        <v/>
      </c>
      <c r="E32" s="66" t="str">
        <f>'濃厚流動食・補助食品'!E3</f>
        <v/>
      </c>
      <c r="F32" s="140" t="str">
        <f>'濃厚流動食・補助食品'!F3</f>
        <v>エンジョイカップゼリー、エンジョイ小さなハイカロリーゼリー、
えねぱくゼリー（ご家族負担）</v>
      </c>
      <c r="G32" s="141"/>
      <c r="H32" s="64"/>
    </row>
    <row r="33" ht="22.5" customHeight="1">
      <c r="A33" s="65"/>
      <c r="B33" s="66" t="str">
        <f>'濃厚流動食・補助食品'!B4</f>
        <v/>
      </c>
      <c r="C33" s="66" t="str">
        <f>'濃厚流動食・補助食品'!C4</f>
        <v/>
      </c>
      <c r="D33" s="66" t="str">
        <f>'濃厚流動食・補助食品'!D4</f>
        <v/>
      </c>
      <c r="E33" s="66" t="str">
        <f>'濃厚流動食・補助食品'!E4</f>
        <v/>
      </c>
      <c r="F33" s="67"/>
      <c r="G33" s="142"/>
      <c r="H33" s="68"/>
    </row>
    <row r="34" ht="7.5" customHeight="1"/>
    <row r="35" ht="22.5" customHeight="1">
      <c r="A35" s="144" t="str">
        <f>IFERROR(__xludf.DUMMYFUNCTION("IMPORTRANGE(""https://docs.google.com/spreadsheets/d/1vsTcEcugRZXGU84Ng3dXvNCAOD3CAaUTEbnnM7tyUJg/edit?usp=sharing"",""施設概要!A1"")"),"施設概要")</f>
        <v>施設概要</v>
      </c>
      <c r="B35" s="145"/>
    </row>
    <row r="36" ht="22.5" customHeight="1">
      <c r="A36" s="3" t="str">
        <f>IFERROR(__xludf.DUMMYFUNCTION("IMPORTRANGE(""https://docs.google.com/spreadsheets/d/1vsTcEcugRZXGU84Ng3dXvNCAOD3CAaUTEbnnM7tyUJg/edit?usp=sharing"",""施設概要!A2"")"),"所在地")</f>
        <v>所在地</v>
      </c>
      <c r="B36" s="146" t="str">
        <f>'施設概要'!B2</f>
        <v>〒959-1223　燕市上児木390番地</v>
      </c>
      <c r="C36" s="147"/>
      <c r="D36" s="148"/>
      <c r="E36" s="149" t="str">
        <f>'施設概要'!C2</f>
        <v>ショートステイ、デイサービスを併設しています。多職種協働でご利用者様の栄養状態や摂取状態の確認をし、一人ひとりに合った個別対応食の提供に務めています。行事食を取り入れ食事面からの四季の移り変わりを感じて頂けるよう心掛けております。</v>
      </c>
      <c r="F36" s="150"/>
      <c r="G36" s="150"/>
      <c r="H36" s="151"/>
    </row>
    <row r="37" ht="22.5" customHeight="1">
      <c r="A37" s="3" t="str">
        <f>IFERROR(__xludf.DUMMYFUNCTION("IMPORTRANGE(""https://docs.google.com/spreadsheets/d/1vsTcEcugRZXGU84Ng3dXvNCAOD3CAaUTEbnnM7tyUJg/edit?usp=sharing"",""施設概要!A3"")"),"給食部門名")</f>
        <v>給食部門名</v>
      </c>
      <c r="B37" s="146" t="str">
        <f>'施設概要'!B3</f>
        <v>なし</v>
      </c>
      <c r="C37" s="147"/>
      <c r="D37" s="148"/>
      <c r="E37" s="152"/>
      <c r="H37" s="153"/>
    </row>
    <row r="38" ht="22.5" customHeight="1">
      <c r="A38" s="3" t="str">
        <f>IFERROR(__xludf.DUMMYFUNCTION("IMPORTRANGE(""https://docs.google.com/spreadsheets/d/1vsTcEcugRZXGU84Ng3dXvNCAOD3CAaUTEbnnM7tyUJg/edit?usp=sharing"",""施設概要!A4"")"),"電話")</f>
        <v>電話</v>
      </c>
      <c r="B38" s="146" t="str">
        <f>'施設概要'!B4</f>
        <v>0256-61-7010（代）</v>
      </c>
      <c r="C38" s="147"/>
      <c r="D38" s="148"/>
      <c r="E38" s="152"/>
      <c r="H38" s="153"/>
    </row>
    <row r="39" ht="22.5" customHeight="1">
      <c r="A39" s="98" t="str">
        <f>IFERROR(__xludf.DUMMYFUNCTION("IMPORTRANGE(""https://docs.google.com/spreadsheets/d/1vsTcEcugRZXGU84Ng3dXvNCAOD3CAaUTEbnnM7tyUJg/edit?usp=sharing"",""施設概要!A5"")"),"FAX")</f>
        <v>FAX</v>
      </c>
      <c r="B39" s="146" t="str">
        <f>'施設概要'!B5</f>
        <v>0256-61-7011（代）</v>
      </c>
      <c r="C39" s="147"/>
      <c r="D39" s="148"/>
      <c r="E39" s="152"/>
      <c r="H39" s="153"/>
    </row>
    <row r="40" ht="22.5" customHeight="1">
      <c r="A40" s="102" t="str">
        <f>IFERROR(__xludf.DUMMYFUNCTION("IMPORTRANGE(""https://docs.google.com/spreadsheets/d/1vsTcEcugRZXGU84Ng3dXvNCAOD3CAaUTEbnnM7tyUJg/edit?usp=sharing"",""施設概要!A6"")"),"更新日")</f>
        <v>更新日</v>
      </c>
      <c r="B40" s="156">
        <f>'施設概要'!B6</f>
        <v>46111.67076</v>
      </c>
      <c r="C40" s="147"/>
      <c r="D40" s="148"/>
      <c r="E40" s="158"/>
      <c r="F40" s="160"/>
      <c r="G40" s="160"/>
      <c r="H40" s="161"/>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81" t="s">
        <v>50</v>
      </c>
      <c r="B1" s="83"/>
      <c r="C1" s="83"/>
      <c r="D1" s="83"/>
    </row>
    <row r="2">
      <c r="A2" s="85" t="s">
        <v>51</v>
      </c>
      <c r="B2" s="87"/>
      <c r="C2" s="88" t="s">
        <v>52</v>
      </c>
      <c r="D2" s="90" t="s">
        <v>53</v>
      </c>
    </row>
    <row r="3">
      <c r="A3" s="91" t="s">
        <v>54</v>
      </c>
      <c r="B3" s="92"/>
      <c r="C3" s="96" t="b">
        <v>0</v>
      </c>
      <c r="D3" s="97"/>
    </row>
    <row r="4">
      <c r="A4" s="77"/>
      <c r="B4" s="77"/>
      <c r="C4" s="77"/>
      <c r="D4" s="77"/>
    </row>
    <row r="5">
      <c r="A5" s="100" t="s">
        <v>47</v>
      </c>
      <c r="B5" s="100" t="s">
        <v>55</v>
      </c>
      <c r="C5" s="77"/>
      <c r="D5" s="77"/>
    </row>
    <row r="6">
      <c r="A6" s="103">
        <v>46111.67171672454</v>
      </c>
      <c r="B6" s="79" t="s">
        <v>56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77" t="s">
        <v>46</v>
      </c>
      <c r="B1" s="77"/>
    </row>
    <row r="2">
      <c r="A2" s="77" t="s">
        <v>47</v>
      </c>
      <c r="B2" s="77" t="s">
        <v>48</v>
      </c>
    </row>
    <row r="3">
      <c r="A3" s="78">
        <v>46107.45628994213</v>
      </c>
      <c r="B3" s="79" t="s">
        <v>49</v>
      </c>
    </row>
    <row r="4">
      <c r="A4" s="78">
        <v>46107.574837175925</v>
      </c>
      <c r="B4" s="79" t="s">
        <v>49</v>
      </c>
    </row>
    <row r="5">
      <c r="A5" s="78">
        <v>46107.58936549768</v>
      </c>
      <c r="B5" s="79" t="s">
        <v>49</v>
      </c>
    </row>
    <row r="6">
      <c r="A6" s="78">
        <v>46108.608394386574</v>
      </c>
      <c r="B6" s="79" t="s">
        <v>49</v>
      </c>
    </row>
    <row r="7">
      <c r="A7" s="78">
        <v>46111.66839446759</v>
      </c>
      <c r="B7" s="79" t="s">
        <v>49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80" t="str">
        <f>IFERROR(__xludf.DUMMYFUNCTION("IMPORTRANGE(""https://docs.google.com/spreadsheets/d/1vsTcEcugRZXGU84Ng3dXvNCAOD3CAaUTEbnnM7tyUJg/edit?usp=sharing"",""施設概要!A1"")"),"施設概要")</f>
        <v>施設概要</v>
      </c>
      <c r="B1" s="82"/>
      <c r="C1" s="82"/>
    </row>
    <row r="2" ht="22.5" customHeight="1">
      <c r="A2" s="84" t="str">
        <f>IFERROR(__xludf.DUMMYFUNCTION("IMPORTRANGE(""https://docs.google.com/spreadsheets/d/1vsTcEcugRZXGU84Ng3dXvNCAOD3CAaUTEbnnM7tyUJg/edit?usp=sharing"",""施設概要!A2"")"),"所在地")</f>
        <v>所在地</v>
      </c>
      <c r="B2" s="86" t="s">
        <v>0</v>
      </c>
      <c r="C2" s="89" t="s">
        <v>1</v>
      </c>
    </row>
    <row r="3" ht="22.5" customHeight="1">
      <c r="A3" s="3" t="str">
        <f>IFERROR(__xludf.DUMMYFUNCTION("IMPORTRANGE(""https://docs.google.com/spreadsheets/d/1vsTcEcugRZXGU84Ng3dXvNCAOD3CAaUTEbnnM7tyUJg/edit?usp=sharing"",""施設概要!A3"")"),"給食部門名")</f>
        <v>給食部門名</v>
      </c>
      <c r="B3" s="93" t="s">
        <v>5</v>
      </c>
      <c r="C3" s="94"/>
    </row>
    <row r="4" ht="22.5" customHeight="1">
      <c r="A4" s="3" t="str">
        <f>IFERROR(__xludf.DUMMYFUNCTION("IMPORTRANGE(""https://docs.google.com/spreadsheets/d/1vsTcEcugRZXGU84Ng3dXvNCAOD3CAaUTEbnnM7tyUJg/edit?usp=sharing"",""施設概要!A4"")"),"電話")</f>
        <v>電話</v>
      </c>
      <c r="B4" s="95" t="s">
        <v>7</v>
      </c>
      <c r="C4" s="94"/>
    </row>
    <row r="5" ht="22.5" customHeight="1">
      <c r="A5" s="98" t="str">
        <f>IFERROR(__xludf.DUMMYFUNCTION("IMPORTRANGE(""https://docs.google.com/spreadsheets/d/1vsTcEcugRZXGU84Ng3dXvNCAOD3CAaUTEbnnM7tyUJg/edit?usp=sharing"",""施設概要!A5"")"),"FAX")</f>
        <v>FAX</v>
      </c>
      <c r="B5" s="99" t="s">
        <v>11</v>
      </c>
      <c r="C5" s="94"/>
    </row>
    <row r="6" ht="22.5" customHeight="1">
      <c r="A6" s="102" t="str">
        <f>IFERROR(__xludf.DUMMYFUNCTION("IMPORTRANGE(""https://docs.google.com/spreadsheets/d/1vsTcEcugRZXGU84Ng3dXvNCAOD3CAaUTEbnnM7tyUJg/edit?usp=sharing"",""施設概要!A6"")"),"更新日")</f>
        <v>更新日</v>
      </c>
      <c r="B6" s="104">
        <v>46111.67076096065</v>
      </c>
      <c r="C6" s="105"/>
    </row>
  </sheetData>
  <mergeCells count="1">
    <mergeCell ref="C2:C6"/>
  </mergeCells>
  <drawing r:id="rId1"/>
</worksheet>
</file>