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 state="visible" name="Hoja 7" sheetId="2" r:id="rId5"/>
  </sheets>
  <definedNames/>
  <calcPr/>
  <extLst>
    <ext uri="GoogleSheetsCustomDataVersion2">
      <go:sheetsCustomData xmlns:go="http://customooxmlschemas.google.com/" r:id="rId6" roundtripDataChecksum="0EGwRtdzu5OYVX+i3fm2l8h1ndXloyFAq1kSUQ0JJZw="/>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67">
      <text>
        <t xml:space="preserve">======
ID#AAABlIVVOGQ
Noely Dhalton Diokila Mendez    (2025-06-04 15:09:01)
excluyendo arrendamientos.</t>
      </text>
    </comment>
    <comment authorId="0" ref="J284">
      <text>
        <t xml:space="preserve">======
ID#AAABlF4UfWQ
Noely Dhalton Diokila Mendez    (2025-06-02 21:40:48)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S289">
      <text>
        <t xml:space="preserve">======
ID#AAABlF4UfWI
Noely Dhalton Diokila Mendez    (2025-06-02 21:36:05)
Hay que tener en cuenta que tiene activos fuera de balance, principalmente la tasación de hoteles de propiedad, lo que aumentaría el valor en libros pero disminuiría el ROE así que hay un efecto neutral.</t>
      </text>
    </comment>
    <comment authorId="0" ref="Q116">
      <text>
        <t xml:space="preserve">======
ID#AAABlF4UfWE
Noely Dhalton Diokila Mendez    (2025-06-02 21:26:22)
reducción de la deuda a medida que bajan los tipos y la empresa se refinancia más barato.</t>
      </text>
    </comment>
    <comment authorId="0" ref="Q218">
      <text>
        <t xml:space="preserve">======
ID#AAABlF4UfV8
Noely Dhalton Diokila Mendez    (2025-06-02 21:22:20)
por que se suman otros equivalentes de efectivo.</t>
      </text>
    </comment>
    <comment authorId="0" ref="Q203">
      <text>
        <t xml:space="preserve">======
ID#AAABlF4UfV4
Noely Dhalton Diokila Mendez    (2025-06-02 21:21:18)
normalizamos a 0.</t>
      </text>
    </comment>
    <comment authorId="0" ref="Q212">
      <text>
        <t xml:space="preserve">======
ID#AAABlF4UfV0
Noely Dhalton Diokila Mendez    (2025-06-02 21:14:35)
normalizo a 0
------
ID#AAABlF4UfWA
Noely Dhalton Diokila Mendez    (2025-06-02 21:23:54)
Si realizan nuevas ventas de activos, esa liquidez extra irá al repago de deuda.</t>
      </text>
    </comment>
    <comment authorId="0" ref="P212">
      <text>
        <t xml:space="preserve">======
ID#AAABlF4UfVk
Noely Dhalton Diokila Mendez    (2025-06-02 21:06:18)
No proyecto ventas, aunque como sigue moviendose a su sistema asset light es bastante posible que haya ventas para reconvertirlas en acuerdos de gestión a largo plazo.
------
ID#AAABlF4UfVo
Noely Dhalton Diokila Mendez    (2025-06-02 21:06:30)
Pero han vendido parte de una Filial a Santander por unos 300 millones - gastos de transacciones, unos 260 millones les quedan según me informó el IR.
------
ID#AAABlF4UfVs
Noely Dhalton Diokila Mendez    (2025-06-02 21:06:40)
Al final ha sido un poquito más,unos 360 millones entre todas las operaciones. Luego restamos aquí el pago de intereses de deuda y otros ajustes.</t>
      </text>
    </comment>
    <comment authorId="0" ref="P196">
      <text>
        <t xml:space="preserve">======
ID#AAABlF4UfVg
Noely Dhalton Diokila Mendez    (2025-06-02 21:05:31)
Buena reducción del Capex inesperada, lo que ayuda al flujo de caja libre.</t>
      </text>
    </comment>
    <comment authorId="0" ref="Q189">
      <text>
        <t xml:space="preserve">======
ID#AAABlF4UfVc
Noely Dhalton Diokila Mendez    (2025-06-02 21:03:58)
normalizamos a 0</t>
      </text>
    </comment>
    <comment authorId="0" ref="P134">
      <text>
        <t xml:space="preserve">======
ID#AAABlFsh7-g
Noely Dhalton Diokila Mendez    (2025-06-02 20:56:36)
Muy buena reducción de deuda, por encima  de mis estimaciones
------
ID#AAABlFsh7-k
Noely Dhalton Diokila Mendez    (2025-06-02 20:56:49)
Proyectamos que seguirán enfocados en esa reducción de deuda.</t>
      </text>
    </comment>
    <comment authorId="0" ref="O129">
      <text>
        <t xml:space="preserve">======
ID#AAABlFsh7-c
Noely Dhalton Diokila Mendez    (2025-06-02 20:54:54)
Siguen financiados por los preoveeores pero en menor medida que el 2022.</t>
      </text>
    </comment>
    <comment authorId="0" ref="R60">
      <text>
        <t xml:space="preserve">======
ID#AAABlFsh7-Y
Noely Dhalton Diokila Mendez    (2025-06-02 20:53:04)
la flexibilidad de los costes fijos es muy baja, por eso presiona negativamente los márgenes en el periodo bajo el escenario proyectado.</t>
      </text>
    </comment>
    <comment authorId="0" ref="R67">
      <text>
        <t xml:space="preserve">======
ID#AAABlFsh7-U
Noely Dhalton Diokila Mendez    (2025-06-02 20:50:34)
los márgenes estarán bajo presión basicamente por la estructura de costes fijos y salarios que, con la caída de ventas, no puede flexibilizarlo la compañía tan rápido.</t>
      </text>
    </comment>
    <comment authorId="0" ref="R109">
      <text>
        <t xml:space="preserve">======
ID#AAABlFsh7-M
Noely Dhalton Diokila Mendez    (2025-06-02 20:48:18)
EMPEORA por la estructura de costes fijos que no puede reducir tan flexiblemente.</t>
      </text>
    </comment>
    <comment authorId="0" ref="Q76">
      <text>
        <t xml:space="preserve">======
ID#AAABlFsh7-E
Noely Dhalton Diokila Mendez    (2025-06-02 20:37:19)
normalizamos a 0</t>
      </text>
    </comment>
    <comment authorId="0" ref="P7">
      <text>
        <t xml:space="preserve">======
ID#AAABlFsh798
Noely Dhalton Diokila Mendez    (2025-06-02 20:31:59)
Restando las plusvalias por venta de inmobiliario, que se suman de vuelta en la partida de artículos inusuales</t>
      </text>
    </comment>
    <comment authorId="0" ref="T31">
      <text>
        <t xml:space="preserve">======
ID#AAABlFsh79U
Noely Dhalton Diokila Mendez    (2025-06-02 20:13:39)
Expectativas de crecimiento del 3% en un entorno inflacionario del 2%. Si subiese la inflación habría que subir las perspectivas.</t>
      </text>
    </comment>
    <comment authorId="0" ref="R31">
      <text>
        <t xml:space="preserve">======
ID#AAABlFsh79Q
Noely Dhalton Diokila Mendez    (2025-06-02 20:12:49)
Proyectamos ya caídas del 4% anual em 2026 y 2027 principalmente por una cuestión de competencia.</t>
      </text>
    </comment>
    <comment authorId="0" ref="Q31">
      <text>
        <t xml:space="preserve">======
ID#AAABlFsh79M
Noely Dhalton Diokila Mendez    (2025-06-02 20:12:25)
Mantengo el crecimiento del 3% equivalente de los de propiedad y alquiler, mientras se sigue estabilizando el sector.</t>
      </text>
    </comment>
    <comment authorId="0" ref="S29">
      <text>
        <t xml:space="preserve">======
ID#AAABlFsh784
Noely Dhalton Diokila Mendez    (2025-06-02 20:09:08)
pipeline de 1.526
------
ID#AAABlFsh79A
Noely Dhalton Diokila Mendez    (2025-06-02 20:10:56)
Netas de 1000 y ya proyectare 1000 netas al año en los años siguientes.</t>
      </text>
    </comment>
    <comment authorId="0" ref="R29">
      <text>
        <t xml:space="preserve">======
ID#AAABlFsh780
Noely Dhalton Diokila Mendez    (2025-06-02 20:08:53)
pipeline de 2.546 para 2026.
------
ID#AAABlFsh788
Noely Dhalton Diokila Mendez    (2025-06-02 20:10:00)
Netas de unas 500 en cierres/reestructuraciones serían unas 2.000</t>
      </text>
    </comment>
    <comment authorId="0" ref="Q29">
      <text>
        <t xml:space="preserve">======
ID#AAABlFsh78w
Noely Dhalton Diokila Mendez    (2025-06-02 20:08:41)
Pipeline de 944 para 2025, neto de cierres voy a estimar unas 444 nuevas habitaciones netas.</t>
      </text>
    </comment>
    <comment authorId="0" ref="T16">
      <text>
        <t xml:space="preserve">======
ID#AAABlFEiNFc
Noely Dhalton Diokila Mendez    (2025-06-02 20:01:28)
Crecimiento estable una vez tocado el suelo del 3-4% anual, he estimado 3% en este escenario conservador.</t>
      </text>
    </comment>
    <comment authorId="0" ref="Q17">
      <text>
        <t xml:space="preserve">======
ID#AAABlFEiNFM
Noely Dhalton Diokila Mendez    (2025-06-02 19:53:57)
" Se mantienen las perspectivas de incremento un dígito medio del RevPar para el año 2025, con una contribución balanceada entre ocupación
e incremento de tarifas." - Melia en el Q1 2025.
------
ID#AAABlFEiNFQ
Noely Dhalton Diokila Mendez    (2025-06-02 19:56:59)
Yo no lo tengo tan claro y creo que si bien este año van a ser capaces de mantener crecimiento (por encima de mis expectativas de caídas del 3%) pero no creo que sea sostenible en el tiempo, siguen con subidas de precios muy por encima de la inflación. La ocupación ya está empezando a tensionarse. 
Mantendré una expectativa de crecimiento este año del 3% para ser conservador, y que a partir de 2026 (probablemente ya desde el h2 2025) empecemos a ver resentirse los precios al 3-5% anual para mantener la ocupación</t>
      </text>
    </comment>
    <comment authorId="0" ref="R15">
      <text>
        <t xml:space="preserve">======
ID#AAABlFEiNFI
Noely Dhalton Diokila Mendez    (2025-06-02 19:51:38)
Sigo estimando un 2026 frío en términos de demanda turística más que nada por la competencia y la subida desorbitada de precios.
------
ID#AAABlFEiNFY
Noely Dhalton Diokila Mendez    (2025-06-02 20:00:08)
De ahí en adelante proyectamos una ocupación estable normalizada alrededor del 68,5%.</t>
      </text>
    </comment>
    <comment authorId="0" ref="P13">
      <text>
        <t xml:space="preserve">======
ID#AAABlFEiNFA
Noely Dhalton Diokila Mendez    (2025-06-02 19:50:39)
Por reformas estuvieron algunos cerrados mas días.</t>
      </text>
    </comment>
    <comment authorId="0" ref="Q11">
      <text>
        <t xml:space="preserve">======
ID#AAABlFEiNE4
Noely Dhalton Diokila Mendez    (2025-06-02 19:50:07)
pipeline de 2025 es 0, e igual hasta 2027. Evidentemente se sigue desincentivando el modelo de propiedad e incentivando el modelo asset light de gestión,.</t>
      </text>
    </comment>
    <comment authorId="0" ref="Q40">
      <text>
        <t xml:space="preserve">======
ID#AAABlFEiNE0
Noely Dhalton Diokila Mendez    (2025-06-02 19:43:44)
normalizamos a 0.</t>
      </text>
    </comment>
    <comment authorId="0" ref="Q38">
      <text>
        <t xml:space="preserve">======
ID#AAABlFEiNEs
Noely Dhalton Diokila Mendez    (2025-06-02 19:43:17)
crecimiento al 2-3% ritmos del PIB</t>
      </text>
    </comment>
    <comment authorId="0" ref="P19">
      <text>
        <t xml:space="preserve">======
ID#AAABlFEiNEM
Noely Dhalton Diokila Mendez    (2025-06-02 19:36:26)
LOS KPIs están en la página 22 de l informe del q4, y el resto de las partidas de ingresos están en la nota 7 del informe anual, página 297</t>
      </text>
    </comment>
    <comment authorId="0" ref="P70">
      <text>
        <t xml:space="preserve">======
ID#AAABOTKNpOw
The Phoenix Capital    (2024-07-02 16:52:44)
Atentos a ajustar los tipos de interes si varían a la baja.</t>
      </text>
    </comment>
    <comment authorId="0" ref="O220">
      <text>
        <t xml:space="preserve">======
ID#AAABOTKNpOg
The Phoenix Capital    (2024-07-02 16:47:08)
Hasta aqui pone solo el efectivo, sin sumar adicionalmente los equivalentes de efectivo. De aqui en adelante, en las proyecciones, a la hora de simplificar lo proyeco el efectivo y equivalentes como una única partida.</t>
      </text>
    </comment>
    <comment authorId="0" ref="P211">
      <text>
        <t xml:space="preserve">======
ID#AAABOTKNpOY
The Phoenix Capital    (2024-07-02 16:43:44)
hasta que mejore su situación patrimonial, espero que no realice pagos de dividendos, como viene haciendo los últimos años.
Antiguamente era mas  o menos un payout del 25%</t>
      </text>
    </comment>
    <comment authorId="0" ref="P250">
      <text>
        <t xml:space="preserve">======
ID#AAABOTKNpOU
The Phoenix Capital    (2024-07-02 16:42:16)
Conforme se reducen los arrendamientos fijos mientras el modelo se vuelve a activos asset light bajo contratos de gestión.</t>
      </text>
    </comment>
    <comment authorId="0" ref="P207">
      <text>
        <t xml:space="preserve">======
ID#AAABOTKNpOQ
The Phoenix Capital    (2024-07-02 16:39:59)
con la venta de las propiedades a santander tienen para repagar los vencimientos de este año.</t>
      </text>
    </comment>
    <comment authorId="0" ref="Q207">
      <text>
        <t xml:space="preserve">======
ID#AAABOTKNpOM
The Phoenix Capital    (2024-07-02 16:39:39)
El 22% del FCF aprox del año anterior, como lo hacía en 2019 y años anteriores.
------
ID#AAABOTKNpOk
The Phoenix Capital    (2024-07-02 16:47:43)
Podría ir claramente más rápido repagando.</t>
      </text>
    </comment>
    <comment authorId="0" ref="P247">
      <text>
        <t xml:space="preserve">======
ID#AAABOTKNpN8
The Phoenix Capital    (2024-07-02 16:36:35)
el normalizado, niveles de 2019</t>
      </text>
    </comment>
    <comment authorId="0" ref="P176">
      <text>
        <t xml:space="preserve">======
ID#AAABOTKNpN0
The Phoenix Capital    (2024-07-02 16:29:59)
a medida que se muda el modelo de propiedades hacia contratos de gestión, esos arrendamientos recaerán sobre las joint ventures.</t>
      </text>
    </comment>
    <comment authorId="0" ref="P113">
      <text>
        <t xml:space="preserve">======
ID#AAABOTKNpNw
The Phoenix Capital    (2024-07-02 16:26:02)
Aumenta por el tema de las Joint ventures</t>
      </text>
    </comment>
    <comment authorId="0" ref="P108">
      <text>
        <t xml:space="preserve">======
ID#AAABOTKNpNk
The Phoenix Capital    (2024-07-02 16:22:40)
lo mantenemos sin cmabio como porcentaje de las ventas, mientras no haya nuevas ventas o compras de propiedades en los activos, no debería de variar. Ha disminuido en los últimos años conforme se han deshecho de propiedades y las han cambiado por hoteles bajo acuerdos de gestión a largo plazo.</t>
      </text>
    </comment>
    <comment authorId="0" ref="Q56">
      <text>
        <t xml:space="preserve">======
ID#AAABOTKNpNg
The Phoenix Capital    (2024-07-02 16:20:51)
lo mismo, ahora un 2-3% de inflación + 2-3% de crecimiento de personal.</t>
      </text>
    </comment>
    <comment authorId="0" ref="P56">
      <text>
        <t xml:space="preserve">======
ID#AAABOTKNpNc
The Phoenix Capital    (2024-07-02 16:20:42)
basicamente subidas salariales por inflación (+3% en 2024 y del 2,8% en 2025 y 2026) + aumento por el aumento de personal, que se calcula proporcional al ritmo de apertura de habitaciones de propiedad, alquiler y gestión (celda P42, Q42 y R42).</t>
      </text>
    </comment>
    <comment authorId="0" ref="C43">
      <text>
        <t xml:space="preserve">======
ID#AAABOTKNpNY
The Phoenix Capital    (2024-07-02 16:17:41)
calculado como % de las ventas de habitaciones de propiedad y alquiler, ya que están relacionados con ventas de Tours, subvenciones y otros.</t>
      </text>
    </comment>
    <comment authorId="0" ref="C40">
      <text>
        <t xml:space="preserve">======
ID#AAABOTKNpNU
The Phoenix Capital    (2024-07-02 16:17:27)
Voy a normalizarlas a 0 suponiendo que no hay ventas</t>
      </text>
    </comment>
    <comment authorId="0" ref="C38">
      <text>
        <t xml:space="preserve">======
ID#AAABOTKNpNQ
The Phoenix Capital    (2024-07-02 16:17:19)
Debería ser más o menos plano, por que en propiedad no están abriendo nuevos hoteles, así que los ingresos inmobiliarios no deberían de crecer mucho más allá de la inflación.</t>
      </text>
    </comment>
    <comment authorId="0" ref="C34">
      <text>
        <t xml:space="preserve">======
ID#AAABOTKNpNM
The Phoenix Capital    (2024-07-02 16:15:30)
Se calcula como % de las ventas de habitaciones de propiedad y alquiler</t>
      </text>
    </comment>
    <comment authorId="0" ref="P47">
      <text>
        <t xml:space="preserve">======
ID#AAABOTKNpNI
The Phoenix Capital    (2024-07-02 16:14:54)
Esto lo usaremos para calcular el aumento de los costos generales y de personal.</t>
      </text>
    </comment>
    <comment authorId="0" ref="P26">
      <text>
        <t xml:space="preserve">======
ID#AAABOTKNpMk
The Phoenix Capital    (2024-07-02 16:13:30)
Mantendré la proporción sin cambios.</t>
      </text>
    </comment>
    <comment authorId="0" ref="Q22">
      <text>
        <t xml:space="preserve">======
ID#AAABOTKNpMg
The Phoenix Capital    (2024-07-02 16:13:15)
Aunque los ingresos por habitación caigan por la competencia, los de alimentación lo coherente es que se revaloricen por la inflación al 3% anual más o menos. Así que, bajo ese escenario, voy a aumentar la proporción de ingresos sobre el total de ventas. (igual que pasó en 2021 y 2022)</t>
      </text>
    </comment>
    <comment authorId="0" ref="Q15">
      <text>
        <t xml:space="preserve">======
ID#AAABOTKNpMY
The Phoenix Capital    (2024-07-02 16:12:54)
Caidas graduales ante el enfriamiento de la demanda, en cualquier caso manteniendo niveles por encima de 2023.</t>
      </text>
    </comment>
    <comment authorId="0" ref="P16">
      <text>
        <t xml:space="preserve">======
ID#AAABOTKNpMQ
The Phoenix Capital    (2024-07-02 16:12:28)
En 2023 el ADR era un 29% por encima de los niveles de 2019, lo que supone un crecimiento anualizado del 6,5%. La Inflación (IPC) agregada en el periodo ha sido del 15,4% en España, 18% en Europa, por lo que estamos hablando de que suben precios al doble de lo que sube la inflación. 
El problema que veo es que todos, absolutamente TOdos los competidores, incluida MELIA, están invirtiendo muchisimo en nuevos hoteles, sobretodo en el segmento premium-lujo, y haciendo reconversiones de hoteles essencial a hoteles premium-lujo. Así que me preocupa que estemos viendo una sobreinversión en un setor que, ahora está con vientos de cola gracias a la reaccion del turista post-covid que prioriza los viajes por encima de todo, pero yo creo que todo tenderá a la normalidad en el medio plazo. No hablemos ya si hay una recesión, en cuyo caso la competencia va a obligar a una bajada ardua y sincronizada de precios de doble dígito. 
Teniendo eso en cuenta, siendo conservador, pero no catastrofista, voy a proyectar para 2024 aumentos del 5% que se están ejecutando, con mejoras de la ocupación para completar la normalización pre-pandemia, pero para 2025 y 2026 que no van a ser capaces ser capaces de aumentar precios, y que la competencia va a presionar a la baja los precios, a digito simple bajo (-3 a -4% anual), con una caída de la ocupación nuevamente de 0,5% anual. No es un escenario catastrofista, pero es realista.
El escenario normalizado sería crecer el REVPAR al 3-4% anual, basicamente por inflación y ligeras subidas adicionales, que es el escenario con el que trabajan otras cadenas como Marriot (mucho mejor posicionada y con guidance de 3-5% anual hasta 2026).</t>
      </text>
    </comment>
    <comment authorId="0" ref="J264">
      <text>
        <t xml:space="preserve">======
ID#AAABOMwbcs8
The Phoenix Capital    (2024-06-21 21:40:20)
Según fórmula de Valuation</t>
      </text>
    </comment>
    <comment authorId="0" ref="J268">
      <text>
        <t xml:space="preserve">======
ID#AAABOMwbcs4
The Phoenix Capital    (2024-06-21 21:28:33)
Serían unos 15x EV/EPS al cambio</t>
      </text>
    </comment>
    <comment authorId="0" ref="X7">
      <text>
        <t xml:space="preserve">======
ID#AAABOLMUGRw
The Phoenix Capital    (2024-06-16 07:29:48)
La mejora vendría post 2027 por expansión de ingresos y márgenes</t>
      </text>
    </comment>
    <comment authorId="0" ref="J274">
      <text>
        <t xml:space="preserve">======
ID#AAABOIvaQM4
The Phoenix Capital    (2024-06-14 14:47:55)
Sale de la tabla del final, donde se calcula el dividendo medio anual sobre el precio actual y se suma.</t>
      </text>
    </comment>
    <comment authorId="0" ref="N222">
      <text>
        <t xml:space="preserve">======
ID#AAABPsvxT6k
The Phoenix Capital    (2024-06-08 21:26:39)
se empieza a aplicar la NIIF16</t>
      </text>
    </comment>
    <comment authorId="0" ref="C222">
      <text>
        <t xml:space="preserve">======
ID#AAABPsvxT6g
The Phoenix Capital    (2024-06-08 21:26:05)
EBIT - impuestos + dya - capex (incluyendo compra de intangibles) - arrendamientos (en europa)</t>
      </text>
    </comment>
    <comment authorId="0" ref="R302">
      <text>
        <t xml:space="preserve">======
ID#AAABNFmu-mM
The Phoenix Capital    (2024-05-12 18:56:56)
Atentos a los ajustes de los ciclos de CAGR</t>
      </text>
    </comment>
    <comment authorId="0" ref="C208">
      <text>
        <t xml:space="preserve">======
ID#AAABNFmu-lM
The Phoenix Capital    (2024-05-12 17:29:45)
Partida externa, cuidado de no meterla en el sumatorio del cash flow normalizado</t>
      </text>
    </comment>
    <comment authorId="0" ref="B150">
      <text>
        <t xml:space="preserve">======
ID#AAABNcwXVag
The Phoenix Capital    (2024-05-11 19:41:07)
Excluyendo minoritarios</t>
      </text>
    </comment>
    <comment authorId="0" ref="B73">
      <text>
        <t xml:space="preserve">======
ID#AAABNcwXVaI
The Phoenix Capital    (2024-05-11 19:05:29)
Perdidas cambiarias e ingresos/perdidas sobre capital invertido</t>
      </text>
    </comment>
    <comment authorId="0" ref="B224">
      <text>
        <t xml:space="preserve">======
ID#AAABKnaYmjs
The Phoenix Capital    (2024-04-13 20:50:56)
Siempre que la conversión Beneficio Neto/FCF sea mayor del 80% es fiable el Sistema ABYA. Cuanto más, más fiable y menos descuento es necesario.</t>
      </text>
    </comment>
    <comment authorId="0" ref="B191">
      <text>
        <t xml:space="preserve">======
ID#AAABKnaYmjc
The Phoenix Capital    (2024-04-13 20:12:37)
seguridad social, pensiones, etc.</t>
      </text>
    </comment>
  </commentList>
  <extLst>
    <ext uri="GoogleSheetsCustomDataVersion2">
      <go:sheetsCustomData xmlns:go="http://customooxmlschemas.google.com/" r:id="rId1" roundtripDataSignature="AMtx7mgjzfnsI9l1Hnbsx+mNnV3I8oOp7w=="/>
    </ext>
  </extLst>
</comments>
</file>

<file path=xl/sharedStrings.xml><?xml version="1.0" encoding="utf-8"?>
<sst xmlns="http://schemas.openxmlformats.org/spreadsheetml/2006/main" count="462" uniqueCount="295">
  <si>
    <t xml:space="preserve"> </t>
  </si>
  <si>
    <t>EUR</t>
  </si>
  <si>
    <t>Valoración By The Vanguard Research</t>
  </si>
  <si>
    <t>Noely D. Diokila Mendez</t>
  </si>
  <si>
    <t>Cuenta de Resultados de Meliá</t>
  </si>
  <si>
    <t>En MM€</t>
  </si>
  <si>
    <t>2025E</t>
  </si>
  <si>
    <t>2026E</t>
  </si>
  <si>
    <t>CAGR 2024-2029</t>
  </si>
  <si>
    <t>CAGR 2025-2029</t>
  </si>
  <si>
    <t>Ingresos Totales</t>
  </si>
  <si>
    <t>% Crecimiento</t>
  </si>
  <si>
    <t>Desglose de Ingresos (Desplegable)</t>
  </si>
  <si>
    <t xml:space="preserve">Ingresos Venta Habitaciones  Propiedad y Alquiler </t>
  </si>
  <si>
    <t>Nº de Habitaciones Disponibles (Propiedad y alquiler)</t>
  </si>
  <si>
    <t xml:space="preserve">Nº de Habitaciones Disponibles </t>
  </si>
  <si>
    <t>Variación</t>
  </si>
  <si>
    <t>Días disponibles promedio</t>
  </si>
  <si>
    <t xml:space="preserve">Habitaciones totales disponibles </t>
  </si>
  <si>
    <t xml:space="preserve">Ocupación % </t>
  </si>
  <si>
    <t xml:space="preserve">ADR </t>
  </si>
  <si>
    <t xml:space="preserve">RevPAR </t>
  </si>
  <si>
    <t xml:space="preserve">Total Ingresos Venta Habitaciones </t>
  </si>
  <si>
    <t xml:space="preserve">Ventas de Comida y Bebida </t>
  </si>
  <si>
    <t xml:space="preserve">Ventas como % de los ingresos de habitaciones propiedad y alquiler </t>
  </si>
  <si>
    <t xml:space="preserve">Ventas de Comida y Bebida totales </t>
  </si>
  <si>
    <t xml:space="preserve">Ingresos Otros Negocios </t>
  </si>
  <si>
    <t xml:space="preserve">Ventas de Otros Negocios </t>
  </si>
  <si>
    <t xml:space="preserve">Honorarios de Gestión </t>
  </si>
  <si>
    <t>Nº de Habitaciones bajo gestión</t>
  </si>
  <si>
    <t xml:space="preserve">RevPAR anual NETO para Meliá </t>
  </si>
  <si>
    <t xml:space="preserve">Ventas Honorarios de Gestión </t>
  </si>
  <si>
    <t xml:space="preserve">Ingresos Club Vacacional </t>
  </si>
  <si>
    <t xml:space="preserve">Ingresos Inmobiliarios </t>
  </si>
  <si>
    <t xml:space="preserve">Ingreso Inmobiliarios </t>
  </si>
  <si>
    <t xml:space="preserve">Plusvalías netas de inmobilizado </t>
  </si>
  <si>
    <t xml:space="preserve">Otros Ingresos </t>
  </si>
  <si>
    <t xml:space="preserve">Total habitaciones Propiedad, Alquiler y Gestión </t>
  </si>
  <si>
    <t xml:space="preserve">Variación </t>
  </si>
  <si>
    <t xml:space="preserve">Ingresos Totales (entre 1 millón) </t>
  </si>
  <si>
    <t>Coste de los bienes vendidos</t>
  </si>
  <si>
    <t>Ingresos Brutos</t>
  </si>
  <si>
    <t>Gross Margin</t>
  </si>
  <si>
    <t xml:space="preserve">Gastos de venta, generales y administrativos </t>
  </si>
  <si>
    <t>Gastos de Retribución variable a largo plazo de Personal</t>
  </si>
  <si>
    <t>Depreciación y Amortización</t>
  </si>
  <si>
    <t>Otros Ingresos (gastos) operativos</t>
  </si>
  <si>
    <t>Beneficio Operativo</t>
  </si>
  <si>
    <t>EBITDA</t>
  </si>
  <si>
    <t>% Margin</t>
  </si>
  <si>
    <t>EBIT</t>
  </si>
  <si>
    <t>Intereses Netos</t>
  </si>
  <si>
    <t xml:space="preserve">Intereses Arrendamientos </t>
  </si>
  <si>
    <t>Otros, Netos</t>
  </si>
  <si>
    <t>Intereses recibidos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</si>
  <si>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</si>
  <si>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</si>
  <si>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</si>
  <si>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</si>
  <si>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</si>
  <si>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</si>
  <si>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</si>
  <si>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</si>
  <si>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Intereses minoritarios</t>
  </si>
  <si>
    <t>Beneficios netos totales</t>
  </si>
  <si>
    <t xml:space="preserve">Márgenes Netos </t>
  </si>
  <si>
    <t>Acciones basicas en Circulación</t>
  </si>
  <si>
    <t>Acciones Diluidas en circulación</t>
  </si>
  <si>
    <t>basic EPS</t>
  </si>
  <si>
    <t>Diluited EPS</t>
  </si>
  <si>
    <t>Beneficio neto normalizado</t>
  </si>
  <si>
    <t>EPS normalizado</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</si>
  <si>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</si>
  <si>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</si>
  <si>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</si>
  <si>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</si>
  <si>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</si>
  <si>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</si>
  <si>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Costos de preapertura como % ventas</t>
  </si>
  <si>
    <t>Depreciación y Amortización % de ventas</t>
  </si>
  <si>
    <t>Otros Ingresos (gastos) operativos % porcentaje de ventas</t>
  </si>
  <si>
    <t xml:space="preserve">Artículos inusuales %ventas </t>
  </si>
  <si>
    <t>Tasa Impositiva</t>
  </si>
  <si>
    <t>Intereses Arrendamientos como % sobre arrendamientos totales</t>
  </si>
  <si>
    <t xml:space="preserve">Intereses Minoritarios % beneficios netos </t>
  </si>
  <si>
    <t>Margen EBIT</t>
  </si>
  <si>
    <t>Dilución de acciones</t>
  </si>
  <si>
    <t>Intereses sobre la deuda</t>
  </si>
  <si>
    <t>Intereses cobrados sobre el efectivo</t>
  </si>
  <si>
    <t>Balance Meliá</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</si>
  <si>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</si>
  <si>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</si>
  <si>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</si>
  <si>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</si>
  <si>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</si>
  <si>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</si>
  <si>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</si>
  <si>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</si>
  <si>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</si>
  <si>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</si>
  <si>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</si>
  <si>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</si>
  <si>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</si>
  <si>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</si>
  <si>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Leases</t>
  </si>
  <si>
    <t>Deuda Neta excl. leases</t>
  </si>
  <si>
    <t>Deuda Neta ex. leases/EBITDA ajustado</t>
  </si>
  <si>
    <t>Deuda Neta/EBITDA</t>
  </si>
  <si>
    <t>ROIC medio (Ajustado)</t>
  </si>
  <si>
    <t>Capital invertido</t>
  </si>
  <si>
    <t>Capital invertido/Acción</t>
  </si>
  <si>
    <t>ROE medio normalizado</t>
  </si>
  <si>
    <t>Valor en Libros/Acción</t>
  </si>
  <si>
    <t>Tasa de reinversión neta Equity/acción</t>
  </si>
  <si>
    <t>Tasa de reinversión bruta en el Equity</t>
  </si>
  <si>
    <t>Tasa de reinversión neta Capital Invertido/acción</t>
  </si>
  <si>
    <t>Tasa de reinversión bruta en el capital invertido</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</si>
  <si>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</si>
  <si>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</si>
  <si>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</si>
  <si>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</si>
  <si>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</si>
  <si>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</si>
  <si>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</si>
  <si>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</si>
  <si>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</si>
  <si>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</si>
  <si>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</si>
  <si>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</si>
  <si>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Caja Meliá</t>
  </si>
  <si>
    <t>2027E</t>
  </si>
  <si>
    <t>2028E</t>
  </si>
  <si>
    <t>2029E</t>
  </si>
  <si>
    <t>Beneficios Netos</t>
  </si>
  <si>
    <t>Depreciación y amortización</t>
  </si>
  <si>
    <t>Amortización de cargos diferidos</t>
  </si>
  <si>
    <t>(ganancia) Pérdida por venta de activos</t>
  </si>
  <si>
    <t xml:space="preserve">Deterioro de activos y costes de reestructuración </t>
  </si>
  <si>
    <t>Compensación basada en acciones</t>
  </si>
  <si>
    <t>(Ingresos) Pérdida en inversiones de capital</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</si>
  <si>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</si>
  <si>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</si>
  <si>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</si>
  <si>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</si>
  <si>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</si>
  <si>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</si>
  <si>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</si>
  <si>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</si>
  <si>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</si>
  <si>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</si>
  <si>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</si>
  <si>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</si>
  <si>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</si>
  <si>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</si>
  <si>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</si>
  <si>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</si>
  <si>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</si>
  <si>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</si>
  <si>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</si>
  <si>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</si>
  <si>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</si>
  <si>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otras actividades de financiación</t>
  </si>
  <si>
    <t>Cash Flow From Financing Activities</t>
  </si>
  <si>
    <t>Ajuste del tipo de cambi de divisas</t>
  </si>
  <si>
    <t>Beginning Cash and Equivalents</t>
  </si>
  <si>
    <t xml:space="preserve">Change in Cash </t>
  </si>
  <si>
    <t>Ending Cash and Equivalents</t>
  </si>
  <si>
    <t xml:space="preserve">Free Cash Flow to the Firm </t>
  </si>
  <si>
    <t>Evolución</t>
  </si>
  <si>
    <t>Conversión Beneficio Neto a FCF</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</si>
  <si>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</si>
  <si>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</si>
  <si>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</si>
  <si>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</si>
  <si>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</si>
  <si>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</si>
  <si>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</si>
  <si>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</si>
  <si>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</si>
  <si>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</si>
  <si>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</si>
  <si>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</si>
  <si>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</si>
  <si>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</si>
  <si>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Arrendamientos como % de las ventas</t>
  </si>
  <si>
    <t>Payout(%)</t>
  </si>
  <si>
    <t>Otros</t>
  </si>
  <si>
    <t>Otras actividades de inversión % ventas</t>
  </si>
  <si>
    <t>Número de acciones recompradas</t>
  </si>
  <si>
    <t>VALORACIÓN FINAL Meliá Hotels</t>
  </si>
  <si>
    <t>VALORACIÓN POR MÚLTIPLOS</t>
  </si>
  <si>
    <t>PER</t>
  </si>
  <si>
    <t>EV/EBIT</t>
  </si>
  <si>
    <t xml:space="preserve">Valoración ABYA </t>
  </si>
  <si>
    <t>Múltiplo utilizado</t>
  </si>
  <si>
    <t>Múltiplo maximo</t>
  </si>
  <si>
    <t>Múltiplo minimo</t>
  </si>
  <si>
    <t>Múltiplo medio</t>
  </si>
  <si>
    <t>Último</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</si>
  <si>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</si>
  <si>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</si>
  <si>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</si>
  <si>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</si>
  <si>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</si>
  <si>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</si>
  <si>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</si>
  <si>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</si>
  <si>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 xml:space="preserve">Precio Objetivo de Entrada </t>
  </si>
  <si>
    <t>Variación de precio necesaria</t>
  </si>
  <si>
    <t>Decisión a precio Actual</t>
  </si>
  <si>
    <t>SOBREPONDERAR</t>
  </si>
  <si>
    <t>Si la conversión es INFERIOR al 85%, se cojerá como precio objetivo el rango Seg. Total - Seg. Absoluta</t>
  </si>
  <si>
    <t>Book Value</t>
  </si>
  <si>
    <t>Invested capital/share</t>
  </si>
  <si>
    <t>Numero de periodos (CAGR)</t>
  </si>
  <si>
    <t>ABYA Multiplo Calculation</t>
  </si>
  <si>
    <t>ROE</t>
  </si>
  <si>
    <t>ROIC</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</si>
  <si>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</si>
  <si>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</si>
  <si>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</si>
  <si>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</si>
  <si>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</si>
  <si>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</si>
  <si>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</si>
  <si>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</si>
  <si>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06/2029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</si>
  <si>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</si>
  <si>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</si>
  <si>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</si>
  <si>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</si>
  <si>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</si>
  <si>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</si>
  <si>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</si>
  <si>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</si>
  <si>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</si>
  <si>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</si>
  <si>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</si>
  <si>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</si>
  <si>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</si>
  <si>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</si>
  <si>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</si>
  <si>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</si>
  <si>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ROE VALUATION </t>
  </si>
  <si>
    <t>ROIC VALUATION</t>
  </si>
  <si>
    <t>AVERAGE TOTAL VALUE</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</si>
  <si>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</si>
  <si>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</si>
  <si>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</si>
  <si>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</si>
  <si>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</si>
  <si>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</si>
  <si>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</si>
  <si>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</si>
  <si>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Estado de flujo de efectivo | TIKR.com</t>
  </si>
  <si>
    <t>Beneficio netos</t>
  </si>
  <si>
    <t>Amortización de fondos de comercio y activos intangibles</t>
  </si>
  <si>
    <t>Depreciación y amortización total</t>
  </si>
  <si>
    <t>(Ganancia) Pérdida por venta de activos</t>
  </si>
  <si>
    <t>(Ganancia) Pérdida por venta de inversiones</t>
  </si>
  <si>
    <t>Deterioro de actiovs y costes de reestructuración</t>
  </si>
  <si>
    <t>Cambio en cuentas por cobrar</t>
  </si>
  <si>
    <t>Cambio en cuentas por pagar</t>
  </si>
  <si>
    <t>Cambio de impuestos sobre la renta</t>
  </si>
  <si>
    <t>Variación en otros activos operativos netos</t>
  </si>
  <si>
    <t>Efectivo de Operaciones</t>
  </si>
  <si>
    <t>Nota: Cambio en el capital circulante</t>
  </si>
  <si>
    <t>Gastos de capital</t>
  </si>
  <si>
    <t>Venta de inmobilizado material</t>
  </si>
  <si>
    <t>Efectivo de la inversión</t>
  </si>
  <si>
    <t>Deuda total emitida</t>
  </si>
  <si>
    <t>Total de la deuda reembolsada</t>
  </si>
  <si>
    <t>Emisión de acciones ordinarias</t>
  </si>
  <si>
    <t>Recompra de acciones comunes</t>
  </si>
  <si>
    <t>Dividendos comunes pagados</t>
  </si>
  <si>
    <t>Dividendos preferenciales pagados</t>
  </si>
  <si>
    <t>Dividendos de acciones comunes y preferentes pagados</t>
  </si>
  <si>
    <t>Otras Actividades de Financiamiento</t>
  </si>
  <si>
    <t>Efectivo de Financiamiento</t>
  </si>
  <si>
    <t>Ajustes del tipo de cambio de divisas</t>
  </si>
  <si>
    <t>Ajustes varios de flujo de efectivo</t>
  </si>
  <si>
    <t>Cambio neto en efectivo</t>
  </si>
  <si>
    <t>Datos adicionales:</t>
  </si>
  <si>
    <t>Flujo de caja libre</t>
  </si>
  <si>
    <t>% De cambio interanual</t>
  </si>
  <si>
    <t>(27,8 %)</t>
  </si>
  <si>
    <t>23,0 %</t>
  </si>
  <si>
    <t>% Free Cash Flow Margins</t>
  </si>
  <si>
    <t>14,3 %</t>
  </si>
  <si>
    <t>16,8 %</t>
  </si>
  <si>
    <t>Efectivo y equivalentes de efectivo, comienzo del período</t>
  </si>
  <si>
    <t>Efectivo y equivalentes de efectivo, fin de período</t>
  </si>
  <si>
    <t>Intereses en efectivo pagados</t>
  </si>
  <si>
    <t>Impuestos en efectivo pagados</t>
  </si>
  <si>
    <t>Flujo de caja por acción</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</si>
</sst>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mm/yyyy"/>
    <numFmt numFmtId="165" formatCode="#,##0.00;(#,##0.00)"/>
    <numFmt numFmtId="166" formatCode="_ * #,##0.00_ \ [$$-C0C]_ ;_ * \-#,##0.00\ \ [$$-C0C]_ ;_ * &quot;-&quot;??_ \ [$$-C0C]_ ;_ @_ "/>
    <numFmt numFmtId="167" formatCode="_-* #,##0.00\ [$€-C0A]_-;\-* #,##0.00\ [$€-C0A]_-;_-* &quot;-&quot;??\ [$€-C0A]_-;_-@"/>
    <numFmt numFmtId="168" formatCode="#,##0\ [$€-1]"/>
    <numFmt numFmtId="169" formatCode="#,##0.00\ [$€-1]"/>
    <numFmt numFmtId="170" formatCode="_-[$$-409]* #,##0.00_ ;_-[$$-409]* \-#,##0.00\ ;_-[$$-409]* &quot;-&quot;??_ ;_-@_ "/>
    <numFmt numFmtId="171" formatCode="[$£]#,##0.00"/>
    <numFmt numFmtId="172" formatCode="#,##0.00\ [$$-C0C];[Red]#,##0.00\ [$$-C0C]"/>
    <numFmt numFmtId="173" formatCode="_-* #,##0.00\ &quot;€&quot;_-;\-* #,##0.00\ &quot;€&quot;_-;_-* &quot;-&quot;??\ &quot;€&quot;_-;_-@"/>
    <numFmt numFmtId="174" formatCode="0.0%"/>
    <numFmt numFmtId="175" formatCode="#,##0.0\ [$€-1]"/>
    <numFmt numFmtId="176" formatCode="0.0"/>
    <numFmt numFmtId="177" formatCode="d/m/yy"/>
    <numFmt numFmtId="178" formatCode="#,##0.00&quot;€&quot;"/>
  </numFmts>
  <fonts count="71">
    <font>
      <sz val="10.0"/>
      <color rgb="FF000000"/>
      <name val="Arial"/>
      <scheme val="minor"/>
    </font>
    <font>
      <sz val="10.0"/>
      <color theme="1"/>
      <name val="Arial"/>
    </font>
    <font>
      <b/>
      <sz val="10.0"/>
      <color rgb="FF4A86E8"/>
      <name val="Arial"/>
    </font>
    <font>
      <b/>
      <sz val="10.0"/>
      <color rgb="FF277E3E"/>
      <name val="Arial"/>
    </font>
    <font>
      <b/>
      <sz val="11.0"/>
      <color rgb="FF277E3E"/>
      <name val="Arial"/>
    </font>
    <font>
      <sz val="10.0"/>
      <color rgb="FF000000"/>
      <name val="Arial"/>
    </font>
    <font>
      <b/>
      <sz val="10.0"/>
      <color rgb="FF000000"/>
      <name val="Arial"/>
    </font>
    <font>
      <b/>
      <sz val="13.0"/>
      <color theme="1"/>
      <name val="Arial"/>
    </font>
    <font>
      <b/>
      <sz val="10.0"/>
      <color theme="1"/>
      <name val="Arial"/>
    </font>
    <font/>
    <font>
      <b/>
      <sz val="10.0"/>
      <color rgb="FF38761D"/>
      <name val="Arial"/>
    </font>
    <font>
      <b/>
      <color rgb="FF38761D"/>
      <name val="Arial"/>
    </font>
    <font>
      <b/>
      <sz val="10.0"/>
      <color rgb="FFBF9000"/>
      <name val="Arial"/>
    </font>
    <font>
      <b/>
      <color rgb="FFBF9000"/>
      <name val="Arial"/>
    </font>
    <font>
      <b/>
      <color rgb="FF9900FF"/>
      <name val="Arial"/>
    </font>
    <font>
      <color theme="1"/>
      <name val="Arial"/>
    </font>
    <font>
      <b/>
      <sz val="10.0"/>
      <color rgb="FF0C5ADB"/>
      <name val="Arial"/>
    </font>
    <font>
      <b/>
      <color theme="1"/>
      <name val="Arial"/>
    </font>
    <font>
      <b/>
      <color rgb="FF0C5ADB"/>
      <name val="Arial"/>
    </font>
    <font>
      <color theme="1"/>
      <name val="Arial"/>
      <scheme val="minor"/>
    </font>
    <font>
      <sz val="10.0"/>
      <color theme="4"/>
      <name val="Arial"/>
    </font>
    <font>
      <b/>
      <sz val="10.0"/>
      <color rgb="FF9900FF"/>
      <name val="Arial"/>
    </font>
    <font>
      <b/>
      <color rgb="FFBC8D03"/>
      <name val="Arial"/>
    </font>
    <font>
      <b/>
      <sz val="10.0"/>
      <color rgb="FF1155CC"/>
      <name val="Arial"/>
    </font>
    <font>
      <b/>
      <sz val="10.0"/>
      <color rgb="FFBC8D03"/>
      <name val="Arial"/>
    </font>
    <font>
      <sz val="10.0"/>
      <color theme="1"/>
      <name val="Roboto"/>
    </font>
    <font>
      <color theme="1"/>
      <name val="Roboto"/>
    </font>
    <font>
      <b/>
      <sz val="10.0"/>
      <color rgb="FF38761D"/>
      <name val="Roboto"/>
    </font>
    <font>
      <sz val="10.0"/>
      <color rgb="FF000000"/>
      <name val="Roboto"/>
    </font>
    <font>
      <sz val="10.0"/>
      <color rgb="FFF44336"/>
      <name val="Arial"/>
    </font>
    <font>
      <sz val="10.0"/>
      <color rgb="FFBF9000"/>
      <name val="Arial"/>
    </font>
    <font>
      <color rgb="FF9900FF"/>
      <name val="Arial"/>
    </font>
    <font>
      <b/>
      <color theme="1"/>
      <name val="Roboto"/>
    </font>
    <font>
      <i/>
      <sz val="13.0"/>
      <color theme="1"/>
      <name val="Impact"/>
    </font>
    <font>
      <i/>
      <sz val="10.0"/>
      <color theme="1"/>
      <name val="Impact"/>
    </font>
    <font>
      <b/>
      <sz val="14.0"/>
      <color rgb="FF000000"/>
      <name val="Arial"/>
    </font>
    <font>
      <b/>
      <sz val="10.0"/>
      <color rgb="FF4A86E8"/>
      <name val="Roboto"/>
    </font>
    <font>
      <b/>
      <sz val="10.0"/>
      <color rgb="FF7F6000"/>
      <name val="Arial"/>
    </font>
    <font>
      <b/>
      <color rgb="FF7F6000"/>
      <name val="Arial"/>
    </font>
    <font>
      <b/>
      <sz val="10.0"/>
      <color rgb="FF000000"/>
      <name val="Roboto"/>
    </font>
    <font>
      <b/>
      <sz val="10.0"/>
      <color rgb="FFBC8D03"/>
      <name val="Roboto"/>
    </font>
    <font>
      <b/>
      <color rgb="FF4A86E8"/>
      <name val="Arial"/>
    </font>
    <font>
      <b/>
      <sz val="14.0"/>
      <color theme="1"/>
      <name val="Arial"/>
    </font>
    <font>
      <color rgb="FF000000"/>
      <name val="Arial"/>
    </font>
    <font>
      <i/>
      <sz val="10.0"/>
      <color rgb="FF000000"/>
      <name val="Roboto"/>
    </font>
    <font>
      <sz val="10.0"/>
      <color rgb="FFBC8D03"/>
      <name val="Arial"/>
    </font>
    <font>
      <b/>
      <sz val="11.0"/>
      <color rgb="FF000000"/>
      <name val="Arial"/>
    </font>
    <font>
      <b/>
      <color rgb="FF000000"/>
      <name val="Arial"/>
    </font>
    <font>
      <sz val="11.0"/>
      <color rgb="FF000000"/>
      <name val="Arial"/>
    </font>
    <font>
      <sz val="13.0"/>
      <color theme="1"/>
      <name val="Impact"/>
    </font>
    <font>
      <sz val="10.0"/>
      <color theme="1"/>
      <name val="Impact"/>
    </font>
    <font>
      <b/>
      <i/>
      <color theme="1"/>
      <name val="Arial"/>
    </font>
    <font>
      <b/>
      <sz val="11.0"/>
      <color theme="1"/>
      <name val="Arial"/>
    </font>
    <font>
      <b/>
      <sz val="7.0"/>
      <color theme="1"/>
      <name val="Arial"/>
    </font>
    <font>
      <b/>
      <sz val="8.0"/>
      <color theme="1"/>
      <name val="Arial"/>
    </font>
    <font>
      <sz val="11.0"/>
      <color theme="1"/>
      <name val="Arial"/>
    </font>
    <font>
      <i/>
      <color rgb="FF4285F4"/>
      <name val="Arial"/>
    </font>
    <font>
      <b/>
      <i/>
      <color rgb="FF38761D"/>
      <name val="Arial"/>
    </font>
    <font>
      <b/>
      <sz val="9.0"/>
      <color rgb="FFBF9000"/>
      <name val="Arial"/>
    </font>
    <font>
      <b/>
      <sz val="9.0"/>
      <color theme="1"/>
      <name val="Arial"/>
    </font>
    <font>
      <b/>
      <sz val="9.0"/>
      <color rgb="FFBC8D03"/>
      <name val="Arial"/>
    </font>
    <font>
      <sz val="9.0"/>
      <color theme="1"/>
      <name val="Arial"/>
    </font>
    <font>
      <b/>
      <sz val="11.0"/>
      <color rgb="FFFFFFFF"/>
      <name val="Roboto"/>
    </font>
    <font>
      <b/>
      <sz val="11.0"/>
      <color rgb="FF000000"/>
      <name val="Roboto"/>
    </font>
    <font>
      <sz val="11.0"/>
      <color rgb="FF000000"/>
      <name val="Roboto"/>
    </font>
    <font>
      <sz val="11.0"/>
      <color rgb="FFF44336"/>
      <name val="Roboto"/>
    </font>
    <font>
      <i/>
      <sz val="11.0"/>
      <color rgb="FF000000"/>
      <name val="Roboto"/>
    </font>
    <font>
      <i/>
      <sz val="11.0"/>
      <color rgb="FFF44336"/>
      <name val="Roboto"/>
    </font>
    <font>
      <b/>
      <sz val="11.0"/>
      <color rgb="FFF44336"/>
      <name val="Roboto"/>
    </font>
    <font>
      <b/>
      <i/>
      <sz val="11.0"/>
      <color rgb="FF000000"/>
      <name val="Roboto"/>
    </font>
    <font>
      <b/>
      <i/>
      <sz val="11.0"/>
      <color rgb="FFF44336"/>
      <name val="Roboto"/>
    </font>
  </fonts>
  <fills count="25">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CD668"/>
        <bgColor rgb="FFFCD668"/>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rgb="FF34A853"/>
        <bgColor rgb="FF34A853"/>
      </patternFill>
    </fill>
    <fill>
      <patternFill patternType="solid">
        <fgColor rgb="FFD9EAD3"/>
        <bgColor rgb="FFD9EAD3"/>
      </patternFill>
    </fill>
    <fill>
      <patternFill patternType="solid">
        <fgColor rgb="FFD9D2E9"/>
        <bgColor rgb="FFD9D2E9"/>
      </patternFill>
    </fill>
    <fill>
      <patternFill patternType="solid">
        <fgColor rgb="FF333333"/>
        <bgColor rgb="FF333333"/>
      </patternFill>
    </fill>
  </fills>
  <borders count="51">
    <border/>
    <border>
      <left/>
      <right/>
      <top/>
      <bottom/>
    </border>
    <border>
      <left/>
      <top/>
      <bottom/>
    </border>
    <border>
      <top/>
      <bottom/>
    </border>
    <border>
      <left/>
      <right/>
      <top/>
    </border>
    <border>
      <left style="thin">
        <color rgb="FF000000"/>
      </left>
    </border>
    <border>
      <left style="thick">
        <color rgb="FF34A853"/>
      </left>
      <top style="thick">
        <color rgb="FF34A853"/>
      </top>
    </border>
    <border>
      <right style="thick">
        <color rgb="FF34A853"/>
      </right>
      <top style="thick">
        <color rgb="FF34A853"/>
      </top>
    </border>
    <border>
      <top style="thin">
        <color rgb="FF000000"/>
      </top>
    </border>
    <border>
      <left style="thin">
        <color rgb="FF000000"/>
      </left>
      <top style="thin">
        <color rgb="FF000000"/>
      </top>
    </border>
    <border>
      <bottom style="thin">
        <color rgb="FF000000"/>
      </bottom>
    </border>
    <border>
      <left style="thin">
        <color rgb="FF000000"/>
      </left>
      <bottom style="thin">
        <color rgb="FF000000"/>
      </bottom>
    </border>
    <border>
      <right style="thin">
        <color rgb="FF000000"/>
      </right>
    </border>
    <border>
      <left style="thin">
        <color rgb="FF000000"/>
      </left>
      <right/>
      <top/>
      <bottom/>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C8D03"/>
      </right>
      <top style="thick">
        <color rgb="FFBF9000"/>
      </top>
    </border>
    <border>
      <left style="thick">
        <color rgb="FFBF9000"/>
      </left>
      <bottom style="thick">
        <color rgb="FFBF9000"/>
      </bottom>
    </border>
    <border>
      <bottom style="thick">
        <color rgb="FFBF9000"/>
      </bottom>
    </border>
    <border>
      <right style="thick">
        <color rgb="FFBC8D03"/>
      </right>
      <bottom style="thick">
        <color rgb="FFBF9000"/>
      </bottom>
    </border>
    <border>
      <right/>
      <top/>
      <bottom/>
    </border>
    <border>
      <right style="thick">
        <color rgb="FFBF9000"/>
      </right>
      <top style="thick">
        <color rgb="FFBF9000"/>
      </top>
    </border>
    <border>
      <left style="thick">
        <color rgb="FFBF9000"/>
      </left>
    </border>
    <border>
      <right style="thick">
        <color rgb="FFBF9000"/>
      </right>
    </border>
    <border>
      <right style="thick">
        <color rgb="FFBF9000"/>
      </right>
      <bottom style="thick">
        <color rgb="FFBF9000"/>
      </bottom>
    </border>
    <border>
      <top style="medium">
        <color rgb="FFBC8D03"/>
      </top>
    </border>
    <border>
      <left/>
      <right/>
      <bottom/>
    </border>
    <border>
      <left/>
      <right/>
      <top style="medium">
        <color rgb="FFBC8D03"/>
      </top>
      <bottom/>
    </border>
    <border>
      <top style="thick">
        <color rgb="FFBF9000"/>
      </top>
      <bottom/>
    </border>
    <border>
      <right style="thick">
        <color rgb="FFBF9000"/>
      </right>
      <top style="thick">
        <color rgb="FFBF9000"/>
      </top>
      <bottom/>
    </border>
    <border>
      <bottom/>
    </border>
    <border>
      <right style="thick">
        <color rgb="FFBC8D03"/>
      </right>
    </border>
    <border>
      <bottom style="thick">
        <color rgb="FFBC8D03"/>
      </bottom>
    </border>
    <border>
      <right style="thick">
        <color rgb="FFBC8D03"/>
      </right>
      <bottom style="thick">
        <color rgb="FFBC8D03"/>
      </bottom>
    </border>
    <border>
      <right style="thick">
        <color rgb="FFBF9000"/>
      </right>
      <top style="thick">
        <color rgb="FFBF9000"/>
      </top>
      <bottom style="thick">
        <color rgb="FFBF9000"/>
      </bottom>
    </border>
    <border>
      <top style="thick">
        <color rgb="FFBC8D03"/>
      </top>
    </border>
    <border>
      <top style="thick">
        <color rgb="FF34A853"/>
      </top>
    </border>
    <border>
      <left style="thick">
        <color rgb="FF34A853"/>
      </left>
    </border>
    <border>
      <left style="thick">
        <color rgb="FFBF9000"/>
      </left>
      <right style="thick">
        <color rgb="FFBF9000"/>
      </right>
      <top style="thick">
        <color rgb="FFBF9000"/>
      </top>
    </border>
    <border>
      <right style="thick">
        <color rgb="FF34A853"/>
      </right>
    </border>
    <border>
      <left style="thick">
        <color rgb="FF9900FF"/>
      </left>
      <right style="thick">
        <color rgb="FF9900FF"/>
      </right>
      <top style="thick">
        <color rgb="FF9900FF"/>
      </top>
      <bottom style="thick">
        <color rgb="FF9900FF"/>
      </bottom>
    </border>
    <border>
      <left style="thick">
        <color rgb="FFBF9000"/>
      </left>
      <right style="thick">
        <color rgb="FFBF9000"/>
      </right>
    </border>
    <border>
      <left style="thick">
        <color rgb="FFBF9000"/>
      </left>
      <right style="thick">
        <color rgb="FFBF9000"/>
      </right>
      <bottom style="thick">
        <color rgb="FFBF9000"/>
      </bottom>
    </border>
    <border>
      <left style="thick">
        <color rgb="FF34A853"/>
      </left>
      <bottom style="thick">
        <color rgb="FF34A853"/>
      </bottom>
    </border>
    <border>
      <bottom style="thick">
        <color rgb="FF34A853"/>
      </bottom>
    </border>
    <border>
      <right style="thick">
        <color rgb="FF34A853"/>
      </right>
      <bottom style="thick">
        <color rgb="FF34A853"/>
      </bottom>
    </border>
    <border>
      <top style="thin">
        <color rgb="FF828282"/>
      </top>
    </border>
  </borders>
  <cellStyleXfs count="1">
    <xf borderId="0" fillId="0" fontId="0" numFmtId="0" applyAlignment="1" applyFont="1"/>
  </cellStyleXfs>
  <cellXfs count="584">
    <xf borderId="0" fillId="0" fontId="0" numFmtId="0" xfId="0" applyAlignment="1" applyFont="1">
      <alignment readingOrder="0" shrinkToFit="0" vertical="bottom" wrapText="0"/>
    </xf>
    <xf borderId="0" fillId="2" fontId="1" numFmtId="0" xfId="0" applyAlignment="1" applyFill="1" applyFont="1">
      <alignment horizontal="left" readingOrder="0"/>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0" fontId="3" numFmtId="0" xfId="0" applyAlignment="1" applyFont="1">
      <alignment horizontal="center"/>
    </xf>
    <xf borderId="0" fillId="0" fontId="1" numFmtId="0" xfId="0" applyFont="1"/>
    <xf borderId="0" fillId="0" fontId="5" numFmtId="0" xfId="0" applyFont="1"/>
    <xf borderId="0" fillId="0" fontId="6" numFmtId="0" xfId="0" applyAlignment="1" applyFont="1">
      <alignment horizontal="center"/>
    </xf>
    <xf borderId="0" fillId="3" fontId="7"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0" fillId="2" fontId="1" numFmtId="0" xfId="0" applyAlignment="1" applyFont="1">
      <alignment horizontal="left"/>
    </xf>
    <xf borderId="4" fillId="2" fontId="1" numFmtId="0" xfId="0" applyAlignment="1" applyBorder="1" applyFont="1">
      <alignment horizontal="left"/>
    </xf>
    <xf borderId="4" fillId="2" fontId="1" numFmtId="0" xfId="0" applyBorder="1" applyFont="1"/>
    <xf borderId="4" fillId="2" fontId="2" numFmtId="0" xfId="0" applyBorder="1" applyFont="1"/>
    <xf borderId="0" fillId="2" fontId="2" numFmtId="0" xfId="0" applyAlignment="1" applyFont="1">
      <alignment horizontal="right" vertical="bottom"/>
    </xf>
    <xf borderId="0" fillId="2" fontId="2" numFmtId="0" xfId="0" applyAlignment="1" applyFont="1">
      <alignment horizontal="right" readingOrder="0" vertical="bottom"/>
    </xf>
    <xf borderId="5" fillId="2" fontId="10" numFmtId="0" xfId="0" applyAlignment="1" applyBorder="1" applyFont="1">
      <alignment horizontal="right" vertical="bottom"/>
    </xf>
    <xf borderId="0" fillId="2" fontId="10" numFmtId="0" xfId="0" applyAlignment="1" applyFont="1">
      <alignment horizontal="right" vertical="bottom"/>
    </xf>
    <xf borderId="0" fillId="2" fontId="10" numFmtId="0" xfId="0" applyAlignment="1" applyFont="1">
      <alignment horizontal="right" readingOrder="0" vertical="bottom"/>
    </xf>
    <xf borderId="0" fillId="2" fontId="11" numFmtId="164" xfId="0" applyAlignment="1" applyFont="1" applyNumberFormat="1">
      <alignment horizontal="right" vertical="bottom"/>
    </xf>
    <xf borderId="6" fillId="4" fontId="4" numFmtId="0" xfId="0" applyAlignment="1" applyBorder="1" applyFill="1" applyFont="1">
      <alignment horizontal="center" vertical="bottom"/>
    </xf>
    <xf borderId="7" fillId="0" fontId="9" numFmtId="0" xfId="0" applyBorder="1" applyFont="1"/>
    <xf borderId="6" fillId="4" fontId="4" numFmtId="0" xfId="0" applyAlignment="1" applyBorder="1" applyFont="1">
      <alignment horizontal="center" vertical="bottom"/>
    </xf>
    <xf borderId="0" fillId="0" fontId="12" numFmtId="165" xfId="0" applyAlignment="1" applyFont="1" applyNumberFormat="1">
      <alignment horizontal="left"/>
    </xf>
    <xf borderId="0" fillId="0" fontId="12" numFmtId="165" xfId="0" applyAlignment="1" applyFont="1" applyNumberFormat="1">
      <alignment horizontal="center"/>
    </xf>
    <xf borderId="0" fillId="0" fontId="12" numFmtId="165" xfId="0" applyAlignment="1" applyFont="1" applyNumberFormat="1">
      <alignment horizontal="right" vertical="bottom"/>
    </xf>
    <xf borderId="0" fillId="0" fontId="12" numFmtId="165" xfId="0" applyAlignment="1" applyFont="1" applyNumberFormat="1">
      <alignment horizontal="right"/>
    </xf>
    <xf borderId="0" fillId="0" fontId="12" numFmtId="0" xfId="0" applyAlignment="1" applyFont="1">
      <alignment horizontal="right" readingOrder="0"/>
    </xf>
    <xf borderId="5" fillId="0" fontId="12" numFmtId="165" xfId="0" applyAlignment="1" applyBorder="1" applyFont="1" applyNumberFormat="1">
      <alignment horizontal="right"/>
    </xf>
    <xf borderId="0" fillId="0" fontId="13" numFmtId="10" xfId="0" applyAlignment="1" applyFont="1" applyNumberFormat="1">
      <alignment horizontal="center" vertical="bottom"/>
    </xf>
    <xf borderId="0" fillId="0" fontId="14" numFmtId="10" xfId="0" applyAlignment="1" applyFont="1" applyNumberFormat="1">
      <alignment horizontal="center" vertical="bottom"/>
    </xf>
    <xf borderId="0" fillId="0" fontId="12" numFmtId="165" xfId="0" applyFont="1" applyNumberFormat="1"/>
    <xf borderId="0" fillId="0" fontId="1" numFmtId="0" xfId="0" applyAlignment="1" applyFont="1">
      <alignment horizontal="center"/>
    </xf>
    <xf borderId="0" fillId="0" fontId="1" numFmtId="10" xfId="0" applyAlignment="1" applyFont="1" applyNumberFormat="1">
      <alignment horizontal="right"/>
    </xf>
    <xf borderId="5" fillId="0" fontId="1" numFmtId="10" xfId="0" applyAlignment="1" applyBorder="1" applyFont="1" applyNumberFormat="1">
      <alignment horizontal="right"/>
    </xf>
    <xf borderId="0" fillId="0" fontId="1" numFmtId="10" xfId="0" applyAlignment="1" applyFont="1" applyNumberFormat="1">
      <alignment horizontal="center"/>
    </xf>
    <xf borderId="0" fillId="0" fontId="15" numFmtId="0" xfId="0" applyAlignment="1" applyFont="1">
      <alignment horizontal="center"/>
    </xf>
    <xf borderId="0" fillId="0" fontId="12" numFmtId="10" xfId="0" applyAlignment="1" applyFont="1" applyNumberFormat="1">
      <alignment horizontal="center"/>
    </xf>
    <xf borderId="0" fillId="0" fontId="16" numFmtId="0" xfId="0" applyAlignment="1" applyFont="1">
      <alignment horizontal="left"/>
    </xf>
    <xf borderId="0" fillId="0" fontId="17" numFmtId="0" xfId="0" applyAlignment="1" applyFont="1">
      <alignment shrinkToFit="0" vertical="bottom" wrapText="0"/>
    </xf>
    <xf borderId="0" fillId="0" fontId="15" numFmtId="0" xfId="0" applyAlignment="1" applyFont="1">
      <alignment vertical="bottom"/>
    </xf>
    <xf borderId="0" fillId="0" fontId="15" numFmtId="1" xfId="0" applyAlignment="1" applyFont="1" applyNumberFormat="1">
      <alignment vertical="bottom"/>
    </xf>
    <xf borderId="0" fillId="0" fontId="15" numFmtId="2" xfId="0" applyAlignment="1" applyFont="1" applyNumberFormat="1">
      <alignment vertical="bottom"/>
    </xf>
    <xf borderId="5" fillId="0" fontId="15" numFmtId="2" xfId="0" applyAlignment="1" applyBorder="1" applyFont="1" applyNumberFormat="1">
      <alignment vertical="bottom"/>
    </xf>
    <xf borderId="0" fillId="0" fontId="15" numFmtId="10" xfId="0" applyAlignment="1" applyFont="1" applyNumberFormat="1">
      <alignment vertical="bottom"/>
    </xf>
    <xf borderId="0" fillId="0" fontId="15" numFmtId="1" xfId="0" applyAlignment="1" applyFont="1" applyNumberFormat="1">
      <alignment horizontal="right" vertical="bottom"/>
    </xf>
    <xf borderId="0" fillId="0" fontId="15" numFmtId="1" xfId="0" applyAlignment="1" applyFont="1" applyNumberFormat="1">
      <alignment horizontal="right" readingOrder="0" vertical="bottom"/>
    </xf>
    <xf borderId="5" fillId="0" fontId="15" numFmtId="1" xfId="0" applyAlignment="1" applyBorder="1" applyFont="1" applyNumberFormat="1">
      <alignment horizontal="right" vertical="bottom"/>
    </xf>
    <xf borderId="0" fillId="0" fontId="15" numFmtId="10" xfId="0" applyAlignment="1" applyFont="1" applyNumberFormat="1">
      <alignment horizontal="right" vertical="bottom"/>
    </xf>
    <xf borderId="5" fillId="0" fontId="15" numFmtId="10" xfId="0" applyAlignment="1" applyBorder="1" applyFont="1" applyNumberFormat="1">
      <alignment horizontal="right" vertical="bottom"/>
    </xf>
    <xf borderId="0" fillId="0" fontId="15" numFmtId="166" xfId="0" applyAlignment="1" applyFont="1" applyNumberFormat="1">
      <alignment vertical="bottom"/>
    </xf>
    <xf borderId="0" fillId="0" fontId="15" numFmtId="2" xfId="0" applyAlignment="1" applyFont="1" applyNumberFormat="1">
      <alignment horizontal="right" vertical="bottom"/>
    </xf>
    <xf borderId="5" fillId="0" fontId="15" numFmtId="2" xfId="0" applyAlignment="1" applyBorder="1" applyFont="1" applyNumberFormat="1">
      <alignment horizontal="right" readingOrder="0" vertical="bottom"/>
    </xf>
    <xf borderId="0" fillId="0" fontId="15" numFmtId="167" xfId="0" applyAlignment="1" applyFont="1" applyNumberFormat="1">
      <alignment vertical="bottom"/>
    </xf>
    <xf borderId="0" fillId="0" fontId="15" numFmtId="3" xfId="0" applyAlignment="1" applyFont="1" applyNumberFormat="1">
      <alignment horizontal="right" vertical="bottom"/>
    </xf>
    <xf borderId="0" fillId="0" fontId="15" numFmtId="3" xfId="0" applyAlignment="1" applyFont="1" applyNumberFormat="1">
      <alignment horizontal="right" readingOrder="0" vertical="bottom"/>
    </xf>
    <xf borderId="5" fillId="0" fontId="15" numFmtId="3" xfId="0" applyAlignment="1" applyBorder="1" applyFont="1" applyNumberFormat="1">
      <alignment horizontal="right" vertical="bottom"/>
    </xf>
    <xf borderId="0" fillId="0" fontId="15" numFmtId="10" xfId="0" applyAlignment="1" applyFont="1" applyNumberFormat="1">
      <alignment horizontal="right" readingOrder="0" vertical="bottom"/>
    </xf>
    <xf borderId="0" fillId="0" fontId="15" numFmtId="167" xfId="0" applyAlignment="1" applyFont="1" applyNumberFormat="1">
      <alignment horizontal="right" vertical="bottom"/>
    </xf>
    <xf borderId="0" fillId="0" fontId="15" numFmtId="167" xfId="0" applyAlignment="1" applyFont="1" applyNumberFormat="1">
      <alignment horizontal="right" readingOrder="0" vertical="bottom"/>
    </xf>
    <xf borderId="5" fillId="0" fontId="15" numFmtId="167" xfId="0" applyAlignment="1" applyBorder="1" applyFont="1" applyNumberFormat="1">
      <alignment horizontal="right" vertical="bottom"/>
    </xf>
    <xf borderId="0" fillId="0" fontId="15" numFmtId="168" xfId="0" applyAlignment="1" applyFont="1" applyNumberFormat="1">
      <alignment vertical="bottom"/>
    </xf>
    <xf borderId="0" fillId="0" fontId="18" numFmtId="0" xfId="0" applyAlignment="1" applyFont="1">
      <alignment vertical="bottom"/>
    </xf>
    <xf borderId="0" fillId="0" fontId="18" numFmtId="167" xfId="0" applyAlignment="1" applyFont="1" applyNumberFormat="1">
      <alignment horizontal="right" vertical="bottom"/>
    </xf>
    <xf borderId="0" fillId="0" fontId="18" numFmtId="168" xfId="0" applyAlignment="1" applyFont="1" applyNumberFormat="1">
      <alignment horizontal="right" vertical="bottom"/>
    </xf>
    <xf borderId="5" fillId="0" fontId="18" numFmtId="168" xfId="0" applyAlignment="1" applyBorder="1" applyFont="1" applyNumberFormat="1">
      <alignment horizontal="right" vertical="bottom"/>
    </xf>
    <xf borderId="0" fillId="0" fontId="15" numFmtId="4" xfId="0" applyAlignment="1" applyFont="1" applyNumberFormat="1">
      <alignment vertical="bottom"/>
    </xf>
    <xf borderId="0" fillId="0" fontId="15" numFmtId="0" xfId="0" applyAlignment="1" applyFont="1">
      <alignment shrinkToFit="0" vertical="bottom" wrapText="0"/>
    </xf>
    <xf borderId="0" fillId="0" fontId="18" numFmtId="4" xfId="0" applyAlignment="1" applyFont="1" applyNumberFormat="1">
      <alignment horizontal="right" vertical="bottom"/>
    </xf>
    <xf borderId="0" fillId="0" fontId="18" numFmtId="2" xfId="0" applyAlignment="1" applyFont="1" applyNumberFormat="1">
      <alignment horizontal="right" vertical="bottom"/>
    </xf>
    <xf borderId="0" fillId="0" fontId="18" numFmtId="168" xfId="0" applyAlignment="1" applyFont="1" applyNumberFormat="1">
      <alignment horizontal="right" readingOrder="0" vertical="bottom"/>
    </xf>
    <xf borderId="5" fillId="0" fontId="15" numFmtId="166" xfId="0" applyAlignment="1" applyBorder="1" applyFont="1" applyNumberFormat="1">
      <alignment vertical="bottom"/>
    </xf>
    <xf borderId="0" fillId="0" fontId="18" numFmtId="169" xfId="0" applyAlignment="1" applyFont="1" applyNumberFormat="1">
      <alignment horizontal="right" vertical="bottom"/>
    </xf>
    <xf borderId="0" fillId="0" fontId="19" numFmtId="3" xfId="0" applyAlignment="1" applyFont="1" applyNumberFormat="1">
      <alignment readingOrder="0"/>
    </xf>
    <xf borderId="0" fillId="0" fontId="15" numFmtId="3" xfId="0" applyAlignment="1" applyFont="1" applyNumberFormat="1">
      <alignment vertical="bottom"/>
    </xf>
    <xf borderId="0" fillId="0" fontId="6" numFmtId="0" xfId="0" applyAlignment="1" applyFont="1">
      <alignment horizontal="left"/>
    </xf>
    <xf borderId="0" fillId="0" fontId="20" numFmtId="0" xfId="0" applyAlignment="1" applyFont="1">
      <alignment horizontal="left"/>
    </xf>
    <xf borderId="0" fillId="0" fontId="18" numFmtId="170" xfId="0" applyAlignment="1" applyFont="1" applyNumberFormat="1">
      <alignment horizontal="right" vertical="bottom"/>
    </xf>
    <xf borderId="0" fillId="0" fontId="2" numFmtId="0" xfId="0" applyAlignment="1" applyFont="1">
      <alignment horizontal="left"/>
    </xf>
    <xf borderId="0" fillId="0" fontId="15" numFmtId="169" xfId="0" applyAlignment="1" applyFont="1" applyNumberFormat="1">
      <alignment vertical="bottom"/>
    </xf>
    <xf borderId="0" fillId="0" fontId="18" numFmtId="10" xfId="0" applyAlignment="1" applyFont="1" applyNumberFormat="1">
      <alignment horizontal="right" vertical="bottom"/>
    </xf>
    <xf borderId="0" fillId="0" fontId="15" numFmtId="4" xfId="0" applyAlignment="1" applyFont="1" applyNumberFormat="1">
      <alignment horizontal="right" vertical="bottom"/>
    </xf>
    <xf borderId="5" fillId="0" fontId="15" numFmtId="4" xfId="0" applyAlignment="1" applyBorder="1" applyFont="1" applyNumberFormat="1">
      <alignment horizontal="right" vertical="bottom"/>
    </xf>
    <xf borderId="0" fillId="0" fontId="21" numFmtId="0" xfId="0" applyAlignment="1" applyFont="1">
      <alignment horizontal="left"/>
    </xf>
    <xf borderId="0" fillId="0" fontId="14" numFmtId="0" xfId="0" applyAlignment="1" applyFont="1">
      <alignment shrinkToFit="0" vertical="bottom" wrapText="0"/>
    </xf>
    <xf borderId="0" fillId="0" fontId="14" numFmtId="0" xfId="0" applyAlignment="1" applyFont="1">
      <alignment vertical="bottom"/>
    </xf>
    <xf borderId="0" fillId="0" fontId="14" numFmtId="166" xfId="0" applyAlignment="1" applyFont="1" applyNumberFormat="1">
      <alignment vertical="bottom"/>
    </xf>
    <xf borderId="0" fillId="0" fontId="14" numFmtId="4" xfId="0" applyAlignment="1" applyFont="1" applyNumberFormat="1">
      <alignment horizontal="right" vertical="bottom"/>
    </xf>
    <xf borderId="5" fillId="0" fontId="14" numFmtId="4" xfId="0" applyAlignment="1" applyBorder="1" applyFont="1" applyNumberFormat="1">
      <alignment horizontal="right" vertical="bottom"/>
    </xf>
    <xf borderId="0" fillId="0" fontId="22" numFmtId="0" xfId="0" applyAlignment="1" applyFont="1">
      <alignment vertical="bottom"/>
    </xf>
    <xf borderId="0" fillId="0" fontId="22" numFmtId="167" xfId="0" applyAlignment="1" applyFont="1" applyNumberFormat="1">
      <alignment horizontal="right" vertical="bottom"/>
    </xf>
    <xf borderId="5" fillId="0" fontId="22" numFmtId="167" xfId="0" applyAlignment="1" applyBorder="1" applyFont="1" applyNumberFormat="1">
      <alignment horizontal="right" vertical="bottom"/>
    </xf>
    <xf borderId="0" fillId="5" fontId="8" numFmtId="0" xfId="0" applyAlignment="1" applyFill="1" applyFont="1">
      <alignment vertical="bottom"/>
    </xf>
    <xf borderId="0" fillId="0" fontId="16" numFmtId="0" xfId="0" applyAlignment="1" applyFont="1">
      <alignment horizontal="center"/>
    </xf>
    <xf borderId="0" fillId="0" fontId="16" numFmtId="0" xfId="0" applyAlignment="1" applyFont="1">
      <alignment horizontal="right"/>
    </xf>
    <xf borderId="0" fillId="0" fontId="16" numFmtId="166" xfId="0" applyAlignment="1" applyFont="1" applyNumberFormat="1">
      <alignment horizontal="right"/>
    </xf>
    <xf borderId="0" fillId="0" fontId="8" numFmtId="170" xfId="0" applyAlignment="1" applyFont="1" applyNumberFormat="1">
      <alignment horizontal="right" vertical="bottom"/>
    </xf>
    <xf borderId="5" fillId="0" fontId="8" numFmtId="170" xfId="0" applyAlignment="1" applyBorder="1" applyFont="1" applyNumberFormat="1">
      <alignment horizontal="right" vertical="bottom"/>
    </xf>
    <xf borderId="0" fillId="0" fontId="16" numFmtId="166" xfId="0" applyAlignment="1" applyFont="1" applyNumberFormat="1">
      <alignment horizontal="center"/>
    </xf>
    <xf borderId="0" fillId="0" fontId="16" numFmtId="0" xfId="0" applyFont="1"/>
    <xf borderId="0" fillId="0" fontId="1" numFmtId="165" xfId="0" applyAlignment="1" applyFont="1" applyNumberFormat="1">
      <alignment horizontal="left"/>
    </xf>
    <xf borderId="0" fillId="0" fontId="1" numFmtId="165" xfId="0" applyAlignment="1" applyFont="1" applyNumberFormat="1">
      <alignment horizontal="center"/>
    </xf>
    <xf borderId="0" fillId="0" fontId="1" numFmtId="165" xfId="0" applyAlignment="1" applyFont="1" applyNumberFormat="1">
      <alignment horizontal="right" vertical="bottom"/>
    </xf>
    <xf borderId="0" fillId="0" fontId="1" numFmtId="165" xfId="0" applyAlignment="1" applyFont="1" applyNumberFormat="1">
      <alignment horizontal="right" readingOrder="0"/>
    </xf>
    <xf borderId="5" fillId="0" fontId="1" numFmtId="165" xfId="0" applyAlignment="1" applyBorder="1" applyFont="1" applyNumberFormat="1">
      <alignment horizontal="right"/>
    </xf>
    <xf borderId="0" fillId="0" fontId="1" numFmtId="165" xfId="0" applyAlignment="1" applyFont="1" applyNumberFormat="1">
      <alignment horizontal="right"/>
    </xf>
    <xf borderId="0" fillId="0" fontId="15" numFmtId="165" xfId="0" applyFont="1" applyNumberFormat="1"/>
    <xf borderId="0" fillId="0" fontId="8" numFmtId="165" xfId="0" applyAlignment="1" applyFont="1" applyNumberFormat="1">
      <alignment horizontal="center"/>
    </xf>
    <xf borderId="0" fillId="0" fontId="8" numFmtId="165" xfId="0" applyAlignment="1" applyFont="1" applyNumberFormat="1">
      <alignment horizontal="left" vertical="center"/>
    </xf>
    <xf borderId="0" fillId="0" fontId="23" numFmtId="165" xfId="0" applyAlignment="1" applyFont="1" applyNumberFormat="1">
      <alignment horizontal="center" vertical="center"/>
    </xf>
    <xf borderId="0" fillId="0" fontId="8" numFmtId="165" xfId="0" applyAlignment="1" applyFont="1" applyNumberFormat="1">
      <alignment horizontal="right" vertical="center"/>
    </xf>
    <xf borderId="5" fillId="0" fontId="8" numFmtId="165" xfId="0" applyAlignment="1" applyBorder="1" applyFont="1" applyNumberFormat="1">
      <alignment horizontal="right" vertical="center"/>
    </xf>
    <xf borderId="0" fillId="0" fontId="1" numFmtId="165" xfId="0" applyAlignment="1" applyFont="1" applyNumberFormat="1">
      <alignment horizontal="center" vertical="center"/>
    </xf>
    <xf borderId="0" fillId="0" fontId="5" numFmtId="165" xfId="0" applyAlignment="1" applyFont="1" applyNumberFormat="1">
      <alignment horizontal="center" vertical="center"/>
    </xf>
    <xf borderId="0" fillId="0" fontId="6" numFmtId="165" xfId="0" applyAlignment="1" applyFont="1" applyNumberFormat="1">
      <alignment horizontal="center"/>
    </xf>
    <xf borderId="0" fillId="0" fontId="8" numFmtId="0" xfId="0" applyAlignment="1" applyFont="1">
      <alignment horizontal="left"/>
    </xf>
    <xf borderId="0" fillId="0" fontId="24" numFmtId="0" xfId="0" applyAlignment="1" applyFont="1">
      <alignment horizontal="left"/>
    </xf>
    <xf borderId="0" fillId="0" fontId="8" numFmtId="0" xfId="0" applyAlignment="1" applyFont="1">
      <alignment horizontal="center"/>
    </xf>
    <xf borderId="0" fillId="0" fontId="24" numFmtId="10" xfId="0" applyAlignment="1" applyFont="1" applyNumberFormat="1">
      <alignment horizontal="right"/>
    </xf>
    <xf borderId="5" fillId="0" fontId="24" numFmtId="10" xfId="0" applyAlignment="1" applyBorder="1" applyFont="1" applyNumberFormat="1">
      <alignment horizontal="right"/>
    </xf>
    <xf borderId="0" fillId="0" fontId="8" numFmtId="10" xfId="0" applyAlignment="1" applyFont="1" applyNumberFormat="1">
      <alignment horizontal="center"/>
    </xf>
    <xf borderId="0" fillId="0" fontId="6" numFmtId="0" xfId="0" applyFont="1"/>
    <xf borderId="0" fillId="0" fontId="6" numFmtId="10" xfId="0" applyAlignment="1" applyFont="1" applyNumberFormat="1">
      <alignment horizontal="center"/>
    </xf>
    <xf borderId="0" fillId="0" fontId="1" numFmtId="171" xfId="0" applyAlignment="1" applyFont="1" applyNumberFormat="1">
      <alignment horizontal="right"/>
    </xf>
    <xf borderId="5" fillId="0" fontId="1" numFmtId="171" xfId="0" applyAlignment="1" applyBorder="1" applyFont="1" applyNumberFormat="1">
      <alignment horizontal="right"/>
    </xf>
    <xf borderId="0" fillId="0" fontId="1" numFmtId="166" xfId="0" applyAlignment="1" applyFont="1" applyNumberFormat="1">
      <alignment horizontal="left"/>
    </xf>
    <xf borderId="0" fillId="0" fontId="1" numFmtId="166" xfId="0" applyAlignment="1" applyFont="1" applyNumberFormat="1">
      <alignment horizontal="center"/>
    </xf>
    <xf borderId="0" fillId="6" fontId="25" numFmtId="165" xfId="0" applyAlignment="1" applyFill="1" applyFont="1" applyNumberFormat="1">
      <alignment horizontal="right" shrinkToFit="0" wrapText="0"/>
    </xf>
    <xf borderId="0" fillId="0" fontId="26" numFmtId="165" xfId="0" applyAlignment="1" applyFont="1" applyNumberFormat="1">
      <alignment horizontal="right" readingOrder="0" vertical="bottom"/>
    </xf>
    <xf borderId="5" fillId="0" fontId="26" numFmtId="165" xfId="0" applyAlignment="1" applyBorder="1" applyFont="1" applyNumberFormat="1">
      <alignment horizontal="right" vertical="bottom"/>
    </xf>
    <xf borderId="0" fillId="0" fontId="26" numFmtId="165" xfId="0" applyAlignment="1" applyFont="1" applyNumberFormat="1">
      <alignment horizontal="right" vertical="bottom"/>
    </xf>
    <xf borderId="0" fillId="0" fontId="25" numFmtId="4" xfId="0" applyAlignment="1" applyFont="1" applyNumberFormat="1">
      <alignment horizontal="right"/>
    </xf>
    <xf borderId="0" fillId="0" fontId="1" numFmtId="166" xfId="0" applyFont="1" applyNumberFormat="1"/>
    <xf borderId="0" fillId="0" fontId="25" numFmtId="165" xfId="0" applyAlignment="1" applyFont="1" applyNumberFormat="1">
      <alignment horizontal="right"/>
    </xf>
    <xf borderId="5" fillId="0" fontId="25" numFmtId="165" xfId="0" applyAlignment="1" applyBorder="1" applyFont="1" applyNumberFormat="1">
      <alignment horizontal="right"/>
    </xf>
    <xf borderId="0" fillId="0" fontId="25" numFmtId="172" xfId="0" applyAlignment="1" applyFont="1" applyNumberFormat="1">
      <alignment horizontal="center"/>
    </xf>
    <xf borderId="0" fillId="0" fontId="25" numFmtId="165" xfId="0" applyAlignment="1" applyFont="1" applyNumberFormat="1">
      <alignment horizontal="right" readingOrder="0"/>
    </xf>
    <xf borderId="0" fillId="0" fontId="6" numFmtId="165" xfId="0" applyAlignment="1" applyFont="1" applyNumberFormat="1">
      <alignment horizontal="left"/>
    </xf>
    <xf borderId="0" fillId="0" fontId="6" numFmtId="165" xfId="0" applyAlignment="1" applyFont="1" applyNumberFormat="1">
      <alignment horizontal="right"/>
    </xf>
    <xf borderId="5" fillId="0" fontId="6" numFmtId="165" xfId="0" applyAlignment="1" applyBorder="1" applyFont="1" applyNumberFormat="1">
      <alignment horizontal="right"/>
    </xf>
    <xf borderId="0" fillId="0" fontId="1" numFmtId="167" xfId="0" applyAlignment="1" applyFont="1" applyNumberFormat="1">
      <alignment horizontal="right"/>
    </xf>
    <xf borderId="5" fillId="0" fontId="1" numFmtId="167" xfId="0" applyAlignment="1" applyBorder="1" applyFont="1" applyNumberFormat="1">
      <alignment horizontal="right"/>
    </xf>
    <xf borderId="0" fillId="0" fontId="24" numFmtId="165" xfId="0" applyAlignment="1" applyFont="1" applyNumberFormat="1">
      <alignment horizontal="left"/>
    </xf>
    <xf borderId="8" fillId="0" fontId="24" numFmtId="165" xfId="0" applyAlignment="1" applyBorder="1" applyFont="1" applyNumberFormat="1">
      <alignment horizontal="left"/>
    </xf>
    <xf borderId="8" fillId="0" fontId="10" numFmtId="165" xfId="0" applyAlignment="1" applyBorder="1" applyFont="1" applyNumberFormat="1">
      <alignment horizontal="left"/>
    </xf>
    <xf borderId="8" fillId="0" fontId="10" numFmtId="165" xfId="0" applyAlignment="1" applyBorder="1" applyFont="1" applyNumberFormat="1">
      <alignment horizontal="center"/>
    </xf>
    <xf borderId="8" fillId="0" fontId="27" numFmtId="165" xfId="0" applyAlignment="1" applyBorder="1" applyFont="1" applyNumberFormat="1">
      <alignment horizontal="right"/>
    </xf>
    <xf borderId="9" fillId="0" fontId="27" numFmtId="165" xfId="0" applyAlignment="1" applyBorder="1" applyFont="1" applyNumberFormat="1">
      <alignment horizontal="right"/>
    </xf>
    <xf borderId="8" fillId="0" fontId="27" numFmtId="165" xfId="0" applyAlignment="1" applyBorder="1" applyFont="1" applyNumberFormat="1">
      <alignment horizontal="center"/>
    </xf>
    <xf borderId="0" fillId="0" fontId="8" numFmtId="10" xfId="0" applyAlignment="1" applyFont="1" applyNumberFormat="1">
      <alignment horizontal="right"/>
    </xf>
    <xf borderId="5" fillId="0" fontId="8" numFmtId="10" xfId="0" applyAlignment="1" applyBorder="1" applyFont="1" applyNumberFormat="1">
      <alignment horizontal="right"/>
    </xf>
    <xf borderId="5" fillId="0" fontId="1" numFmtId="0" xfId="0" applyAlignment="1" applyBorder="1" applyFont="1">
      <alignment horizontal="right"/>
    </xf>
    <xf borderId="0" fillId="0" fontId="10" numFmtId="165" xfId="0" applyAlignment="1" applyFont="1" applyNumberFormat="1">
      <alignment horizontal="left"/>
    </xf>
    <xf borderId="0" fillId="0" fontId="10" numFmtId="165" xfId="0" applyAlignment="1" applyFont="1" applyNumberFormat="1">
      <alignment horizontal="center"/>
    </xf>
    <xf borderId="0" fillId="0" fontId="10" numFmtId="165" xfId="0" applyAlignment="1" applyFont="1" applyNumberFormat="1">
      <alignment horizontal="right"/>
    </xf>
    <xf borderId="5" fillId="0" fontId="10" numFmtId="165" xfId="0" applyAlignment="1" applyBorder="1" applyFont="1" applyNumberFormat="1">
      <alignment horizontal="right"/>
    </xf>
    <xf borderId="10" fillId="0" fontId="8" numFmtId="0" xfId="0" applyAlignment="1" applyBorder="1" applyFont="1">
      <alignment horizontal="left"/>
    </xf>
    <xf borderId="10" fillId="0" fontId="8" numFmtId="0" xfId="0" applyBorder="1" applyFont="1"/>
    <xf borderId="10" fillId="0" fontId="8" numFmtId="0" xfId="0" applyAlignment="1" applyBorder="1" applyFont="1">
      <alignment horizontal="center"/>
    </xf>
    <xf borderId="10" fillId="0" fontId="8" numFmtId="10" xfId="0" applyAlignment="1" applyBorder="1" applyFont="1" applyNumberFormat="1">
      <alignment horizontal="right"/>
    </xf>
    <xf borderId="11" fillId="0" fontId="8" numFmtId="10" xfId="0" applyAlignment="1" applyBorder="1" applyFont="1" applyNumberFormat="1">
      <alignment horizontal="right"/>
    </xf>
    <xf borderId="0" fillId="0" fontId="28" numFmtId="172" xfId="0" applyAlignment="1" applyFont="1" applyNumberFormat="1">
      <alignment horizontal="right"/>
    </xf>
    <xf borderId="0" fillId="0" fontId="28" numFmtId="169" xfId="0" applyAlignment="1" applyFont="1" applyNumberFormat="1">
      <alignment horizontal="right" vertical="center"/>
    </xf>
    <xf borderId="0" fillId="0" fontId="28" numFmtId="169" xfId="0" applyAlignment="1" applyFont="1" applyNumberFormat="1">
      <alignment horizontal="right"/>
    </xf>
    <xf borderId="0" fillId="0" fontId="25" numFmtId="169" xfId="0" applyAlignment="1" applyFont="1" applyNumberFormat="1">
      <alignment horizontal="right"/>
    </xf>
    <xf borderId="5" fillId="0" fontId="25" numFmtId="169" xfId="0" applyAlignment="1" applyBorder="1" applyFont="1" applyNumberFormat="1">
      <alignment horizontal="right"/>
    </xf>
    <xf borderId="0" fillId="0" fontId="28" numFmtId="167" xfId="0" applyAlignment="1" applyFont="1" applyNumberFormat="1">
      <alignment horizontal="center"/>
    </xf>
    <xf borderId="0" fillId="7" fontId="25" numFmtId="165" xfId="0" applyAlignment="1" applyFill="1" applyFont="1" applyNumberFormat="1">
      <alignment horizontal="right" readingOrder="0"/>
    </xf>
    <xf borderId="5" fillId="7" fontId="25" numFmtId="165" xfId="0" applyAlignment="1" applyBorder="1" applyFont="1" applyNumberFormat="1">
      <alignment horizontal="right"/>
    </xf>
    <xf borderId="0" fillId="7" fontId="25" numFmtId="165" xfId="0" applyAlignment="1" applyFont="1" applyNumberFormat="1">
      <alignment horizontal="right"/>
    </xf>
    <xf borderId="0" fillId="0" fontId="1" numFmtId="165" xfId="0" applyFont="1" applyNumberFormat="1"/>
    <xf borderId="0" fillId="0" fontId="25" numFmtId="165" xfId="0" applyAlignment="1" applyFont="1" applyNumberFormat="1">
      <alignment horizontal="center"/>
    </xf>
    <xf borderId="0" fillId="0" fontId="1" numFmtId="0" xfId="0" applyFont="1"/>
    <xf borderId="0" fillId="0" fontId="1" numFmtId="0" xfId="0" applyAlignment="1" applyFont="1">
      <alignment readingOrder="0"/>
    </xf>
    <xf borderId="0" fillId="0" fontId="8" numFmtId="165" xfId="0" applyAlignment="1" applyFont="1" applyNumberFormat="1">
      <alignment horizontal="left"/>
    </xf>
    <xf borderId="0" fillId="0" fontId="8" numFmtId="165" xfId="0" applyAlignment="1" applyFont="1" applyNumberFormat="1">
      <alignment horizontal="right"/>
    </xf>
    <xf borderId="5" fillId="0" fontId="8" numFmtId="165" xfId="0" applyAlignment="1" applyBorder="1" applyFont="1" applyNumberFormat="1">
      <alignment horizontal="right"/>
    </xf>
    <xf borderId="0" fillId="0" fontId="15" numFmtId="165" xfId="0" applyAlignment="1" applyFont="1" applyNumberFormat="1">
      <alignment vertical="bottom"/>
    </xf>
    <xf borderId="0" fillId="0" fontId="25" numFmtId="165" xfId="0" applyAlignment="1" applyFont="1" applyNumberFormat="1">
      <alignment horizontal="right" vertical="bottom"/>
    </xf>
    <xf borderId="0" fillId="0" fontId="28" numFmtId="0" xfId="0" applyAlignment="1" applyFont="1">
      <alignment horizontal="right"/>
    </xf>
    <xf borderId="5" fillId="0" fontId="28" numFmtId="165" xfId="0" applyAlignment="1" applyBorder="1" applyFont="1" applyNumberFormat="1">
      <alignment horizontal="right"/>
    </xf>
    <xf borderId="0" fillId="0" fontId="28" numFmtId="165" xfId="0" applyAlignment="1" applyFont="1" applyNumberFormat="1">
      <alignment horizontal="right"/>
    </xf>
    <xf borderId="0" fillId="0" fontId="5" numFmtId="165" xfId="0" applyAlignment="1" applyFont="1" applyNumberFormat="1">
      <alignment horizontal="left"/>
    </xf>
    <xf borderId="0" fillId="0" fontId="5" numFmtId="165" xfId="0" applyAlignment="1" applyFont="1" applyNumberFormat="1">
      <alignment horizontal="center"/>
    </xf>
    <xf borderId="0" fillId="0" fontId="29" numFmtId="165" xfId="0" applyAlignment="1" applyFont="1" applyNumberFormat="1">
      <alignment horizontal="right" vertical="bottom"/>
    </xf>
    <xf borderId="0" fillId="6" fontId="28" numFmtId="165" xfId="0" applyAlignment="1" applyFont="1" applyNumberFormat="1">
      <alignment horizontal="right" shrinkToFit="0" wrapText="0"/>
    </xf>
    <xf borderId="0" fillId="0" fontId="28" numFmtId="165" xfId="0" applyAlignment="1" applyFont="1" applyNumberFormat="1">
      <alignment horizontal="right" readingOrder="0"/>
    </xf>
    <xf borderId="0" fillId="0" fontId="28" numFmtId="165" xfId="0" applyAlignment="1" applyFont="1" applyNumberFormat="1">
      <alignment horizontal="center"/>
    </xf>
    <xf borderId="5" fillId="0" fontId="28" numFmtId="172" xfId="0" applyAlignment="1" applyBorder="1" applyFont="1" applyNumberFormat="1">
      <alignment horizontal="right"/>
    </xf>
    <xf borderId="0" fillId="0" fontId="28" numFmtId="172" xfId="0" applyAlignment="1" applyFont="1" applyNumberFormat="1">
      <alignment horizontal="center"/>
    </xf>
    <xf borderId="0" fillId="0" fontId="28" numFmtId="171" xfId="0" applyAlignment="1" applyFont="1" applyNumberFormat="1">
      <alignment horizontal="right"/>
    </xf>
    <xf borderId="5" fillId="0" fontId="28" numFmtId="171" xfId="0" applyAlignment="1" applyBorder="1" applyFont="1" applyNumberFormat="1">
      <alignment horizontal="right"/>
    </xf>
    <xf borderId="0" fillId="0" fontId="5" numFmtId="165" xfId="0" applyFont="1" applyNumberFormat="1"/>
    <xf borderId="0" fillId="0" fontId="30" numFmtId="165" xfId="0" applyFont="1" applyNumberFormat="1"/>
    <xf borderId="0" fillId="0" fontId="1" numFmtId="0" xfId="0" applyAlignment="1" applyFont="1">
      <alignment horizontal="right" vertical="bottom"/>
    </xf>
    <xf borderId="0" fillId="0" fontId="15" numFmtId="0" xfId="0" applyAlignment="1" applyFont="1">
      <alignment horizontal="right" vertical="bottom"/>
    </xf>
    <xf borderId="0" fillId="0" fontId="1" numFmtId="4" xfId="0" applyFont="1" applyNumberFormat="1"/>
    <xf borderId="5" fillId="0" fontId="1" numFmtId="4" xfId="0" applyBorder="1" applyFont="1" applyNumberFormat="1"/>
    <xf borderId="0" fillId="0" fontId="1" numFmtId="2" xfId="0" applyAlignment="1" applyFont="1" applyNumberFormat="1">
      <alignment horizontal="center"/>
    </xf>
    <xf borderId="0" fillId="0" fontId="21" numFmtId="165" xfId="0" applyAlignment="1" applyFont="1" applyNumberFormat="1">
      <alignment horizontal="left"/>
    </xf>
    <xf borderId="0" fillId="0" fontId="21" numFmtId="165" xfId="0" applyAlignment="1" applyFont="1" applyNumberFormat="1">
      <alignment horizontal="left" readingOrder="0"/>
    </xf>
    <xf borderId="0" fillId="0" fontId="21" numFmtId="165" xfId="0" applyAlignment="1" applyFont="1" applyNumberFormat="1">
      <alignment horizontal="center"/>
    </xf>
    <xf borderId="0" fillId="0" fontId="21" numFmtId="165" xfId="0" applyAlignment="1" applyFont="1" applyNumberFormat="1">
      <alignment horizontal="right"/>
    </xf>
    <xf borderId="12" fillId="0" fontId="21" numFmtId="165" xfId="0" applyAlignment="1" applyBorder="1" applyFont="1" applyNumberFormat="1">
      <alignment horizontal="right"/>
    </xf>
    <xf borderId="0" fillId="0" fontId="31" numFmtId="165" xfId="0" applyFont="1" applyNumberFormat="1"/>
    <xf borderId="0" fillId="0" fontId="17" numFmtId="10" xfId="0" applyAlignment="1" applyFont="1" applyNumberFormat="1">
      <alignment horizontal="right" vertical="bottom"/>
    </xf>
    <xf borderId="5" fillId="0" fontId="17" numFmtId="10" xfId="0" applyAlignment="1" applyBorder="1" applyFont="1" applyNumberFormat="1">
      <alignment horizontal="right" readingOrder="0" vertical="bottom"/>
    </xf>
    <xf borderId="0" fillId="0" fontId="17" numFmtId="10" xfId="0" applyAlignment="1" applyFont="1" applyNumberFormat="1">
      <alignment horizontal="right" readingOrder="0" vertical="bottom"/>
    </xf>
    <xf borderId="0" fillId="0" fontId="17" numFmtId="0" xfId="0" applyFont="1"/>
    <xf borderId="0" fillId="0" fontId="32" numFmtId="165" xfId="0" applyAlignment="1" applyFont="1" applyNumberFormat="1">
      <alignment horizontal="right" vertical="bottom"/>
    </xf>
    <xf borderId="0" fillId="0" fontId="32" numFmtId="165" xfId="0" applyAlignment="1" applyFont="1" applyNumberFormat="1">
      <alignment horizontal="right" readingOrder="0" vertical="bottom"/>
    </xf>
    <xf borderId="0" fillId="0" fontId="17" numFmtId="165" xfId="0" applyAlignment="1" applyFont="1" applyNumberFormat="1">
      <alignment horizontal="right" readingOrder="0" vertical="bottom"/>
    </xf>
    <xf borderId="5" fillId="0" fontId="17" numFmtId="165" xfId="0" applyAlignment="1" applyBorder="1" applyFont="1" applyNumberFormat="1">
      <alignment horizontal="right" vertical="bottom"/>
    </xf>
    <xf borderId="0" fillId="0" fontId="17" numFmtId="165" xfId="0" applyAlignment="1" applyFont="1" applyNumberFormat="1">
      <alignment horizontal="right" vertical="bottom"/>
    </xf>
    <xf borderId="0" fillId="0" fontId="17" numFmtId="165" xfId="0" applyFont="1" applyNumberFormat="1"/>
    <xf borderId="0" fillId="8" fontId="33" numFmtId="0" xfId="0" applyAlignment="1" applyFill="1" applyFont="1">
      <alignment horizontal="left"/>
    </xf>
    <xf borderId="1" fillId="8" fontId="34" numFmtId="0" xfId="0" applyAlignment="1" applyBorder="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2" fillId="8" fontId="1" numFmtId="0" xfId="0" applyAlignment="1" applyBorder="1" applyFont="1">
      <alignment horizontal="center"/>
    </xf>
    <xf borderId="13" fillId="8" fontId="1" numFmtId="0" xfId="0" applyAlignment="1" applyBorder="1" applyFont="1">
      <alignment horizontal="center"/>
    </xf>
    <xf borderId="0" fillId="0" fontId="5" numFmtId="166" xfId="0" applyAlignment="1" applyFont="1" applyNumberFormat="1">
      <alignment horizontal="left"/>
    </xf>
    <xf borderId="0" fillId="0" fontId="5" numFmtId="0" xfId="0" applyAlignment="1" applyFont="1">
      <alignment horizontal="left"/>
    </xf>
    <xf borderId="0" fillId="0" fontId="1" numFmtId="0" xfId="0" applyAlignment="1" applyFont="1">
      <alignment horizontal="right" readingOrder="0"/>
    </xf>
    <xf borderId="0" fillId="0" fontId="1" numFmtId="10" xfId="0" applyAlignment="1" applyFont="1" applyNumberFormat="1">
      <alignment horizontal="right" readingOrder="0"/>
    </xf>
    <xf borderId="5" fillId="0" fontId="15" numFmtId="10" xfId="0" applyAlignment="1" applyBorder="1" applyFont="1" applyNumberFormat="1">
      <alignment horizontal="right" readingOrder="0" vertical="bottom"/>
    </xf>
    <xf borderId="0" fillId="0" fontId="1" numFmtId="9" xfId="0" applyAlignment="1" applyFont="1" applyNumberFormat="1">
      <alignment horizontal="right"/>
    </xf>
    <xf borderId="5" fillId="0" fontId="1" numFmtId="9" xfId="0" applyAlignment="1" applyBorder="1" applyFont="1" applyNumberFormat="1">
      <alignment horizontal="right"/>
    </xf>
    <xf borderId="0" fillId="0" fontId="1" numFmtId="0" xfId="0" applyAlignment="1" applyFont="1">
      <alignment horizontal="left" readingOrder="0"/>
    </xf>
    <xf borderId="0" fillId="0" fontId="35" numFmtId="0" xfId="0" applyAlignment="1" applyFont="1">
      <alignment horizontal="center"/>
    </xf>
    <xf borderId="0" fillId="3" fontId="35" numFmtId="0" xfId="0" applyAlignment="1" applyFont="1">
      <alignment horizontal="center"/>
    </xf>
    <xf borderId="2" fillId="3" fontId="6" numFmtId="0" xfId="0" applyAlignment="1" applyBorder="1" applyFont="1">
      <alignment horizontal="center"/>
    </xf>
    <xf borderId="14" fillId="0" fontId="1" numFmtId="165" xfId="0" applyAlignment="1" applyBorder="1" applyFont="1" applyNumberFormat="1">
      <alignment horizontal="left"/>
    </xf>
    <xf borderId="15" fillId="0" fontId="1" numFmtId="165" xfId="0" applyAlignment="1" applyBorder="1" applyFont="1" applyNumberFormat="1">
      <alignment horizontal="left"/>
    </xf>
    <xf borderId="15" fillId="0" fontId="1" numFmtId="165" xfId="0" applyAlignment="1" applyBorder="1" applyFont="1" applyNumberFormat="1">
      <alignment horizontal="center"/>
    </xf>
    <xf borderId="15" fillId="0" fontId="28" numFmtId="165" xfId="0" applyAlignment="1" applyBorder="1" applyFont="1" applyNumberFormat="1">
      <alignment horizontal="center"/>
    </xf>
    <xf borderId="15" fillId="0" fontId="28" numFmtId="165" xfId="0" applyAlignment="1" applyBorder="1" applyFont="1" applyNumberFormat="1">
      <alignment horizontal="right"/>
    </xf>
    <xf borderId="15" fillId="0" fontId="1" numFmtId="165" xfId="0" applyAlignment="1" applyBorder="1" applyFont="1" applyNumberFormat="1">
      <alignment horizontal="right"/>
    </xf>
    <xf borderId="16" fillId="9" fontId="1" numFmtId="0" xfId="0" applyAlignment="1" applyBorder="1" applyFill="1" applyFont="1">
      <alignment horizontal="right" readingOrder="0"/>
    </xf>
    <xf borderId="16" fillId="9" fontId="1" numFmtId="165" xfId="0" applyAlignment="1" applyBorder="1" applyFont="1" applyNumberFormat="1">
      <alignment horizontal="right"/>
    </xf>
    <xf borderId="17" fillId="9" fontId="1" numFmtId="165" xfId="0" applyAlignment="1" applyBorder="1" applyFont="1" applyNumberFormat="1">
      <alignment horizontal="right"/>
    </xf>
    <xf borderId="0" fillId="0" fontId="2" numFmtId="165" xfId="0" applyAlignment="1" applyFont="1" applyNumberFormat="1">
      <alignment horizontal="left"/>
    </xf>
    <xf borderId="0" fillId="0" fontId="2" numFmtId="165" xfId="0" applyAlignment="1" applyFont="1" applyNumberFormat="1">
      <alignment horizontal="center"/>
    </xf>
    <xf borderId="1" fillId="6" fontId="28" numFmtId="165" xfId="0" applyAlignment="1" applyBorder="1" applyFont="1" applyNumberFormat="1">
      <alignment horizontal="center"/>
    </xf>
    <xf borderId="0" fillId="6" fontId="28" numFmtId="0" xfId="0" applyAlignment="1" applyFont="1">
      <alignment horizontal="right" readingOrder="0" shrinkToFit="0" wrapText="0"/>
    </xf>
    <xf borderId="0" fillId="0" fontId="5" numFmtId="165" xfId="0" applyAlignment="1" applyFont="1" applyNumberFormat="1">
      <alignment horizontal="right"/>
    </xf>
    <xf borderId="0" fillId="6" fontId="2" numFmtId="165" xfId="0" applyAlignment="1" applyFont="1" applyNumberFormat="1">
      <alignment horizontal="left"/>
    </xf>
    <xf borderId="1" fillId="6" fontId="2" numFmtId="165" xfId="0" applyAlignment="1" applyBorder="1" applyFont="1" applyNumberFormat="1">
      <alignment horizontal="left"/>
    </xf>
    <xf borderId="1" fillId="6" fontId="2" numFmtId="165" xfId="0" applyAlignment="1" applyBorder="1" applyFont="1" applyNumberFormat="1">
      <alignment horizontal="center"/>
    </xf>
    <xf borderId="1" fillId="6" fontId="28" numFmtId="165" xfId="0" applyAlignment="1" applyBorder="1" applyFont="1" applyNumberFormat="1">
      <alignment horizontal="right"/>
    </xf>
    <xf borderId="1" fillId="6" fontId="36" numFmtId="165" xfId="0" applyAlignment="1" applyBorder="1" applyFont="1" applyNumberFormat="1">
      <alignment horizontal="center"/>
    </xf>
    <xf borderId="1" fillId="6" fontId="5" numFmtId="165" xfId="0" applyBorder="1" applyFont="1" applyNumberFormat="1"/>
    <xf borderId="0" fillId="6" fontId="28" numFmtId="165" xfId="0" applyAlignment="1" applyFont="1" applyNumberFormat="1">
      <alignment horizontal="left" shrinkToFit="0" wrapText="0"/>
    </xf>
    <xf borderId="0" fillId="0" fontId="2" numFmtId="165" xfId="0" applyFont="1" applyNumberFormat="1"/>
    <xf borderId="0" fillId="0" fontId="8" numFmtId="165" xfId="0" applyFont="1" applyNumberFormat="1"/>
    <xf borderId="0" fillId="0" fontId="37" numFmtId="0" xfId="0" applyAlignment="1" applyFont="1">
      <alignment horizontal="left"/>
    </xf>
    <xf borderId="0" fillId="0" fontId="37" numFmtId="0" xfId="0" applyAlignment="1" applyFont="1">
      <alignment horizontal="center"/>
    </xf>
    <xf borderId="0" fillId="0" fontId="37" numFmtId="10" xfId="0" applyAlignment="1" applyFont="1" applyNumberFormat="1">
      <alignment horizontal="right"/>
    </xf>
    <xf borderId="0" fillId="0" fontId="37" numFmtId="173" xfId="0" applyAlignment="1" applyFont="1" applyNumberFormat="1">
      <alignment horizontal="center"/>
    </xf>
    <xf borderId="0" fillId="0" fontId="38" numFmtId="0" xfId="0" applyFont="1"/>
    <xf borderId="0" fillId="0" fontId="1" numFmtId="173" xfId="0" applyAlignment="1" applyFont="1" applyNumberFormat="1">
      <alignment horizontal="center"/>
    </xf>
    <xf borderId="0" fillId="0" fontId="1" numFmtId="173" xfId="0" applyAlignment="1" applyFont="1" applyNumberFormat="1">
      <alignment horizontal="right"/>
    </xf>
    <xf borderId="18" fillId="0" fontId="1" numFmtId="165" xfId="0" applyAlignment="1" applyBorder="1" applyFont="1" applyNumberFormat="1">
      <alignment horizontal="left"/>
    </xf>
    <xf borderId="19" fillId="0" fontId="1" numFmtId="165" xfId="0" applyAlignment="1" applyBorder="1" applyFont="1" applyNumberFormat="1">
      <alignment horizontal="left"/>
    </xf>
    <xf borderId="19" fillId="0" fontId="1" numFmtId="165" xfId="0" applyAlignment="1" applyBorder="1" applyFont="1" applyNumberFormat="1">
      <alignment horizontal="center"/>
    </xf>
    <xf borderId="19" fillId="0" fontId="1" numFmtId="165" xfId="0" applyAlignment="1" applyBorder="1" applyFont="1" applyNumberFormat="1">
      <alignment horizontal="right"/>
    </xf>
    <xf borderId="19" fillId="0" fontId="1" numFmtId="0" xfId="0" applyAlignment="1" applyBorder="1" applyFont="1">
      <alignment horizontal="right"/>
    </xf>
    <xf borderId="20" fillId="0" fontId="1" numFmtId="165" xfId="0" applyAlignment="1" applyBorder="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 numFmtId="165" xfId="0" applyAlignment="1" applyBorder="1" applyFont="1" applyNumberFormat="1">
      <alignment horizontal="right"/>
    </xf>
    <xf borderId="22" fillId="10" fontId="1" numFmtId="0" xfId="0" applyAlignment="1" applyBorder="1" applyFill="1" applyFont="1">
      <alignment horizontal="right"/>
    </xf>
    <xf borderId="22" fillId="10" fontId="1" numFmtId="165" xfId="0" applyAlignment="1" applyBorder="1" applyFont="1" applyNumberFormat="1">
      <alignment horizontal="right"/>
    </xf>
    <xf borderId="23" fillId="10" fontId="1" numFmtId="165" xfId="0" applyAlignment="1" applyBorder="1" applyFont="1" applyNumberFormat="1">
      <alignment horizontal="right"/>
    </xf>
    <xf borderId="0" fillId="6" fontId="39" numFmtId="165" xfId="0" applyAlignment="1" applyFont="1" applyNumberFormat="1">
      <alignment horizontal="center"/>
    </xf>
    <xf borderId="0" fillId="6" fontId="39" numFmtId="165" xfId="0" applyAlignment="1" applyFont="1" applyNumberFormat="1">
      <alignment horizontal="right"/>
    </xf>
    <xf borderId="0" fillId="6" fontId="39" numFmtId="0" xfId="0" applyAlignment="1" applyFont="1">
      <alignment horizontal="right" readingOrder="0"/>
    </xf>
    <xf borderId="24" fillId="6" fontId="39" numFmtId="165" xfId="0" applyAlignment="1" applyBorder="1" applyFont="1" applyNumberFormat="1">
      <alignment horizontal="center"/>
    </xf>
    <xf borderId="0" fillId="0" fontId="8" numFmtId="173" xfId="0" applyAlignment="1" applyFont="1" applyNumberFormat="1">
      <alignment horizontal="center"/>
    </xf>
    <xf borderId="0" fillId="0" fontId="8" numFmtId="173" xfId="0" applyAlignment="1" applyFont="1" applyNumberFormat="1">
      <alignment horizontal="right"/>
    </xf>
    <xf borderId="0" fillId="0" fontId="25" numFmtId="0" xfId="0" applyAlignment="1" applyFont="1">
      <alignment horizontal="right" readingOrder="0"/>
    </xf>
    <xf borderId="0" fillId="0" fontId="24" numFmtId="165" xfId="0" applyAlignment="1" applyFont="1" applyNumberFormat="1">
      <alignment horizontal="center"/>
    </xf>
    <xf borderId="0" fillId="0" fontId="40" numFmtId="165" xfId="0" applyAlignment="1" applyFont="1" applyNumberFormat="1">
      <alignment horizontal="right"/>
    </xf>
    <xf borderId="0" fillId="0" fontId="40" numFmtId="165" xfId="0" applyAlignment="1" applyFont="1" applyNumberFormat="1">
      <alignment horizontal="center"/>
    </xf>
    <xf borderId="0" fillId="0" fontId="24" numFmtId="165" xfId="0" applyFont="1" applyNumberFormat="1"/>
    <xf borderId="18" fillId="0" fontId="17" numFmtId="165" xfId="0" applyAlignment="1" applyBorder="1" applyFont="1" applyNumberFormat="1">
      <alignment vertical="bottom"/>
    </xf>
    <xf borderId="19" fillId="0" fontId="15" numFmtId="165" xfId="0" applyAlignment="1" applyBorder="1" applyFont="1" applyNumberFormat="1">
      <alignment vertical="bottom"/>
    </xf>
    <xf borderId="19" fillId="0" fontId="17" numFmtId="165" xfId="0" applyAlignment="1" applyBorder="1" applyFont="1" applyNumberFormat="1">
      <alignment horizontal="right" vertical="bottom"/>
    </xf>
    <xf borderId="19" fillId="10" fontId="17" numFmtId="165" xfId="0" applyAlignment="1" applyBorder="1" applyFont="1" applyNumberFormat="1">
      <alignment horizontal="right" vertical="bottom"/>
    </xf>
    <xf borderId="25" fillId="10" fontId="17" numFmtId="165" xfId="0" applyAlignment="1" applyBorder="1" applyFont="1" applyNumberFormat="1">
      <alignment horizontal="right" vertical="bottom"/>
    </xf>
    <xf borderId="26" fillId="0" fontId="17" numFmtId="165" xfId="0" applyAlignment="1" applyBorder="1" applyFont="1" applyNumberFormat="1">
      <alignment vertical="bottom"/>
    </xf>
    <xf borderId="0" fillId="10" fontId="17" numFmtId="165" xfId="0" applyAlignment="1" applyFont="1" applyNumberFormat="1">
      <alignment horizontal="right" vertical="bottom"/>
    </xf>
    <xf borderId="27" fillId="10" fontId="17" numFmtId="165" xfId="0" applyAlignment="1" applyBorder="1" applyFont="1" applyNumberFormat="1">
      <alignment horizontal="right" vertical="bottom"/>
    </xf>
    <xf borderId="26" fillId="0" fontId="14" numFmtId="165" xfId="0" applyAlignment="1" applyBorder="1" applyFont="1" applyNumberFormat="1">
      <alignment vertical="bottom"/>
    </xf>
    <xf borderId="0" fillId="0" fontId="15" numFmtId="173" xfId="0" applyAlignment="1" applyFont="1" applyNumberFormat="1">
      <alignment vertical="bottom"/>
    </xf>
    <xf borderId="0" fillId="0" fontId="14" numFmtId="10" xfId="0" applyAlignment="1" applyFont="1" applyNumberFormat="1">
      <alignment horizontal="right" vertical="bottom"/>
    </xf>
    <xf borderId="26" fillId="0" fontId="41" numFmtId="165" xfId="0" applyAlignment="1" applyBorder="1" applyFont="1" applyNumberFormat="1">
      <alignment vertical="bottom"/>
    </xf>
    <xf borderId="0" fillId="0" fontId="41" numFmtId="165" xfId="0" applyAlignment="1" applyFont="1" applyNumberFormat="1">
      <alignment horizontal="right" vertical="bottom"/>
    </xf>
    <xf borderId="27" fillId="0" fontId="41" numFmtId="165" xfId="0" applyAlignment="1" applyBorder="1" applyFont="1" applyNumberFormat="1">
      <alignment horizontal="right" vertical="bottom"/>
    </xf>
    <xf borderId="26" fillId="0" fontId="15" numFmtId="0" xfId="0" applyAlignment="1" applyBorder="1" applyFont="1">
      <alignment vertical="bottom"/>
    </xf>
    <xf borderId="27" fillId="0" fontId="15" numFmtId="10" xfId="0" applyAlignment="1" applyBorder="1" applyFont="1" applyNumberFormat="1">
      <alignment horizontal="right" vertical="bottom"/>
    </xf>
    <xf borderId="26" fillId="0" fontId="15" numFmtId="165" xfId="0" applyAlignment="1" applyBorder="1" applyFont="1" applyNumberFormat="1">
      <alignment vertical="bottom"/>
    </xf>
    <xf borderId="26" fillId="0" fontId="13" numFmtId="165" xfId="0" applyAlignment="1" applyBorder="1" applyFont="1" applyNumberFormat="1">
      <alignment vertical="bottom"/>
    </xf>
    <xf borderId="0" fillId="0" fontId="13" numFmtId="165" xfId="0" applyAlignment="1" applyFont="1" applyNumberFormat="1">
      <alignment horizontal="right" vertical="bottom"/>
    </xf>
    <xf borderId="21" fillId="0" fontId="15" numFmtId="165" xfId="0" applyAlignment="1" applyBorder="1" applyFont="1" applyNumberFormat="1">
      <alignment vertical="bottom"/>
    </xf>
    <xf borderId="22" fillId="0" fontId="15" numFmtId="165" xfId="0" applyAlignment="1" applyBorder="1" applyFont="1" applyNumberFormat="1">
      <alignment vertical="bottom"/>
    </xf>
    <xf borderId="22" fillId="0" fontId="15" numFmtId="173" xfId="0" applyAlignment="1" applyBorder="1" applyFont="1" applyNumberFormat="1">
      <alignment vertical="bottom"/>
    </xf>
    <xf borderId="22" fillId="0" fontId="15" numFmtId="10" xfId="0" applyAlignment="1" applyBorder="1" applyFont="1" applyNumberFormat="1">
      <alignment vertical="bottom"/>
    </xf>
    <xf borderId="22" fillId="0" fontId="15" numFmtId="10" xfId="0" applyAlignment="1" applyBorder="1" applyFont="1" applyNumberFormat="1">
      <alignment horizontal="right" vertical="bottom"/>
    </xf>
    <xf borderId="28" fillId="0" fontId="15" numFmtId="10" xfId="0" applyAlignment="1" applyBorder="1" applyFont="1" applyNumberFormat="1">
      <alignment horizontal="right" vertical="bottom"/>
    </xf>
    <xf borderId="0" fillId="0" fontId="17" numFmtId="165" xfId="0" applyAlignment="1" applyFont="1" applyNumberFormat="1">
      <alignment vertical="bottom"/>
    </xf>
    <xf borderId="0" fillId="0" fontId="13" numFmtId="165" xfId="0" applyAlignment="1" applyFont="1" applyNumberFormat="1">
      <alignment vertical="bottom"/>
    </xf>
    <xf borderId="0" fillId="0" fontId="13" numFmtId="10" xfId="0" applyAlignment="1" applyFont="1" applyNumberFormat="1">
      <alignment horizontal="right" vertical="bottom"/>
    </xf>
    <xf borderId="0" fillId="0" fontId="41" numFmtId="165" xfId="0" applyAlignment="1" applyFont="1" applyNumberFormat="1">
      <alignment vertical="bottom"/>
    </xf>
    <xf borderId="0" fillId="0" fontId="41" numFmtId="10" xfId="0" applyAlignment="1" applyFont="1" applyNumberFormat="1">
      <alignment horizontal="right" vertical="bottom"/>
    </xf>
    <xf borderId="0" fillId="0" fontId="13" numFmtId="165" xfId="0" applyFont="1" applyNumberFormat="1"/>
    <xf borderId="0" fillId="11" fontId="1" numFmtId="0" xfId="0" applyAlignment="1" applyFill="1" applyFont="1">
      <alignment horizontal="left"/>
    </xf>
    <xf borderId="1" fillId="11" fontId="1" numFmtId="0" xfId="0" applyAlignment="1" applyBorder="1" applyFont="1">
      <alignment horizontal="left"/>
    </xf>
    <xf borderId="1" fillId="11" fontId="1" numFmtId="0" xfId="0" applyAlignment="1" applyBorder="1" applyFont="1">
      <alignment horizontal="center"/>
    </xf>
    <xf borderId="1" fillId="11" fontId="1" numFmtId="174" xfId="0" applyAlignment="1" applyBorder="1" applyFont="1" applyNumberFormat="1">
      <alignment horizontal="center"/>
    </xf>
    <xf borderId="1" fillId="11" fontId="1" numFmtId="174" xfId="0" applyAlignment="1" applyBorder="1" applyFont="1" applyNumberFormat="1">
      <alignment horizontal="center" readingOrder="0"/>
    </xf>
    <xf borderId="1" fillId="11" fontId="1" numFmtId="10" xfId="0" applyAlignment="1" applyBorder="1" applyFont="1" applyNumberFormat="1">
      <alignment horizontal="center"/>
    </xf>
    <xf borderId="0" fillId="9" fontId="1" numFmtId="0" xfId="0" applyAlignment="1" applyFont="1">
      <alignment horizontal="left"/>
    </xf>
    <xf borderId="1" fillId="9" fontId="1" numFmtId="0" xfId="0" applyAlignment="1" applyBorder="1" applyFont="1">
      <alignment horizontal="left"/>
    </xf>
    <xf borderId="1" fillId="9" fontId="1" numFmtId="0" xfId="0" applyAlignment="1" applyBorder="1" applyFont="1">
      <alignment horizontal="center"/>
    </xf>
    <xf borderId="1" fillId="9" fontId="1" numFmtId="174" xfId="0" applyAlignment="1" applyBorder="1" applyFont="1" applyNumberFormat="1">
      <alignment horizontal="center"/>
    </xf>
    <xf borderId="0" fillId="0" fontId="1" numFmtId="174" xfId="0" applyAlignment="1" applyFont="1" applyNumberFormat="1">
      <alignment horizontal="center"/>
    </xf>
    <xf borderId="0" fillId="5" fontId="8" numFmtId="0" xfId="0" applyAlignment="1" applyFont="1">
      <alignment horizontal="left"/>
    </xf>
    <xf borderId="1" fillId="5" fontId="8" numFmtId="0" xfId="0" applyAlignment="1" applyBorder="1" applyFont="1">
      <alignment horizontal="left"/>
    </xf>
    <xf borderId="1" fillId="5" fontId="8" numFmtId="0" xfId="0" applyAlignment="1" applyBorder="1" applyFont="1">
      <alignment horizontal="center"/>
    </xf>
    <xf borderId="1" fillId="5" fontId="8" numFmtId="175" xfId="0" applyAlignment="1" applyBorder="1" applyFont="1" applyNumberFormat="1">
      <alignment horizontal="center"/>
    </xf>
    <xf borderId="0" fillId="0" fontId="8" numFmtId="175" xfId="0" applyAlignment="1" applyFont="1" applyNumberFormat="1">
      <alignment horizontal="center"/>
    </xf>
    <xf borderId="0" fillId="0" fontId="8" numFmtId="176" xfId="0" applyAlignment="1" applyFont="1" applyNumberFormat="1">
      <alignment horizontal="center"/>
    </xf>
    <xf borderId="1" fillId="5" fontId="8" numFmtId="176" xfId="0" applyAlignment="1" applyBorder="1" applyFont="1" applyNumberFormat="1">
      <alignment horizontal="center"/>
    </xf>
    <xf borderId="0" fillId="0" fontId="1" numFmtId="10" xfId="0" applyFont="1" applyNumberFormat="1"/>
    <xf borderId="0" fillId="0" fontId="42" numFmtId="0" xfId="0" applyAlignment="1" applyFont="1">
      <alignment horizontal="center"/>
    </xf>
    <xf borderId="0" fillId="3" fontId="42" numFmtId="0" xfId="0" applyAlignment="1" applyFont="1">
      <alignment horizontal="center"/>
    </xf>
    <xf borderId="4" fillId="2" fontId="2" numFmtId="0" xfId="0" applyAlignment="1" applyBorder="1" applyFont="1">
      <alignment horizontal="right"/>
    </xf>
    <xf borderId="1" fillId="6" fontId="28" numFmtId="0" xfId="0" applyAlignment="1" applyBorder="1" applyFont="1">
      <alignment horizontal="right" readingOrder="0"/>
    </xf>
    <xf borderId="0" fillId="6" fontId="5" numFmtId="165" xfId="0" applyAlignment="1" applyFont="1" applyNumberFormat="1">
      <alignment horizontal="left" shrinkToFit="0" wrapText="0"/>
    </xf>
    <xf borderId="0" fillId="0" fontId="5" numFmtId="0" xfId="0" applyAlignment="1" applyFont="1">
      <alignment horizontal="right" readingOrder="0"/>
    </xf>
    <xf borderId="0" fillId="0" fontId="43" numFmtId="165" xfId="0" applyFont="1" applyNumberFormat="1"/>
    <xf borderId="0" fillId="6" fontId="44" numFmtId="165" xfId="0" applyAlignment="1" applyFont="1" applyNumberFormat="1">
      <alignment horizontal="right" shrinkToFit="0" wrapText="0"/>
    </xf>
    <xf borderId="0" fillId="0" fontId="44" numFmtId="165" xfId="0" applyAlignment="1" applyFont="1" applyNumberFormat="1">
      <alignment horizontal="right"/>
    </xf>
    <xf borderId="0" fillId="0" fontId="24" numFmtId="165" xfId="0" applyAlignment="1" applyFont="1" applyNumberFormat="1">
      <alignment horizontal="right"/>
    </xf>
    <xf borderId="0" fillId="0" fontId="45" numFmtId="165" xfId="0" applyFont="1" applyNumberFormat="1"/>
    <xf borderId="0" fillId="0" fontId="39" numFmtId="165" xfId="0" applyAlignment="1" applyFont="1" applyNumberFormat="1">
      <alignment horizontal="center"/>
    </xf>
    <xf borderId="0" fillId="0" fontId="39" numFmtId="165" xfId="0" applyAlignment="1" applyFont="1" applyNumberFormat="1">
      <alignment horizontal="right"/>
    </xf>
    <xf borderId="0" fillId="6" fontId="39" numFmtId="165" xfId="0" applyAlignment="1" applyFont="1" applyNumberFormat="1">
      <alignment horizontal="left" shrinkToFit="0" wrapText="0"/>
    </xf>
    <xf borderId="0" fillId="6" fontId="39" numFmtId="165" xfId="0" applyAlignment="1" applyFont="1" applyNumberFormat="1">
      <alignment horizontal="right" shrinkToFit="0" wrapText="0"/>
    </xf>
    <xf borderId="0" fillId="0" fontId="46" numFmtId="165" xfId="0" applyAlignment="1" applyFont="1" applyNumberFormat="1">
      <alignment horizontal="right"/>
    </xf>
    <xf borderId="0" fillId="0" fontId="47" numFmtId="165" xfId="0" applyFont="1" applyNumberFormat="1"/>
    <xf borderId="0" fillId="0" fontId="5" numFmtId="165" xfId="0" applyAlignment="1" applyFont="1" applyNumberFormat="1">
      <alignment horizontal="right" readingOrder="0"/>
    </xf>
    <xf borderId="0" fillId="0" fontId="48" numFmtId="165" xfId="0" applyAlignment="1" applyFont="1" applyNumberFormat="1">
      <alignment horizontal="right"/>
    </xf>
    <xf borderId="0" fillId="0" fontId="5" numFmtId="0" xfId="0" applyAlignment="1" applyFont="1">
      <alignment horizontal="right"/>
    </xf>
    <xf borderId="0" fillId="11" fontId="1" numFmtId="165" xfId="0" applyAlignment="1" applyFont="1" applyNumberFormat="1">
      <alignment horizontal="left"/>
    </xf>
    <xf borderId="1" fillId="11" fontId="1" numFmtId="165" xfId="0" applyAlignment="1" applyBorder="1" applyFont="1" applyNumberFormat="1">
      <alignment horizontal="left"/>
    </xf>
    <xf borderId="1" fillId="11" fontId="1" numFmtId="165" xfId="0" applyAlignment="1" applyBorder="1" applyFont="1" applyNumberFormat="1">
      <alignment horizontal="center"/>
    </xf>
    <xf borderId="1" fillId="11" fontId="1" numFmtId="165" xfId="0" applyAlignment="1" applyBorder="1" applyFont="1" applyNumberFormat="1">
      <alignment horizontal="right"/>
    </xf>
    <xf borderId="1" fillId="11" fontId="1" numFmtId="0" xfId="0" applyAlignment="1" applyBorder="1" applyFont="1">
      <alignment horizontal="right" readingOrder="0"/>
    </xf>
    <xf borderId="0" fillId="12" fontId="8" numFmtId="169" xfId="0" applyAlignment="1" applyFill="1" applyFont="1" applyNumberFormat="1">
      <alignment horizontal="left"/>
    </xf>
    <xf borderId="1" fillId="12" fontId="8" numFmtId="169" xfId="0" applyAlignment="1" applyBorder="1" applyFont="1" applyNumberFormat="1">
      <alignment horizontal="left"/>
    </xf>
    <xf borderId="1" fillId="12" fontId="8" numFmtId="169" xfId="0" applyAlignment="1" applyBorder="1" applyFont="1" applyNumberFormat="1">
      <alignment horizontal="center"/>
    </xf>
    <xf borderId="0" fillId="13" fontId="8" numFmtId="169" xfId="0" applyAlignment="1" applyFill="1" applyFont="1" applyNumberFormat="1">
      <alignment horizontal="right"/>
    </xf>
    <xf borderId="0" fillId="0" fontId="17" numFmtId="169" xfId="0" applyFont="1" applyNumberFormat="1"/>
    <xf borderId="0" fillId="0" fontId="1" numFmtId="9" xfId="0" applyAlignment="1" applyFont="1" applyNumberFormat="1">
      <alignment horizontal="center"/>
    </xf>
    <xf borderId="0" fillId="0" fontId="1" numFmtId="2" xfId="0" applyAlignment="1" applyFont="1" applyNumberFormat="1">
      <alignment horizontal="right"/>
    </xf>
    <xf borderId="0" fillId="8" fontId="49" numFmtId="0" xfId="0" applyAlignment="1" applyFont="1">
      <alignment horizontal="left"/>
    </xf>
    <xf borderId="1" fillId="8" fontId="50" numFmtId="0" xfId="0" applyAlignment="1" applyBorder="1" applyFont="1">
      <alignment horizontal="left"/>
    </xf>
    <xf borderId="1" fillId="11" fontId="1" numFmtId="9" xfId="0" applyAlignment="1" applyBorder="1" applyFont="1" applyNumberFormat="1">
      <alignment horizontal="center"/>
    </xf>
    <xf borderId="0" fillId="11" fontId="1" numFmtId="0" xfId="0" applyAlignment="1" applyFont="1">
      <alignment horizontal="center"/>
    </xf>
    <xf borderId="0" fillId="11" fontId="1" numFmtId="174" xfId="0" applyAlignment="1" applyFont="1" applyNumberFormat="1">
      <alignment horizontal="center"/>
    </xf>
    <xf borderId="0" fillId="6" fontId="5" numFmtId="0" xfId="0" applyAlignment="1" applyFont="1">
      <alignment horizontal="left" shrinkToFit="0" wrapText="0"/>
    </xf>
    <xf borderId="4" fillId="11" fontId="1" numFmtId="0" xfId="0" applyAlignment="1" applyBorder="1" applyFont="1">
      <alignment horizontal="left"/>
    </xf>
    <xf borderId="4" fillId="11" fontId="1" numFmtId="0" xfId="0" applyAlignment="1" applyBorder="1" applyFont="1">
      <alignment horizontal="center"/>
    </xf>
    <xf borderId="4" fillId="11" fontId="1" numFmtId="174" xfId="0" applyAlignment="1" applyBorder="1" applyFont="1" applyNumberFormat="1">
      <alignment horizontal="center"/>
    </xf>
    <xf borderId="0" fillId="11" fontId="1" numFmtId="10" xfId="0" applyAlignment="1" applyFont="1" applyNumberFormat="1">
      <alignment horizontal="center"/>
    </xf>
    <xf borderId="0" fillId="11" fontId="1" numFmtId="9" xfId="0" applyAlignment="1" applyFont="1" applyNumberFormat="1">
      <alignment horizontal="center"/>
    </xf>
    <xf borderId="29" fillId="11" fontId="1" numFmtId="0" xfId="0" applyAlignment="1" applyBorder="1" applyFont="1">
      <alignment horizontal="left"/>
    </xf>
    <xf borderId="29" fillId="11" fontId="1" numFmtId="0" xfId="0" applyAlignment="1" applyBorder="1" applyFont="1">
      <alignment horizontal="center"/>
    </xf>
    <xf borderId="29" fillId="11" fontId="1" numFmtId="174" xfId="0" applyAlignment="1" applyBorder="1" applyFont="1" applyNumberFormat="1">
      <alignment horizontal="center"/>
    </xf>
    <xf borderId="30" fillId="11" fontId="1" numFmtId="0" xfId="0" applyAlignment="1" applyBorder="1" applyFont="1">
      <alignment horizontal="left"/>
    </xf>
    <xf borderId="30" fillId="11" fontId="1" numFmtId="0" xfId="0" applyAlignment="1" applyBorder="1" applyFont="1">
      <alignment horizontal="center"/>
    </xf>
    <xf borderId="30" fillId="11" fontId="1" numFmtId="174" xfId="0" applyAlignment="1" applyBorder="1" applyFont="1" applyNumberFormat="1">
      <alignment horizontal="center"/>
    </xf>
    <xf borderId="0" fillId="11" fontId="15" numFmtId="174" xfId="0" applyAlignment="1" applyFont="1" applyNumberFormat="1">
      <alignment horizontal="center" vertical="bottom"/>
    </xf>
    <xf borderId="31" fillId="11" fontId="1" numFmtId="0" xfId="0" applyAlignment="1" applyBorder="1" applyFont="1">
      <alignment horizontal="left"/>
    </xf>
    <xf borderId="31" fillId="11" fontId="1" numFmtId="0" xfId="0" applyAlignment="1" applyBorder="1" applyFont="1">
      <alignment horizontal="center"/>
    </xf>
    <xf borderId="31" fillId="11" fontId="1" numFmtId="174" xfId="0" applyAlignment="1" applyBorder="1" applyFont="1" applyNumberFormat="1">
      <alignment horizontal="center"/>
    </xf>
    <xf borderId="31" fillId="11" fontId="1" numFmtId="9" xfId="0" applyAlignment="1" applyBorder="1" applyFont="1" applyNumberFormat="1">
      <alignment horizontal="center"/>
    </xf>
    <xf borderId="4" fillId="11" fontId="1" numFmtId="9" xfId="0" applyAlignment="1" applyBorder="1" applyFont="1" applyNumberFormat="1">
      <alignment horizontal="center"/>
    </xf>
    <xf borderId="4" fillId="11" fontId="1" numFmtId="4" xfId="0" applyAlignment="1" applyBorder="1" applyFont="1" applyNumberFormat="1">
      <alignment horizontal="center"/>
    </xf>
    <xf borderId="0" fillId="14" fontId="8" numFmtId="0" xfId="0" applyAlignment="1" applyFill="1" applyFont="1">
      <alignment horizontal="center"/>
    </xf>
    <xf borderId="2" fillId="14" fontId="8" numFmtId="0" xfId="0" applyAlignment="1" applyBorder="1" applyFont="1">
      <alignment horizontal="center"/>
    </xf>
    <xf borderId="27" fillId="0" fontId="15" numFmtId="0" xfId="0" applyAlignment="1" applyBorder="1" applyFont="1">
      <alignment vertical="bottom"/>
    </xf>
    <xf borderId="32" fillId="3" fontId="51" numFmtId="0" xfId="0" applyAlignment="1" applyBorder="1" applyFont="1">
      <alignment horizontal="center" vertical="bottom"/>
    </xf>
    <xf borderId="32" fillId="3" fontId="15" numFmtId="0" xfId="0" applyAlignment="1" applyBorder="1" applyFont="1">
      <alignment vertical="bottom"/>
    </xf>
    <xf borderId="33" fillId="3" fontId="51" numFmtId="0" xfId="0" applyAlignment="1" applyBorder="1" applyFont="1">
      <alignment horizontal="center" vertical="bottom"/>
    </xf>
    <xf borderId="33" fillId="3" fontId="15" numFmtId="0" xfId="0" applyAlignment="1" applyBorder="1" applyFont="1">
      <alignment vertical="bottom"/>
    </xf>
    <xf borderId="34" fillId="12" fontId="17" numFmtId="0" xfId="0" applyAlignment="1" applyBorder="1" applyFont="1">
      <alignment horizontal="center" vertical="bottom"/>
    </xf>
    <xf borderId="34" fillId="0" fontId="9" numFmtId="0" xfId="0" applyBorder="1" applyFont="1"/>
    <xf borderId="0" fillId="0" fontId="15" numFmtId="0" xfId="0" applyAlignment="1" applyFont="1">
      <alignment vertical="bottom"/>
    </xf>
    <xf borderId="27" fillId="0" fontId="15" numFmtId="2" xfId="0" applyAlignment="1" applyBorder="1" applyFont="1" applyNumberFormat="1">
      <alignment horizontal="center" vertical="bottom"/>
    </xf>
    <xf borderId="27" fillId="0" fontId="15" numFmtId="2" xfId="0" applyAlignment="1" applyBorder="1" applyFont="1" applyNumberFormat="1">
      <alignment vertical="bottom"/>
    </xf>
    <xf borderId="27" fillId="7" fontId="15" numFmtId="0" xfId="0" applyAlignment="1" applyBorder="1" applyFont="1">
      <alignment vertical="bottom"/>
    </xf>
    <xf borderId="27" fillId="0" fontId="15" numFmtId="169" xfId="0" applyAlignment="1" applyBorder="1" applyFont="1" applyNumberFormat="1">
      <alignment vertical="bottom"/>
    </xf>
    <xf borderId="0" fillId="6" fontId="15" numFmtId="0" xfId="0" applyAlignment="1" applyFont="1">
      <alignment vertical="bottom"/>
    </xf>
    <xf borderId="27" fillId="0" fontId="15" numFmtId="169" xfId="0" applyAlignment="1" applyBorder="1" applyFont="1" applyNumberFormat="1">
      <alignment horizontal="center" vertical="bottom"/>
    </xf>
    <xf borderId="27" fillId="0" fontId="15" numFmtId="169" xfId="0" applyAlignment="1" applyBorder="1" applyFont="1" applyNumberFormat="1">
      <alignment horizontal="center" readingOrder="0" vertical="bottom"/>
    </xf>
    <xf borderId="15" fillId="0" fontId="15" numFmtId="0" xfId="0" applyAlignment="1" applyBorder="1" applyFont="1">
      <alignment vertical="bottom"/>
    </xf>
    <xf borderId="15" fillId="0" fontId="15" numFmtId="171" xfId="0" applyAlignment="1" applyBorder="1" applyFont="1" applyNumberFormat="1">
      <alignment vertical="bottom"/>
    </xf>
    <xf borderId="19" fillId="0" fontId="15" numFmtId="0" xfId="0" applyAlignment="1" applyBorder="1" applyFont="1">
      <alignment vertical="bottom"/>
    </xf>
    <xf borderId="0" fillId="11" fontId="17" numFmtId="0" xfId="0" applyAlignment="1" applyFont="1">
      <alignment vertical="bottom"/>
    </xf>
    <xf borderId="0" fillId="11" fontId="15" numFmtId="0" xfId="0" applyAlignment="1" applyFont="1">
      <alignment vertical="bottom"/>
    </xf>
    <xf borderId="27" fillId="15" fontId="17" numFmtId="169" xfId="0" applyAlignment="1" applyBorder="1" applyFill="1" applyFont="1" applyNumberFormat="1">
      <alignment horizontal="center" vertical="bottom"/>
    </xf>
    <xf borderId="35" fillId="0" fontId="15" numFmtId="0" xfId="0" applyAlignment="1" applyBorder="1" applyFont="1">
      <alignment vertical="bottom"/>
    </xf>
    <xf borderId="27" fillId="16" fontId="17" numFmtId="10" xfId="0" applyAlignment="1" applyBorder="1" applyFill="1" applyFont="1" applyNumberFormat="1">
      <alignment horizontal="center" vertical="bottom"/>
    </xf>
    <xf borderId="27" fillId="15" fontId="17" numFmtId="10" xfId="0" applyAlignment="1" applyBorder="1" applyFont="1" applyNumberFormat="1">
      <alignment horizontal="center" vertical="bottom"/>
    </xf>
    <xf borderId="22" fillId="11" fontId="17" numFmtId="0" xfId="0" applyAlignment="1" applyBorder="1" applyFont="1">
      <alignment vertical="bottom"/>
    </xf>
    <xf borderId="22" fillId="11" fontId="15" numFmtId="0" xfId="0" applyAlignment="1" applyBorder="1" applyFont="1">
      <alignment vertical="bottom"/>
    </xf>
    <xf borderId="28" fillId="7" fontId="17" numFmtId="10" xfId="0" applyAlignment="1" applyBorder="1" applyFont="1" applyNumberFormat="1">
      <alignment horizontal="center" vertical="bottom"/>
    </xf>
    <xf borderId="36" fillId="0" fontId="15" numFmtId="0" xfId="0" applyAlignment="1" applyBorder="1" applyFont="1">
      <alignment vertical="bottom"/>
    </xf>
    <xf borderId="36" fillId="0" fontId="15" numFmtId="10" xfId="0" applyAlignment="1" applyBorder="1" applyFont="1" applyNumberFormat="1">
      <alignment vertical="bottom"/>
    </xf>
    <xf borderId="0" fillId="0" fontId="17" numFmtId="0" xfId="0" applyAlignment="1" applyFont="1">
      <alignment vertical="bottom"/>
    </xf>
    <xf borderId="35" fillId="17" fontId="15" numFmtId="10" xfId="0" applyAlignment="1" applyBorder="1" applyFill="1" applyFont="1" applyNumberFormat="1">
      <alignment horizontal="right" vertical="bottom"/>
    </xf>
    <xf borderId="36" fillId="0" fontId="17" numFmtId="0" xfId="0" applyAlignment="1" applyBorder="1" applyFont="1">
      <alignment vertical="bottom"/>
    </xf>
    <xf borderId="37" fillId="17" fontId="15" numFmtId="10" xfId="0" applyAlignment="1" applyBorder="1" applyFont="1" applyNumberFormat="1">
      <alignment horizontal="right" vertical="bottom"/>
    </xf>
    <xf borderId="22" fillId="0" fontId="15" numFmtId="0" xfId="0" applyAlignment="1" applyBorder="1" applyFont="1">
      <alignment vertical="bottom"/>
    </xf>
    <xf borderId="22" fillId="0" fontId="17" numFmtId="0" xfId="0" applyAlignment="1" applyBorder="1" applyFont="1">
      <alignment vertical="bottom"/>
    </xf>
    <xf borderId="15" fillId="4" fontId="17" numFmtId="169" xfId="0" applyAlignment="1" applyBorder="1" applyFont="1" applyNumberFormat="1">
      <alignment horizontal="right" readingOrder="0" vertical="bottom"/>
    </xf>
    <xf borderId="38" fillId="4" fontId="17" numFmtId="169" xfId="0" applyAlignment="1" applyBorder="1" applyFont="1" applyNumberFormat="1">
      <alignment horizontal="right" readingOrder="0" vertical="bottom"/>
    </xf>
    <xf borderId="18" fillId="18" fontId="17" numFmtId="0" xfId="0" applyAlignment="1" applyBorder="1" applyFill="1" applyFont="1">
      <alignment vertical="bottom"/>
    </xf>
    <xf borderId="25" fillId="16" fontId="52" numFmtId="169" xfId="0" applyAlignment="1" applyBorder="1" applyFont="1" applyNumberFormat="1">
      <alignment horizontal="center" readingOrder="0" vertical="bottom"/>
    </xf>
    <xf borderId="26" fillId="18" fontId="17" numFmtId="0" xfId="0" applyAlignment="1" applyBorder="1" applyFont="1">
      <alignment vertical="bottom"/>
    </xf>
    <xf borderId="27" fillId="19" fontId="17" numFmtId="10" xfId="0" applyAlignment="1" applyBorder="1" applyFill="1" applyFont="1" applyNumberFormat="1">
      <alignment horizontal="center" vertical="bottom"/>
    </xf>
    <xf borderId="21" fillId="3" fontId="52" numFmtId="0" xfId="0" applyAlignment="1" applyBorder="1" applyFont="1">
      <alignment vertical="bottom"/>
    </xf>
    <xf borderId="28" fillId="10" fontId="53" numFmtId="0" xfId="0" applyAlignment="1" applyBorder="1" applyFont="1">
      <alignment horizontal="center" readingOrder="0" vertical="bottom"/>
    </xf>
    <xf borderId="0" fillId="0" fontId="54" numFmtId="0" xfId="0" applyAlignment="1" applyFont="1">
      <alignment vertical="bottom"/>
    </xf>
    <xf borderId="36" fillId="0" fontId="15" numFmtId="0" xfId="0" applyAlignment="1" applyBorder="1" applyFont="1">
      <alignment vertical="bottom"/>
    </xf>
    <xf borderId="39" fillId="0" fontId="15" numFmtId="0" xfId="0" applyAlignment="1" applyBorder="1" applyFont="1">
      <alignment vertical="bottom"/>
    </xf>
    <xf borderId="35" fillId="0" fontId="17" numFmtId="165" xfId="0" applyAlignment="1" applyBorder="1" applyFont="1" applyNumberFormat="1">
      <alignment horizontal="center" vertical="bottom"/>
    </xf>
    <xf borderId="35" fillId="0" fontId="15" numFmtId="0" xfId="0" applyAlignment="1" applyBorder="1" applyFont="1">
      <alignment vertical="bottom"/>
    </xf>
    <xf borderId="14" fillId="0" fontId="17" numFmtId="165" xfId="0" applyAlignment="1" applyBorder="1" applyFont="1" applyNumberFormat="1">
      <alignment vertical="bottom"/>
    </xf>
    <xf borderId="15" fillId="0" fontId="15" numFmtId="165" xfId="0" applyAlignment="1" applyBorder="1" applyFont="1" applyNumberFormat="1">
      <alignment vertical="bottom"/>
    </xf>
    <xf borderId="38" fillId="0" fontId="17" numFmtId="165" xfId="0" applyAlignment="1" applyBorder="1" applyFont="1" applyNumberFormat="1">
      <alignment horizontal="center" vertical="bottom"/>
    </xf>
    <xf borderId="35" fillId="0" fontId="15" numFmtId="2" xfId="0" applyAlignment="1" applyBorder="1" applyFont="1" applyNumberFormat="1">
      <alignment vertical="bottom"/>
    </xf>
    <xf borderId="0" fillId="0" fontId="17" numFmtId="0" xfId="0" applyAlignment="1" applyFont="1">
      <alignment vertical="bottom"/>
    </xf>
    <xf borderId="35" fillId="0" fontId="15" numFmtId="4" xfId="0" applyAlignment="1" applyBorder="1" applyFont="1" applyNumberFormat="1">
      <alignment horizontal="center" vertical="bottom"/>
    </xf>
    <xf borderId="27" fillId="0" fontId="14" numFmtId="4" xfId="0" applyAlignment="1" applyBorder="1" applyFont="1" applyNumberFormat="1">
      <alignment horizontal="center" vertical="bottom"/>
    </xf>
    <xf borderId="35" fillId="0" fontId="52" numFmtId="2" xfId="0" applyAlignment="1" applyBorder="1" applyFont="1" applyNumberFormat="1">
      <alignment horizontal="center" readingOrder="0" vertical="bottom"/>
    </xf>
    <xf borderId="27" fillId="0" fontId="17" numFmtId="2" xfId="0" applyAlignment="1" applyBorder="1" applyFont="1" applyNumberFormat="1">
      <alignment horizontal="center" vertical="bottom"/>
    </xf>
    <xf borderId="35" fillId="0" fontId="17" numFmtId="2" xfId="0" applyAlignment="1" applyBorder="1" applyFont="1" applyNumberFormat="1">
      <alignment horizontal="center" vertical="bottom"/>
    </xf>
    <xf borderId="0" fillId="0" fontId="55" numFmtId="0" xfId="0" applyAlignment="1" applyFont="1">
      <alignment vertical="bottom"/>
    </xf>
    <xf borderId="35" fillId="0" fontId="15" numFmtId="2" xfId="0" applyAlignment="1" applyBorder="1" applyFont="1" applyNumberFormat="1">
      <alignment horizontal="center" vertical="bottom"/>
    </xf>
    <xf borderId="35" fillId="0" fontId="15" numFmtId="0" xfId="0" applyAlignment="1" applyBorder="1" applyFont="1">
      <alignment horizontal="center" vertical="bottom"/>
    </xf>
    <xf borderId="0" fillId="0" fontId="56" numFmtId="0" xfId="0" applyAlignment="1" applyFont="1">
      <alignment vertical="bottom"/>
    </xf>
    <xf borderId="35" fillId="0" fontId="56" numFmtId="10" xfId="0" applyAlignment="1" applyBorder="1" applyFont="1" applyNumberFormat="1">
      <alignment horizontal="center" vertical="bottom"/>
    </xf>
    <xf borderId="0" fillId="0" fontId="51" numFmtId="0" xfId="0" applyAlignment="1" applyFont="1">
      <alignment vertical="bottom"/>
    </xf>
    <xf borderId="35" fillId="0" fontId="57" numFmtId="2" xfId="0" applyAlignment="1" applyBorder="1" applyFont="1" applyNumberFormat="1">
      <alignment horizontal="center" vertical="bottom"/>
    </xf>
    <xf borderId="0" fillId="0" fontId="51" numFmtId="0" xfId="0" applyAlignment="1" applyFont="1">
      <alignment vertical="bottom"/>
    </xf>
    <xf borderId="22" fillId="0" fontId="9" numFmtId="0" xfId="0" applyBorder="1" applyFont="1"/>
    <xf borderId="23" fillId="0" fontId="57" numFmtId="2" xfId="0" applyAlignment="1" applyBorder="1" applyFont="1" applyNumberFormat="1">
      <alignment horizontal="center" vertical="bottom"/>
    </xf>
    <xf borderId="22" fillId="0" fontId="17" numFmtId="0" xfId="0" applyAlignment="1" applyBorder="1" applyFont="1">
      <alignment vertical="bottom"/>
    </xf>
    <xf borderId="22" fillId="0" fontId="15" numFmtId="0" xfId="0" applyAlignment="1" applyBorder="1" applyFont="1">
      <alignment vertical="bottom"/>
    </xf>
    <xf borderId="6" fillId="0" fontId="15" numFmtId="0" xfId="0" applyAlignment="1" applyBorder="1" applyFont="1">
      <alignment vertical="bottom"/>
    </xf>
    <xf borderId="40" fillId="0" fontId="15" numFmtId="0" xfId="0" applyAlignment="1" applyBorder="1" applyFont="1">
      <alignment vertical="bottom"/>
    </xf>
    <xf borderId="40" fillId="0" fontId="15" numFmtId="10" xfId="0" applyAlignment="1" applyBorder="1" applyFont="1" applyNumberFormat="1">
      <alignment vertical="bottom"/>
    </xf>
    <xf borderId="40" fillId="0" fontId="15" numFmtId="165" xfId="0" applyAlignment="1" applyBorder="1" applyFont="1" applyNumberFormat="1">
      <alignment vertical="bottom"/>
    </xf>
    <xf borderId="7" fillId="0" fontId="15" numFmtId="10" xfId="0" applyAlignment="1" applyBorder="1" applyFont="1" applyNumberFormat="1">
      <alignment vertical="bottom"/>
    </xf>
    <xf borderId="7" fillId="0" fontId="15" numFmtId="0" xfId="0" applyAlignment="1" applyBorder="1" applyFont="1">
      <alignment vertical="bottom"/>
    </xf>
    <xf borderId="41" fillId="0" fontId="15" numFmtId="0" xfId="0" applyAlignment="1" applyBorder="1" applyFont="1">
      <alignment vertical="bottom"/>
    </xf>
    <xf borderId="18" fillId="12" fontId="52" numFmtId="0" xfId="0" applyAlignment="1" applyBorder="1" applyFont="1">
      <alignment vertical="bottom"/>
    </xf>
    <xf borderId="19" fillId="0" fontId="9" numFmtId="0" xfId="0" applyBorder="1" applyFont="1"/>
    <xf borderId="19" fillId="12" fontId="15" numFmtId="10" xfId="0" applyAlignment="1" applyBorder="1" applyFont="1" applyNumberFormat="1">
      <alignment vertical="bottom"/>
    </xf>
    <xf borderId="42" fillId="12" fontId="17" numFmtId="165" xfId="0" applyAlignment="1" applyBorder="1" applyFont="1" applyNumberFormat="1">
      <alignment horizontal="center" vertical="bottom"/>
    </xf>
    <xf borderId="43" fillId="0" fontId="15" numFmtId="10" xfId="0" applyAlignment="1" applyBorder="1" applyFont="1" applyNumberFormat="1">
      <alignment vertical="bottom"/>
    </xf>
    <xf borderId="19" fillId="12" fontId="15" numFmtId="0" xfId="0" applyAlignment="1" applyBorder="1" applyFont="1">
      <alignment vertical="bottom"/>
    </xf>
    <xf borderId="43" fillId="0" fontId="15" numFmtId="0" xfId="0" applyAlignment="1" applyBorder="1" applyFont="1">
      <alignment vertical="bottom"/>
    </xf>
    <xf borderId="0" fillId="12" fontId="52" numFmtId="0" xfId="0" applyAlignment="1" applyFont="1">
      <alignment vertical="bottom"/>
    </xf>
    <xf borderId="0" fillId="12" fontId="15" numFmtId="0" xfId="0" applyAlignment="1" applyFont="1">
      <alignment vertical="bottom"/>
    </xf>
    <xf borderId="44" fillId="12" fontId="17" numFmtId="169" xfId="0" applyAlignment="1" applyBorder="1" applyFont="1" applyNumberFormat="1">
      <alignment horizontal="center" vertical="bottom"/>
    </xf>
    <xf borderId="45" fillId="0" fontId="15" numFmtId="10" xfId="0" applyAlignment="1" applyBorder="1" applyFont="1" applyNumberFormat="1">
      <alignment horizontal="center" vertical="bottom"/>
    </xf>
    <xf borderId="41" fillId="0" fontId="15" numFmtId="0" xfId="0" applyAlignment="1" applyBorder="1" applyFont="1">
      <alignment vertical="bottom"/>
    </xf>
    <xf borderId="26" fillId="0" fontId="15" numFmtId="0" xfId="0" applyAlignment="1" applyBorder="1" applyFont="1">
      <alignment vertical="bottom"/>
    </xf>
    <xf borderId="43" fillId="0" fontId="15" numFmtId="0" xfId="0" applyAlignment="1" applyBorder="1" applyFont="1">
      <alignment vertical="bottom"/>
    </xf>
    <xf borderId="0" fillId="0" fontId="15" numFmtId="10" xfId="0" applyAlignment="1" applyFont="1" applyNumberFormat="1">
      <alignment horizontal="center" vertical="bottom"/>
    </xf>
    <xf borderId="26" fillId="20" fontId="17" numFmtId="0" xfId="0" applyAlignment="1" applyBorder="1" applyFill="1" applyFont="1">
      <alignment vertical="bottom"/>
    </xf>
    <xf borderId="0" fillId="20" fontId="15" numFmtId="0" xfId="0" applyAlignment="1" applyFont="1">
      <alignment vertical="bottom"/>
    </xf>
    <xf borderId="0" fillId="20" fontId="15" numFmtId="10" xfId="0" applyAlignment="1" applyFont="1" applyNumberFormat="1">
      <alignment vertical="bottom"/>
    </xf>
    <xf borderId="45" fillId="7" fontId="17" numFmtId="10" xfId="0" applyAlignment="1" applyBorder="1" applyFont="1" applyNumberFormat="1">
      <alignment horizontal="center" vertical="bottom"/>
    </xf>
    <xf borderId="26" fillId="20" fontId="17" numFmtId="0" xfId="0" applyAlignment="1" applyBorder="1" applyFont="1">
      <alignment vertical="bottom"/>
    </xf>
    <xf borderId="0" fillId="20" fontId="15" numFmtId="0" xfId="0" applyAlignment="1" applyFont="1">
      <alignment vertical="bottom"/>
    </xf>
    <xf borderId="0" fillId="20" fontId="17" numFmtId="0" xfId="0" applyAlignment="1" applyFont="1">
      <alignment vertical="bottom"/>
    </xf>
    <xf borderId="0" fillId="7" fontId="17" numFmtId="10" xfId="0" applyAlignment="1" applyFont="1" applyNumberFormat="1">
      <alignment horizontal="center" vertical="bottom"/>
    </xf>
    <xf borderId="45" fillId="0" fontId="17" numFmtId="10" xfId="0" applyAlignment="1" applyBorder="1" applyFont="1" applyNumberFormat="1">
      <alignment horizontal="center" vertical="bottom"/>
    </xf>
    <xf borderId="0" fillId="0" fontId="17" numFmtId="10" xfId="0" applyAlignment="1" applyFont="1" applyNumberFormat="1">
      <alignment horizontal="center" vertical="bottom"/>
    </xf>
    <xf borderId="26" fillId="11" fontId="17" numFmtId="0" xfId="0" applyAlignment="1" applyBorder="1" applyFont="1">
      <alignment vertical="bottom"/>
    </xf>
    <xf borderId="0" fillId="11" fontId="15" numFmtId="10" xfId="0" applyAlignment="1" applyFont="1" applyNumberFormat="1">
      <alignment vertical="bottom"/>
    </xf>
    <xf borderId="45" fillId="17" fontId="17" numFmtId="10" xfId="0" applyAlignment="1" applyBorder="1" applyFont="1" applyNumberFormat="1">
      <alignment horizontal="center" vertical="bottom"/>
    </xf>
    <xf borderId="26" fillId="11" fontId="17" numFmtId="0" xfId="0" applyAlignment="1" applyBorder="1" applyFont="1">
      <alignment vertical="bottom"/>
    </xf>
    <xf borderId="0" fillId="11" fontId="15" numFmtId="0" xfId="0" applyAlignment="1" applyFont="1">
      <alignment vertical="bottom"/>
    </xf>
    <xf borderId="0" fillId="11" fontId="17" numFmtId="0" xfId="0" applyAlignment="1" applyFont="1">
      <alignment vertical="bottom"/>
    </xf>
    <xf borderId="0" fillId="17" fontId="17" numFmtId="10" xfId="0" applyAlignment="1" applyFont="1" applyNumberFormat="1">
      <alignment horizontal="center" vertical="bottom"/>
    </xf>
    <xf borderId="0" fillId="0" fontId="15" numFmtId="171" xfId="0" applyAlignment="1" applyFont="1" applyNumberFormat="1">
      <alignment vertical="bottom"/>
    </xf>
    <xf borderId="43" fillId="0" fontId="15" numFmtId="171" xfId="0" applyAlignment="1" applyBorder="1" applyFont="1" applyNumberFormat="1">
      <alignment vertical="bottom"/>
    </xf>
    <xf borderId="26" fillId="2" fontId="17" numFmtId="0" xfId="0" applyAlignment="1" applyBorder="1" applyFont="1">
      <alignment vertical="bottom"/>
    </xf>
    <xf borderId="0" fillId="2" fontId="15" numFmtId="0" xfId="0" applyAlignment="1" applyFont="1">
      <alignment vertical="bottom"/>
    </xf>
    <xf borderId="0" fillId="2" fontId="15" numFmtId="165" xfId="0" applyAlignment="1" applyFont="1" applyNumberFormat="1">
      <alignment vertical="bottom"/>
    </xf>
    <xf borderId="45" fillId="21" fontId="17" numFmtId="10" xfId="0" applyAlignment="1" applyBorder="1" applyFill="1" applyFont="1" applyNumberFormat="1">
      <alignment horizontal="center" vertical="bottom"/>
    </xf>
    <xf borderId="43" fillId="0" fontId="15" numFmtId="165" xfId="0" applyAlignment="1" applyBorder="1" applyFont="1" applyNumberFormat="1">
      <alignment vertical="bottom"/>
    </xf>
    <xf borderId="26" fillId="2" fontId="17" numFmtId="0" xfId="0" applyAlignment="1" applyBorder="1" applyFont="1">
      <alignment vertical="bottom"/>
    </xf>
    <xf borderId="0" fillId="2" fontId="15" numFmtId="0" xfId="0" applyAlignment="1" applyFont="1">
      <alignment vertical="bottom"/>
    </xf>
    <xf borderId="0" fillId="2" fontId="17" numFmtId="0" xfId="0" applyAlignment="1" applyFont="1">
      <alignment vertical="bottom"/>
    </xf>
    <xf borderId="0" fillId="21" fontId="17" numFmtId="10" xfId="0" applyAlignment="1" applyFont="1" applyNumberFormat="1">
      <alignment horizontal="center" vertical="bottom"/>
    </xf>
    <xf borderId="21" fillId="11" fontId="17" numFmtId="0" xfId="0" applyAlignment="1" applyBorder="1" applyFont="1">
      <alignment vertical="bottom"/>
    </xf>
    <xf borderId="22" fillId="11" fontId="15" numFmtId="10" xfId="0" applyAlignment="1" applyBorder="1" applyFont="1" applyNumberFormat="1">
      <alignment vertical="bottom"/>
    </xf>
    <xf borderId="46" fillId="21" fontId="17" numFmtId="10" xfId="0" applyAlignment="1" applyBorder="1" applyFont="1" applyNumberFormat="1">
      <alignment horizontal="center" vertical="bottom"/>
    </xf>
    <xf borderId="21" fillId="11" fontId="17" numFmtId="0" xfId="0" applyAlignment="1" applyBorder="1" applyFont="1">
      <alignment vertical="bottom"/>
    </xf>
    <xf borderId="22" fillId="11" fontId="15" numFmtId="0" xfId="0" applyAlignment="1" applyBorder="1" applyFont="1">
      <alignment vertical="bottom"/>
    </xf>
    <xf borderId="18" fillId="13" fontId="17" numFmtId="0" xfId="0" applyAlignment="1" applyBorder="1" applyFont="1">
      <alignment vertical="bottom"/>
    </xf>
    <xf borderId="42" fillId="13" fontId="17" numFmtId="165" xfId="0" applyAlignment="1" applyBorder="1" applyFont="1" applyNumberFormat="1">
      <alignment horizontal="center" vertical="bottom"/>
    </xf>
    <xf borderId="18" fillId="13" fontId="17" numFmtId="0" xfId="0" applyAlignment="1" applyBorder="1" applyFont="1">
      <alignment vertical="bottom"/>
    </xf>
    <xf borderId="0" fillId="13" fontId="17" numFmtId="0" xfId="0" applyAlignment="1" applyFont="1">
      <alignment vertical="bottom"/>
    </xf>
    <xf borderId="0" fillId="12" fontId="17" numFmtId="169" xfId="0" applyAlignment="1" applyFont="1" applyNumberFormat="1">
      <alignment horizontal="center" vertical="bottom"/>
    </xf>
    <xf borderId="0" fillId="2" fontId="15" numFmtId="10" xfId="0" applyAlignment="1" applyFont="1" applyNumberFormat="1">
      <alignment vertical="bottom"/>
    </xf>
    <xf borderId="45" fillId="7" fontId="51" numFmtId="10" xfId="0" applyAlignment="1" applyBorder="1" applyFont="1" applyNumberFormat="1">
      <alignment horizontal="center" vertical="bottom"/>
    </xf>
    <xf borderId="0" fillId="7" fontId="51" numFmtId="10" xfId="0" applyAlignment="1" applyFont="1" applyNumberFormat="1">
      <alignment horizontal="center" vertical="bottom"/>
    </xf>
    <xf borderId="0" fillId="22" fontId="17" numFmtId="0" xfId="0" applyAlignment="1" applyFill="1" applyFont="1">
      <alignment vertical="bottom"/>
    </xf>
    <xf borderId="0" fillId="22" fontId="15" numFmtId="0" xfId="0" applyAlignment="1" applyFont="1">
      <alignment vertical="bottom"/>
    </xf>
    <xf borderId="0" fillId="22" fontId="17" numFmtId="10" xfId="0" applyAlignment="1" applyFont="1" applyNumberFormat="1">
      <alignment horizontal="center" vertical="bottom"/>
    </xf>
    <xf borderId="45" fillId="0" fontId="51" numFmtId="10" xfId="0" applyAlignment="1" applyBorder="1" applyFont="1" applyNumberFormat="1">
      <alignment horizontal="center" vertical="bottom"/>
    </xf>
    <xf borderId="0" fillId="0" fontId="51" numFmtId="10" xfId="0" applyAlignment="1" applyFont="1" applyNumberFormat="1">
      <alignment horizontal="center" vertical="bottom"/>
    </xf>
    <xf borderId="46" fillId="17" fontId="17" numFmtId="10" xfId="0" applyAlignment="1" applyBorder="1" applyFont="1" applyNumberFormat="1">
      <alignment horizontal="center" vertical="bottom"/>
    </xf>
    <xf borderId="0" fillId="17" fontId="17" numFmtId="0" xfId="0" applyAlignment="1" applyFont="1">
      <alignment vertical="bottom"/>
    </xf>
    <xf borderId="0" fillId="17" fontId="15" numFmtId="0" xfId="0" applyAlignment="1" applyFont="1">
      <alignment vertical="bottom"/>
    </xf>
    <xf borderId="47" fillId="0" fontId="15" numFmtId="0" xfId="0" applyAlignment="1" applyBorder="1" applyFont="1">
      <alignment vertical="bottom"/>
    </xf>
    <xf borderId="48" fillId="0" fontId="15" numFmtId="0" xfId="0" applyAlignment="1" applyBorder="1" applyFont="1">
      <alignment vertical="bottom"/>
    </xf>
    <xf borderId="48" fillId="0" fontId="15" numFmtId="10" xfId="0" applyAlignment="1" applyBorder="1" applyFont="1" applyNumberFormat="1">
      <alignment vertical="bottom"/>
    </xf>
    <xf borderId="49" fillId="0" fontId="15" numFmtId="10" xfId="0" applyAlignment="1" applyBorder="1" applyFont="1" applyNumberFormat="1">
      <alignment vertical="bottom"/>
    </xf>
    <xf borderId="47" fillId="0" fontId="15" numFmtId="0" xfId="0" applyAlignment="1" applyBorder="1" applyFont="1">
      <alignment vertical="bottom"/>
    </xf>
    <xf borderId="48" fillId="0" fontId="15" numFmtId="0" xfId="0" applyAlignment="1" applyBorder="1" applyFont="1">
      <alignment vertical="bottom"/>
    </xf>
    <xf borderId="49" fillId="0" fontId="15" numFmtId="0" xfId="0" applyAlignment="1" applyBorder="1" applyFont="1">
      <alignment vertical="bottom"/>
    </xf>
    <xf borderId="0" fillId="23" fontId="17" numFmtId="0" xfId="0" applyAlignment="1" applyFill="1" applyFont="1">
      <alignment vertical="bottom"/>
    </xf>
    <xf borderId="0" fillId="23" fontId="15" numFmtId="0" xfId="0" applyAlignment="1" applyFont="1">
      <alignment vertical="bottom"/>
    </xf>
    <xf borderId="0" fillId="23" fontId="17" numFmtId="10" xfId="0" applyAlignment="1" applyFont="1" applyNumberFormat="1">
      <alignment horizontal="center" vertical="bottom"/>
    </xf>
    <xf borderId="0" fillId="2" fontId="15" numFmtId="169" xfId="0" applyAlignment="1" applyFont="1" applyNumberFormat="1">
      <alignment vertical="bottom"/>
    </xf>
    <xf borderId="22" fillId="11" fontId="15" numFmtId="169" xfId="0" applyAlignment="1" applyBorder="1" applyFont="1" applyNumberFormat="1">
      <alignment vertical="bottom"/>
    </xf>
    <xf borderId="0" fillId="0" fontId="17" numFmtId="0" xfId="0" applyAlignment="1" applyFont="1">
      <alignment horizontal="right" vertical="bottom"/>
    </xf>
    <xf borderId="0" fillId="0" fontId="17" numFmtId="0" xfId="0" applyAlignment="1" applyFont="1">
      <alignment horizontal="right" readingOrder="0" vertical="bottom"/>
    </xf>
    <xf borderId="0" fillId="0" fontId="58" numFmtId="0" xfId="0" applyAlignment="1" applyFont="1">
      <alignment horizontal="center" vertical="bottom"/>
    </xf>
    <xf borderId="0" fillId="0" fontId="58" numFmtId="10" xfId="0" applyAlignment="1" applyFont="1" applyNumberFormat="1">
      <alignment horizontal="right" vertical="bottom"/>
    </xf>
    <xf borderId="0" fillId="0" fontId="58" numFmtId="0" xfId="0" applyAlignment="1" applyFont="1">
      <alignment horizontal="center" vertical="bottom"/>
    </xf>
    <xf borderId="0" fillId="0" fontId="58" numFmtId="4" xfId="0" applyAlignment="1" applyFont="1" applyNumberFormat="1">
      <alignment horizontal="right" vertical="bottom"/>
    </xf>
    <xf borderId="0" fillId="0" fontId="59" numFmtId="169" xfId="0" applyAlignment="1" applyFont="1" applyNumberFormat="1">
      <alignment horizontal="center" vertical="bottom"/>
    </xf>
    <xf borderId="0" fillId="0" fontId="60" numFmtId="169" xfId="0" applyAlignment="1" applyFont="1" applyNumberFormat="1">
      <alignment horizontal="right" vertical="bottom"/>
    </xf>
    <xf borderId="0" fillId="0" fontId="61" numFmtId="169" xfId="0" applyAlignment="1" applyFont="1" applyNumberFormat="1">
      <alignment horizontal="right" vertical="bottom"/>
    </xf>
    <xf borderId="0" fillId="0" fontId="59" numFmtId="0" xfId="0" applyAlignment="1" applyFont="1">
      <alignment horizontal="center" vertical="bottom"/>
    </xf>
    <xf borderId="0" fillId="0" fontId="61" numFmtId="10" xfId="0" applyAlignment="1" applyFont="1" applyNumberFormat="1">
      <alignment horizontal="right" vertical="bottom"/>
    </xf>
    <xf borderId="0" fillId="0" fontId="59" numFmtId="0" xfId="0" applyAlignment="1" applyFont="1">
      <alignment horizontal="center" vertical="bottom"/>
    </xf>
    <xf borderId="0" fillId="24" fontId="62" numFmtId="0" xfId="0" applyAlignment="1" applyFill="1" applyFont="1">
      <alignment horizontal="left" readingOrder="0" shrinkToFit="0" wrapText="0"/>
    </xf>
    <xf borderId="0" fillId="24" fontId="62" numFmtId="177" xfId="0" applyAlignment="1" applyFont="1" applyNumberFormat="1">
      <alignment horizontal="right" readingOrder="0" shrinkToFit="0" wrapText="0"/>
    </xf>
    <xf borderId="0" fillId="6" fontId="63" numFmtId="0" xfId="0" applyAlignment="1" applyFont="1">
      <alignment horizontal="left" readingOrder="0" shrinkToFit="0" wrapText="0"/>
    </xf>
    <xf borderId="0" fillId="6" fontId="63" numFmtId="0" xfId="0" applyAlignment="1" applyFont="1">
      <alignment horizontal="right" readingOrder="0" shrinkToFit="0" wrapText="0"/>
    </xf>
    <xf borderId="0" fillId="6" fontId="64" numFmtId="0" xfId="0" applyAlignment="1" applyFont="1">
      <alignment horizontal="left" readingOrder="0" shrinkToFit="0" wrapText="0"/>
    </xf>
    <xf borderId="0" fillId="6" fontId="64" numFmtId="0" xfId="0" applyAlignment="1" applyFont="1">
      <alignment horizontal="right" readingOrder="0" shrinkToFit="0" wrapText="0"/>
    </xf>
    <xf borderId="0" fillId="6" fontId="65" numFmtId="0" xfId="0" applyAlignment="1" applyFont="1">
      <alignment horizontal="right" readingOrder="0" shrinkToFit="0" wrapText="0"/>
    </xf>
    <xf borderId="0" fillId="6" fontId="64" numFmtId="0" xfId="0" applyAlignment="1" applyFont="1">
      <alignment horizontal="right" shrinkToFit="0" wrapText="0"/>
    </xf>
    <xf borderId="50" fillId="6" fontId="63" numFmtId="0" xfId="0" applyAlignment="1" applyBorder="1" applyFont="1">
      <alignment horizontal="left" readingOrder="0" shrinkToFit="0" wrapText="0"/>
    </xf>
    <xf borderId="50" fillId="6" fontId="63" numFmtId="0" xfId="0" applyAlignment="1" applyBorder="1" applyFont="1">
      <alignment horizontal="right" readingOrder="0" shrinkToFit="0" wrapText="0"/>
    </xf>
    <xf borderId="0" fillId="6" fontId="66" numFmtId="0" xfId="0" applyAlignment="1" applyFont="1">
      <alignment horizontal="left" readingOrder="0" shrinkToFit="0" wrapText="0"/>
    </xf>
    <xf borderId="0" fillId="6" fontId="67" numFmtId="0" xfId="0" applyAlignment="1" applyFont="1">
      <alignment horizontal="right" readingOrder="0" shrinkToFit="0" wrapText="0"/>
    </xf>
    <xf borderId="50" fillId="6" fontId="68" numFmtId="0" xfId="0" applyAlignment="1" applyBorder="1" applyFont="1">
      <alignment horizontal="right" readingOrder="0" shrinkToFit="0" wrapText="0"/>
    </xf>
    <xf borderId="0" fillId="0" fontId="19" numFmtId="0" xfId="0" applyFont="1"/>
    <xf borderId="0" fillId="6" fontId="69" numFmtId="0" xfId="0" applyAlignment="1" applyFont="1">
      <alignment horizontal="left" readingOrder="0" shrinkToFit="0" wrapText="0"/>
    </xf>
    <xf borderId="0" fillId="6" fontId="70" numFmtId="0" xfId="0" applyAlignment="1" applyFont="1">
      <alignment horizontal="right" readingOrder="0" shrinkToFit="0" wrapText="0"/>
    </xf>
    <xf borderId="0" fillId="6" fontId="69" numFmtId="0" xfId="0" applyAlignment="1" applyFont="1">
      <alignment horizontal="right" readingOrder="0" shrinkToFit="0" wrapText="0"/>
    </xf>
    <xf borderId="0" fillId="6" fontId="64" numFmtId="178" xfId="0" applyAlignment="1" applyFont="1" applyNumberFormat="1">
      <alignment horizontal="right" readingOrder="0" shrinkToFit="0" wrapText="0"/>
    </xf>
    <xf borderId="0" fillId="6" fontId="64" numFmtId="4" xfId="0" applyAlignment="1" applyFont="1" applyNumberFormat="1">
      <alignment horizontal="right" readingOrder="0" shrinkToFit="0" wrapText="0"/>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933450</xdr:colOff>
      <xdr:row>260</xdr:row>
      <xdr:rowOff>66675</xdr:rowOff>
    </xdr:from>
    <xdr:ext cx="7734300" cy="3390900"/>
    <xdr:sp>
      <xdr:nvSpPr>
        <xdr:cNvPr id="3" name="Shape 3"/>
        <xdr:cNvSpPr txBox="1"/>
      </xdr:nvSpPr>
      <xdr:spPr>
        <a:xfrm>
          <a:off x="1488375" y="2094075"/>
          <a:ext cx="7715250" cy="3371850"/>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800">
              <a:solidFill>
                <a:schemeClr val="lt1"/>
              </a:solidFill>
            </a:rPr>
            <a:t>Nuestra fórmula de </a:t>
          </a:r>
          <a:r>
            <a:rPr b="1" lang="en-US" sz="800">
              <a:solidFill>
                <a:schemeClr val="lt1"/>
              </a:solidFill>
            </a:rPr>
            <a:t>valoración intrínseca (Valoración ABYA)</a:t>
          </a:r>
          <a:r>
            <a:rPr lang="en-US" sz="800">
              <a:solidFill>
                <a:schemeClr val="lt1"/>
              </a:solidFill>
            </a:rPr>
            <a:t> será; </a:t>
          </a:r>
          <a:r>
            <a:rPr b="1" lang="en-US" sz="800" u="sng">
              <a:solidFill>
                <a:schemeClr val="lt1"/>
              </a:solidFill>
            </a:rPr>
            <a:t>Valor intrínseco/acción =(Valor En libros/acción) x Múltiplo ABYA o el equivalente en ROIC=&gt; Valor Intrínseco/Acción = (Capital invertido/Acción) x Múltiplo ABYA</a:t>
          </a:r>
          <a:endParaRPr sz="800"/>
        </a:p>
        <a:p>
          <a:pPr indent="0" lvl="0" marL="0" rtl="0" algn="l">
            <a:spcBef>
              <a:spcPts val="0"/>
            </a:spcBef>
            <a:spcAft>
              <a:spcPts val="0"/>
            </a:spcAft>
            <a:buClr>
              <a:schemeClr val="lt1"/>
            </a:buClr>
            <a:buSzPts val="1100"/>
            <a:buFont typeface="Arial"/>
            <a:buNone/>
          </a:pPr>
          <a:br>
            <a:rPr lang="en-US" sz="800">
              <a:solidFill>
                <a:schemeClr val="lt1"/>
              </a:solidFill>
            </a:rPr>
          </a:br>
          <a:r>
            <a:rPr lang="en-US" sz="800">
              <a:solidFill>
                <a:schemeClr val="lt1"/>
              </a:solidFill>
            </a:rPr>
            <a:t>Donde:</a:t>
          </a:r>
          <a:endParaRPr sz="800"/>
        </a:p>
        <a:p>
          <a:pPr indent="-279400" lvl="0" marL="457200" rtl="0" algn="l">
            <a:spcBef>
              <a:spcPts val="0"/>
            </a:spcBef>
            <a:spcAft>
              <a:spcPts val="0"/>
            </a:spcAft>
            <a:buClr>
              <a:schemeClr val="lt1"/>
            </a:buClr>
            <a:buSzPts val="800"/>
            <a:buChar char="-"/>
          </a:pPr>
          <a:r>
            <a:rPr lang="en-US" sz="800">
              <a:solidFill>
                <a:schemeClr val="lt1"/>
              </a:solidFill>
            </a:rPr>
            <a:t>Valor en libros/acción = Equity/ acciones diluidas en circulación. </a:t>
          </a:r>
          <a:endParaRPr sz="800">
            <a:solidFill>
              <a:schemeClr val="lt1"/>
            </a:solidFill>
          </a:endParaRPr>
        </a:p>
        <a:p>
          <a:pPr indent="-279400" lvl="0" marL="457200" rtl="0" algn="l">
            <a:spcBef>
              <a:spcPts val="0"/>
            </a:spcBef>
            <a:spcAft>
              <a:spcPts val="0"/>
            </a:spcAft>
            <a:buClr>
              <a:schemeClr val="lt1"/>
            </a:buClr>
            <a:buSzPts val="800"/>
            <a:buChar char="-"/>
          </a:pPr>
          <a:r>
            <a:rPr lang="en-US" sz="800">
              <a:solidFill>
                <a:schemeClr val="lt1"/>
              </a:solidFill>
            </a:rPr>
            <a:t>Capital invertido/acción= Capital Invertido/ acciones diluidas en circulación.</a:t>
          </a:r>
          <a:endParaRPr sz="800">
            <a:solidFill>
              <a:schemeClr val="lt1"/>
            </a:solidFill>
          </a:endParaRPr>
        </a:p>
        <a:p>
          <a:pPr indent="-279400" lvl="0" marL="457200" rtl="0" algn="l">
            <a:spcBef>
              <a:spcPts val="0"/>
            </a:spcBef>
            <a:spcAft>
              <a:spcPts val="0"/>
            </a:spcAft>
            <a:buClr>
              <a:schemeClr val="lt1"/>
            </a:buClr>
            <a:buSzPts val="800"/>
            <a:buChar char="-"/>
          </a:pPr>
          <a:r>
            <a:rPr b="1" lang="en-US" sz="800">
              <a:solidFill>
                <a:schemeClr val="lt1"/>
              </a:solidFill>
            </a:rPr>
            <a:t>Múltiplo ABYA-ROE  natural intrínseco= [[(ROE - g1)/(Kc - g1)] x 0,30] + [[(ROE - g2)/(Kc - g2)]x 0,70], </a:t>
          </a:r>
          <a:r>
            <a:rPr lang="en-US" sz="8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800">
            <a:solidFill>
              <a:schemeClr val="lt1"/>
            </a:solidFill>
          </a:endParaRPr>
        </a:p>
        <a:p>
          <a:pPr indent="-279400" lvl="0" marL="457200" rtl="0" algn="l">
            <a:spcBef>
              <a:spcPts val="0"/>
            </a:spcBef>
            <a:spcAft>
              <a:spcPts val="0"/>
            </a:spcAft>
            <a:buClr>
              <a:schemeClr val="lt1"/>
            </a:buClr>
            <a:buSzPts val="800"/>
            <a:buChar char="-"/>
          </a:pPr>
          <a:r>
            <a:rPr b="1" lang="en-US" sz="800">
              <a:solidFill>
                <a:schemeClr val="lt1"/>
              </a:solidFill>
            </a:rPr>
            <a:t>Múltiplo ABYA-ROIC  natural intrínseco= [[(ROIC - g1)/(Kc - g1)] x (1- tax Rate) x 0,30] + [[(ROE - g2)/(Kc - g2)] x (1- tax Rate)x 0,70], </a:t>
          </a:r>
          <a:r>
            <a:rPr lang="en-US" sz="8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800">
            <a:solidFill>
              <a:schemeClr val="lt1"/>
            </a:solidFill>
          </a:endParaRPr>
        </a:p>
        <a:p>
          <a:pPr indent="0" lvl="0" marL="0" rtl="0" algn="l">
            <a:spcBef>
              <a:spcPts val="0"/>
            </a:spcBef>
            <a:spcAft>
              <a:spcPts val="0"/>
            </a:spcAft>
            <a:buClr>
              <a:srgbClr val="000000"/>
            </a:buClr>
            <a:buSzPts val="1000"/>
            <a:buFont typeface="Arial"/>
            <a:buNone/>
          </a:pPr>
          <a:r>
            <a:t/>
          </a:r>
          <a:endParaRPr sz="800">
            <a:solidFill>
              <a:schemeClr val="lt1"/>
            </a:solidFill>
          </a:endParaRPr>
        </a:p>
        <a:p>
          <a:pPr indent="0" lvl="0" marL="0" rtl="0" algn="l">
            <a:spcBef>
              <a:spcPts val="0"/>
            </a:spcBef>
            <a:spcAft>
              <a:spcPts val="0"/>
            </a:spcAft>
            <a:buClr>
              <a:schemeClr val="lt1"/>
            </a:buClr>
            <a:buSzPts val="1000"/>
            <a:buFont typeface="Arial"/>
            <a:buNone/>
          </a:pPr>
          <a:r>
            <a:rPr b="1" lang="en-US" sz="8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800">
            <a:solidFill>
              <a:schemeClr val="lt1"/>
            </a:solidFill>
          </a:endParaRPr>
        </a:p>
        <a:p>
          <a:pPr indent="0" lvl="0" marL="0" rtl="0" algn="l">
            <a:spcBef>
              <a:spcPts val="0"/>
            </a:spcBef>
            <a:spcAft>
              <a:spcPts val="0"/>
            </a:spcAft>
            <a:buClr>
              <a:srgbClr val="000000"/>
            </a:buClr>
            <a:buSzPts val="1000"/>
            <a:buFont typeface="Arial"/>
            <a:buNone/>
          </a:pPr>
          <a:r>
            <a:t/>
          </a:r>
          <a:endParaRPr b="1"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El Rango bajo </a:t>
          </a:r>
          <a:r>
            <a:rPr lang="en-US" sz="800">
              <a:solidFill>
                <a:schemeClr val="lt1"/>
              </a:solidFill>
            </a:rPr>
            <a:t>de la valoración se calcula añadiendo a la fórmula un grado de certidumbre del 85% asumiendo un rango de error en las proyecciones de hasta el 15%, esto es lo que compone el </a:t>
          </a:r>
          <a:r>
            <a:rPr b="1" lang="en-US" sz="800">
              <a:solidFill>
                <a:schemeClr val="lt1"/>
              </a:solidFill>
            </a:rPr>
            <a:t>Multiplo ABYA de seguridad</a:t>
          </a:r>
          <a:r>
            <a:rPr lang="en-US" sz="800">
              <a:solidFill>
                <a:schemeClr val="lt1"/>
              </a:solidFill>
            </a:rPr>
            <a:t>. Esto aplica siempre que la conversión del beneficio neto al Free Cash Flow to the Equity (FCFE)  sea superior al 85%. </a:t>
          </a:r>
          <a:endParaRPr sz="800">
            <a:solidFill>
              <a:schemeClr val="lt1"/>
            </a:solidFill>
          </a:endParaRPr>
        </a:p>
        <a:p>
          <a:pPr indent="0" lvl="0" marL="0" rtl="0" algn="l">
            <a:spcBef>
              <a:spcPts val="0"/>
            </a:spcBef>
            <a:spcAft>
              <a:spcPts val="0"/>
            </a:spcAft>
            <a:buClr>
              <a:schemeClr val="lt1"/>
            </a:buClr>
            <a:buSzPts val="1100"/>
            <a:buFont typeface="Arial"/>
            <a:buNone/>
          </a:pPr>
          <a:r>
            <a:t/>
          </a:r>
          <a:endParaRPr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8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xdr:txBody>
    </xdr:sp>
    <xdr:clientData fLocksWithSheet="0"/>
  </xdr:oneCellAnchor>
  <xdr:oneCellAnchor>
    <xdr:from>
      <xdr:col>12</xdr:col>
      <xdr:colOff>933450</xdr:colOff>
      <xdr:row>280</xdr:row>
      <xdr:rowOff>152400</xdr:rowOff>
    </xdr:from>
    <xdr:ext cx="5648325" cy="866775"/>
    <xdr:sp>
      <xdr:nvSpPr>
        <xdr:cNvPr id="5" name="Shape 5"/>
        <xdr:cNvSpPr/>
      </xdr:nvSpPr>
      <xdr:spPr>
        <a:xfrm>
          <a:off x="3665525" y="1079850"/>
          <a:ext cx="5627100" cy="852000"/>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ABYA ROE VALUATION</a:t>
          </a:r>
          <a:endParaRPr sz="1400"/>
        </a:p>
      </xdr:txBody>
    </xdr:sp>
    <xdr:clientData fLocksWithSheet="0"/>
  </xdr:oneCellAnchor>
  <xdr:oneCellAnchor>
    <xdr:from>
      <xdr:col>22</xdr:col>
      <xdr:colOff>942975</xdr:colOff>
      <xdr:row>280</xdr:row>
      <xdr:rowOff>85725</xdr:rowOff>
    </xdr:from>
    <xdr:ext cx="5676900" cy="933450"/>
    <xdr:sp>
      <xdr:nvSpPr>
        <xdr:cNvPr id="6" name="Shape 6"/>
        <xdr:cNvSpPr/>
      </xdr:nvSpPr>
      <xdr:spPr>
        <a:xfrm>
          <a:off x="3120650" y="1406775"/>
          <a:ext cx="5656800" cy="911400"/>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ABYA ROIC VALUATION</a:t>
          </a:r>
          <a:endParaRPr sz="1400"/>
        </a:p>
      </xdr:txBody>
    </xdr:sp>
    <xdr:clientData fLocksWithSheet="0"/>
  </xdr:oneCellAnchor>
  <xdr:oneCellAnchor>
    <xdr:from>
      <xdr:col>32</xdr:col>
      <xdr:colOff>942975</xdr:colOff>
      <xdr:row>287</xdr:row>
      <xdr:rowOff>180975</xdr:rowOff>
    </xdr:from>
    <xdr:ext cx="5648325" cy="1666875"/>
    <xdr:sp>
      <xdr:nvSpPr>
        <xdr:cNvPr id="7" name="Shape 7"/>
        <xdr:cNvSpPr/>
      </xdr:nvSpPr>
      <xdr:spPr>
        <a:xfrm>
          <a:off x="3467400" y="1446400"/>
          <a:ext cx="5211000" cy="1644600"/>
        </a:xfrm>
        <a:prstGeom prst="roundRect">
          <a:avLst>
            <a:gd fmla="val 16667" name="adj"/>
          </a:avLst>
        </a:prstGeom>
        <a:solidFill>
          <a:srgbClr val="BF90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lnSpc>
              <a:spcPct val="115000"/>
            </a:lnSpc>
            <a:spcBef>
              <a:spcPts val="1200"/>
            </a:spcBef>
            <a:spcAft>
              <a:spcPts val="1200"/>
            </a:spcAft>
            <a:buNone/>
          </a:pPr>
          <a:r>
            <a:rPr b="1" lang="en-US" sz="1400"/>
            <a:t>ABYA VALUATION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t="s">
        <v>0</v>
      </c>
      <c r="B1" s="2"/>
      <c r="C1" s="2"/>
      <c r="D1" s="3"/>
      <c r="E1" s="4">
        <v>2013.0</v>
      </c>
      <c r="F1" s="4">
        <v>2014.0</v>
      </c>
      <c r="G1" s="4">
        <v>2015.0</v>
      </c>
      <c r="H1" s="4">
        <v>2016.0</v>
      </c>
      <c r="I1" s="4">
        <v>2017.0</v>
      </c>
      <c r="J1" s="4"/>
      <c r="K1" s="4">
        <v>2020.0</v>
      </c>
      <c r="L1" s="4">
        <v>2021.0</v>
      </c>
      <c r="M1" s="4">
        <v>2022.0</v>
      </c>
      <c r="N1" s="4">
        <v>2023.0</v>
      </c>
      <c r="O1" s="4">
        <v>2024.0</v>
      </c>
      <c r="P1" s="5">
        <v>2025.0</v>
      </c>
      <c r="Q1" s="5">
        <v>2026.0</v>
      </c>
      <c r="R1" s="5">
        <v>2027.0</v>
      </c>
      <c r="S1" s="5"/>
      <c r="T1" s="5"/>
      <c r="U1" s="5"/>
      <c r="V1" s="6"/>
      <c r="X1" s="7"/>
    </row>
    <row r="2" ht="15.75" customHeight="1">
      <c r="A2" s="8"/>
      <c r="B2" s="8"/>
      <c r="C2" s="9"/>
      <c r="D2" s="8" t="s">
        <v>1</v>
      </c>
      <c r="E2" s="9"/>
      <c r="F2" s="9"/>
      <c r="G2" s="9"/>
      <c r="H2" s="9"/>
      <c r="I2" s="9"/>
      <c r="J2" s="9"/>
      <c r="K2" s="9"/>
      <c r="L2" s="9"/>
      <c r="M2" s="9"/>
      <c r="N2" s="9"/>
      <c r="O2" s="9"/>
      <c r="P2" s="9"/>
      <c r="Q2" s="9"/>
      <c r="R2" s="9"/>
      <c r="S2" s="9"/>
      <c r="T2" s="9"/>
      <c r="U2" s="9"/>
    </row>
    <row r="3" ht="15.75" customHeight="1">
      <c r="A3" s="9"/>
      <c r="B3" s="9"/>
      <c r="C3" s="10" t="s">
        <v>2</v>
      </c>
      <c r="K3" s="9"/>
      <c r="L3" s="9"/>
      <c r="M3" s="9"/>
      <c r="N3" s="9"/>
      <c r="O3" s="9"/>
      <c r="P3" s="9"/>
      <c r="Q3" s="10" t="s">
        <v>3</v>
      </c>
    </row>
    <row r="4" ht="15.75" customHeight="1">
      <c r="A4" s="11"/>
      <c r="B4" s="12" t="s">
        <v>4</v>
      </c>
      <c r="C4" s="13"/>
      <c r="D4" s="13"/>
      <c r="E4" s="13"/>
      <c r="F4" s="13"/>
      <c r="G4" s="13"/>
      <c r="H4" s="13"/>
      <c r="I4" s="13"/>
      <c r="J4" s="13"/>
      <c r="K4" s="13"/>
      <c r="L4" s="13"/>
      <c r="M4" s="13"/>
      <c r="N4" s="13"/>
      <c r="O4" s="13"/>
      <c r="P4" s="13"/>
      <c r="Q4" s="13"/>
      <c r="R4" s="13"/>
      <c r="S4" s="13"/>
      <c r="T4" s="13"/>
      <c r="U4" s="13"/>
      <c r="V4" s="13"/>
    </row>
    <row r="5" ht="15.75" customHeight="1">
      <c r="A5" s="14"/>
      <c r="B5" s="14"/>
      <c r="C5" s="14" t="s">
        <v>5</v>
      </c>
      <c r="D5" s="15">
        <v>365.0</v>
      </c>
      <c r="E5" s="9"/>
      <c r="F5" s="9"/>
      <c r="G5" s="9"/>
      <c r="H5" s="9"/>
      <c r="I5" s="9"/>
      <c r="J5" s="9"/>
      <c r="K5" s="9"/>
      <c r="L5" s="9"/>
      <c r="M5" s="9"/>
      <c r="N5" s="9"/>
      <c r="O5" s="9"/>
      <c r="P5" s="9"/>
      <c r="Q5" s="9"/>
      <c r="R5" s="9"/>
      <c r="S5" s="9"/>
      <c r="T5" s="9"/>
      <c r="U5" s="9"/>
    </row>
    <row r="6" ht="15.75" customHeight="1">
      <c r="A6" s="16"/>
      <c r="B6" s="17"/>
      <c r="C6" s="17"/>
      <c r="D6" s="18"/>
      <c r="E6" s="19">
        <v>2013.0</v>
      </c>
      <c r="F6" s="19">
        <v>2014.0</v>
      </c>
      <c r="G6" s="19">
        <v>2015.0</v>
      </c>
      <c r="H6" s="19">
        <v>2016.0</v>
      </c>
      <c r="I6" s="19">
        <v>2017.0</v>
      </c>
      <c r="J6" s="19">
        <v>2018.0</v>
      </c>
      <c r="K6" s="20">
        <v>2019.0</v>
      </c>
      <c r="L6" s="20">
        <v>2020.0</v>
      </c>
      <c r="M6" s="20">
        <v>2021.0</v>
      </c>
      <c r="N6" s="20">
        <v>2022.0</v>
      </c>
      <c r="O6" s="20">
        <v>2023.0</v>
      </c>
      <c r="P6" s="21">
        <v>2024.0</v>
      </c>
      <c r="Q6" s="22" t="s">
        <v>6</v>
      </c>
      <c r="R6" s="23" t="s">
        <v>7</v>
      </c>
      <c r="S6" s="24">
        <v>2027.0</v>
      </c>
      <c r="T6" s="24">
        <v>2028.0</v>
      </c>
      <c r="U6" s="24">
        <v>2029.0</v>
      </c>
      <c r="V6" s="25"/>
      <c r="W6" s="26" t="s">
        <v>8</v>
      </c>
      <c r="X6" s="27"/>
      <c r="Y6" s="28" t="s">
        <v>9</v>
      </c>
      <c r="Z6" s="27"/>
    </row>
    <row r="7" ht="15.75" customHeight="1">
      <c r="A7" s="29"/>
      <c r="B7" s="29" t="s">
        <v>10</v>
      </c>
      <c r="C7" s="29"/>
      <c r="D7" s="30"/>
      <c r="E7" s="30"/>
      <c r="F7" s="30"/>
      <c r="G7" s="30"/>
      <c r="H7" s="30"/>
      <c r="I7" s="30"/>
      <c r="J7" s="31"/>
      <c r="K7" s="31">
        <v>1789.54</v>
      </c>
      <c r="L7" s="31">
        <v>528.4</v>
      </c>
      <c r="M7" s="31">
        <v>827.21</v>
      </c>
      <c r="N7" s="31">
        <v>1679.77</v>
      </c>
      <c r="O7" s="32">
        <v>1928.8</v>
      </c>
      <c r="P7" s="33">
        <v>2012.79</v>
      </c>
      <c r="Q7" s="34">
        <f t="shared" ref="Q7:U7" si="1">Q50</f>
        <v>2101.211872</v>
      </c>
      <c r="R7" s="32">
        <f t="shared" si="1"/>
        <v>2000.923819</v>
      </c>
      <c r="S7" s="32">
        <f t="shared" si="1"/>
        <v>1917.752199</v>
      </c>
      <c r="T7" s="32">
        <f t="shared" si="1"/>
        <v>1976.811473</v>
      </c>
      <c r="U7" s="32">
        <f t="shared" si="1"/>
        <v>2052.404624</v>
      </c>
      <c r="V7" s="30"/>
      <c r="W7" s="35">
        <f>RRI(5,P7,U7)</f>
        <v>0.003905662086</v>
      </c>
      <c r="Y7" s="36">
        <f>RRI(4,Q7,U7)</f>
        <v>-0.005858314544</v>
      </c>
      <c r="AA7" s="37"/>
      <c r="AB7" s="37"/>
      <c r="AC7" s="37"/>
      <c r="AD7" s="37"/>
      <c r="AE7" s="37"/>
      <c r="AF7" s="37"/>
      <c r="AG7" s="37"/>
      <c r="AH7" s="37"/>
      <c r="AI7" s="37"/>
      <c r="AJ7" s="37"/>
      <c r="AK7" s="37"/>
      <c r="AL7" s="37"/>
      <c r="AM7" s="37"/>
      <c r="AN7" s="37"/>
      <c r="AO7" s="37"/>
      <c r="AP7" s="37"/>
      <c r="AQ7" s="37"/>
    </row>
    <row r="8" ht="15.75" customHeight="1">
      <c r="A8" s="14"/>
      <c r="B8" s="14" t="s">
        <v>11</v>
      </c>
      <c r="C8" s="14"/>
      <c r="D8" s="38"/>
      <c r="E8" s="38"/>
      <c r="F8" s="38"/>
      <c r="G8" s="38"/>
      <c r="H8" s="38"/>
      <c r="I8" s="38"/>
      <c r="J8" s="39"/>
      <c r="K8" s="39" t="str">
        <f t="shared" ref="K8:U8" si="2">(K7/J7)-1</f>
        <v>#DIV/0!</v>
      </c>
      <c r="L8" s="39">
        <f t="shared" si="2"/>
        <v>-0.7047285895</v>
      </c>
      <c r="M8" s="39">
        <f t="shared" si="2"/>
        <v>0.5654996215</v>
      </c>
      <c r="N8" s="39">
        <f t="shared" si="2"/>
        <v>1.030645181</v>
      </c>
      <c r="O8" s="39">
        <f t="shared" si="2"/>
        <v>0.1482524393</v>
      </c>
      <c r="P8" s="39">
        <f t="shared" si="2"/>
        <v>0.04354520946</v>
      </c>
      <c r="Q8" s="40">
        <f t="shared" si="2"/>
        <v>0.04393000384</v>
      </c>
      <c r="R8" s="39">
        <f t="shared" si="2"/>
        <v>-0.04772867232</v>
      </c>
      <c r="S8" s="39">
        <f t="shared" si="2"/>
        <v>-0.04156661037</v>
      </c>
      <c r="T8" s="39">
        <f t="shared" si="2"/>
        <v>0.03079609285</v>
      </c>
      <c r="U8" s="39">
        <f t="shared" si="2"/>
        <v>0.03823993939</v>
      </c>
      <c r="V8" s="41"/>
      <c r="W8" s="42"/>
      <c r="X8" s="43"/>
      <c r="Z8" s="42"/>
      <c r="AA8" s="42"/>
    </row>
    <row r="9" ht="15.0" customHeight="1" collapsed="1">
      <c r="A9" s="14"/>
      <c r="B9" s="14" t="s">
        <v>12</v>
      </c>
      <c r="C9" s="14"/>
      <c r="D9" s="38"/>
      <c r="E9" s="38"/>
      <c r="F9" s="38"/>
      <c r="G9" s="38"/>
      <c r="H9" s="38"/>
      <c r="I9" s="38"/>
      <c r="J9" s="38"/>
      <c r="K9" s="39"/>
      <c r="L9" s="39"/>
      <c r="M9" s="39"/>
      <c r="N9" s="39"/>
      <c r="O9" s="39"/>
      <c r="P9" s="39"/>
      <c r="Q9" s="40"/>
      <c r="R9" s="15"/>
      <c r="S9" s="15"/>
      <c r="T9" s="15"/>
      <c r="U9" s="15"/>
      <c r="V9" s="38"/>
      <c r="X9" s="43"/>
    </row>
    <row r="10" ht="15.75" hidden="1" customHeight="1" outlineLevel="1">
      <c r="A10" s="44"/>
      <c r="B10" s="45" t="s">
        <v>13</v>
      </c>
      <c r="C10" s="45"/>
      <c r="D10" s="46"/>
      <c r="E10" s="46"/>
      <c r="F10" s="46"/>
      <c r="G10" s="46"/>
      <c r="H10" s="46"/>
      <c r="I10" s="46"/>
      <c r="J10" s="46"/>
      <c r="K10" s="47"/>
      <c r="L10" s="48"/>
      <c r="M10" s="48"/>
      <c r="N10" s="48"/>
      <c r="O10" s="48"/>
      <c r="P10" s="48"/>
      <c r="Q10" s="49"/>
      <c r="R10" s="48"/>
      <c r="S10" s="48"/>
      <c r="T10" s="48"/>
      <c r="U10" s="48"/>
      <c r="V10" s="48"/>
      <c r="W10" s="47"/>
      <c r="X10" s="50"/>
      <c r="Y10" s="50"/>
      <c r="Z10" s="46"/>
      <c r="AA10" s="46"/>
      <c r="AB10" s="46"/>
      <c r="AC10" s="46"/>
      <c r="AD10" s="46"/>
      <c r="AE10" s="46"/>
      <c r="AF10" s="46"/>
      <c r="AG10" s="46"/>
      <c r="AH10" s="46"/>
      <c r="AI10" s="46"/>
      <c r="AJ10" s="46"/>
      <c r="AK10" s="46"/>
      <c r="AL10" s="46"/>
      <c r="AM10" s="46"/>
      <c r="AN10" s="46"/>
      <c r="AO10" s="46"/>
      <c r="AP10" s="46"/>
      <c r="AQ10" s="46"/>
    </row>
    <row r="11" ht="15.75" hidden="1" customHeight="1" outlineLevel="1">
      <c r="A11" s="44"/>
      <c r="B11" s="46" t="s">
        <v>14</v>
      </c>
      <c r="C11" s="46"/>
      <c r="D11" s="46" t="s">
        <v>15</v>
      </c>
      <c r="E11" s="46"/>
      <c r="F11" s="46"/>
      <c r="G11" s="46"/>
      <c r="H11" s="46"/>
      <c r="I11" s="46"/>
      <c r="J11" s="46"/>
      <c r="K11" s="48"/>
      <c r="L11" s="48"/>
      <c r="M11" s="48"/>
      <c r="N11" s="48"/>
      <c r="O11" s="51">
        <v>31870.0</v>
      </c>
      <c r="P11" s="52">
        <v>31594.0</v>
      </c>
      <c r="Q11" s="53">
        <f t="shared" ref="Q11:U11" si="3">P11</f>
        <v>31594</v>
      </c>
      <c r="R11" s="51">
        <f t="shared" si="3"/>
        <v>31594</v>
      </c>
      <c r="S11" s="51">
        <f t="shared" si="3"/>
        <v>31594</v>
      </c>
      <c r="T11" s="51">
        <f t="shared" si="3"/>
        <v>31594</v>
      </c>
      <c r="U11" s="51">
        <f t="shared" si="3"/>
        <v>31594</v>
      </c>
      <c r="V11" s="51"/>
      <c r="W11" s="47"/>
      <c r="X11" s="50"/>
      <c r="Y11" s="50"/>
      <c r="Z11" s="46"/>
      <c r="AA11" s="46"/>
      <c r="AB11" s="46"/>
      <c r="AC11" s="46"/>
      <c r="AD11" s="46"/>
      <c r="AE11" s="46"/>
      <c r="AF11" s="46"/>
      <c r="AG11" s="46"/>
      <c r="AH11" s="46"/>
      <c r="AI11" s="46"/>
      <c r="AJ11" s="46"/>
      <c r="AK11" s="46"/>
      <c r="AL11" s="46"/>
      <c r="AM11" s="46"/>
      <c r="AN11" s="46"/>
      <c r="AO11" s="46"/>
      <c r="AP11" s="46"/>
      <c r="AQ11" s="46"/>
    </row>
    <row r="12" ht="15.75" hidden="1" customHeight="1" outlineLevel="1">
      <c r="A12" s="44"/>
      <c r="B12" s="46" t="s">
        <v>16</v>
      </c>
      <c r="C12" s="46"/>
      <c r="D12" s="46" t="s">
        <v>16</v>
      </c>
      <c r="E12" s="46"/>
      <c r="F12" s="46"/>
      <c r="G12" s="46"/>
      <c r="H12" s="46"/>
      <c r="I12" s="46"/>
      <c r="J12" s="46"/>
      <c r="K12" s="48"/>
      <c r="L12" s="48"/>
      <c r="M12" s="48"/>
      <c r="N12" s="48"/>
      <c r="O12" s="48"/>
      <c r="P12" s="54">
        <f t="shared" ref="P12:U12" si="4">P11/O11-1</f>
        <v>-0.008660181989</v>
      </c>
      <c r="Q12" s="55">
        <f t="shared" si="4"/>
        <v>0</v>
      </c>
      <c r="R12" s="54">
        <f t="shared" si="4"/>
        <v>0</v>
      </c>
      <c r="S12" s="54">
        <f t="shared" si="4"/>
        <v>0</v>
      </c>
      <c r="T12" s="54">
        <f t="shared" si="4"/>
        <v>0</v>
      </c>
      <c r="U12" s="54">
        <f t="shared" si="4"/>
        <v>0</v>
      </c>
      <c r="V12" s="54"/>
      <c r="W12" s="56"/>
      <c r="X12" s="50"/>
      <c r="Y12" s="50"/>
      <c r="Z12" s="46"/>
      <c r="AA12" s="46"/>
      <c r="AB12" s="46"/>
      <c r="AC12" s="46"/>
      <c r="AD12" s="46"/>
      <c r="AE12" s="46"/>
      <c r="AF12" s="46"/>
      <c r="AG12" s="46"/>
      <c r="AH12" s="46"/>
      <c r="AI12" s="46"/>
      <c r="AJ12" s="46"/>
      <c r="AK12" s="46"/>
      <c r="AL12" s="46"/>
      <c r="AM12" s="46"/>
      <c r="AN12" s="46"/>
      <c r="AO12" s="46"/>
      <c r="AP12" s="46"/>
      <c r="AQ12" s="46"/>
    </row>
    <row r="13" ht="15.75" hidden="1" customHeight="1" outlineLevel="1">
      <c r="A13" s="44"/>
      <c r="B13" s="46" t="s">
        <v>17</v>
      </c>
      <c r="C13" s="46"/>
      <c r="D13" s="46" t="s">
        <v>17</v>
      </c>
      <c r="E13" s="46"/>
      <c r="F13" s="46"/>
      <c r="G13" s="46"/>
      <c r="H13" s="46"/>
      <c r="I13" s="46"/>
      <c r="J13" s="46"/>
      <c r="K13" s="48"/>
      <c r="L13" s="48"/>
      <c r="M13" s="48"/>
      <c r="N13" s="48"/>
      <c r="O13" s="57">
        <v>328.3817</v>
      </c>
      <c r="P13" s="57">
        <f>P14/P11</f>
        <v>316.5474457</v>
      </c>
      <c r="Q13" s="58">
        <v>320.0</v>
      </c>
      <c r="R13" s="57">
        <f t="shared" ref="R13:U13" si="5">Q13</f>
        <v>320</v>
      </c>
      <c r="S13" s="57">
        <f t="shared" si="5"/>
        <v>320</v>
      </c>
      <c r="T13" s="57">
        <f t="shared" si="5"/>
        <v>320</v>
      </c>
      <c r="U13" s="57">
        <f t="shared" si="5"/>
        <v>320</v>
      </c>
      <c r="V13" s="57"/>
      <c r="W13" s="56"/>
      <c r="X13" s="50"/>
      <c r="Y13" s="50"/>
      <c r="Z13" s="46"/>
      <c r="AA13" s="46"/>
      <c r="AB13" s="46"/>
      <c r="AC13" s="46"/>
      <c r="AD13" s="46"/>
      <c r="AE13" s="46"/>
      <c r="AF13" s="46"/>
      <c r="AG13" s="46"/>
      <c r="AH13" s="46"/>
      <c r="AI13" s="46"/>
      <c r="AJ13" s="46"/>
      <c r="AK13" s="46"/>
      <c r="AL13" s="46"/>
      <c r="AM13" s="46"/>
      <c r="AN13" s="46"/>
      <c r="AO13" s="46"/>
      <c r="AP13" s="46"/>
      <c r="AQ13" s="46"/>
    </row>
    <row r="14" ht="15.75" hidden="1" customHeight="1" outlineLevel="1">
      <c r="A14" s="44"/>
      <c r="B14" s="46" t="s">
        <v>18</v>
      </c>
      <c r="C14" s="46"/>
      <c r="D14" s="46" t="s">
        <v>18</v>
      </c>
      <c r="E14" s="46"/>
      <c r="F14" s="46"/>
      <c r="G14" s="46"/>
      <c r="H14" s="46"/>
      <c r="I14" s="46"/>
      <c r="J14" s="46"/>
      <c r="K14" s="59"/>
      <c r="L14" s="59"/>
      <c r="M14" s="59"/>
      <c r="N14" s="59"/>
      <c r="O14" s="60">
        <f>O11*O13</f>
        <v>10465524.78</v>
      </c>
      <c r="P14" s="61">
        <v>1.0001E7</v>
      </c>
      <c r="Q14" s="62">
        <f t="shared" ref="Q14:U14" si="6">Q11*Q13</f>
        <v>10110080</v>
      </c>
      <c r="R14" s="60">
        <f t="shared" si="6"/>
        <v>10110080</v>
      </c>
      <c r="S14" s="60">
        <f t="shared" si="6"/>
        <v>10110080</v>
      </c>
      <c r="T14" s="60">
        <f t="shared" si="6"/>
        <v>10110080</v>
      </c>
      <c r="U14" s="60">
        <f t="shared" si="6"/>
        <v>10110080</v>
      </c>
      <c r="V14" s="60"/>
      <c r="W14" s="59"/>
      <c r="X14" s="50"/>
      <c r="Y14" s="50"/>
      <c r="Z14" s="46"/>
      <c r="AA14" s="46"/>
      <c r="AB14" s="46"/>
      <c r="AC14" s="46"/>
      <c r="AD14" s="46"/>
      <c r="AE14" s="46"/>
      <c r="AF14" s="46"/>
      <c r="AG14" s="46"/>
      <c r="AH14" s="46"/>
      <c r="AI14" s="46"/>
      <c r="AJ14" s="46"/>
      <c r="AK14" s="46"/>
      <c r="AL14" s="46"/>
      <c r="AM14" s="46"/>
      <c r="AN14" s="46"/>
      <c r="AO14" s="46"/>
      <c r="AP14" s="46"/>
      <c r="AQ14" s="46"/>
    </row>
    <row r="15" ht="15.75" hidden="1" customHeight="1" outlineLevel="1">
      <c r="A15" s="44"/>
      <c r="B15" s="46" t="s">
        <v>19</v>
      </c>
      <c r="C15" s="46"/>
      <c r="D15" s="46" t="s">
        <v>19</v>
      </c>
      <c r="E15" s="46"/>
      <c r="F15" s="46"/>
      <c r="G15" s="46"/>
      <c r="H15" s="46"/>
      <c r="I15" s="46"/>
      <c r="J15" s="46"/>
      <c r="K15" s="59"/>
      <c r="L15" s="59"/>
      <c r="M15" s="59"/>
      <c r="N15" s="59"/>
      <c r="O15" s="54">
        <v>0.677</v>
      </c>
      <c r="P15" s="63">
        <v>0.6948</v>
      </c>
      <c r="Q15" s="55">
        <f t="shared" ref="Q15:R15" si="7">P15-0.5%</f>
        <v>0.6898</v>
      </c>
      <c r="R15" s="54">
        <f t="shared" si="7"/>
        <v>0.6848</v>
      </c>
      <c r="S15" s="54">
        <f t="shared" ref="S15:T15" si="8">R15</f>
        <v>0.6848</v>
      </c>
      <c r="T15" s="54">
        <f t="shared" si="8"/>
        <v>0.6848</v>
      </c>
      <c r="U15" s="63">
        <v>0.69</v>
      </c>
      <c r="V15" s="54"/>
      <c r="W15" s="59"/>
      <c r="X15" s="50"/>
      <c r="Y15" s="50"/>
      <c r="Z15" s="46"/>
      <c r="AA15" s="46"/>
      <c r="AB15" s="46"/>
      <c r="AC15" s="46"/>
      <c r="AD15" s="46"/>
      <c r="AE15" s="46"/>
      <c r="AF15" s="46"/>
      <c r="AG15" s="46"/>
      <c r="AH15" s="46"/>
      <c r="AI15" s="46"/>
      <c r="AJ15" s="46"/>
      <c r="AK15" s="46"/>
      <c r="AL15" s="46"/>
      <c r="AM15" s="46"/>
      <c r="AN15" s="46"/>
      <c r="AO15" s="46"/>
      <c r="AP15" s="46"/>
      <c r="AQ15" s="46"/>
    </row>
    <row r="16" ht="15.75" hidden="1" customHeight="1" outlineLevel="1">
      <c r="A16" s="44"/>
      <c r="B16" s="46" t="s">
        <v>20</v>
      </c>
      <c r="C16" s="46"/>
      <c r="D16" s="46" t="s">
        <v>20</v>
      </c>
      <c r="E16" s="46"/>
      <c r="F16" s="46"/>
      <c r="G16" s="46"/>
      <c r="H16" s="46"/>
      <c r="I16" s="46"/>
      <c r="J16" s="46"/>
      <c r="K16" s="59"/>
      <c r="L16" s="59"/>
      <c r="M16" s="59"/>
      <c r="N16" s="59"/>
      <c r="O16" s="64">
        <v>158.62</v>
      </c>
      <c r="P16" s="65">
        <v>171.9</v>
      </c>
      <c r="Q16" s="66">
        <f>P16*1.04</f>
        <v>178.776</v>
      </c>
      <c r="R16" s="64">
        <f t="shared" ref="R16:S16" si="9">Q16*0.95</f>
        <v>169.8372</v>
      </c>
      <c r="S16" s="64">
        <f t="shared" si="9"/>
        <v>161.34534</v>
      </c>
      <c r="T16" s="64">
        <f t="shared" ref="T16:U16" si="10">S16*1.03</f>
        <v>166.1857002</v>
      </c>
      <c r="U16" s="64">
        <f t="shared" si="10"/>
        <v>171.1712712</v>
      </c>
      <c r="V16" s="64"/>
      <c r="W16" s="59"/>
      <c r="X16" s="50"/>
      <c r="Y16" s="50"/>
      <c r="Z16" s="46"/>
      <c r="AA16" s="46"/>
      <c r="AB16" s="46"/>
      <c r="AC16" s="46"/>
      <c r="AD16" s="46"/>
      <c r="AE16" s="46"/>
      <c r="AF16" s="46"/>
      <c r="AG16" s="46"/>
      <c r="AH16" s="46"/>
      <c r="AI16" s="46"/>
      <c r="AJ16" s="46"/>
      <c r="AK16" s="46"/>
      <c r="AL16" s="46"/>
      <c r="AM16" s="46"/>
      <c r="AN16" s="46"/>
      <c r="AO16" s="46"/>
      <c r="AP16" s="46"/>
      <c r="AQ16" s="46"/>
    </row>
    <row r="17" ht="15.75" hidden="1" customHeight="1" outlineLevel="1">
      <c r="A17" s="44"/>
      <c r="B17" s="46" t="s">
        <v>21</v>
      </c>
      <c r="C17" s="46"/>
      <c r="D17" s="46" t="s">
        <v>21</v>
      </c>
      <c r="E17" s="46"/>
      <c r="F17" s="46"/>
      <c r="G17" s="46"/>
      <c r="H17" s="46"/>
      <c r="I17" s="46"/>
      <c r="J17" s="46"/>
      <c r="K17" s="59"/>
      <c r="L17" s="59"/>
      <c r="M17" s="59"/>
      <c r="N17" s="59"/>
      <c r="O17" s="64">
        <f t="shared" ref="O17:U17" si="11">O16*O15</f>
        <v>107.38574</v>
      </c>
      <c r="P17" s="64">
        <f t="shared" si="11"/>
        <v>119.43612</v>
      </c>
      <c r="Q17" s="66">
        <f t="shared" si="11"/>
        <v>123.3196848</v>
      </c>
      <c r="R17" s="64">
        <f t="shared" si="11"/>
        <v>116.3045146</v>
      </c>
      <c r="S17" s="64">
        <f t="shared" si="11"/>
        <v>110.4892888</v>
      </c>
      <c r="T17" s="64">
        <f t="shared" si="11"/>
        <v>113.8039675</v>
      </c>
      <c r="U17" s="64">
        <f t="shared" si="11"/>
        <v>118.1081771</v>
      </c>
      <c r="V17" s="64"/>
      <c r="W17" s="59"/>
      <c r="X17" s="50"/>
      <c r="Y17" s="50"/>
      <c r="Z17" s="46"/>
      <c r="AA17" s="46"/>
      <c r="AB17" s="46"/>
      <c r="AC17" s="46"/>
      <c r="AD17" s="46"/>
      <c r="AE17" s="46"/>
      <c r="AF17" s="46"/>
      <c r="AG17" s="46"/>
      <c r="AH17" s="46"/>
      <c r="AI17" s="46"/>
      <c r="AJ17" s="46"/>
      <c r="AK17" s="46"/>
      <c r="AL17" s="46"/>
      <c r="AM17" s="46"/>
      <c r="AN17" s="46"/>
      <c r="AO17" s="46"/>
      <c r="AP17" s="46"/>
      <c r="AQ17" s="46"/>
    </row>
    <row r="18" ht="15.75" hidden="1" customHeight="1" outlineLevel="1">
      <c r="A18" s="44"/>
      <c r="B18" s="46" t="s">
        <v>16</v>
      </c>
      <c r="C18" s="46"/>
      <c r="D18" s="46" t="s">
        <v>16</v>
      </c>
      <c r="E18" s="46"/>
      <c r="F18" s="46"/>
      <c r="G18" s="46"/>
      <c r="H18" s="46"/>
      <c r="I18" s="46"/>
      <c r="J18" s="46"/>
      <c r="K18" s="59"/>
      <c r="L18" s="59"/>
      <c r="M18" s="59"/>
      <c r="N18" s="59"/>
      <c r="O18" s="67"/>
      <c r="P18" s="54">
        <f t="shared" ref="P18:U18" si="12">P17/O17-1</f>
        <v>0.1122158305</v>
      </c>
      <c r="Q18" s="55">
        <f t="shared" si="12"/>
        <v>0.03251583189</v>
      </c>
      <c r="R18" s="54">
        <f t="shared" si="12"/>
        <v>-0.05688605393</v>
      </c>
      <c r="S18" s="54">
        <f t="shared" si="12"/>
        <v>-0.05</v>
      </c>
      <c r="T18" s="54">
        <f t="shared" si="12"/>
        <v>0.03</v>
      </c>
      <c r="U18" s="54">
        <f t="shared" si="12"/>
        <v>0.03782126168</v>
      </c>
      <c r="V18" s="54"/>
      <c r="W18" s="56"/>
      <c r="X18" s="50"/>
      <c r="Y18" s="50"/>
      <c r="Z18" s="46"/>
      <c r="AA18" s="46"/>
      <c r="AB18" s="46"/>
      <c r="AC18" s="46"/>
      <c r="AD18" s="46"/>
      <c r="AE18" s="46"/>
      <c r="AF18" s="46"/>
      <c r="AG18" s="46"/>
      <c r="AH18" s="46"/>
      <c r="AI18" s="46"/>
      <c r="AJ18" s="46"/>
      <c r="AK18" s="46"/>
      <c r="AL18" s="46"/>
      <c r="AM18" s="46"/>
      <c r="AN18" s="46"/>
      <c r="AO18" s="46"/>
      <c r="AP18" s="46"/>
      <c r="AQ18" s="46"/>
    </row>
    <row r="19" ht="15.75" hidden="1" customHeight="1" outlineLevel="1">
      <c r="A19" s="44"/>
      <c r="B19" s="68" t="s">
        <v>22</v>
      </c>
      <c r="C19" s="68"/>
      <c r="D19" s="68" t="s">
        <v>22</v>
      </c>
      <c r="E19" s="46"/>
      <c r="F19" s="46"/>
      <c r="G19" s="46"/>
      <c r="H19" s="46"/>
      <c r="I19" s="46"/>
      <c r="J19" s="46"/>
      <c r="K19" s="69"/>
      <c r="L19" s="69"/>
      <c r="M19" s="69"/>
      <c r="N19" s="69"/>
      <c r="O19" s="70">
        <f t="shared" ref="O19:U19" si="13">O14*O17</f>
        <v>1123848123</v>
      </c>
      <c r="P19" s="70">
        <f t="shared" si="13"/>
        <v>1194480636</v>
      </c>
      <c r="Q19" s="71">
        <f t="shared" si="13"/>
        <v>1246771879</v>
      </c>
      <c r="R19" s="70">
        <f t="shared" si="13"/>
        <v>1175847947</v>
      </c>
      <c r="S19" s="70">
        <f t="shared" si="13"/>
        <v>1117055549</v>
      </c>
      <c r="T19" s="70">
        <f t="shared" si="13"/>
        <v>1150567216</v>
      </c>
      <c r="U19" s="70">
        <f t="shared" si="13"/>
        <v>1194083119</v>
      </c>
      <c r="V19" s="70"/>
      <c r="W19" s="35">
        <f>RRI(5,P19,U19)</f>
        <v>-0.00006656777431</v>
      </c>
      <c r="Y19" s="36">
        <f>RRI(4,Q19,U19)</f>
        <v>-0.01073671733</v>
      </c>
      <c r="AA19" s="46"/>
      <c r="AB19" s="46"/>
      <c r="AC19" s="46"/>
      <c r="AD19" s="46"/>
      <c r="AE19" s="46"/>
      <c r="AF19" s="46"/>
      <c r="AG19" s="46"/>
      <c r="AH19" s="46"/>
      <c r="AI19" s="46"/>
      <c r="AJ19" s="46"/>
      <c r="AK19" s="46"/>
      <c r="AL19" s="46"/>
      <c r="AM19" s="46"/>
      <c r="AN19" s="46"/>
      <c r="AO19" s="46"/>
      <c r="AP19" s="46"/>
      <c r="AQ19" s="46"/>
    </row>
    <row r="20" ht="15.75" hidden="1" customHeight="1" outlineLevel="1">
      <c r="A20" s="44"/>
      <c r="B20" s="46" t="s">
        <v>16</v>
      </c>
      <c r="C20" s="46"/>
      <c r="D20" s="46" t="s">
        <v>16</v>
      </c>
      <c r="E20" s="46"/>
      <c r="F20" s="46"/>
      <c r="G20" s="46"/>
      <c r="H20" s="46"/>
      <c r="I20" s="46"/>
      <c r="J20" s="46"/>
      <c r="K20" s="59"/>
      <c r="L20" s="59"/>
      <c r="M20" s="59"/>
      <c r="N20" s="59"/>
      <c r="O20" s="67"/>
      <c r="P20" s="54">
        <f t="shared" ref="P20:U20" si="14">P19/O19-1</f>
        <v>0.06284880653</v>
      </c>
      <c r="Q20" s="55">
        <f t="shared" si="14"/>
        <v>0.04377738843</v>
      </c>
      <c r="R20" s="54">
        <f t="shared" si="14"/>
        <v>-0.05688605393</v>
      </c>
      <c r="S20" s="54">
        <f t="shared" si="14"/>
        <v>-0.05</v>
      </c>
      <c r="T20" s="54">
        <f t="shared" si="14"/>
        <v>0.03</v>
      </c>
      <c r="U20" s="54">
        <f t="shared" si="14"/>
        <v>0.03782126168</v>
      </c>
      <c r="V20" s="54"/>
      <c r="W20" s="56"/>
      <c r="X20" s="50"/>
      <c r="Y20" s="50"/>
      <c r="Z20" s="46"/>
      <c r="AA20" s="46"/>
      <c r="AB20" s="46"/>
      <c r="AC20" s="46"/>
      <c r="AD20" s="46"/>
      <c r="AE20" s="46"/>
      <c r="AF20" s="46"/>
      <c r="AG20" s="46"/>
      <c r="AH20" s="46"/>
      <c r="AI20" s="46"/>
      <c r="AJ20" s="46"/>
      <c r="AK20" s="46"/>
      <c r="AL20" s="46"/>
      <c r="AM20" s="46"/>
      <c r="AN20" s="46"/>
      <c r="AO20" s="46"/>
      <c r="AP20" s="46"/>
      <c r="AQ20" s="46"/>
    </row>
    <row r="21" ht="15.75" hidden="1" customHeight="1" outlineLevel="1">
      <c r="A21" s="44"/>
      <c r="B21" s="45" t="s">
        <v>23</v>
      </c>
      <c r="C21" s="46"/>
      <c r="D21" s="46"/>
      <c r="E21" s="46"/>
      <c r="F21" s="46"/>
      <c r="G21" s="46"/>
      <c r="H21" s="46"/>
      <c r="I21" s="46"/>
      <c r="J21" s="46"/>
      <c r="K21" s="72"/>
      <c r="L21" s="72"/>
      <c r="M21" s="72"/>
      <c r="N21" s="56"/>
      <c r="O21" s="48"/>
      <c r="P21" s="48"/>
      <c r="Q21" s="49"/>
      <c r="R21" s="56"/>
      <c r="S21" s="56"/>
      <c r="T21" s="56"/>
      <c r="U21" s="56"/>
      <c r="V21" s="56"/>
      <c r="W21" s="46"/>
      <c r="X21" s="50"/>
      <c r="Y21" s="50"/>
      <c r="Z21" s="46"/>
      <c r="AA21" s="46"/>
      <c r="AB21" s="46"/>
      <c r="AC21" s="46"/>
      <c r="AD21" s="46"/>
      <c r="AE21" s="46"/>
      <c r="AF21" s="46"/>
      <c r="AG21" s="46"/>
      <c r="AH21" s="46"/>
      <c r="AI21" s="46"/>
      <c r="AJ21" s="46"/>
      <c r="AK21" s="46"/>
      <c r="AL21" s="46"/>
      <c r="AM21" s="46"/>
      <c r="AN21" s="46"/>
      <c r="AO21" s="46"/>
      <c r="AP21" s="46"/>
      <c r="AQ21" s="46"/>
    </row>
    <row r="22" ht="15.75" hidden="1" customHeight="1" outlineLevel="1">
      <c r="A22" s="44"/>
      <c r="B22" s="73" t="s">
        <v>24</v>
      </c>
      <c r="C22" s="73"/>
      <c r="D22" s="73" t="s">
        <v>24</v>
      </c>
      <c r="E22" s="46"/>
      <c r="F22" s="46"/>
      <c r="G22" s="46"/>
      <c r="H22" s="46"/>
      <c r="I22" s="46"/>
      <c r="J22" s="46"/>
      <c r="K22" s="72"/>
      <c r="L22" s="72"/>
      <c r="M22" s="72"/>
      <c r="N22" s="56"/>
      <c r="O22" s="54">
        <v>0.385</v>
      </c>
      <c r="P22" s="54">
        <f>P23/P19</f>
        <v>0.3737607681</v>
      </c>
      <c r="Q22" s="55">
        <f t="shared" ref="Q22:S22" si="15">P22*1.03</f>
        <v>0.3849735911</v>
      </c>
      <c r="R22" s="54">
        <f t="shared" si="15"/>
        <v>0.3965227988</v>
      </c>
      <c r="S22" s="54">
        <f t="shared" si="15"/>
        <v>0.4084184828</v>
      </c>
      <c r="T22" s="54">
        <f t="shared" ref="T22:U22" si="16">S22</f>
        <v>0.4084184828</v>
      </c>
      <c r="U22" s="54">
        <f t="shared" si="16"/>
        <v>0.4084184828</v>
      </c>
      <c r="V22" s="54"/>
      <c r="W22" s="54"/>
      <c r="X22" s="54"/>
      <c r="Y22" s="50"/>
      <c r="Z22" s="46"/>
      <c r="AA22" s="46"/>
      <c r="AB22" s="46"/>
      <c r="AC22" s="46"/>
      <c r="AD22" s="46"/>
      <c r="AE22" s="46"/>
      <c r="AF22" s="46"/>
      <c r="AG22" s="46"/>
      <c r="AH22" s="46"/>
      <c r="AI22" s="46"/>
      <c r="AJ22" s="46"/>
      <c r="AK22" s="46"/>
      <c r="AL22" s="46"/>
      <c r="AM22" s="46"/>
      <c r="AN22" s="46"/>
      <c r="AO22" s="46"/>
      <c r="AP22" s="46"/>
      <c r="AQ22" s="46"/>
    </row>
    <row r="23" ht="15.75" hidden="1" customHeight="1" outlineLevel="1">
      <c r="A23" s="44"/>
      <c r="B23" s="68" t="s">
        <v>25</v>
      </c>
      <c r="C23" s="68"/>
      <c r="D23" s="68" t="s">
        <v>25</v>
      </c>
      <c r="E23" s="46"/>
      <c r="F23" s="46"/>
      <c r="G23" s="46"/>
      <c r="H23" s="46"/>
      <c r="I23" s="46"/>
      <c r="J23" s="46"/>
      <c r="K23" s="74"/>
      <c r="L23" s="74"/>
      <c r="M23" s="74"/>
      <c r="N23" s="75"/>
      <c r="O23" s="70">
        <f>O19*O22</f>
        <v>432681527.3</v>
      </c>
      <c r="P23" s="76">
        <v>4.4645E8</v>
      </c>
      <c r="Q23" s="71">
        <f t="shared" ref="Q23:U23" si="17">Q19*Q22</f>
        <v>479974247.5</v>
      </c>
      <c r="R23" s="70">
        <f t="shared" si="17"/>
        <v>466250518.8</v>
      </c>
      <c r="S23" s="70">
        <f t="shared" si="17"/>
        <v>456226132.6</v>
      </c>
      <c r="T23" s="70">
        <f t="shared" si="17"/>
        <v>469912916.6</v>
      </c>
      <c r="U23" s="70">
        <f t="shared" si="17"/>
        <v>487685616</v>
      </c>
      <c r="V23" s="70"/>
      <c r="W23" s="35">
        <f>RRI(5,P23,U23)</f>
        <v>0.01782572642</v>
      </c>
      <c r="Y23" s="36">
        <f>RRI(4,Q23,U23)</f>
        <v>0.00399257851</v>
      </c>
      <c r="AA23" s="46"/>
      <c r="AB23" s="46"/>
      <c r="AC23" s="46"/>
      <c r="AD23" s="46"/>
      <c r="AE23" s="46"/>
      <c r="AF23" s="46"/>
      <c r="AG23" s="46"/>
      <c r="AH23" s="46"/>
      <c r="AI23" s="46"/>
      <c r="AJ23" s="46"/>
      <c r="AK23" s="46"/>
      <c r="AL23" s="46"/>
      <c r="AM23" s="46"/>
      <c r="AN23" s="46"/>
      <c r="AO23" s="46"/>
      <c r="AP23" s="46"/>
      <c r="AQ23" s="46"/>
    </row>
    <row r="24" ht="15.75" hidden="1" customHeight="1" outlineLevel="1">
      <c r="A24" s="44"/>
      <c r="B24" s="46" t="s">
        <v>16</v>
      </c>
      <c r="C24" s="46"/>
      <c r="D24" s="46" t="s">
        <v>16</v>
      </c>
      <c r="E24" s="46"/>
      <c r="F24" s="46"/>
      <c r="G24" s="46"/>
      <c r="H24" s="46"/>
      <c r="I24" s="46"/>
      <c r="J24" s="46"/>
      <c r="K24" s="59"/>
      <c r="L24" s="59"/>
      <c r="M24" s="59"/>
      <c r="N24" s="59"/>
      <c r="O24" s="67"/>
      <c r="P24" s="54">
        <f t="shared" ref="P24:U24" si="18">P23/O23-1</f>
        <v>0.03182126303</v>
      </c>
      <c r="Q24" s="55">
        <f t="shared" si="18"/>
        <v>0.07509071009</v>
      </c>
      <c r="R24" s="54">
        <f t="shared" si="18"/>
        <v>-0.02859263555</v>
      </c>
      <c r="S24" s="54">
        <f t="shared" si="18"/>
        <v>-0.0215</v>
      </c>
      <c r="T24" s="54">
        <f t="shared" si="18"/>
        <v>0.03</v>
      </c>
      <c r="U24" s="54">
        <f t="shared" si="18"/>
        <v>0.03782126168</v>
      </c>
      <c r="V24" s="54"/>
      <c r="W24" s="56"/>
      <c r="X24" s="50"/>
      <c r="Y24" s="50"/>
      <c r="Z24" s="46"/>
      <c r="AA24" s="46"/>
      <c r="AB24" s="46"/>
      <c r="AC24" s="46"/>
      <c r="AD24" s="46"/>
      <c r="AE24" s="46"/>
      <c r="AF24" s="46"/>
      <c r="AG24" s="46"/>
      <c r="AH24" s="46"/>
      <c r="AI24" s="46"/>
      <c r="AJ24" s="46"/>
      <c r="AK24" s="46"/>
      <c r="AL24" s="46"/>
      <c r="AM24" s="46"/>
      <c r="AN24" s="46"/>
      <c r="AO24" s="46"/>
      <c r="AP24" s="46"/>
      <c r="AQ24" s="46"/>
    </row>
    <row r="25" ht="15.75" hidden="1" customHeight="1" outlineLevel="1">
      <c r="A25" s="44"/>
      <c r="B25" s="45" t="s">
        <v>26</v>
      </c>
      <c r="C25" s="46"/>
      <c r="D25" s="46"/>
      <c r="E25" s="46"/>
      <c r="F25" s="46"/>
      <c r="G25" s="46"/>
      <c r="H25" s="46"/>
      <c r="I25" s="46"/>
      <c r="J25" s="46"/>
      <c r="K25" s="72"/>
      <c r="L25" s="72"/>
      <c r="M25" s="72"/>
      <c r="N25" s="56"/>
      <c r="O25" s="56"/>
      <c r="P25" s="56"/>
      <c r="Q25" s="77"/>
      <c r="R25" s="56"/>
      <c r="S25" s="56"/>
      <c r="T25" s="56"/>
      <c r="U25" s="56"/>
      <c r="V25" s="56"/>
      <c r="W25" s="56"/>
      <c r="X25" s="50"/>
      <c r="Y25" s="50"/>
      <c r="Z25" s="46"/>
      <c r="AA25" s="46"/>
      <c r="AB25" s="46"/>
      <c r="AC25" s="46"/>
      <c r="AD25" s="46"/>
      <c r="AE25" s="46"/>
      <c r="AF25" s="46"/>
      <c r="AG25" s="46"/>
      <c r="AH25" s="46"/>
      <c r="AI25" s="46"/>
      <c r="AJ25" s="46"/>
      <c r="AK25" s="46"/>
      <c r="AL25" s="46"/>
      <c r="AM25" s="46"/>
      <c r="AN25" s="46"/>
      <c r="AO25" s="46"/>
      <c r="AP25" s="46"/>
      <c r="AQ25" s="46"/>
    </row>
    <row r="26" ht="15.75" hidden="1" customHeight="1" outlineLevel="1">
      <c r="A26" s="44"/>
      <c r="B26" s="73" t="s">
        <v>24</v>
      </c>
      <c r="C26" s="73"/>
      <c r="D26" s="73" t="s">
        <v>24</v>
      </c>
      <c r="E26" s="46"/>
      <c r="F26" s="46"/>
      <c r="G26" s="46"/>
      <c r="H26" s="46"/>
      <c r="I26" s="46"/>
      <c r="J26" s="46"/>
      <c r="K26" s="72"/>
      <c r="L26" s="72"/>
      <c r="M26" s="72"/>
      <c r="N26" s="56"/>
      <c r="O26" s="54">
        <v>0.0731</v>
      </c>
      <c r="P26" s="54">
        <f>P27/P19</f>
        <v>0.03882105628</v>
      </c>
      <c r="Q26" s="55">
        <f t="shared" ref="Q26:U26" si="19">P26</f>
        <v>0.03882105628</v>
      </c>
      <c r="R26" s="54">
        <f t="shared" si="19"/>
        <v>0.03882105628</v>
      </c>
      <c r="S26" s="54">
        <f t="shared" si="19"/>
        <v>0.03882105628</v>
      </c>
      <c r="T26" s="54">
        <f t="shared" si="19"/>
        <v>0.03882105628</v>
      </c>
      <c r="U26" s="54">
        <f t="shared" si="19"/>
        <v>0.03882105628</v>
      </c>
      <c r="V26" s="54"/>
      <c r="W26" s="56"/>
      <c r="X26" s="50"/>
      <c r="Y26" s="50"/>
      <c r="Z26" s="46"/>
      <c r="AA26" s="46"/>
      <c r="AB26" s="46"/>
      <c r="AC26" s="46"/>
      <c r="AD26" s="46"/>
      <c r="AE26" s="46"/>
      <c r="AF26" s="46"/>
      <c r="AG26" s="46"/>
      <c r="AH26" s="46"/>
      <c r="AI26" s="46"/>
      <c r="AJ26" s="46"/>
      <c r="AK26" s="46"/>
      <c r="AL26" s="46"/>
      <c r="AM26" s="46"/>
      <c r="AN26" s="46"/>
      <c r="AO26" s="46"/>
      <c r="AP26" s="46"/>
      <c r="AQ26" s="46"/>
    </row>
    <row r="27" ht="15.75" hidden="1" customHeight="1" outlineLevel="1">
      <c r="A27" s="44"/>
      <c r="B27" s="68" t="s">
        <v>27</v>
      </c>
      <c r="C27" s="68"/>
      <c r="D27" s="68" t="s">
        <v>27</v>
      </c>
      <c r="E27" s="46"/>
      <c r="F27" s="46"/>
      <c r="G27" s="46"/>
      <c r="H27" s="46"/>
      <c r="I27" s="46"/>
      <c r="J27" s="46"/>
      <c r="K27" s="78"/>
      <c r="L27" s="78"/>
      <c r="M27" s="78"/>
      <c r="N27" s="78"/>
      <c r="O27" s="70">
        <f>O19*O26</f>
        <v>82153297.78</v>
      </c>
      <c r="P27" s="76">
        <v>4.6371E7</v>
      </c>
      <c r="Q27" s="71">
        <f t="shared" ref="Q27:U27" si="20">Q19*Q26</f>
        <v>48401001.28</v>
      </c>
      <c r="R27" s="70">
        <f t="shared" si="20"/>
        <v>45647659.31</v>
      </c>
      <c r="S27" s="70">
        <f t="shared" si="20"/>
        <v>43365276.34</v>
      </c>
      <c r="T27" s="70">
        <f t="shared" si="20"/>
        <v>44666234.63</v>
      </c>
      <c r="U27" s="70">
        <f t="shared" si="20"/>
        <v>46355567.98</v>
      </c>
      <c r="V27" s="70"/>
      <c r="W27" s="35">
        <f>RRI(5,P27,U27)</f>
        <v>-0.00006656777431</v>
      </c>
      <c r="Y27" s="36">
        <f>RRI(4,Q27,U27)</f>
        <v>-0.01073671733</v>
      </c>
      <c r="AA27" s="46"/>
      <c r="AB27" s="46"/>
      <c r="AC27" s="46"/>
      <c r="AD27" s="46"/>
      <c r="AE27" s="46"/>
      <c r="AF27" s="46"/>
      <c r="AG27" s="46"/>
      <c r="AH27" s="46"/>
      <c r="AI27" s="46"/>
      <c r="AJ27" s="46"/>
      <c r="AK27" s="46"/>
      <c r="AL27" s="46"/>
      <c r="AM27" s="46"/>
      <c r="AN27" s="46"/>
      <c r="AO27" s="46"/>
      <c r="AP27" s="46"/>
      <c r="AQ27" s="46"/>
    </row>
    <row r="28" ht="15.75" hidden="1" customHeight="1" outlineLevel="1">
      <c r="A28" s="44"/>
      <c r="B28" s="45" t="s">
        <v>28</v>
      </c>
      <c r="C28" s="46"/>
      <c r="D28" s="46"/>
      <c r="E28" s="46"/>
      <c r="F28" s="46"/>
      <c r="G28" s="46"/>
      <c r="H28" s="46"/>
      <c r="I28" s="46"/>
      <c r="J28" s="46"/>
      <c r="K28" s="72"/>
      <c r="L28" s="72"/>
      <c r="M28" s="72"/>
      <c r="N28" s="56"/>
      <c r="O28" s="56"/>
      <c r="P28" s="56"/>
      <c r="Q28" s="77"/>
      <c r="R28" s="56"/>
      <c r="S28" s="56"/>
      <c r="T28" s="56"/>
      <c r="U28" s="56"/>
      <c r="V28" s="56"/>
      <c r="W28" s="56"/>
      <c r="X28" s="50"/>
      <c r="Y28" s="50"/>
      <c r="Z28" s="46"/>
      <c r="AA28" s="46"/>
      <c r="AB28" s="46"/>
      <c r="AC28" s="46"/>
      <c r="AD28" s="46"/>
      <c r="AE28" s="46"/>
      <c r="AF28" s="46"/>
      <c r="AG28" s="46"/>
      <c r="AH28" s="46"/>
      <c r="AI28" s="46"/>
      <c r="AJ28" s="46"/>
      <c r="AK28" s="46"/>
      <c r="AL28" s="46"/>
      <c r="AM28" s="46"/>
      <c r="AN28" s="46"/>
      <c r="AO28" s="46"/>
      <c r="AP28" s="46"/>
      <c r="AQ28" s="46"/>
    </row>
    <row r="29" ht="15.75" hidden="1" customHeight="1" outlineLevel="1">
      <c r="A29" s="44"/>
      <c r="B29" s="46" t="s">
        <v>29</v>
      </c>
      <c r="C29" s="46"/>
      <c r="D29" s="46" t="s">
        <v>29</v>
      </c>
      <c r="E29" s="46"/>
      <c r="F29" s="46"/>
      <c r="G29" s="46"/>
      <c r="H29" s="46"/>
      <c r="I29" s="46"/>
      <c r="J29" s="46"/>
      <c r="K29" s="72"/>
      <c r="L29" s="72"/>
      <c r="M29" s="72"/>
      <c r="N29" s="56"/>
      <c r="O29" s="60">
        <v>47036.0</v>
      </c>
      <c r="P29" s="79">
        <v>46745.0</v>
      </c>
      <c r="Q29" s="62">
        <f>P29+444</f>
        <v>47189</v>
      </c>
      <c r="R29" s="60">
        <f>Q29+2000</f>
        <v>49189</v>
      </c>
      <c r="S29" s="60">
        <f t="shared" ref="S29:U29" si="21">R29+1000</f>
        <v>50189</v>
      </c>
      <c r="T29" s="60">
        <f t="shared" si="21"/>
        <v>51189</v>
      </c>
      <c r="U29" s="60">
        <f t="shared" si="21"/>
        <v>52189</v>
      </c>
      <c r="V29" s="60"/>
      <c r="W29" s="60"/>
      <c r="X29" s="50"/>
      <c r="Y29" s="50"/>
      <c r="Z29" s="46"/>
      <c r="AA29" s="46"/>
      <c r="AB29" s="46"/>
      <c r="AC29" s="46"/>
      <c r="AD29" s="46"/>
      <c r="AE29" s="46"/>
      <c r="AF29" s="46"/>
      <c r="AG29" s="46"/>
      <c r="AH29" s="46"/>
      <c r="AI29" s="46"/>
      <c r="AJ29" s="46"/>
      <c r="AK29" s="46"/>
      <c r="AL29" s="46"/>
      <c r="AM29" s="46"/>
      <c r="AN29" s="46"/>
      <c r="AO29" s="46"/>
      <c r="AP29" s="46"/>
      <c r="AQ29" s="46"/>
    </row>
    <row r="30" ht="15.75" hidden="1" customHeight="1" outlineLevel="1">
      <c r="A30" s="44"/>
      <c r="B30" s="46" t="s">
        <v>16</v>
      </c>
      <c r="C30" s="46"/>
      <c r="D30" s="46" t="s">
        <v>16</v>
      </c>
      <c r="E30" s="46"/>
      <c r="F30" s="46"/>
      <c r="G30" s="46"/>
      <c r="H30" s="46"/>
      <c r="I30" s="46"/>
      <c r="J30" s="46"/>
      <c r="K30" s="72"/>
      <c r="L30" s="72"/>
      <c r="M30" s="72"/>
      <c r="N30" s="56"/>
      <c r="O30" s="80"/>
      <c r="P30" s="54">
        <f t="shared" ref="P30:U30" si="22">P29/O29-1</f>
        <v>-0.006186750574</v>
      </c>
      <c r="Q30" s="55">
        <f t="shared" si="22"/>
        <v>0.009498342069</v>
      </c>
      <c r="R30" s="54">
        <f t="shared" si="22"/>
        <v>0.04238275869</v>
      </c>
      <c r="S30" s="54">
        <f t="shared" si="22"/>
        <v>0.02032974852</v>
      </c>
      <c r="T30" s="54">
        <f t="shared" si="22"/>
        <v>0.01992468469</v>
      </c>
      <c r="U30" s="54">
        <f t="shared" si="22"/>
        <v>0.01953544707</v>
      </c>
      <c r="V30" s="54"/>
      <c r="W30" s="56"/>
      <c r="X30" s="50"/>
      <c r="Y30" s="50"/>
      <c r="Z30" s="46"/>
      <c r="AA30" s="46"/>
      <c r="AB30" s="46"/>
      <c r="AC30" s="46"/>
      <c r="AD30" s="46"/>
      <c r="AE30" s="46"/>
      <c r="AF30" s="46"/>
      <c r="AG30" s="46"/>
      <c r="AH30" s="46"/>
      <c r="AI30" s="46"/>
      <c r="AJ30" s="46"/>
      <c r="AK30" s="46"/>
      <c r="AL30" s="46"/>
      <c r="AM30" s="46"/>
      <c r="AN30" s="46"/>
      <c r="AO30" s="46"/>
      <c r="AP30" s="46"/>
      <c r="AQ30" s="46"/>
    </row>
    <row r="31" ht="15.75" hidden="1" customHeight="1" outlineLevel="1">
      <c r="A31" s="44"/>
      <c r="B31" s="46" t="s">
        <v>30</v>
      </c>
      <c r="C31" s="46"/>
      <c r="D31" s="46" t="s">
        <v>30</v>
      </c>
      <c r="E31" s="46"/>
      <c r="F31" s="46"/>
      <c r="G31" s="46"/>
      <c r="H31" s="46"/>
      <c r="I31" s="46"/>
      <c r="J31" s="46"/>
      <c r="K31" s="72"/>
      <c r="L31" s="72"/>
      <c r="M31" s="72"/>
      <c r="N31" s="56"/>
      <c r="O31" s="60">
        <v>1394.6764</v>
      </c>
      <c r="P31" s="60">
        <f>P33/P29</f>
        <v>1589.111135</v>
      </c>
      <c r="Q31" s="62">
        <f>P31*1.03</f>
        <v>1636.784469</v>
      </c>
      <c r="R31" s="60">
        <f>Q31*0.96</f>
        <v>1571.31309</v>
      </c>
      <c r="S31" s="60">
        <f>R31*0.962</f>
        <v>1511.603193</v>
      </c>
      <c r="T31" s="60">
        <f t="shared" ref="T31:U31" si="23">S31*1.03</f>
        <v>1556.951289</v>
      </c>
      <c r="U31" s="60">
        <f t="shared" si="23"/>
        <v>1603.659827</v>
      </c>
      <c r="V31" s="60"/>
      <c r="W31" s="60"/>
      <c r="X31" s="50"/>
      <c r="Y31" s="50"/>
      <c r="Z31" s="46"/>
      <c r="AA31" s="46"/>
      <c r="AB31" s="46"/>
      <c r="AC31" s="46"/>
      <c r="AD31" s="46"/>
      <c r="AE31" s="46"/>
      <c r="AF31" s="46"/>
      <c r="AG31" s="46"/>
      <c r="AH31" s="46"/>
      <c r="AI31" s="46"/>
      <c r="AJ31" s="46"/>
      <c r="AK31" s="46"/>
      <c r="AL31" s="46"/>
      <c r="AM31" s="46"/>
      <c r="AN31" s="46"/>
      <c r="AO31" s="46"/>
      <c r="AP31" s="46"/>
      <c r="AQ31" s="46"/>
    </row>
    <row r="32" ht="15.75" hidden="1" customHeight="1" outlineLevel="1">
      <c r="A32" s="44"/>
      <c r="B32" s="46" t="s">
        <v>16</v>
      </c>
      <c r="C32" s="46"/>
      <c r="D32" s="46" t="s">
        <v>16</v>
      </c>
      <c r="E32" s="46"/>
      <c r="F32" s="46"/>
      <c r="G32" s="46"/>
      <c r="H32" s="46"/>
      <c r="I32" s="46"/>
      <c r="J32" s="46"/>
      <c r="K32" s="72"/>
      <c r="L32" s="72"/>
      <c r="M32" s="72"/>
      <c r="N32" s="56"/>
      <c r="O32" s="80"/>
      <c r="P32" s="54">
        <f t="shared" ref="P32:U32" si="24">P31/O31-1</f>
        <v>0.1394120779</v>
      </c>
      <c r="Q32" s="55">
        <f t="shared" si="24"/>
        <v>0.03</v>
      </c>
      <c r="R32" s="54">
        <f t="shared" si="24"/>
        <v>-0.04</v>
      </c>
      <c r="S32" s="54">
        <f t="shared" si="24"/>
        <v>-0.038</v>
      </c>
      <c r="T32" s="54">
        <f t="shared" si="24"/>
        <v>0.03</v>
      </c>
      <c r="U32" s="54">
        <f t="shared" si="24"/>
        <v>0.03</v>
      </c>
      <c r="V32" s="54"/>
      <c r="W32" s="56"/>
      <c r="X32" s="50"/>
      <c r="Y32" s="50"/>
      <c r="Z32" s="46"/>
      <c r="AA32" s="46"/>
      <c r="AB32" s="46"/>
      <c r="AC32" s="46"/>
      <c r="AD32" s="46"/>
      <c r="AE32" s="46"/>
      <c r="AF32" s="46"/>
      <c r="AG32" s="46"/>
      <c r="AH32" s="46"/>
      <c r="AI32" s="46"/>
      <c r="AJ32" s="46"/>
      <c r="AK32" s="46"/>
      <c r="AL32" s="46"/>
      <c r="AM32" s="46"/>
      <c r="AN32" s="46"/>
      <c r="AO32" s="46"/>
      <c r="AP32" s="46"/>
      <c r="AQ32" s="46"/>
    </row>
    <row r="33" ht="15.75" hidden="1" customHeight="1" outlineLevel="1">
      <c r="A33" s="44"/>
      <c r="B33" s="68" t="s">
        <v>31</v>
      </c>
      <c r="C33" s="68"/>
      <c r="D33" s="68" t="s">
        <v>31</v>
      </c>
      <c r="E33" s="46"/>
      <c r="F33" s="46"/>
      <c r="G33" s="46"/>
      <c r="H33" s="46"/>
      <c r="I33" s="46"/>
      <c r="J33" s="46"/>
      <c r="K33" s="72"/>
      <c r="L33" s="72"/>
      <c r="M33" s="72"/>
      <c r="N33" s="56"/>
      <c r="O33" s="70">
        <f>O29*O31</f>
        <v>65599999.15</v>
      </c>
      <c r="P33" s="76">
        <v>7.4283E7</v>
      </c>
      <c r="Q33" s="71">
        <f t="shared" ref="Q33:U33" si="25">Q29*Q31</f>
        <v>77238222.3</v>
      </c>
      <c r="R33" s="70">
        <f t="shared" si="25"/>
        <v>77291319.59</v>
      </c>
      <c r="S33" s="70">
        <f t="shared" si="25"/>
        <v>75865852.64</v>
      </c>
      <c r="T33" s="70">
        <f t="shared" si="25"/>
        <v>79698779.51</v>
      </c>
      <c r="U33" s="70">
        <f t="shared" si="25"/>
        <v>83693402.72</v>
      </c>
      <c r="V33" s="70"/>
      <c r="W33" s="35">
        <f>RRI(5,P33,U33)</f>
        <v>0.02414242729</v>
      </c>
      <c r="Y33" s="36">
        <f>RRI(4,Q33,U33)</f>
        <v>0.02026911216</v>
      </c>
      <c r="AA33" s="46"/>
      <c r="AB33" s="46"/>
      <c r="AC33" s="46"/>
      <c r="AD33" s="46"/>
      <c r="AE33" s="46"/>
      <c r="AF33" s="46"/>
      <c r="AG33" s="46"/>
      <c r="AH33" s="46"/>
      <c r="AI33" s="46"/>
      <c r="AJ33" s="46"/>
      <c r="AK33" s="46"/>
      <c r="AL33" s="46"/>
      <c r="AM33" s="46"/>
      <c r="AN33" s="46"/>
      <c r="AO33" s="46"/>
      <c r="AP33" s="46"/>
      <c r="AQ33" s="46"/>
    </row>
    <row r="34" ht="15.75" hidden="1" customHeight="1" outlineLevel="1">
      <c r="A34" s="44"/>
      <c r="B34" s="45" t="s">
        <v>32</v>
      </c>
      <c r="C34" s="46"/>
      <c r="D34" s="46"/>
      <c r="E34" s="46"/>
      <c r="F34" s="46"/>
      <c r="G34" s="46"/>
      <c r="H34" s="46"/>
      <c r="I34" s="46"/>
      <c r="J34" s="46"/>
      <c r="K34" s="72"/>
      <c r="L34" s="72"/>
      <c r="M34" s="72"/>
      <c r="N34" s="56"/>
      <c r="O34" s="56"/>
      <c r="P34" s="56"/>
      <c r="Q34" s="77"/>
      <c r="R34" s="56"/>
      <c r="S34" s="56"/>
      <c r="T34" s="56"/>
      <c r="U34" s="56"/>
      <c r="V34" s="56"/>
      <c r="W34" s="56"/>
      <c r="X34" s="50"/>
      <c r="Y34" s="50"/>
      <c r="Z34" s="46"/>
      <c r="AA34" s="46"/>
      <c r="AB34" s="46"/>
      <c r="AC34" s="46"/>
      <c r="AD34" s="46"/>
      <c r="AE34" s="46"/>
      <c r="AF34" s="46"/>
      <c r="AG34" s="46"/>
      <c r="AH34" s="46"/>
      <c r="AI34" s="46"/>
      <c r="AJ34" s="46"/>
      <c r="AK34" s="46"/>
      <c r="AL34" s="46"/>
      <c r="AM34" s="46"/>
      <c r="AN34" s="46"/>
      <c r="AO34" s="46"/>
      <c r="AP34" s="46"/>
      <c r="AQ34" s="46"/>
    </row>
    <row r="35" ht="15.75" hidden="1" customHeight="1" outlineLevel="1">
      <c r="A35" s="81"/>
      <c r="B35" s="73" t="s">
        <v>24</v>
      </c>
      <c r="C35" s="73"/>
      <c r="D35" s="73" t="s">
        <v>24</v>
      </c>
      <c r="E35" s="46"/>
      <c r="F35" s="46"/>
      <c r="G35" s="46"/>
      <c r="H35" s="46"/>
      <c r="I35" s="46"/>
      <c r="J35" s="46"/>
      <c r="K35" s="72"/>
      <c r="L35" s="72"/>
      <c r="M35" s="72"/>
      <c r="N35" s="56"/>
      <c r="O35" s="54">
        <v>0.0611</v>
      </c>
      <c r="P35" s="54">
        <f>P36/P19</f>
        <v>0.06870684841</v>
      </c>
      <c r="Q35" s="55">
        <f>O35</f>
        <v>0.0611</v>
      </c>
      <c r="R35" s="54">
        <f t="shared" ref="R35:U35" si="26">Q35</f>
        <v>0.0611</v>
      </c>
      <c r="S35" s="54">
        <f t="shared" si="26"/>
        <v>0.0611</v>
      </c>
      <c r="T35" s="54">
        <f t="shared" si="26"/>
        <v>0.0611</v>
      </c>
      <c r="U35" s="54">
        <f t="shared" si="26"/>
        <v>0.0611</v>
      </c>
      <c r="V35" s="54"/>
      <c r="W35" s="56"/>
      <c r="X35" s="50"/>
      <c r="Y35" s="50"/>
      <c r="Z35" s="46"/>
      <c r="AA35" s="46"/>
      <c r="AB35" s="46"/>
      <c r="AC35" s="46"/>
      <c r="AD35" s="46"/>
      <c r="AE35" s="46"/>
      <c r="AF35" s="46"/>
      <c r="AG35" s="46"/>
      <c r="AH35" s="46"/>
      <c r="AI35" s="46"/>
      <c r="AJ35" s="46"/>
      <c r="AK35" s="46"/>
      <c r="AL35" s="46"/>
      <c r="AM35" s="46"/>
      <c r="AN35" s="46"/>
      <c r="AO35" s="46"/>
      <c r="AP35" s="46"/>
      <c r="AQ35" s="46"/>
    </row>
    <row r="36" ht="15.75" hidden="1" customHeight="1" outlineLevel="1">
      <c r="A36" s="82"/>
      <c r="B36" s="68" t="s">
        <v>32</v>
      </c>
      <c r="C36" s="68"/>
      <c r="D36" s="68" t="s">
        <v>32</v>
      </c>
      <c r="E36" s="46"/>
      <c r="F36" s="46"/>
      <c r="G36" s="46"/>
      <c r="H36" s="46"/>
      <c r="I36" s="46"/>
      <c r="J36" s="46"/>
      <c r="K36" s="74"/>
      <c r="L36" s="74"/>
      <c r="M36" s="74"/>
      <c r="N36" s="83"/>
      <c r="O36" s="70">
        <f>O19*O35</f>
        <v>68667120.31</v>
      </c>
      <c r="P36" s="76">
        <v>8.2069E7</v>
      </c>
      <c r="Q36" s="71">
        <f t="shared" ref="Q36:U36" si="27">Q19*Q35</f>
        <v>76177761.8</v>
      </c>
      <c r="R36" s="70">
        <f t="shared" si="27"/>
        <v>71844309.53</v>
      </c>
      <c r="S36" s="70">
        <f t="shared" si="27"/>
        <v>68252094.06</v>
      </c>
      <c r="T36" s="70">
        <f t="shared" si="27"/>
        <v>70299656.88</v>
      </c>
      <c r="U36" s="70">
        <f t="shared" si="27"/>
        <v>72958478.6</v>
      </c>
      <c r="V36" s="70"/>
      <c r="W36" s="35">
        <f>RRI(5,P36,U36)</f>
        <v>-0.02325920848</v>
      </c>
      <c r="Y36" s="36">
        <f>RRI(4,Q36,U36)</f>
        <v>-0.01073671733</v>
      </c>
      <c r="AA36" s="46"/>
      <c r="AB36" s="46"/>
      <c r="AC36" s="46"/>
      <c r="AD36" s="46"/>
      <c r="AE36" s="46"/>
      <c r="AF36" s="46"/>
      <c r="AG36" s="46"/>
      <c r="AH36" s="46"/>
      <c r="AI36" s="46"/>
      <c r="AJ36" s="46"/>
      <c r="AK36" s="46"/>
      <c r="AL36" s="46"/>
      <c r="AM36" s="46"/>
      <c r="AN36" s="46"/>
      <c r="AO36" s="46"/>
      <c r="AP36" s="46"/>
      <c r="AQ36" s="46"/>
    </row>
    <row r="37" ht="15.75" hidden="1" customHeight="1" outlineLevel="1">
      <c r="A37" s="81"/>
      <c r="B37" s="45" t="s">
        <v>33</v>
      </c>
      <c r="C37" s="46"/>
      <c r="D37" s="46"/>
      <c r="E37" s="46"/>
      <c r="F37" s="46"/>
      <c r="G37" s="46"/>
      <c r="H37" s="46"/>
      <c r="I37" s="46"/>
      <c r="J37" s="46"/>
      <c r="K37" s="72"/>
      <c r="L37" s="72"/>
      <c r="M37" s="72"/>
      <c r="N37" s="56"/>
      <c r="O37" s="56"/>
      <c r="P37" s="56"/>
      <c r="Q37" s="77"/>
      <c r="R37" s="56"/>
      <c r="S37" s="56"/>
      <c r="T37" s="56"/>
      <c r="U37" s="56"/>
      <c r="V37" s="56"/>
      <c r="W37" s="56"/>
      <c r="X37" s="50"/>
      <c r="Y37" s="50"/>
      <c r="Z37" s="46"/>
      <c r="AA37" s="46"/>
      <c r="AB37" s="46"/>
      <c r="AC37" s="46"/>
      <c r="AD37" s="46"/>
      <c r="AE37" s="46"/>
      <c r="AF37" s="46"/>
      <c r="AG37" s="46"/>
      <c r="AH37" s="46"/>
      <c r="AI37" s="46"/>
      <c r="AJ37" s="46"/>
      <c r="AK37" s="46"/>
      <c r="AL37" s="46"/>
      <c r="AM37" s="46"/>
      <c r="AN37" s="46"/>
      <c r="AO37" s="46"/>
      <c r="AP37" s="46"/>
      <c r="AQ37" s="46"/>
    </row>
    <row r="38" ht="15.75" hidden="1" customHeight="1" outlineLevel="1">
      <c r="A38" s="82"/>
      <c r="B38" s="68" t="s">
        <v>34</v>
      </c>
      <c r="C38" s="68"/>
      <c r="D38" s="68" t="s">
        <v>34</v>
      </c>
      <c r="E38" s="46"/>
      <c r="F38" s="46"/>
      <c r="G38" s="46"/>
      <c r="H38" s="46"/>
      <c r="I38" s="46"/>
      <c r="J38" s="46"/>
      <c r="K38" s="72"/>
      <c r="L38" s="72"/>
      <c r="M38" s="72"/>
      <c r="N38" s="56"/>
      <c r="O38" s="70">
        <v>1.22E7</v>
      </c>
      <c r="P38" s="76">
        <v>1.3919E7</v>
      </c>
      <c r="Q38" s="71">
        <f t="shared" ref="Q38:U38" si="28">P38*1.028</f>
        <v>14308732</v>
      </c>
      <c r="R38" s="70">
        <f t="shared" si="28"/>
        <v>14709376.5</v>
      </c>
      <c r="S38" s="70">
        <f t="shared" si="28"/>
        <v>15121239.04</v>
      </c>
      <c r="T38" s="70">
        <f t="shared" si="28"/>
        <v>15544633.73</v>
      </c>
      <c r="U38" s="70">
        <f t="shared" si="28"/>
        <v>15979883.48</v>
      </c>
      <c r="V38" s="70"/>
      <c r="W38" s="35">
        <f>RRI(5,P38,U38)</f>
        <v>0.028</v>
      </c>
      <c r="Y38" s="36">
        <f>RRI(4,Q38,U38)</f>
        <v>0.028</v>
      </c>
      <c r="AA38" s="46"/>
      <c r="AB38" s="46"/>
      <c r="AC38" s="46"/>
      <c r="AD38" s="46"/>
      <c r="AE38" s="46"/>
      <c r="AF38" s="46"/>
      <c r="AG38" s="46"/>
      <c r="AH38" s="46"/>
      <c r="AI38" s="46"/>
      <c r="AJ38" s="46"/>
      <c r="AK38" s="46"/>
      <c r="AL38" s="46"/>
      <c r="AM38" s="46"/>
      <c r="AN38" s="46"/>
      <c r="AO38" s="46"/>
      <c r="AP38" s="46"/>
      <c r="AQ38" s="46"/>
    </row>
    <row r="39" ht="15.75" hidden="1" customHeight="1" outlineLevel="1">
      <c r="A39" s="81"/>
      <c r="B39" s="45" t="s">
        <v>35</v>
      </c>
      <c r="C39" s="46"/>
      <c r="D39" s="46"/>
      <c r="E39" s="46"/>
      <c r="F39" s="46"/>
      <c r="G39" s="46"/>
      <c r="H39" s="46"/>
      <c r="I39" s="46"/>
      <c r="J39" s="46"/>
      <c r="K39" s="72"/>
      <c r="L39" s="72"/>
      <c r="M39" s="72"/>
      <c r="N39" s="56"/>
      <c r="O39" s="56"/>
      <c r="P39" s="56"/>
      <c r="Q39" s="77"/>
      <c r="R39" s="56"/>
      <c r="S39" s="56"/>
      <c r="T39" s="56"/>
      <c r="U39" s="56"/>
      <c r="V39" s="56"/>
      <c r="W39" s="56"/>
      <c r="X39" s="50"/>
      <c r="Y39" s="50"/>
      <c r="Z39" s="46"/>
      <c r="AA39" s="46"/>
      <c r="AB39" s="46"/>
      <c r="AC39" s="46"/>
      <c r="AD39" s="46"/>
      <c r="AE39" s="46"/>
      <c r="AF39" s="46"/>
      <c r="AG39" s="46"/>
      <c r="AH39" s="46"/>
      <c r="AI39" s="46"/>
      <c r="AJ39" s="46"/>
      <c r="AK39" s="46"/>
      <c r="AL39" s="46"/>
      <c r="AM39" s="46"/>
      <c r="AN39" s="46"/>
      <c r="AO39" s="46"/>
      <c r="AP39" s="46"/>
      <c r="AQ39" s="46"/>
    </row>
    <row r="40" ht="15.75" hidden="1" customHeight="1" outlineLevel="1">
      <c r="A40" s="84"/>
      <c r="B40" s="68" t="s">
        <v>35</v>
      </c>
      <c r="C40" s="68"/>
      <c r="D40" s="68" t="s">
        <v>35</v>
      </c>
      <c r="E40" s="46"/>
      <c r="F40" s="46"/>
      <c r="G40" s="46"/>
      <c r="H40" s="46"/>
      <c r="I40" s="46"/>
      <c r="J40" s="46"/>
      <c r="K40" s="46"/>
      <c r="L40" s="46"/>
      <c r="M40" s="85"/>
      <c r="N40" s="56"/>
      <c r="O40" s="70">
        <v>3390000.0</v>
      </c>
      <c r="P40" s="76">
        <v>4.3496E7</v>
      </c>
      <c r="Q40" s="71">
        <v>0.0</v>
      </c>
      <c r="R40" s="70">
        <f t="shared" ref="R40:U40" si="29">Q40</f>
        <v>0</v>
      </c>
      <c r="S40" s="70">
        <f t="shared" si="29"/>
        <v>0</v>
      </c>
      <c r="T40" s="70">
        <f t="shared" si="29"/>
        <v>0</v>
      </c>
      <c r="U40" s="70">
        <f t="shared" si="29"/>
        <v>0</v>
      </c>
      <c r="V40" s="70"/>
      <c r="W40" s="56"/>
      <c r="X40" s="50"/>
      <c r="Y40" s="50"/>
      <c r="Z40" s="46"/>
      <c r="AA40" s="46"/>
      <c r="AB40" s="46"/>
      <c r="AC40" s="46"/>
      <c r="AD40" s="46"/>
      <c r="AE40" s="46"/>
      <c r="AF40" s="46"/>
      <c r="AG40" s="46"/>
      <c r="AH40" s="46"/>
      <c r="AI40" s="46"/>
      <c r="AJ40" s="46"/>
      <c r="AK40" s="46"/>
      <c r="AL40" s="46"/>
      <c r="AM40" s="46"/>
      <c r="AN40" s="46"/>
      <c r="AO40" s="46"/>
      <c r="AP40" s="46"/>
      <c r="AQ40" s="46"/>
    </row>
    <row r="41" ht="15.75" hidden="1" customHeight="1" outlineLevel="1">
      <c r="A41" s="44"/>
      <c r="B41" s="45" t="s">
        <v>36</v>
      </c>
      <c r="C41" s="46"/>
      <c r="D41" s="46"/>
      <c r="E41" s="46"/>
      <c r="F41" s="46"/>
      <c r="G41" s="46"/>
      <c r="H41" s="46"/>
      <c r="I41" s="46"/>
      <c r="J41" s="46"/>
      <c r="K41" s="50"/>
      <c r="L41" s="50"/>
      <c r="M41" s="50"/>
      <c r="N41" s="56"/>
      <c r="O41" s="56"/>
      <c r="P41" s="56"/>
      <c r="Q41" s="77"/>
      <c r="R41" s="56"/>
      <c r="S41" s="56"/>
      <c r="T41" s="56"/>
      <c r="U41" s="56"/>
      <c r="V41" s="56"/>
      <c r="W41" s="56"/>
      <c r="X41" s="50"/>
      <c r="Y41" s="50"/>
      <c r="Z41" s="46"/>
      <c r="AA41" s="46"/>
      <c r="AB41" s="46"/>
      <c r="AC41" s="46"/>
      <c r="AD41" s="46"/>
      <c r="AE41" s="46"/>
      <c r="AF41" s="46"/>
      <c r="AG41" s="46"/>
      <c r="AH41" s="46"/>
      <c r="AI41" s="46"/>
      <c r="AJ41" s="46"/>
      <c r="AK41" s="46"/>
      <c r="AL41" s="46"/>
      <c r="AM41" s="46"/>
      <c r="AN41" s="46"/>
      <c r="AO41" s="46"/>
      <c r="AP41" s="46"/>
      <c r="AQ41" s="46"/>
    </row>
    <row r="42" ht="15.75" hidden="1" customHeight="1" outlineLevel="1">
      <c r="A42" s="44"/>
      <c r="B42" s="73" t="s">
        <v>24</v>
      </c>
      <c r="C42" s="73"/>
      <c r="D42" s="73" t="s">
        <v>24</v>
      </c>
      <c r="E42" s="46"/>
      <c r="F42" s="46"/>
      <c r="G42" s="46"/>
      <c r="H42" s="46"/>
      <c r="I42" s="46"/>
      <c r="J42" s="50"/>
      <c r="K42" s="50"/>
      <c r="L42" s="50"/>
      <c r="M42" s="50"/>
      <c r="N42" s="56"/>
      <c r="O42" s="54">
        <v>0.127</v>
      </c>
      <c r="P42" s="54">
        <v>0.127</v>
      </c>
      <c r="Q42" s="55">
        <v>0.127</v>
      </c>
      <c r="R42" s="54">
        <v>0.127</v>
      </c>
      <c r="S42" s="54">
        <v>0.127</v>
      </c>
      <c r="T42" s="54">
        <v>0.127</v>
      </c>
      <c r="U42" s="54">
        <v>0.127</v>
      </c>
      <c r="V42" s="54"/>
      <c r="W42" s="56"/>
      <c r="X42" s="50"/>
      <c r="Y42" s="50"/>
      <c r="Z42" s="46"/>
      <c r="AA42" s="46"/>
      <c r="AB42" s="46"/>
      <c r="AC42" s="46"/>
      <c r="AD42" s="46"/>
      <c r="AE42" s="46"/>
      <c r="AF42" s="46"/>
      <c r="AG42" s="46"/>
      <c r="AH42" s="46"/>
      <c r="AI42" s="46"/>
      <c r="AJ42" s="46"/>
      <c r="AK42" s="46"/>
      <c r="AL42" s="46"/>
      <c r="AM42" s="46"/>
      <c r="AN42" s="46"/>
      <c r="AO42" s="46"/>
      <c r="AP42" s="46"/>
      <c r="AQ42" s="46"/>
    </row>
    <row r="43" ht="15.75" hidden="1" customHeight="1" outlineLevel="1">
      <c r="A43" s="44"/>
      <c r="B43" s="68" t="s">
        <v>36</v>
      </c>
      <c r="C43" s="68"/>
      <c r="D43" s="68" t="s">
        <v>36</v>
      </c>
      <c r="E43" s="46"/>
      <c r="F43" s="46"/>
      <c r="G43" s="46"/>
      <c r="H43" s="46"/>
      <c r="I43" s="46"/>
      <c r="J43" s="50"/>
      <c r="K43" s="86"/>
      <c r="L43" s="86"/>
      <c r="M43" s="86"/>
      <c r="N43" s="86"/>
      <c r="O43" s="70">
        <f>O19*O42</f>
        <v>142728711.6</v>
      </c>
      <c r="P43" s="76">
        <v>1.55084E8</v>
      </c>
      <c r="Q43" s="71">
        <f t="shared" ref="Q43:U43" si="30">Q19*Q42</f>
        <v>158340028.6</v>
      </c>
      <c r="R43" s="70">
        <f t="shared" si="30"/>
        <v>149332689.2</v>
      </c>
      <c r="S43" s="70">
        <f t="shared" si="30"/>
        <v>141866054.8</v>
      </c>
      <c r="T43" s="70">
        <f t="shared" si="30"/>
        <v>146122036.4</v>
      </c>
      <c r="U43" s="70">
        <f t="shared" si="30"/>
        <v>151648556.2</v>
      </c>
      <c r="V43" s="70"/>
      <c r="W43" s="35">
        <f>RRI(5,P43,U43)</f>
        <v>-0.004470217166</v>
      </c>
      <c r="Y43" s="36">
        <f>RRI(4,Q43,U43)</f>
        <v>-0.01073671733</v>
      </c>
      <c r="AA43" s="46"/>
      <c r="AB43" s="46"/>
      <c r="AC43" s="46"/>
      <c r="AD43" s="46"/>
      <c r="AE43" s="46"/>
      <c r="AF43" s="46"/>
      <c r="AG43" s="46"/>
      <c r="AH43" s="46"/>
      <c r="AI43" s="46"/>
      <c r="AJ43" s="46"/>
      <c r="AK43" s="46"/>
      <c r="AL43" s="46"/>
      <c r="AM43" s="46"/>
      <c r="AN43" s="46"/>
      <c r="AO43" s="46"/>
      <c r="AP43" s="46"/>
      <c r="AQ43" s="46"/>
    </row>
    <row r="44" ht="15.75" hidden="1" customHeight="1" outlineLevel="1">
      <c r="A44" s="44"/>
      <c r="B44" s="46" t="s">
        <v>16</v>
      </c>
      <c r="C44" s="46"/>
      <c r="D44" s="46" t="s">
        <v>16</v>
      </c>
      <c r="E44" s="46"/>
      <c r="F44" s="46"/>
      <c r="G44" s="46"/>
      <c r="H44" s="46"/>
      <c r="I44" s="46"/>
      <c r="J44" s="46"/>
      <c r="K44" s="59"/>
      <c r="L44" s="59"/>
      <c r="M44" s="59"/>
      <c r="N44" s="59"/>
      <c r="O44" s="67"/>
      <c r="P44" s="54">
        <f t="shared" ref="P44:U44" si="31">P43/O43-1</f>
        <v>0.08656484218</v>
      </c>
      <c r="Q44" s="55">
        <f t="shared" si="31"/>
        <v>0.02099525819</v>
      </c>
      <c r="R44" s="54">
        <f t="shared" si="31"/>
        <v>-0.05688605393</v>
      </c>
      <c r="S44" s="54">
        <f t="shared" si="31"/>
        <v>-0.05</v>
      </c>
      <c r="T44" s="54">
        <f t="shared" si="31"/>
        <v>0.03</v>
      </c>
      <c r="U44" s="54">
        <f t="shared" si="31"/>
        <v>0.03782126168</v>
      </c>
      <c r="V44" s="54"/>
      <c r="W44" s="56"/>
      <c r="X44" s="50"/>
      <c r="Y44" s="50"/>
      <c r="Z44" s="46"/>
      <c r="AA44" s="46"/>
      <c r="AB44" s="46"/>
      <c r="AC44" s="46"/>
      <c r="AD44" s="46"/>
      <c r="AE44" s="46"/>
      <c r="AF44" s="46"/>
      <c r="AG44" s="46"/>
      <c r="AH44" s="46"/>
      <c r="AI44" s="46"/>
      <c r="AJ44" s="46"/>
      <c r="AK44" s="46"/>
      <c r="AL44" s="46"/>
      <c r="AM44" s="46"/>
      <c r="AN44" s="46"/>
      <c r="AO44" s="46"/>
      <c r="AP44" s="46"/>
      <c r="AQ44" s="46"/>
    </row>
    <row r="45" ht="15.75" hidden="1" customHeight="1" outlineLevel="1">
      <c r="A45" s="44"/>
      <c r="B45" s="73"/>
      <c r="C45" s="73"/>
      <c r="D45" s="73"/>
      <c r="E45" s="46"/>
      <c r="F45" s="46"/>
      <c r="G45" s="46"/>
      <c r="H45" s="46"/>
      <c r="I45" s="46"/>
      <c r="J45" s="46"/>
      <c r="K45" s="46"/>
      <c r="L45" s="46"/>
      <c r="M45" s="56"/>
      <c r="N45" s="56"/>
      <c r="O45" s="87"/>
      <c r="P45" s="87"/>
      <c r="Q45" s="88"/>
      <c r="R45" s="87"/>
      <c r="S45" s="87"/>
      <c r="T45" s="87"/>
      <c r="U45" s="87"/>
      <c r="V45" s="87"/>
      <c r="W45" s="56"/>
      <c r="X45" s="50"/>
      <c r="Y45" s="50"/>
      <c r="Z45" s="46"/>
      <c r="AA45" s="46"/>
      <c r="AB45" s="46"/>
      <c r="AC45" s="46"/>
      <c r="AD45" s="46"/>
      <c r="AE45" s="46"/>
      <c r="AF45" s="46"/>
      <c r="AG45" s="46"/>
      <c r="AH45" s="46"/>
      <c r="AI45" s="46"/>
      <c r="AJ45" s="46"/>
      <c r="AK45" s="46"/>
      <c r="AL45" s="46"/>
      <c r="AM45" s="46"/>
      <c r="AN45" s="46"/>
      <c r="AO45" s="46"/>
      <c r="AP45" s="46"/>
      <c r="AQ45" s="46"/>
    </row>
    <row r="46" ht="15.75" hidden="1" customHeight="1" outlineLevel="1">
      <c r="A46" s="89"/>
      <c r="B46" s="90" t="s">
        <v>37</v>
      </c>
      <c r="C46" s="90"/>
      <c r="D46" s="90" t="s">
        <v>37</v>
      </c>
      <c r="E46" s="91"/>
      <c r="F46" s="91"/>
      <c r="G46" s="91"/>
      <c r="H46" s="91"/>
      <c r="I46" s="91"/>
      <c r="J46" s="91"/>
      <c r="K46" s="91"/>
      <c r="L46" s="91"/>
      <c r="M46" s="92"/>
      <c r="N46" s="92"/>
      <c r="O46" s="93">
        <f t="shared" ref="O46:U46" si="32">O29+O11</f>
        <v>78906</v>
      </c>
      <c r="P46" s="93">
        <f t="shared" si="32"/>
        <v>78339</v>
      </c>
      <c r="Q46" s="94">
        <f t="shared" si="32"/>
        <v>78783</v>
      </c>
      <c r="R46" s="93">
        <f t="shared" si="32"/>
        <v>80783</v>
      </c>
      <c r="S46" s="93">
        <f t="shared" si="32"/>
        <v>81783</v>
      </c>
      <c r="T46" s="93">
        <f t="shared" si="32"/>
        <v>82783</v>
      </c>
      <c r="U46" s="93">
        <f t="shared" si="32"/>
        <v>83783</v>
      </c>
      <c r="V46" s="93"/>
      <c r="W46" s="35">
        <f>RRI(5,P46,U46)</f>
        <v>0.01352759294</v>
      </c>
      <c r="Y46" s="36">
        <f>RRI(4,Q46,U46)</f>
        <v>0.01550215216</v>
      </c>
      <c r="AA46" s="91"/>
      <c r="AB46" s="91"/>
      <c r="AC46" s="91"/>
      <c r="AD46" s="91"/>
      <c r="AE46" s="91"/>
      <c r="AF46" s="91"/>
      <c r="AG46" s="91"/>
      <c r="AH46" s="91"/>
      <c r="AI46" s="91"/>
      <c r="AJ46" s="91"/>
      <c r="AK46" s="91"/>
      <c r="AL46" s="91"/>
      <c r="AM46" s="91"/>
      <c r="AN46" s="91"/>
      <c r="AO46" s="91"/>
      <c r="AP46" s="91"/>
      <c r="AQ46" s="91"/>
    </row>
    <row r="47" ht="15.75" hidden="1" customHeight="1" outlineLevel="1">
      <c r="A47" s="44"/>
      <c r="B47" s="46" t="s">
        <v>38</v>
      </c>
      <c r="C47" s="46"/>
      <c r="D47" s="46" t="s">
        <v>38</v>
      </c>
      <c r="E47" s="46"/>
      <c r="F47" s="46"/>
      <c r="G47" s="46"/>
      <c r="H47" s="46"/>
      <c r="I47" s="46"/>
      <c r="J47" s="46"/>
      <c r="K47" s="46"/>
      <c r="L47" s="46"/>
      <c r="M47" s="56"/>
      <c r="N47" s="56"/>
      <c r="O47" s="56"/>
      <c r="P47" s="54">
        <f t="shared" ref="P47:U47" si="33">P46/O46-1</f>
        <v>-0.007185765341</v>
      </c>
      <c r="Q47" s="55">
        <f t="shared" si="33"/>
        <v>0.005667675104</v>
      </c>
      <c r="R47" s="54">
        <f t="shared" si="33"/>
        <v>0.02538618738</v>
      </c>
      <c r="S47" s="54">
        <f t="shared" si="33"/>
        <v>0.01237884208</v>
      </c>
      <c r="T47" s="54">
        <f t="shared" si="33"/>
        <v>0.01222748004</v>
      </c>
      <c r="U47" s="54">
        <f t="shared" si="33"/>
        <v>0.01207977483</v>
      </c>
      <c r="V47" s="54"/>
      <c r="W47" s="56"/>
      <c r="X47" s="50"/>
      <c r="Y47" s="50"/>
      <c r="Z47" s="46"/>
      <c r="AA47" s="46"/>
      <c r="AB47" s="46"/>
      <c r="AC47" s="46"/>
      <c r="AD47" s="46"/>
      <c r="AE47" s="46"/>
      <c r="AF47" s="46"/>
      <c r="AG47" s="46"/>
      <c r="AH47" s="46"/>
      <c r="AI47" s="46"/>
      <c r="AJ47" s="46"/>
      <c r="AK47" s="46"/>
      <c r="AL47" s="46"/>
      <c r="AM47" s="46"/>
      <c r="AN47" s="46"/>
      <c r="AO47" s="46"/>
      <c r="AP47" s="46"/>
      <c r="AQ47" s="46"/>
    </row>
    <row r="48" ht="15.75" hidden="1" customHeight="1" outlineLevel="1">
      <c r="A48" s="44"/>
      <c r="B48" s="46"/>
      <c r="C48" s="46"/>
      <c r="D48" s="46"/>
      <c r="E48" s="46"/>
      <c r="F48" s="46"/>
      <c r="G48" s="46"/>
      <c r="H48" s="46"/>
      <c r="I48" s="46"/>
      <c r="J48" s="46"/>
      <c r="K48" s="46"/>
      <c r="L48" s="46"/>
      <c r="M48" s="56"/>
      <c r="N48" s="56"/>
      <c r="O48" s="56"/>
      <c r="P48" s="56"/>
      <c r="Q48" s="77"/>
      <c r="R48" s="56"/>
      <c r="S48" s="56"/>
      <c r="T48" s="56"/>
      <c r="U48" s="56"/>
      <c r="V48" s="56"/>
      <c r="W48" s="56"/>
      <c r="X48" s="50"/>
      <c r="Y48" s="50"/>
      <c r="Z48" s="46"/>
      <c r="AA48" s="46"/>
      <c r="AB48" s="46"/>
      <c r="AC48" s="46"/>
      <c r="AD48" s="46"/>
      <c r="AE48" s="46"/>
      <c r="AF48" s="46"/>
      <c r="AG48" s="46"/>
      <c r="AH48" s="46"/>
      <c r="AI48" s="46"/>
      <c r="AJ48" s="46"/>
      <c r="AK48" s="46"/>
      <c r="AL48" s="46"/>
      <c r="AM48" s="46"/>
      <c r="AN48" s="46"/>
      <c r="AO48" s="46"/>
      <c r="AP48" s="46"/>
      <c r="AQ48" s="46"/>
    </row>
    <row r="49" ht="15.75" hidden="1" customHeight="1" outlineLevel="1">
      <c r="A49" s="44"/>
      <c r="B49" s="68" t="s">
        <v>10</v>
      </c>
      <c r="C49" s="68"/>
      <c r="D49" s="68" t="s">
        <v>10</v>
      </c>
      <c r="E49" s="46"/>
      <c r="F49" s="46"/>
      <c r="G49" s="46"/>
      <c r="H49" s="46"/>
      <c r="I49" s="46"/>
      <c r="J49" s="46"/>
      <c r="K49" s="46"/>
      <c r="L49" s="46"/>
      <c r="M49" s="56"/>
      <c r="N49" s="56"/>
      <c r="O49" s="70">
        <f t="shared" ref="O49:U49" si="34">O43+O40+O38+O36+O33+O27+O23+O19</f>
        <v>1931268779</v>
      </c>
      <c r="P49" s="70">
        <f t="shared" si="34"/>
        <v>2056152636</v>
      </c>
      <c r="Q49" s="71">
        <f t="shared" si="34"/>
        <v>2101211872</v>
      </c>
      <c r="R49" s="70">
        <f t="shared" si="34"/>
        <v>2000923819</v>
      </c>
      <c r="S49" s="70">
        <f t="shared" si="34"/>
        <v>1917752199</v>
      </c>
      <c r="T49" s="70">
        <f t="shared" si="34"/>
        <v>1976811473</v>
      </c>
      <c r="U49" s="70">
        <f t="shared" si="34"/>
        <v>2052404624</v>
      </c>
      <c r="V49" s="70"/>
      <c r="W49" s="56"/>
      <c r="X49" s="50"/>
      <c r="Y49" s="50"/>
      <c r="Z49" s="46"/>
      <c r="AA49" s="46"/>
      <c r="AB49" s="46"/>
      <c r="AC49" s="46"/>
      <c r="AD49" s="46"/>
      <c r="AE49" s="46"/>
      <c r="AF49" s="46"/>
      <c r="AG49" s="46"/>
      <c r="AH49" s="46"/>
      <c r="AI49" s="46"/>
      <c r="AJ49" s="46"/>
      <c r="AK49" s="46"/>
      <c r="AL49" s="46"/>
      <c r="AM49" s="46"/>
      <c r="AN49" s="46"/>
      <c r="AO49" s="46"/>
      <c r="AP49" s="46"/>
      <c r="AQ49" s="46"/>
    </row>
    <row r="50" ht="15.75" hidden="1" customHeight="1" outlineLevel="1">
      <c r="A50" s="44"/>
      <c r="B50" s="95" t="s">
        <v>39</v>
      </c>
      <c r="C50" s="95"/>
      <c r="D50" s="95" t="s">
        <v>39</v>
      </c>
      <c r="E50" s="46"/>
      <c r="F50" s="46"/>
      <c r="G50" s="46"/>
      <c r="H50" s="46"/>
      <c r="I50" s="46"/>
      <c r="J50" s="46"/>
      <c r="K50" s="96"/>
      <c r="L50" s="96"/>
      <c r="M50" s="96"/>
      <c r="N50" s="96"/>
      <c r="O50" s="96">
        <f t="shared" ref="O50:U50" si="35">O49/1000000</f>
        <v>1931.268779</v>
      </c>
      <c r="P50" s="96">
        <f t="shared" si="35"/>
        <v>2056.152636</v>
      </c>
      <c r="Q50" s="97">
        <f t="shared" si="35"/>
        <v>2101.211872</v>
      </c>
      <c r="R50" s="96">
        <f t="shared" si="35"/>
        <v>2000.923819</v>
      </c>
      <c r="S50" s="96">
        <f t="shared" si="35"/>
        <v>1917.752199</v>
      </c>
      <c r="T50" s="96">
        <f t="shared" si="35"/>
        <v>1976.811473</v>
      </c>
      <c r="U50" s="96">
        <f t="shared" si="35"/>
        <v>2052.404624</v>
      </c>
      <c r="V50" s="96"/>
      <c r="W50" s="56"/>
      <c r="X50" s="50"/>
      <c r="Y50" s="50"/>
      <c r="Z50" s="46"/>
      <c r="AA50" s="46"/>
      <c r="AB50" s="46"/>
      <c r="AC50" s="46"/>
      <c r="AD50" s="46"/>
      <c r="AE50" s="46"/>
      <c r="AF50" s="46"/>
      <c r="AG50" s="46"/>
      <c r="AH50" s="46"/>
      <c r="AI50" s="46"/>
      <c r="AJ50" s="46"/>
      <c r="AK50" s="46"/>
      <c r="AL50" s="46"/>
      <c r="AM50" s="46"/>
      <c r="AN50" s="46"/>
      <c r="AO50" s="46"/>
      <c r="AP50" s="46"/>
      <c r="AQ50" s="46"/>
    </row>
    <row r="51" ht="15.75" hidden="1" customHeight="1" outlineLevel="1">
      <c r="A51" s="44"/>
      <c r="B51" s="44"/>
      <c r="C51" s="98"/>
      <c r="D51" s="99"/>
      <c r="E51" s="99"/>
      <c r="F51" s="99"/>
      <c r="G51" s="99"/>
      <c r="H51" s="99"/>
      <c r="I51" s="99"/>
      <c r="J51" s="99"/>
      <c r="K51" s="100"/>
      <c r="L51" s="100"/>
      <c r="M51" s="100"/>
      <c r="N51" s="101"/>
      <c r="O51" s="102"/>
      <c r="P51" s="102"/>
      <c r="Q51" s="103"/>
      <c r="R51" s="102"/>
      <c r="S51" s="102"/>
      <c r="T51" s="102"/>
      <c r="U51" s="102"/>
      <c r="V51" s="104"/>
      <c r="W51" s="105"/>
      <c r="X51" s="43"/>
      <c r="Y51" s="43"/>
      <c r="Z51" s="105"/>
      <c r="AA51" s="105"/>
      <c r="AB51" s="105"/>
      <c r="AC51" s="105"/>
      <c r="AD51" s="105"/>
      <c r="AE51" s="105"/>
      <c r="AF51" s="105"/>
      <c r="AG51" s="105"/>
      <c r="AH51" s="105"/>
      <c r="AI51" s="105"/>
      <c r="AJ51" s="105"/>
      <c r="AK51" s="105"/>
      <c r="AL51" s="105"/>
      <c r="AM51" s="105"/>
      <c r="AN51" s="105"/>
      <c r="AO51" s="105"/>
      <c r="AP51" s="105"/>
      <c r="AQ51" s="105"/>
    </row>
    <row r="52" ht="15.75" customHeight="1">
      <c r="A52" s="106"/>
      <c r="B52" s="106" t="s">
        <v>40</v>
      </c>
      <c r="C52" s="106"/>
      <c r="D52" s="107"/>
      <c r="E52" s="107"/>
      <c r="F52" s="107"/>
      <c r="G52" s="107"/>
      <c r="H52" s="107"/>
      <c r="I52" s="107"/>
      <c r="J52" s="108"/>
      <c r="K52" s="108">
        <v>-808.93</v>
      </c>
      <c r="L52" s="108">
        <v>-394.69</v>
      </c>
      <c r="M52" s="108">
        <v>-404.3</v>
      </c>
      <c r="N52" s="108">
        <v>-764.41</v>
      </c>
      <c r="O52" s="108">
        <v>-903.73</v>
      </c>
      <c r="P52" s="109">
        <v>-918.06</v>
      </c>
      <c r="Q52" s="110">
        <f t="shared" ref="Q52:U52" si="36">Q7*Q104</f>
        <v>-958.3903793</v>
      </c>
      <c r="R52" s="111">
        <f t="shared" si="36"/>
        <v>-912.647679</v>
      </c>
      <c r="S52" s="111">
        <f t="shared" si="36"/>
        <v>-874.7120085</v>
      </c>
      <c r="T52" s="111">
        <f t="shared" si="36"/>
        <v>-901.6497207</v>
      </c>
      <c r="U52" s="111">
        <f t="shared" si="36"/>
        <v>-936.1287514</v>
      </c>
      <c r="V52" s="107"/>
      <c r="W52" s="112"/>
      <c r="X52" s="113"/>
      <c r="Z52" s="112"/>
      <c r="AA52" s="112"/>
      <c r="AB52" s="112"/>
      <c r="AC52" s="112"/>
      <c r="AD52" s="112"/>
      <c r="AE52" s="112"/>
      <c r="AF52" s="112"/>
      <c r="AG52" s="112"/>
      <c r="AH52" s="112"/>
      <c r="AI52" s="112"/>
      <c r="AJ52" s="112"/>
      <c r="AK52" s="112"/>
      <c r="AL52" s="112"/>
      <c r="AM52" s="112"/>
      <c r="AN52" s="112"/>
      <c r="AO52" s="112"/>
      <c r="AP52" s="112"/>
      <c r="AQ52" s="112"/>
    </row>
    <row r="53" ht="15.75" customHeight="1">
      <c r="A53" s="114"/>
      <c r="B53" s="114" t="s">
        <v>41</v>
      </c>
      <c r="C53" s="115"/>
      <c r="D53" s="115"/>
      <c r="E53" s="115"/>
      <c r="F53" s="115"/>
      <c r="G53" s="115"/>
      <c r="H53" s="115"/>
      <c r="I53" s="115"/>
      <c r="J53" s="116"/>
      <c r="K53" s="116">
        <f t="shared" ref="K53:U53" si="37">K7+K52</f>
        <v>980.61</v>
      </c>
      <c r="L53" s="116">
        <f t="shared" si="37"/>
        <v>133.71</v>
      </c>
      <c r="M53" s="116">
        <f t="shared" si="37"/>
        <v>422.91</v>
      </c>
      <c r="N53" s="116">
        <f t="shared" si="37"/>
        <v>915.36</v>
      </c>
      <c r="O53" s="116">
        <f t="shared" si="37"/>
        <v>1025.07</v>
      </c>
      <c r="P53" s="116">
        <f t="shared" si="37"/>
        <v>1094.73</v>
      </c>
      <c r="Q53" s="117">
        <f t="shared" si="37"/>
        <v>1142.821493</v>
      </c>
      <c r="R53" s="116">
        <f t="shared" si="37"/>
        <v>1088.276141</v>
      </c>
      <c r="S53" s="116">
        <f t="shared" si="37"/>
        <v>1043.04019</v>
      </c>
      <c r="T53" s="116">
        <f t="shared" si="37"/>
        <v>1075.161753</v>
      </c>
      <c r="U53" s="116">
        <f t="shared" si="37"/>
        <v>1116.275873</v>
      </c>
      <c r="V53" s="118"/>
      <c r="W53" s="119"/>
      <c r="X53" s="120"/>
      <c r="Z53" s="119"/>
      <c r="AA53" s="119"/>
      <c r="AB53" s="119"/>
      <c r="AC53" s="119"/>
      <c r="AD53" s="119"/>
      <c r="AE53" s="119"/>
      <c r="AF53" s="119"/>
      <c r="AG53" s="119"/>
      <c r="AH53" s="119"/>
      <c r="AI53" s="119"/>
      <c r="AJ53" s="119"/>
      <c r="AK53" s="119"/>
      <c r="AL53" s="119"/>
      <c r="AM53" s="119"/>
      <c r="AN53" s="119"/>
      <c r="AO53" s="119"/>
      <c r="AP53" s="119"/>
      <c r="AQ53" s="119"/>
    </row>
    <row r="54" ht="15.75" customHeight="1">
      <c r="A54" s="121"/>
      <c r="B54" s="121"/>
      <c r="C54" s="122" t="s">
        <v>42</v>
      </c>
      <c r="D54" s="123"/>
      <c r="E54" s="123"/>
      <c r="F54" s="123"/>
      <c r="G54" s="123"/>
      <c r="H54" s="123"/>
      <c r="I54" s="123"/>
      <c r="J54" s="124"/>
      <c r="K54" s="124">
        <f t="shared" ref="K54:U54" si="38">K53/K7</f>
        <v>0.5479676341</v>
      </c>
      <c r="L54" s="124">
        <f t="shared" si="38"/>
        <v>0.2530469341</v>
      </c>
      <c r="M54" s="124">
        <f t="shared" si="38"/>
        <v>0.5112486551</v>
      </c>
      <c r="N54" s="124">
        <f t="shared" si="38"/>
        <v>0.5449317466</v>
      </c>
      <c r="O54" s="124">
        <f t="shared" si="38"/>
        <v>0.5314547905</v>
      </c>
      <c r="P54" s="124">
        <f t="shared" si="38"/>
        <v>0.5438868436</v>
      </c>
      <c r="Q54" s="125">
        <f t="shared" si="38"/>
        <v>0.5438868436</v>
      </c>
      <c r="R54" s="124">
        <f t="shared" si="38"/>
        <v>0.5438868436</v>
      </c>
      <c r="S54" s="124">
        <f t="shared" si="38"/>
        <v>0.5438868436</v>
      </c>
      <c r="T54" s="124">
        <f t="shared" si="38"/>
        <v>0.5438868436</v>
      </c>
      <c r="U54" s="124">
        <f t="shared" si="38"/>
        <v>0.5438868436</v>
      </c>
      <c r="V54" s="126"/>
      <c r="W54" s="127"/>
      <c r="X54" s="128"/>
      <c r="Z54" s="127"/>
      <c r="AA54" s="127"/>
      <c r="AB54" s="127"/>
      <c r="AC54" s="127"/>
      <c r="AD54" s="127"/>
      <c r="AE54" s="127"/>
      <c r="AF54" s="127"/>
      <c r="AG54" s="127"/>
      <c r="AH54" s="127"/>
      <c r="AI54" s="127"/>
      <c r="AJ54" s="127"/>
      <c r="AK54" s="127"/>
      <c r="AL54" s="127"/>
      <c r="AM54" s="127"/>
      <c r="AN54" s="127"/>
      <c r="AO54" s="127"/>
      <c r="AP54" s="127"/>
      <c r="AQ54" s="127"/>
    </row>
    <row r="55" ht="15.75" customHeight="1">
      <c r="A55" s="14"/>
      <c r="B55" s="14"/>
      <c r="C55" s="14"/>
      <c r="D55" s="38"/>
      <c r="E55" s="38"/>
      <c r="F55" s="38"/>
      <c r="G55" s="38"/>
      <c r="H55" s="38"/>
      <c r="I55" s="38"/>
      <c r="J55" s="38"/>
      <c r="K55" s="129"/>
      <c r="L55" s="129"/>
      <c r="M55" s="129"/>
      <c r="N55" s="129"/>
      <c r="O55" s="129"/>
      <c r="P55" s="129"/>
      <c r="Q55" s="130"/>
      <c r="R55" s="129"/>
      <c r="S55" s="129"/>
      <c r="T55" s="129"/>
      <c r="U55" s="129"/>
      <c r="V55" s="38"/>
      <c r="X55" s="128"/>
    </row>
    <row r="56" ht="15.75" customHeight="1">
      <c r="A56" s="131"/>
      <c r="B56" s="131" t="s">
        <v>43</v>
      </c>
      <c r="C56" s="131"/>
      <c r="D56" s="132"/>
      <c r="E56" s="132"/>
      <c r="F56" s="132"/>
      <c r="G56" s="132"/>
      <c r="H56" s="132"/>
      <c r="I56" s="132"/>
      <c r="J56" s="108"/>
      <c r="K56" s="108">
        <v>-45.34</v>
      </c>
      <c r="L56" s="108">
        <v>-15.03</v>
      </c>
      <c r="M56" s="108"/>
      <c r="N56" s="108">
        <v>-42.85</v>
      </c>
      <c r="O56" s="133">
        <v>-50.8</v>
      </c>
      <c r="P56" s="134">
        <v>-48.67</v>
      </c>
      <c r="Q56" s="135">
        <f t="shared" ref="Q56:U56" si="39">P56*(1+Q47)*1.028</f>
        <v>-50.31632943</v>
      </c>
      <c r="R56" s="136">
        <f t="shared" si="39"/>
        <v>-53.03829193</v>
      </c>
      <c r="S56" s="136">
        <f t="shared" si="39"/>
        <v>-55.19830022</v>
      </c>
      <c r="T56" s="136">
        <f t="shared" si="39"/>
        <v>-57.43768695</v>
      </c>
      <c r="U56" s="136">
        <f t="shared" si="39"/>
        <v>-59.75920387</v>
      </c>
      <c r="V56" s="137"/>
      <c r="W56" s="137"/>
      <c r="X56" s="126"/>
      <c r="Z56" s="138"/>
      <c r="AA56" s="138"/>
      <c r="AB56" s="138"/>
      <c r="AC56" s="138"/>
      <c r="AD56" s="138"/>
      <c r="AE56" s="138"/>
      <c r="AF56" s="138"/>
      <c r="AG56" s="138"/>
      <c r="AH56" s="138"/>
      <c r="AI56" s="138"/>
      <c r="AJ56" s="138"/>
      <c r="AK56" s="138"/>
      <c r="AL56" s="138"/>
      <c r="AM56" s="138"/>
      <c r="AN56" s="138"/>
      <c r="AO56" s="138"/>
      <c r="AP56" s="138"/>
      <c r="AQ56" s="138"/>
    </row>
    <row r="57" ht="15.75" customHeight="1">
      <c r="A57" s="8"/>
      <c r="B57" s="8" t="s">
        <v>44</v>
      </c>
      <c r="C57" s="14"/>
      <c r="D57" s="38"/>
      <c r="E57" s="38"/>
      <c r="F57" s="38"/>
      <c r="G57" s="38"/>
      <c r="H57" s="38"/>
      <c r="I57" s="38"/>
      <c r="J57" s="108"/>
      <c r="K57" s="108"/>
      <c r="L57" s="108"/>
      <c r="M57" s="108"/>
      <c r="N57" s="108"/>
      <c r="O57" s="133"/>
      <c r="P57" s="139">
        <f t="shared" ref="P57:U57" si="40">P7*P106</f>
        <v>0</v>
      </c>
      <c r="Q57" s="140">
        <f t="shared" si="40"/>
        <v>0</v>
      </c>
      <c r="R57" s="139">
        <f t="shared" si="40"/>
        <v>0</v>
      </c>
      <c r="S57" s="139">
        <f t="shared" si="40"/>
        <v>0</v>
      </c>
      <c r="T57" s="139">
        <f t="shared" si="40"/>
        <v>0</v>
      </c>
      <c r="U57" s="139">
        <f t="shared" si="40"/>
        <v>0</v>
      </c>
      <c r="V57" s="141"/>
      <c r="X57" s="126"/>
    </row>
    <row r="58" ht="15.75" customHeight="1">
      <c r="A58" s="8"/>
      <c r="B58" s="8"/>
      <c r="C58" s="8"/>
      <c r="D58" s="8"/>
      <c r="E58" s="8"/>
      <c r="F58" s="8"/>
      <c r="G58" s="8"/>
      <c r="H58" s="8"/>
      <c r="I58" s="8"/>
      <c r="J58" s="108"/>
      <c r="K58" s="108"/>
      <c r="L58" s="108"/>
      <c r="M58" s="108"/>
      <c r="N58" s="108"/>
      <c r="O58" s="133"/>
      <c r="P58" s="139">
        <f t="shared" ref="P58:U58" si="41">P7*P107</f>
        <v>0</v>
      </c>
      <c r="Q58" s="140">
        <f t="shared" si="41"/>
        <v>0</v>
      </c>
      <c r="R58" s="139">
        <f t="shared" si="41"/>
        <v>0</v>
      </c>
      <c r="S58" s="139">
        <f t="shared" si="41"/>
        <v>0</v>
      </c>
      <c r="T58" s="139">
        <f t="shared" si="41"/>
        <v>0</v>
      </c>
      <c r="U58" s="139">
        <f t="shared" si="41"/>
        <v>0</v>
      </c>
      <c r="V58" s="141"/>
      <c r="W58" s="141"/>
      <c r="X58" s="126"/>
      <c r="Y58" s="126"/>
    </row>
    <row r="59" ht="15.75" customHeight="1">
      <c r="A59" s="8"/>
      <c r="B59" s="8" t="s">
        <v>45</v>
      </c>
      <c r="C59" s="8"/>
      <c r="D59" s="8"/>
      <c r="E59" s="8"/>
      <c r="F59" s="8"/>
      <c r="G59" s="8"/>
      <c r="H59" s="8"/>
      <c r="I59" s="8"/>
      <c r="J59" s="108"/>
      <c r="K59" s="108">
        <v>-247.02</v>
      </c>
      <c r="L59" s="108">
        <v>-276.28</v>
      </c>
      <c r="M59" s="108">
        <v>-270.42</v>
      </c>
      <c r="N59" s="108">
        <v>-284.87</v>
      </c>
      <c r="O59" s="133">
        <v>-258.78</v>
      </c>
      <c r="P59" s="142">
        <v>-242.12</v>
      </c>
      <c r="Q59" s="140">
        <f t="shared" ref="Q59:U59" si="42">Q7*Q108</f>
        <v>-252.7563325</v>
      </c>
      <c r="R59" s="139">
        <f t="shared" si="42"/>
        <v>-240.6926084</v>
      </c>
      <c r="S59" s="139">
        <f t="shared" si="42"/>
        <v>-230.6878325</v>
      </c>
      <c r="T59" s="139">
        <f t="shared" si="42"/>
        <v>-237.7921164</v>
      </c>
      <c r="U59" s="139">
        <f t="shared" si="42"/>
        <v>-246.8852725</v>
      </c>
      <c r="V59" s="141"/>
      <c r="W59" s="141"/>
      <c r="X59" s="126"/>
    </row>
    <row r="60" ht="15.75" customHeight="1">
      <c r="A60" s="14"/>
      <c r="B60" s="14" t="s">
        <v>46</v>
      </c>
      <c r="C60" s="14"/>
      <c r="D60" s="38"/>
      <c r="E60" s="38"/>
      <c r="F60" s="38"/>
      <c r="G60" s="38"/>
      <c r="H60" s="38"/>
      <c r="I60" s="38"/>
      <c r="J60" s="108"/>
      <c r="K60" s="108">
        <v>-468.57</v>
      </c>
      <c r="L60" s="108">
        <v>-270.21</v>
      </c>
      <c r="M60" s="108">
        <v>-372.6</v>
      </c>
      <c r="N60" s="108">
        <v>-454.0</v>
      </c>
      <c r="O60" s="133">
        <v>-479.91</v>
      </c>
      <c r="P60" s="142">
        <v>-514.19</v>
      </c>
      <c r="Q60" s="140">
        <f t="shared" ref="Q60:U60" si="43">Q7*Q109</f>
        <v>-536.7783687</v>
      </c>
      <c r="R60" s="139">
        <f t="shared" si="43"/>
        <v>-520.2401931</v>
      </c>
      <c r="S60" s="139">
        <f t="shared" si="43"/>
        <v>-517.7930936</v>
      </c>
      <c r="T60" s="139">
        <f t="shared" si="43"/>
        <v>-527.8086634</v>
      </c>
      <c r="U60" s="139">
        <f t="shared" si="43"/>
        <v>-547.9920347</v>
      </c>
      <c r="V60" s="141"/>
      <c r="X60" s="126"/>
    </row>
    <row r="61" ht="15.75" customHeight="1">
      <c r="A61" s="143"/>
      <c r="B61" s="143" t="s">
        <v>47</v>
      </c>
      <c r="C61" s="143"/>
      <c r="D61" s="120"/>
      <c r="E61" s="120"/>
      <c r="F61" s="120"/>
      <c r="G61" s="120"/>
      <c r="H61" s="120"/>
      <c r="I61" s="120"/>
      <c r="J61" s="144"/>
      <c r="K61" s="144">
        <f t="shared" ref="K61:U61" si="44">SUM(K56:K60)+K53</f>
        <v>219.68</v>
      </c>
      <c r="L61" s="144">
        <f t="shared" si="44"/>
        <v>-427.81</v>
      </c>
      <c r="M61" s="144">
        <f t="shared" si="44"/>
        <v>-220.11</v>
      </c>
      <c r="N61" s="144">
        <f t="shared" si="44"/>
        <v>133.64</v>
      </c>
      <c r="O61" s="144">
        <f t="shared" si="44"/>
        <v>235.58</v>
      </c>
      <c r="P61" s="144">
        <f t="shared" si="44"/>
        <v>289.75</v>
      </c>
      <c r="Q61" s="145">
        <f t="shared" si="44"/>
        <v>302.9704625</v>
      </c>
      <c r="R61" s="144">
        <f t="shared" si="44"/>
        <v>274.3050472</v>
      </c>
      <c r="S61" s="144">
        <f t="shared" si="44"/>
        <v>239.3609639</v>
      </c>
      <c r="T61" s="144">
        <f t="shared" si="44"/>
        <v>252.123286</v>
      </c>
      <c r="U61" s="144">
        <f t="shared" si="44"/>
        <v>261.6393619</v>
      </c>
      <c r="V61" s="120"/>
      <c r="W61" s="112"/>
      <c r="X61" s="120"/>
      <c r="Z61" s="112"/>
      <c r="AA61" s="112"/>
      <c r="AB61" s="112"/>
      <c r="AC61" s="112"/>
      <c r="AD61" s="112"/>
      <c r="AE61" s="112"/>
      <c r="AF61" s="112"/>
      <c r="AG61" s="112"/>
      <c r="AH61" s="112"/>
      <c r="AI61" s="112"/>
      <c r="AJ61" s="112"/>
      <c r="AK61" s="112"/>
      <c r="AL61" s="112"/>
      <c r="AM61" s="112"/>
      <c r="AN61" s="112"/>
      <c r="AO61" s="112"/>
      <c r="AP61" s="112"/>
      <c r="AQ61" s="112"/>
    </row>
    <row r="62" ht="15.75" customHeight="1">
      <c r="A62" s="14"/>
      <c r="B62" s="14"/>
      <c r="C62" s="14"/>
      <c r="D62" s="38"/>
      <c r="E62" s="38"/>
      <c r="F62" s="38"/>
      <c r="G62" s="38"/>
      <c r="H62" s="38"/>
      <c r="I62" s="38"/>
      <c r="J62" s="38"/>
      <c r="K62" s="146"/>
      <c r="L62" s="146"/>
      <c r="M62" s="146"/>
      <c r="N62" s="146"/>
      <c r="O62" s="146"/>
      <c r="P62" s="146"/>
      <c r="Q62" s="147"/>
      <c r="R62" s="15"/>
      <c r="S62" s="15"/>
      <c r="T62" s="15"/>
      <c r="U62" s="15"/>
      <c r="V62" s="38"/>
      <c r="X62" s="128"/>
    </row>
    <row r="63" ht="15.75" customHeight="1">
      <c r="A63" s="148"/>
      <c r="B63" s="149" t="s">
        <v>48</v>
      </c>
      <c r="C63" s="150"/>
      <c r="D63" s="151"/>
      <c r="E63" s="151"/>
      <c r="F63" s="151"/>
      <c r="G63" s="151"/>
      <c r="H63" s="151"/>
      <c r="I63" s="151"/>
      <c r="J63" s="152"/>
      <c r="K63" s="152">
        <f t="shared" ref="K63:U63" si="45">K61-K59</f>
        <v>466.7</v>
      </c>
      <c r="L63" s="152">
        <f t="shared" si="45"/>
        <v>-151.53</v>
      </c>
      <c r="M63" s="152">
        <f t="shared" si="45"/>
        <v>50.31</v>
      </c>
      <c r="N63" s="152">
        <f t="shared" si="45"/>
        <v>418.51</v>
      </c>
      <c r="O63" s="152">
        <f t="shared" si="45"/>
        <v>494.36</v>
      </c>
      <c r="P63" s="152">
        <f t="shared" si="45"/>
        <v>531.87</v>
      </c>
      <c r="Q63" s="153">
        <f t="shared" si="45"/>
        <v>555.726795</v>
      </c>
      <c r="R63" s="152">
        <f t="shared" si="45"/>
        <v>514.9976555</v>
      </c>
      <c r="S63" s="152">
        <f t="shared" si="45"/>
        <v>470.0487964</v>
      </c>
      <c r="T63" s="152">
        <f t="shared" si="45"/>
        <v>489.9154024</v>
      </c>
      <c r="U63" s="152">
        <f t="shared" si="45"/>
        <v>508.5246344</v>
      </c>
      <c r="V63" s="154"/>
      <c r="W63" s="35">
        <f>RRI(5,P63,U63)</f>
        <v>-0.008936914042</v>
      </c>
      <c r="Y63" s="36">
        <f>RRI(4,Q63,U63)</f>
        <v>-0.02194638021</v>
      </c>
      <c r="AA63" s="112"/>
      <c r="AB63" s="112"/>
      <c r="AC63" s="112"/>
      <c r="AD63" s="112"/>
      <c r="AE63" s="112"/>
      <c r="AF63" s="112"/>
      <c r="AG63" s="112"/>
      <c r="AH63" s="112"/>
      <c r="AI63" s="112"/>
      <c r="AJ63" s="112"/>
      <c r="AK63" s="112"/>
      <c r="AL63" s="112"/>
      <c r="AM63" s="112"/>
      <c r="AN63" s="112"/>
      <c r="AO63" s="112"/>
      <c r="AP63" s="112"/>
      <c r="AQ63" s="112"/>
    </row>
    <row r="64" ht="15.75" customHeight="1">
      <c r="A64" s="121"/>
      <c r="B64" s="121"/>
      <c r="C64" s="121" t="s">
        <v>49</v>
      </c>
      <c r="D64" s="123"/>
      <c r="E64" s="123"/>
      <c r="F64" s="123"/>
      <c r="G64" s="123"/>
      <c r="H64" s="123"/>
      <c r="I64" s="123"/>
      <c r="J64" s="155"/>
      <c r="K64" s="155">
        <f t="shared" ref="K64:U64" si="46">K63/K7</f>
        <v>0.2607932765</v>
      </c>
      <c r="L64" s="155">
        <f t="shared" si="46"/>
        <v>-0.2867713853</v>
      </c>
      <c r="M64" s="155">
        <f t="shared" si="46"/>
        <v>0.06081889726</v>
      </c>
      <c r="N64" s="155">
        <f t="shared" si="46"/>
        <v>0.2491472047</v>
      </c>
      <c r="O64" s="155">
        <f t="shared" si="46"/>
        <v>0.256304438</v>
      </c>
      <c r="P64" s="155">
        <f t="shared" si="46"/>
        <v>0.2642451523</v>
      </c>
      <c r="Q64" s="156">
        <f t="shared" si="46"/>
        <v>0.2644791809</v>
      </c>
      <c r="R64" s="155">
        <f t="shared" si="46"/>
        <v>0.2573799415</v>
      </c>
      <c r="S64" s="155">
        <f t="shared" si="46"/>
        <v>0.245104032</v>
      </c>
      <c r="T64" s="155">
        <f t="shared" si="46"/>
        <v>0.2478311205</v>
      </c>
      <c r="U64" s="155">
        <f t="shared" si="46"/>
        <v>0.247770166</v>
      </c>
      <c r="V64" s="126"/>
      <c r="W64" s="127"/>
      <c r="X64" s="128"/>
      <c r="Z64" s="127"/>
      <c r="AA64" s="127"/>
      <c r="AB64" s="127"/>
      <c r="AC64" s="127"/>
      <c r="AD64" s="127"/>
      <c r="AE64" s="127"/>
      <c r="AF64" s="127"/>
      <c r="AG64" s="127"/>
      <c r="AH64" s="127"/>
      <c r="AI64" s="127"/>
      <c r="AJ64" s="127"/>
      <c r="AK64" s="127"/>
      <c r="AL64" s="127"/>
      <c r="AM64" s="127"/>
      <c r="AN64" s="127"/>
      <c r="AO64" s="127"/>
      <c r="AP64" s="127"/>
      <c r="AQ64" s="127"/>
    </row>
    <row r="65" ht="15.75" customHeight="1">
      <c r="A65" s="14"/>
      <c r="B65" s="14"/>
      <c r="C65" s="14"/>
      <c r="D65" s="38"/>
      <c r="E65" s="38"/>
      <c r="F65" s="38"/>
      <c r="G65" s="38"/>
      <c r="H65" s="38"/>
      <c r="I65" s="38"/>
      <c r="J65" s="38"/>
      <c r="K65" s="15"/>
      <c r="L65" s="15"/>
      <c r="M65" s="15"/>
      <c r="N65" s="15"/>
      <c r="O65" s="15"/>
      <c r="P65" s="15"/>
      <c r="Q65" s="157"/>
      <c r="R65" s="15"/>
      <c r="S65" s="15"/>
      <c r="T65" s="15"/>
      <c r="U65" s="15"/>
      <c r="V65" s="38"/>
      <c r="X65" s="43"/>
    </row>
    <row r="66" ht="15.0" customHeight="1">
      <c r="A66" s="148"/>
      <c r="B66" s="148" t="s">
        <v>50</v>
      </c>
      <c r="C66" s="158"/>
      <c r="D66" s="159"/>
      <c r="E66" s="159"/>
      <c r="F66" s="159"/>
      <c r="G66" s="159"/>
      <c r="H66" s="159"/>
      <c r="I66" s="159"/>
      <c r="J66" s="160"/>
      <c r="K66" s="160">
        <f t="shared" ref="K66:U66" si="47">K61</f>
        <v>219.68</v>
      </c>
      <c r="L66" s="160">
        <f t="shared" si="47"/>
        <v>-427.81</v>
      </c>
      <c r="M66" s="160">
        <f t="shared" si="47"/>
        <v>-220.11</v>
      </c>
      <c r="N66" s="160">
        <f t="shared" si="47"/>
        <v>133.64</v>
      </c>
      <c r="O66" s="160">
        <f t="shared" si="47"/>
        <v>235.58</v>
      </c>
      <c r="P66" s="160">
        <f t="shared" si="47"/>
        <v>289.75</v>
      </c>
      <c r="Q66" s="161">
        <f t="shared" si="47"/>
        <v>302.9704625</v>
      </c>
      <c r="R66" s="160">
        <f t="shared" si="47"/>
        <v>274.3050472</v>
      </c>
      <c r="S66" s="160">
        <f t="shared" si="47"/>
        <v>239.3609639</v>
      </c>
      <c r="T66" s="160">
        <f t="shared" si="47"/>
        <v>252.123286</v>
      </c>
      <c r="U66" s="160">
        <f t="shared" si="47"/>
        <v>261.6393619</v>
      </c>
      <c r="V66" s="159"/>
      <c r="W66" s="35">
        <f>RRI(5,P66,U66)</f>
        <v>-0.02020340166</v>
      </c>
      <c r="Y66" s="36">
        <f>RRI(4,Q66,U66)</f>
        <v>-0.03600296558</v>
      </c>
      <c r="AA66" s="112"/>
      <c r="AB66" s="112"/>
      <c r="AC66" s="112"/>
      <c r="AD66" s="112"/>
      <c r="AE66" s="112"/>
      <c r="AF66" s="112"/>
      <c r="AG66" s="112"/>
      <c r="AH66" s="112"/>
      <c r="AI66" s="112"/>
      <c r="AJ66" s="112"/>
      <c r="AK66" s="112"/>
      <c r="AL66" s="112"/>
      <c r="AM66" s="112"/>
      <c r="AN66" s="112"/>
      <c r="AO66" s="112"/>
      <c r="AP66" s="112"/>
      <c r="AQ66" s="112"/>
    </row>
    <row r="67" ht="15.75" customHeight="1">
      <c r="A67" s="121"/>
      <c r="B67" s="162"/>
      <c r="C67" s="163" t="s">
        <v>49</v>
      </c>
      <c r="D67" s="164"/>
      <c r="E67" s="164"/>
      <c r="F67" s="164"/>
      <c r="G67" s="164"/>
      <c r="H67" s="164"/>
      <c r="I67" s="164"/>
      <c r="J67" s="165"/>
      <c r="K67" s="165">
        <f t="shared" ref="K67:U67" si="48">K66/K7</f>
        <v>0.1227578037</v>
      </c>
      <c r="L67" s="165">
        <f t="shared" si="48"/>
        <v>-0.8096328539</v>
      </c>
      <c r="M67" s="165">
        <f t="shared" si="48"/>
        <v>-0.2660872088</v>
      </c>
      <c r="N67" s="165">
        <f t="shared" si="48"/>
        <v>0.07955851099</v>
      </c>
      <c r="O67" s="165">
        <f t="shared" si="48"/>
        <v>0.122138117</v>
      </c>
      <c r="P67" s="165">
        <f t="shared" si="48"/>
        <v>0.1439544115</v>
      </c>
      <c r="Q67" s="166">
        <f t="shared" si="48"/>
        <v>0.1441884402</v>
      </c>
      <c r="R67" s="165">
        <f t="shared" si="48"/>
        <v>0.1370892008</v>
      </c>
      <c r="S67" s="165">
        <f t="shared" si="48"/>
        <v>0.1248132913</v>
      </c>
      <c r="T67" s="165">
        <f t="shared" si="48"/>
        <v>0.1275403797</v>
      </c>
      <c r="U67" s="165">
        <f t="shared" si="48"/>
        <v>0.1274794253</v>
      </c>
      <c r="V67" s="165"/>
      <c r="W67" s="127"/>
      <c r="X67" s="43"/>
      <c r="Z67" s="127"/>
      <c r="AA67" s="127"/>
      <c r="AB67" s="127"/>
      <c r="AC67" s="127"/>
      <c r="AD67" s="127"/>
      <c r="AE67" s="127"/>
      <c r="AF67" s="127"/>
      <c r="AG67" s="127"/>
      <c r="AH67" s="127"/>
      <c r="AI67" s="127"/>
      <c r="AJ67" s="127"/>
      <c r="AK67" s="127"/>
      <c r="AL67" s="127"/>
      <c r="AM67" s="127"/>
      <c r="AN67" s="127"/>
      <c r="AO67" s="127"/>
      <c r="AP67" s="127"/>
      <c r="AQ67" s="127"/>
    </row>
    <row r="68" ht="15.75" customHeight="1">
      <c r="A68" s="14"/>
      <c r="B68" s="14"/>
      <c r="C68" s="14" t="s">
        <v>16</v>
      </c>
      <c r="D68" s="38"/>
      <c r="E68" s="38"/>
      <c r="F68" s="38"/>
      <c r="G68" s="38"/>
      <c r="H68" s="38"/>
      <c r="I68" s="38"/>
      <c r="J68" s="39"/>
      <c r="K68" s="39" t="str">
        <f t="shared" ref="K68:U68" si="49">K66/J66-1</f>
        <v>#DIV/0!</v>
      </c>
      <c r="L68" s="39">
        <f t="shared" si="49"/>
        <v>-2.947423525</v>
      </c>
      <c r="M68" s="39">
        <f t="shared" si="49"/>
        <v>-0.4854958977</v>
      </c>
      <c r="N68" s="39">
        <f t="shared" si="49"/>
        <v>-1.60715097</v>
      </c>
      <c r="O68" s="39">
        <f t="shared" si="49"/>
        <v>0.7627955702</v>
      </c>
      <c r="P68" s="39">
        <f t="shared" si="49"/>
        <v>0.2299431191</v>
      </c>
      <c r="Q68" s="40">
        <f t="shared" si="49"/>
        <v>0.04562713536</v>
      </c>
      <c r="R68" s="39">
        <f t="shared" si="49"/>
        <v>-0.09461455436</v>
      </c>
      <c r="S68" s="39">
        <f t="shared" si="49"/>
        <v>-0.1273913246</v>
      </c>
      <c r="T68" s="39">
        <f t="shared" si="49"/>
        <v>0.05331831026</v>
      </c>
      <c r="U68" s="39">
        <f t="shared" si="49"/>
        <v>0.03774374067</v>
      </c>
      <c r="V68" s="38"/>
      <c r="X68" s="43"/>
    </row>
    <row r="69" ht="15.75" customHeight="1">
      <c r="A69" s="14"/>
      <c r="B69" s="14"/>
      <c r="C69" s="14"/>
      <c r="D69" s="38"/>
      <c r="E69" s="38"/>
      <c r="F69" s="38"/>
      <c r="G69" s="38"/>
      <c r="H69" s="38"/>
      <c r="I69" s="38"/>
      <c r="J69" s="167"/>
      <c r="K69" s="168"/>
      <c r="L69" s="169"/>
      <c r="M69" s="169"/>
      <c r="N69" s="169"/>
      <c r="O69" s="170"/>
      <c r="P69" s="170"/>
      <c r="Q69" s="171"/>
      <c r="R69" s="170"/>
      <c r="S69" s="170"/>
      <c r="T69" s="170"/>
      <c r="U69" s="170"/>
      <c r="V69" s="172"/>
      <c r="X69" s="43"/>
    </row>
    <row r="70" ht="15.75" customHeight="1">
      <c r="A70" s="106"/>
      <c r="B70" s="106" t="s">
        <v>51</v>
      </c>
      <c r="C70" s="106"/>
      <c r="D70" s="107"/>
      <c r="E70" s="107"/>
      <c r="F70" s="107"/>
      <c r="G70" s="107"/>
      <c r="H70" s="107"/>
      <c r="I70" s="107"/>
      <c r="J70" s="108"/>
      <c r="K70" s="108">
        <v>-64.53</v>
      </c>
      <c r="L70" s="108">
        <v>-60.39</v>
      </c>
      <c r="M70" s="108">
        <v>-60.29</v>
      </c>
      <c r="N70" s="108">
        <v>-68.52</v>
      </c>
      <c r="O70" s="133">
        <v>-73.9</v>
      </c>
      <c r="P70" s="173">
        <v>-63.58</v>
      </c>
      <c r="Q70" s="174">
        <f t="shared" ref="Q70:U70" si="50">Q134*Q116</f>
        <v>-52.0098</v>
      </c>
      <c r="R70" s="175">
        <f t="shared" si="50"/>
        <v>-45.334065</v>
      </c>
      <c r="S70" s="175">
        <f t="shared" si="50"/>
        <v>-43.669065</v>
      </c>
      <c r="T70" s="175">
        <f t="shared" si="50"/>
        <v>-40.894065</v>
      </c>
      <c r="U70" s="175">
        <f t="shared" si="50"/>
        <v>-38.119065</v>
      </c>
      <c r="V70" s="175"/>
      <c r="W70" s="112"/>
      <c r="X70" s="113"/>
      <c r="Z70" s="112"/>
      <c r="AA70" s="112"/>
      <c r="AB70" s="112"/>
      <c r="AC70" s="112"/>
      <c r="AD70" s="112"/>
      <c r="AE70" s="112"/>
      <c r="AF70" s="112"/>
      <c r="AG70" s="112"/>
      <c r="AH70" s="112"/>
      <c r="AI70" s="112"/>
      <c r="AJ70" s="112"/>
      <c r="AK70" s="112"/>
      <c r="AL70" s="112"/>
      <c r="AM70" s="112"/>
      <c r="AN70" s="112"/>
      <c r="AO70" s="112"/>
      <c r="AP70" s="112"/>
      <c r="AQ70" s="112"/>
    </row>
    <row r="71" ht="15.75" customHeight="1">
      <c r="A71" s="106"/>
      <c r="B71" s="106" t="s">
        <v>52</v>
      </c>
      <c r="C71" s="106"/>
      <c r="D71" s="107"/>
      <c r="E71" s="107"/>
      <c r="F71" s="107"/>
      <c r="G71" s="107"/>
      <c r="H71" s="107"/>
      <c r="I71" s="107"/>
      <c r="J71" s="108"/>
      <c r="K71" s="108"/>
      <c r="L71" s="176"/>
      <c r="M71" s="176"/>
      <c r="N71" s="176"/>
      <c r="O71" s="176">
        <v>-33.38</v>
      </c>
      <c r="P71" s="173">
        <v>-38.45</v>
      </c>
      <c r="Q71" s="174">
        <f t="shared" ref="Q71:U71" si="51">Q133*Q112</f>
        <v>-40.13910865</v>
      </c>
      <c r="R71" s="175">
        <f t="shared" si="51"/>
        <v>-38.22332228</v>
      </c>
      <c r="S71" s="175">
        <f t="shared" si="51"/>
        <v>-36.63450834</v>
      </c>
      <c r="T71" s="175">
        <f t="shared" si="51"/>
        <v>-37.76270806</v>
      </c>
      <c r="U71" s="175">
        <f t="shared" si="51"/>
        <v>-39.20675173</v>
      </c>
      <c r="V71" s="177"/>
      <c r="W71" s="112"/>
      <c r="X71" s="113"/>
      <c r="Z71" s="112"/>
      <c r="AA71" s="112"/>
      <c r="AB71" s="112"/>
      <c r="AC71" s="112"/>
      <c r="AD71" s="112"/>
      <c r="AE71" s="112"/>
      <c r="AF71" s="112"/>
      <c r="AG71" s="112"/>
      <c r="AH71" s="112"/>
      <c r="AI71" s="112"/>
      <c r="AJ71" s="112"/>
      <c r="AK71" s="112"/>
      <c r="AL71" s="112"/>
      <c r="AM71" s="112"/>
      <c r="AN71" s="112"/>
      <c r="AO71" s="112"/>
      <c r="AP71" s="112"/>
      <c r="AQ71" s="112"/>
    </row>
    <row r="72" ht="15.75" customHeight="1">
      <c r="A72" s="106"/>
      <c r="B72" s="106" t="s">
        <v>53</v>
      </c>
      <c r="C72" s="106"/>
      <c r="D72" s="107"/>
      <c r="E72" s="107"/>
      <c r="F72" s="107"/>
      <c r="G72" s="107"/>
      <c r="H72" s="107"/>
      <c r="I72" s="107"/>
      <c r="J72" s="108"/>
      <c r="K72" s="108"/>
      <c r="L72" s="176"/>
      <c r="M72" s="176"/>
      <c r="N72" s="176"/>
      <c r="O72" s="178">
        <v>14.27</v>
      </c>
      <c r="P72" s="175">
        <v>-18.57</v>
      </c>
      <c r="Q72" s="174"/>
      <c r="R72" s="175"/>
      <c r="S72" s="175"/>
      <c r="T72" s="175"/>
      <c r="U72" s="175"/>
      <c r="V72" s="177"/>
      <c r="W72" s="112"/>
      <c r="X72" s="113"/>
      <c r="Y72" s="113"/>
      <c r="Z72" s="112"/>
      <c r="AA72" s="112"/>
      <c r="AB72" s="112"/>
      <c r="AC72" s="112"/>
      <c r="AD72" s="112"/>
      <c r="AE72" s="112"/>
      <c r="AF72" s="112"/>
      <c r="AG72" s="112"/>
      <c r="AH72" s="112"/>
      <c r="AI72" s="112"/>
      <c r="AJ72" s="112"/>
      <c r="AK72" s="112"/>
      <c r="AL72" s="112"/>
      <c r="AM72" s="112"/>
      <c r="AN72" s="112"/>
      <c r="AO72" s="112"/>
      <c r="AP72" s="112"/>
      <c r="AQ72" s="112"/>
    </row>
    <row r="73" ht="15.75" customHeight="1">
      <c r="A73" s="106"/>
      <c r="B73" s="106" t="s">
        <v>54</v>
      </c>
      <c r="C73" s="106"/>
      <c r="D73" s="107"/>
      <c r="E73" s="107"/>
      <c r="F73" s="107"/>
      <c r="G73" s="107"/>
      <c r="H73" s="107"/>
      <c r="I73" s="107"/>
      <c r="J73" s="108"/>
      <c r="K73" s="108">
        <v>-6.45</v>
      </c>
      <c r="L73" s="176">
        <v>-32.52</v>
      </c>
      <c r="M73" s="176">
        <v>-10.75</v>
      </c>
      <c r="N73" s="176">
        <v>2.68</v>
      </c>
      <c r="O73" s="179">
        <v>11.35</v>
      </c>
      <c r="P73" s="173">
        <v>11.58</v>
      </c>
      <c r="Q73" s="174">
        <f t="shared" ref="Q73:U73" si="52">P123*Q117</f>
        <v>5.7615</v>
      </c>
      <c r="R73" s="175">
        <f t="shared" si="52"/>
        <v>3.747873783</v>
      </c>
      <c r="S73" s="175">
        <f t="shared" si="52"/>
        <v>3.71059219</v>
      </c>
      <c r="T73" s="175">
        <f t="shared" si="52"/>
        <v>3.679708671</v>
      </c>
      <c r="U73" s="175">
        <f t="shared" si="52"/>
        <v>3.540542284</v>
      </c>
      <c r="V73" s="177"/>
      <c r="W73" s="112"/>
      <c r="X73" s="113"/>
      <c r="Z73" s="112"/>
      <c r="AA73" s="112"/>
      <c r="AB73" s="112"/>
      <c r="AC73" s="112"/>
      <c r="AD73" s="112"/>
      <c r="AE73" s="112"/>
      <c r="AF73" s="112"/>
      <c r="AG73" s="112"/>
      <c r="AH73" s="112"/>
      <c r="AI73" s="112"/>
      <c r="AJ73" s="112"/>
      <c r="AK73" s="112"/>
      <c r="AL73" s="112"/>
      <c r="AM73" s="112"/>
      <c r="AN73" s="112"/>
      <c r="AO73" s="112"/>
      <c r="AP73" s="112"/>
      <c r="AQ73" s="112"/>
    </row>
    <row r="74" ht="15.75" customHeight="1">
      <c r="A74" s="180"/>
      <c r="B74" s="180" t="s">
        <v>55</v>
      </c>
      <c r="C74" s="180"/>
      <c r="D74" s="113"/>
      <c r="E74" s="113"/>
      <c r="F74" s="113"/>
      <c r="G74" s="113"/>
      <c r="H74" s="113"/>
      <c r="I74" s="113"/>
      <c r="J74" s="181"/>
      <c r="K74" s="181">
        <f t="shared" ref="K74:U74" si="53">K66+K70+K73+K71+K72</f>
        <v>148.7</v>
      </c>
      <c r="L74" s="181">
        <f t="shared" si="53"/>
        <v>-520.72</v>
      </c>
      <c r="M74" s="181">
        <f t="shared" si="53"/>
        <v>-291.15</v>
      </c>
      <c r="N74" s="181">
        <f t="shared" si="53"/>
        <v>67.8</v>
      </c>
      <c r="O74" s="181">
        <f t="shared" si="53"/>
        <v>153.92</v>
      </c>
      <c r="P74" s="181">
        <f t="shared" si="53"/>
        <v>180.73</v>
      </c>
      <c r="Q74" s="182">
        <f t="shared" si="53"/>
        <v>216.5830538</v>
      </c>
      <c r="R74" s="181">
        <f t="shared" si="53"/>
        <v>194.4955337</v>
      </c>
      <c r="S74" s="181">
        <f t="shared" si="53"/>
        <v>162.7679827</v>
      </c>
      <c r="T74" s="181">
        <f t="shared" si="53"/>
        <v>177.1462216</v>
      </c>
      <c r="U74" s="181">
        <f t="shared" si="53"/>
        <v>187.8540875</v>
      </c>
      <c r="V74" s="113"/>
      <c r="W74" s="112"/>
      <c r="X74" s="120"/>
      <c r="Z74" s="112"/>
      <c r="AA74" s="112"/>
      <c r="AB74" s="112"/>
      <c r="AC74" s="112"/>
      <c r="AD74" s="112"/>
      <c r="AE74" s="112"/>
      <c r="AF74" s="112"/>
      <c r="AG74" s="112"/>
      <c r="AH74" s="112"/>
      <c r="AI74" s="112"/>
      <c r="AJ74" s="112"/>
      <c r="AK74" s="112"/>
      <c r="AL74" s="112"/>
      <c r="AM74" s="112"/>
      <c r="AN74" s="112"/>
      <c r="AO74" s="112"/>
      <c r="AP74" s="112"/>
      <c r="AQ74" s="112"/>
    </row>
    <row r="75" ht="15.75" customHeight="1">
      <c r="A75" s="183"/>
      <c r="B75" s="183"/>
      <c r="C75" s="183"/>
      <c r="D75" s="183"/>
      <c r="E75" s="183"/>
      <c r="F75" s="183"/>
      <c r="G75" s="183"/>
      <c r="H75" s="183"/>
      <c r="I75" s="183"/>
      <c r="J75" s="183"/>
      <c r="K75" s="183"/>
      <c r="L75" s="54"/>
      <c r="M75" s="54"/>
      <c r="N75" s="54"/>
      <c r="O75" s="54"/>
      <c r="P75" s="54"/>
      <c r="Q75" s="55"/>
      <c r="R75" s="54"/>
      <c r="S75" s="54"/>
      <c r="T75" s="54"/>
      <c r="U75" s="54"/>
      <c r="V75" s="183"/>
      <c r="W75" s="183"/>
      <c r="X75" s="50"/>
      <c r="Z75" s="183"/>
      <c r="AA75" s="183"/>
      <c r="AB75" s="183"/>
      <c r="AC75" s="183"/>
      <c r="AD75" s="183"/>
      <c r="AE75" s="183"/>
      <c r="AF75" s="183"/>
      <c r="AG75" s="183"/>
      <c r="AH75" s="183"/>
      <c r="AI75" s="183"/>
      <c r="AJ75" s="183"/>
      <c r="AK75" s="183"/>
      <c r="AL75" s="183"/>
      <c r="AM75" s="183"/>
      <c r="AN75" s="183"/>
      <c r="AO75" s="183"/>
      <c r="AP75" s="183"/>
      <c r="AQ75" s="183"/>
    </row>
    <row r="76" ht="15.75" customHeight="1">
      <c r="A76" s="106"/>
      <c r="B76" s="106" t="s">
        <v>56</v>
      </c>
      <c r="C76" s="106"/>
      <c r="D76" s="107"/>
      <c r="E76" s="107"/>
      <c r="F76" s="107"/>
      <c r="G76" s="107"/>
      <c r="H76" s="107"/>
      <c r="I76" s="107"/>
      <c r="J76" s="184"/>
      <c r="K76" s="184">
        <v>7.61</v>
      </c>
      <c r="L76" s="184">
        <v>-143.06</v>
      </c>
      <c r="M76" s="184">
        <v>73.76</v>
      </c>
      <c r="N76" s="184">
        <v>88.51</v>
      </c>
      <c r="O76" s="185">
        <v>-4.58</v>
      </c>
      <c r="P76" s="185">
        <v>43.73</v>
      </c>
      <c r="Q76" s="186"/>
      <c r="R76" s="187"/>
      <c r="S76" s="187"/>
      <c r="T76" s="187"/>
      <c r="U76" s="187"/>
      <c r="V76" s="187"/>
      <c r="W76" s="187"/>
      <c r="X76" s="120"/>
      <c r="Z76" s="112"/>
      <c r="AA76" s="112"/>
      <c r="AB76" s="112"/>
      <c r="AC76" s="112"/>
      <c r="AD76" s="112"/>
      <c r="AE76" s="112"/>
      <c r="AF76" s="112"/>
      <c r="AG76" s="112"/>
      <c r="AH76" s="112"/>
      <c r="AI76" s="112"/>
      <c r="AJ76" s="112"/>
      <c r="AK76" s="112"/>
      <c r="AL76" s="112"/>
      <c r="AM76" s="112"/>
      <c r="AN76" s="112"/>
      <c r="AO76" s="112"/>
      <c r="AP76" s="112"/>
      <c r="AQ76" s="112"/>
    </row>
    <row r="77" ht="15.75" customHeight="1">
      <c r="A77" s="180"/>
      <c r="B77" s="180" t="s">
        <v>57</v>
      </c>
      <c r="C77" s="180"/>
      <c r="D77" s="113"/>
      <c r="E77" s="113"/>
      <c r="F77" s="113"/>
      <c r="G77" s="113"/>
      <c r="H77" s="113"/>
      <c r="I77" s="113"/>
      <c r="J77" s="181"/>
      <c r="K77" s="181">
        <f t="shared" ref="K77:U77" si="54">K74+K76</f>
        <v>156.31</v>
      </c>
      <c r="L77" s="181">
        <f t="shared" si="54"/>
        <v>-663.78</v>
      </c>
      <c r="M77" s="181">
        <f t="shared" si="54"/>
        <v>-217.39</v>
      </c>
      <c r="N77" s="181">
        <f t="shared" si="54"/>
        <v>156.31</v>
      </c>
      <c r="O77" s="181">
        <f t="shared" si="54"/>
        <v>149.34</v>
      </c>
      <c r="P77" s="181">
        <f t="shared" si="54"/>
        <v>224.46</v>
      </c>
      <c r="Q77" s="182">
        <f t="shared" si="54"/>
        <v>216.5830538</v>
      </c>
      <c r="R77" s="181">
        <f t="shared" si="54"/>
        <v>194.4955337</v>
      </c>
      <c r="S77" s="181">
        <f t="shared" si="54"/>
        <v>162.7679827</v>
      </c>
      <c r="T77" s="181">
        <f t="shared" si="54"/>
        <v>177.1462216</v>
      </c>
      <c r="U77" s="181">
        <f t="shared" si="54"/>
        <v>187.8540875</v>
      </c>
      <c r="V77" s="113"/>
      <c r="W77" s="112"/>
      <c r="X77" s="120"/>
      <c r="Z77" s="112"/>
      <c r="AA77" s="112"/>
      <c r="AB77" s="112"/>
      <c r="AC77" s="112"/>
      <c r="AD77" s="112"/>
      <c r="AE77" s="112"/>
      <c r="AF77" s="112"/>
      <c r="AG77" s="112"/>
      <c r="AH77" s="112"/>
      <c r="AI77" s="112"/>
      <c r="AJ77" s="112"/>
      <c r="AK77" s="112"/>
      <c r="AL77" s="112"/>
      <c r="AM77" s="112"/>
      <c r="AN77" s="112"/>
      <c r="AO77" s="112"/>
      <c r="AP77" s="112"/>
      <c r="AQ77" s="112"/>
    </row>
    <row r="78" ht="15.75" customHeight="1">
      <c r="A78" s="106"/>
      <c r="B78" s="106"/>
      <c r="C78" s="106"/>
      <c r="D78" s="107"/>
      <c r="E78" s="107"/>
      <c r="F78" s="107"/>
      <c r="G78" s="107"/>
      <c r="H78" s="107"/>
      <c r="I78" s="107"/>
      <c r="J78" s="111"/>
      <c r="K78" s="111"/>
      <c r="L78" s="111"/>
      <c r="M78" s="111"/>
      <c r="N78" s="111"/>
      <c r="O78" s="111"/>
      <c r="P78" s="111"/>
      <c r="Q78" s="110"/>
      <c r="R78" s="111"/>
      <c r="S78" s="111"/>
      <c r="T78" s="111"/>
      <c r="U78" s="111"/>
      <c r="V78" s="107"/>
      <c r="W78" s="112"/>
      <c r="X78" s="120"/>
      <c r="Z78" s="112"/>
      <c r="AA78" s="112"/>
      <c r="AB78" s="112"/>
      <c r="AC78" s="112"/>
      <c r="AD78" s="112"/>
      <c r="AE78" s="112"/>
      <c r="AF78" s="112"/>
      <c r="AG78" s="112"/>
      <c r="AH78" s="112"/>
      <c r="AI78" s="112"/>
      <c r="AJ78" s="112"/>
      <c r="AK78" s="112"/>
      <c r="AL78" s="112"/>
      <c r="AM78" s="112"/>
      <c r="AN78" s="112"/>
      <c r="AO78" s="112"/>
      <c r="AP78" s="112"/>
      <c r="AQ78" s="112"/>
    </row>
    <row r="79" ht="15.75" customHeight="1">
      <c r="A79" s="188"/>
      <c r="B79" s="188" t="s">
        <v>58</v>
      </c>
      <c r="C79" s="188"/>
      <c r="D79" s="189"/>
      <c r="E79" s="189"/>
      <c r="F79" s="189"/>
      <c r="G79" s="189"/>
      <c r="H79" s="189"/>
      <c r="I79" s="189"/>
      <c r="J79" s="190"/>
      <c r="K79" s="190">
        <v>-34.63</v>
      </c>
      <c r="L79" s="108">
        <v>51.05</v>
      </c>
      <c r="M79" s="108">
        <v>19.53</v>
      </c>
      <c r="N79" s="108">
        <v>-36.19</v>
      </c>
      <c r="O79" s="191">
        <v>-19.21</v>
      </c>
      <c r="P79" s="192">
        <v>-62.38</v>
      </c>
      <c r="Q79" s="186">
        <f t="shared" ref="Q79:U79" si="55">Q77*Q111</f>
        <v>-54.14576346</v>
      </c>
      <c r="R79" s="187">
        <f t="shared" si="55"/>
        <v>-48.62388342</v>
      </c>
      <c r="S79" s="187">
        <f t="shared" si="55"/>
        <v>-40.69199568</v>
      </c>
      <c r="T79" s="187">
        <f t="shared" si="55"/>
        <v>-44.2865554</v>
      </c>
      <c r="U79" s="187">
        <f t="shared" si="55"/>
        <v>-46.96352187</v>
      </c>
      <c r="V79" s="193"/>
      <c r="W79" s="112"/>
      <c r="X79" s="120"/>
      <c r="Z79" s="112"/>
      <c r="AA79" s="112"/>
      <c r="AB79" s="112"/>
      <c r="AC79" s="112"/>
      <c r="AD79" s="112"/>
      <c r="AE79" s="112"/>
      <c r="AF79" s="112"/>
      <c r="AG79" s="112"/>
      <c r="AH79" s="112"/>
      <c r="AI79" s="112"/>
      <c r="AJ79" s="112"/>
      <c r="AK79" s="112"/>
      <c r="AL79" s="112"/>
      <c r="AM79" s="112"/>
      <c r="AN79" s="112"/>
      <c r="AO79" s="112"/>
      <c r="AP79" s="112"/>
      <c r="AQ79" s="112"/>
    </row>
    <row r="80" ht="15.75" customHeight="1">
      <c r="A80" s="180"/>
      <c r="B80" s="180" t="s">
        <v>59</v>
      </c>
      <c r="C80" s="180"/>
      <c r="D80" s="113"/>
      <c r="E80" s="113"/>
      <c r="F80" s="113"/>
      <c r="G80" s="113"/>
      <c r="H80" s="113"/>
      <c r="I80" s="113"/>
      <c r="J80" s="181"/>
      <c r="K80" s="181">
        <f t="shared" ref="K80:U80" si="56">K77+K79</f>
        <v>121.68</v>
      </c>
      <c r="L80" s="181">
        <f t="shared" si="56"/>
        <v>-612.73</v>
      </c>
      <c r="M80" s="181">
        <f t="shared" si="56"/>
        <v>-197.86</v>
      </c>
      <c r="N80" s="181">
        <f t="shared" si="56"/>
        <v>120.12</v>
      </c>
      <c r="O80" s="181">
        <f t="shared" si="56"/>
        <v>130.13</v>
      </c>
      <c r="P80" s="181">
        <f t="shared" si="56"/>
        <v>162.08</v>
      </c>
      <c r="Q80" s="182">
        <f t="shared" si="56"/>
        <v>162.4372904</v>
      </c>
      <c r="R80" s="181">
        <f t="shared" si="56"/>
        <v>145.8716503</v>
      </c>
      <c r="S80" s="181">
        <f t="shared" si="56"/>
        <v>122.075987</v>
      </c>
      <c r="T80" s="181">
        <f t="shared" si="56"/>
        <v>132.8596662</v>
      </c>
      <c r="U80" s="181">
        <f t="shared" si="56"/>
        <v>140.8905656</v>
      </c>
      <c r="V80" s="113"/>
      <c r="W80" s="112"/>
      <c r="X80" s="120"/>
      <c r="Z80" s="112"/>
      <c r="AA80" s="112"/>
      <c r="AB80" s="112"/>
      <c r="AC80" s="112"/>
      <c r="AD80" s="112"/>
      <c r="AE80" s="112"/>
      <c r="AF80" s="112"/>
      <c r="AG80" s="112"/>
      <c r="AH80" s="112"/>
      <c r="AI80" s="112"/>
      <c r="AJ80" s="112"/>
      <c r="AK80" s="112"/>
      <c r="AL80" s="112"/>
      <c r="AM80" s="112"/>
      <c r="AN80" s="112"/>
      <c r="AO80" s="112"/>
      <c r="AP80" s="112"/>
      <c r="AQ80" s="112"/>
    </row>
    <row r="81" ht="15.75" customHeight="1">
      <c r="A81" s="14"/>
      <c r="B81" s="14"/>
      <c r="C81" s="14"/>
      <c r="D81" s="38"/>
      <c r="E81" s="38"/>
      <c r="F81" s="38"/>
      <c r="G81" s="38"/>
      <c r="H81" s="38"/>
      <c r="I81" s="38"/>
      <c r="J81" s="15"/>
      <c r="K81" s="15"/>
      <c r="L81" s="15"/>
      <c r="M81" s="15"/>
      <c r="N81" s="15"/>
      <c r="O81" s="15"/>
      <c r="P81" s="15"/>
      <c r="Q81" s="157"/>
      <c r="R81" s="15"/>
      <c r="S81" s="15"/>
      <c r="T81" s="15"/>
      <c r="U81" s="15"/>
      <c r="V81" s="38"/>
      <c r="X81" s="128"/>
    </row>
    <row r="82" ht="15.75" customHeight="1">
      <c r="A82" s="14"/>
      <c r="B82" s="14" t="s">
        <v>60</v>
      </c>
      <c r="C82" s="14"/>
      <c r="D82" s="38"/>
      <c r="E82" s="38"/>
      <c r="F82" s="38"/>
      <c r="G82" s="38"/>
      <c r="H82" s="38"/>
      <c r="I82" s="38"/>
      <c r="J82" s="167"/>
      <c r="K82" s="167"/>
      <c r="L82" s="167"/>
      <c r="M82" s="167"/>
      <c r="N82" s="167"/>
      <c r="O82" s="167"/>
      <c r="P82" s="167"/>
      <c r="Q82" s="194"/>
      <c r="R82" s="167"/>
      <c r="S82" s="167"/>
      <c r="T82" s="167"/>
      <c r="U82" s="167"/>
      <c r="V82" s="195"/>
      <c r="X82" s="128"/>
    </row>
    <row r="83" ht="15.75" customHeight="1">
      <c r="A83" s="14"/>
      <c r="B83" s="14" t="s">
        <v>61</v>
      </c>
      <c r="C83" s="14"/>
      <c r="D83" s="38"/>
      <c r="E83" s="38"/>
      <c r="F83" s="38"/>
      <c r="G83" s="38"/>
      <c r="H83" s="38"/>
      <c r="I83" s="38"/>
      <c r="J83" s="167"/>
      <c r="K83" s="196"/>
      <c r="L83" s="196"/>
      <c r="M83" s="196"/>
      <c r="N83" s="196"/>
      <c r="O83" s="196"/>
      <c r="P83" s="196"/>
      <c r="Q83" s="197"/>
      <c r="R83" s="196"/>
      <c r="S83" s="196"/>
      <c r="T83" s="196"/>
      <c r="U83" s="196"/>
      <c r="V83" s="195"/>
      <c r="X83" s="128"/>
    </row>
    <row r="84" ht="15.75" customHeight="1">
      <c r="A84" s="143"/>
      <c r="B84" s="143" t="s">
        <v>62</v>
      </c>
      <c r="C84" s="143"/>
      <c r="D84" s="120"/>
      <c r="E84" s="120"/>
      <c r="F84" s="120"/>
      <c r="G84" s="120"/>
      <c r="H84" s="120"/>
      <c r="I84" s="120"/>
      <c r="J84" s="144"/>
      <c r="K84" s="144">
        <f t="shared" ref="K84:U84" si="57">K80+K82+K83</f>
        <v>121.68</v>
      </c>
      <c r="L84" s="144">
        <f t="shared" si="57"/>
        <v>-612.73</v>
      </c>
      <c r="M84" s="144">
        <f t="shared" si="57"/>
        <v>-197.86</v>
      </c>
      <c r="N84" s="144">
        <f t="shared" si="57"/>
        <v>120.12</v>
      </c>
      <c r="O84" s="144">
        <f t="shared" si="57"/>
        <v>130.13</v>
      </c>
      <c r="P84" s="144">
        <f t="shared" si="57"/>
        <v>162.08</v>
      </c>
      <c r="Q84" s="145">
        <f t="shared" si="57"/>
        <v>162.4372904</v>
      </c>
      <c r="R84" s="144">
        <f t="shared" si="57"/>
        <v>145.8716503</v>
      </c>
      <c r="S84" s="144">
        <f t="shared" si="57"/>
        <v>122.075987</v>
      </c>
      <c r="T84" s="144">
        <f t="shared" si="57"/>
        <v>132.8596662</v>
      </c>
      <c r="U84" s="144">
        <f t="shared" si="57"/>
        <v>140.8905656</v>
      </c>
      <c r="V84" s="120"/>
      <c r="W84" s="198"/>
      <c r="X84" s="120"/>
      <c r="Z84" s="198"/>
      <c r="AA84" s="198"/>
      <c r="AB84" s="198"/>
      <c r="AC84" s="198"/>
      <c r="AD84" s="198"/>
      <c r="AE84" s="198"/>
      <c r="AF84" s="198"/>
      <c r="AG84" s="198"/>
      <c r="AH84" s="198"/>
      <c r="AI84" s="198"/>
      <c r="AJ84" s="198"/>
      <c r="AK84" s="198"/>
      <c r="AL84" s="198"/>
      <c r="AM84" s="198"/>
      <c r="AN84" s="198"/>
      <c r="AO84" s="198"/>
      <c r="AP84" s="198"/>
      <c r="AQ84" s="198"/>
    </row>
    <row r="85" ht="15.75" customHeight="1">
      <c r="A85" s="14"/>
      <c r="B85" s="14"/>
      <c r="C85" s="14" t="s">
        <v>38</v>
      </c>
      <c r="D85" s="38"/>
      <c r="E85" s="38"/>
      <c r="F85" s="38"/>
      <c r="G85" s="38"/>
      <c r="H85" s="38"/>
      <c r="I85" s="38"/>
      <c r="J85" s="15"/>
      <c r="K85" s="15"/>
      <c r="L85" s="39">
        <f t="shared" ref="L85:U85" si="58">L84/K84-1</f>
        <v>-6.035585141</v>
      </c>
      <c r="M85" s="39">
        <f t="shared" si="58"/>
        <v>-0.6770845234</v>
      </c>
      <c r="N85" s="39">
        <f t="shared" si="58"/>
        <v>-1.607095926</v>
      </c>
      <c r="O85" s="39">
        <f t="shared" si="58"/>
        <v>0.08333333333</v>
      </c>
      <c r="P85" s="39">
        <f t="shared" si="58"/>
        <v>0.2455237071</v>
      </c>
      <c r="Q85" s="40">
        <f t="shared" si="58"/>
        <v>0.002204407498</v>
      </c>
      <c r="R85" s="39">
        <f t="shared" si="58"/>
        <v>-0.101981756</v>
      </c>
      <c r="S85" s="39">
        <f t="shared" si="58"/>
        <v>-0.1631274012</v>
      </c>
      <c r="T85" s="39">
        <f t="shared" si="58"/>
        <v>0.08833579341</v>
      </c>
      <c r="U85" s="39">
        <f t="shared" si="58"/>
        <v>0.06044648185</v>
      </c>
      <c r="V85" s="38"/>
      <c r="X85" s="128"/>
    </row>
    <row r="86" ht="15.75" customHeight="1">
      <c r="A86" s="14"/>
      <c r="B86" s="14"/>
      <c r="C86" s="14"/>
      <c r="D86" s="38"/>
      <c r="E86" s="38"/>
      <c r="F86" s="38"/>
      <c r="G86" s="38"/>
      <c r="H86" s="38"/>
      <c r="I86" s="38"/>
      <c r="J86" s="15"/>
      <c r="K86" s="15"/>
      <c r="L86" s="15"/>
      <c r="M86" s="15"/>
      <c r="N86" s="15"/>
      <c r="O86" s="15"/>
      <c r="P86" s="15"/>
      <c r="Q86" s="157"/>
      <c r="R86" s="15"/>
      <c r="S86" s="15"/>
      <c r="T86" s="15"/>
      <c r="U86" s="15"/>
      <c r="V86" s="38"/>
      <c r="X86" s="43"/>
    </row>
    <row r="87" ht="15.75" customHeight="1">
      <c r="A87" s="188"/>
      <c r="B87" s="188" t="s">
        <v>63</v>
      </c>
      <c r="C87" s="188"/>
      <c r="D87" s="189"/>
      <c r="E87" s="189"/>
      <c r="F87" s="189"/>
      <c r="G87" s="189"/>
      <c r="H87" s="189"/>
      <c r="I87" s="189"/>
      <c r="J87" s="187"/>
      <c r="K87" s="187">
        <v>-8.78</v>
      </c>
      <c r="L87" s="187">
        <v>16.79</v>
      </c>
      <c r="M87" s="187">
        <v>4.96</v>
      </c>
      <c r="N87" s="187">
        <v>-9.43</v>
      </c>
      <c r="O87" s="187">
        <v>-12.38</v>
      </c>
      <c r="P87" s="192">
        <v>-21.42</v>
      </c>
      <c r="Q87" s="186">
        <f t="shared" ref="Q87:U87" si="59">Q84*Q113</f>
        <v>-21.46721841</v>
      </c>
      <c r="R87" s="187">
        <f t="shared" si="59"/>
        <v>-19.27795378</v>
      </c>
      <c r="S87" s="187">
        <f t="shared" si="59"/>
        <v>-16.13319128</v>
      </c>
      <c r="T87" s="187">
        <f t="shared" si="59"/>
        <v>-17.55832953</v>
      </c>
      <c r="U87" s="187">
        <f t="shared" si="59"/>
        <v>-18.61966878</v>
      </c>
      <c r="V87" s="193"/>
      <c r="W87" s="112"/>
      <c r="X87" s="30"/>
      <c r="Z87" s="112"/>
      <c r="AA87" s="112"/>
      <c r="AB87" s="112"/>
      <c r="AC87" s="112"/>
      <c r="AD87" s="112"/>
      <c r="AE87" s="112"/>
      <c r="AF87" s="112"/>
      <c r="AG87" s="112"/>
      <c r="AH87" s="112"/>
      <c r="AI87" s="112"/>
      <c r="AJ87" s="112"/>
      <c r="AK87" s="112"/>
      <c r="AL87" s="112"/>
      <c r="AM87" s="112"/>
      <c r="AN87" s="112"/>
      <c r="AO87" s="112"/>
      <c r="AP87" s="112"/>
      <c r="AQ87" s="112"/>
    </row>
    <row r="88" ht="15.75" customHeight="1">
      <c r="A88" s="29"/>
      <c r="B88" s="29" t="s">
        <v>64</v>
      </c>
      <c r="C88" s="29"/>
      <c r="D88" s="30"/>
      <c r="E88" s="30"/>
      <c r="F88" s="30"/>
      <c r="G88" s="30"/>
      <c r="H88" s="30"/>
      <c r="I88" s="30"/>
      <c r="J88" s="32"/>
      <c r="K88" s="32">
        <f t="shared" ref="K88:U88" si="60">K84+K87</f>
        <v>112.9</v>
      </c>
      <c r="L88" s="32">
        <f t="shared" si="60"/>
        <v>-595.94</v>
      </c>
      <c r="M88" s="32">
        <f t="shared" si="60"/>
        <v>-192.9</v>
      </c>
      <c r="N88" s="32">
        <f t="shared" si="60"/>
        <v>110.69</v>
      </c>
      <c r="O88" s="32">
        <f t="shared" si="60"/>
        <v>117.75</v>
      </c>
      <c r="P88" s="32">
        <f t="shared" si="60"/>
        <v>140.66</v>
      </c>
      <c r="Q88" s="34">
        <f t="shared" si="60"/>
        <v>140.970072</v>
      </c>
      <c r="R88" s="32">
        <f t="shared" si="60"/>
        <v>126.5936965</v>
      </c>
      <c r="S88" s="32">
        <f t="shared" si="60"/>
        <v>105.9427958</v>
      </c>
      <c r="T88" s="32">
        <f t="shared" si="60"/>
        <v>115.3013367</v>
      </c>
      <c r="U88" s="32">
        <f t="shared" si="60"/>
        <v>122.2708968</v>
      </c>
      <c r="V88" s="30"/>
      <c r="W88" s="35">
        <f>RRI(5,P88,U88)</f>
        <v>-0.02763236077</v>
      </c>
      <c r="Y88" s="36">
        <f>RRI(4,Q88,U88)</f>
        <v>-0.03495171324</v>
      </c>
      <c r="AA88" s="199"/>
      <c r="AB88" s="199"/>
      <c r="AC88" s="199"/>
      <c r="AD88" s="199"/>
      <c r="AE88" s="199"/>
      <c r="AF88" s="199"/>
      <c r="AG88" s="199"/>
      <c r="AH88" s="199"/>
      <c r="AI88" s="199"/>
      <c r="AJ88" s="199"/>
      <c r="AK88" s="199"/>
      <c r="AL88" s="199"/>
      <c r="AM88" s="199"/>
      <c r="AN88" s="199"/>
      <c r="AO88" s="199"/>
      <c r="AP88" s="199"/>
      <c r="AQ88" s="199"/>
    </row>
    <row r="89" ht="15.75" customHeight="1">
      <c r="A89" s="14"/>
      <c r="B89" s="14"/>
      <c r="C89" s="14" t="s">
        <v>65</v>
      </c>
      <c r="D89" s="38"/>
      <c r="E89" s="38"/>
      <c r="F89" s="38"/>
      <c r="G89" s="38"/>
      <c r="H89" s="38"/>
      <c r="I89" s="38"/>
      <c r="J89" s="39"/>
      <c r="K89" s="39">
        <f t="shared" ref="K89:U89" si="61">K88/K7</f>
        <v>0.06308883847</v>
      </c>
      <c r="L89" s="39">
        <f t="shared" si="61"/>
        <v>-1.127819833</v>
      </c>
      <c r="M89" s="39">
        <f t="shared" si="61"/>
        <v>-0.2331935059</v>
      </c>
      <c r="N89" s="39">
        <f t="shared" si="61"/>
        <v>0.06589592623</v>
      </c>
      <c r="O89" s="39">
        <f t="shared" si="61"/>
        <v>0.0610483202</v>
      </c>
      <c r="P89" s="39">
        <f t="shared" si="61"/>
        <v>0.06988309759</v>
      </c>
      <c r="Q89" s="40">
        <f t="shared" si="61"/>
        <v>0.06708988932</v>
      </c>
      <c r="R89" s="39">
        <f t="shared" si="61"/>
        <v>0.06326762431</v>
      </c>
      <c r="S89" s="39">
        <f t="shared" si="61"/>
        <v>0.05524321434</v>
      </c>
      <c r="T89" s="39">
        <f t="shared" si="61"/>
        <v>0.05832692608</v>
      </c>
      <c r="U89" s="39">
        <f t="shared" si="61"/>
        <v>0.05957445982</v>
      </c>
      <c r="V89" s="38"/>
      <c r="X89" s="43"/>
    </row>
    <row r="90" ht="15.75" customHeight="1">
      <c r="A90" s="14"/>
      <c r="B90" s="14" t="s">
        <v>66</v>
      </c>
      <c r="C90" s="14"/>
      <c r="D90" s="38"/>
      <c r="E90" s="38"/>
      <c r="F90" s="38"/>
      <c r="G90" s="38"/>
      <c r="H90" s="38"/>
      <c r="I90" s="38"/>
      <c r="J90" s="200"/>
      <c r="K90" s="201">
        <v>227.67</v>
      </c>
      <c r="L90" s="201">
        <v>214.07</v>
      </c>
      <c r="M90" s="201">
        <v>220.18</v>
      </c>
      <c r="N90" s="201">
        <v>220.13</v>
      </c>
      <c r="O90" s="201">
        <v>220.17</v>
      </c>
      <c r="P90" s="202">
        <f t="shared" ref="P90:U90" si="62">O90+P254</f>
        <v>220.17</v>
      </c>
      <c r="Q90" s="203">
        <f t="shared" si="62"/>
        <v>220.17</v>
      </c>
      <c r="R90" s="202">
        <f t="shared" si="62"/>
        <v>220.17</v>
      </c>
      <c r="S90" s="202">
        <f t="shared" si="62"/>
        <v>220.17</v>
      </c>
      <c r="T90" s="202">
        <f t="shared" si="62"/>
        <v>220.17</v>
      </c>
      <c r="U90" s="202">
        <f t="shared" si="62"/>
        <v>220.17</v>
      </c>
      <c r="V90" s="204"/>
      <c r="X90" s="43"/>
    </row>
    <row r="91" ht="15.75" customHeight="1">
      <c r="A91" s="14"/>
      <c r="B91" s="14" t="s">
        <v>67</v>
      </c>
      <c r="C91" s="14"/>
      <c r="D91" s="38"/>
      <c r="E91" s="38"/>
      <c r="F91" s="38"/>
      <c r="G91" s="38"/>
      <c r="H91" s="38"/>
      <c r="I91" s="38"/>
      <c r="J91" s="200"/>
      <c r="K91" s="201">
        <v>227.67</v>
      </c>
      <c r="L91" s="201">
        <v>214.07</v>
      </c>
      <c r="M91" s="201">
        <v>220.18</v>
      </c>
      <c r="N91" s="201">
        <v>220.13</v>
      </c>
      <c r="O91" s="201">
        <v>220.17</v>
      </c>
      <c r="P91" s="202">
        <f t="shared" ref="P91:U91" si="63">O91+P254</f>
        <v>220.17</v>
      </c>
      <c r="Q91" s="203">
        <f t="shared" si="63"/>
        <v>220.17</v>
      </c>
      <c r="R91" s="202">
        <f t="shared" si="63"/>
        <v>220.17</v>
      </c>
      <c r="S91" s="202">
        <f t="shared" si="63"/>
        <v>220.17</v>
      </c>
      <c r="T91" s="202">
        <f t="shared" si="63"/>
        <v>220.17</v>
      </c>
      <c r="U91" s="202">
        <f t="shared" si="63"/>
        <v>220.17</v>
      </c>
      <c r="V91" s="204"/>
      <c r="X91" s="43"/>
    </row>
    <row r="92" ht="15.75" customHeight="1">
      <c r="A92" s="14"/>
      <c r="B92" s="14"/>
      <c r="C92" s="14"/>
      <c r="D92" s="38"/>
      <c r="E92" s="38"/>
      <c r="F92" s="38"/>
      <c r="G92" s="38"/>
      <c r="H92" s="38"/>
      <c r="I92" s="38"/>
      <c r="J92" s="15"/>
      <c r="K92" s="15"/>
      <c r="L92" s="15"/>
      <c r="M92" s="15"/>
      <c r="N92" s="15"/>
      <c r="O92" s="15"/>
      <c r="P92" s="15"/>
      <c r="Q92" s="157"/>
      <c r="R92" s="15"/>
      <c r="S92" s="15"/>
      <c r="T92" s="15"/>
      <c r="U92" s="15"/>
      <c r="V92" s="38"/>
      <c r="X92" s="43"/>
    </row>
    <row r="93" ht="15.75" customHeight="1">
      <c r="A93" s="106"/>
      <c r="B93" s="106" t="s">
        <v>68</v>
      </c>
      <c r="C93" s="106"/>
      <c r="D93" s="107"/>
      <c r="E93" s="107"/>
      <c r="F93" s="107"/>
      <c r="G93" s="107"/>
      <c r="H93" s="107"/>
      <c r="I93" s="107"/>
      <c r="J93" s="111"/>
      <c r="K93" s="111">
        <f t="shared" ref="K93:U93" si="64">K88/K90</f>
        <v>0.4958931787</v>
      </c>
      <c r="L93" s="111">
        <f t="shared" si="64"/>
        <v>-2.783855748</v>
      </c>
      <c r="M93" s="111">
        <f t="shared" si="64"/>
        <v>-0.8761013716</v>
      </c>
      <c r="N93" s="111">
        <f t="shared" si="64"/>
        <v>0.5028392314</v>
      </c>
      <c r="O93" s="111">
        <f t="shared" si="64"/>
        <v>0.5348140074</v>
      </c>
      <c r="P93" s="111">
        <f t="shared" si="64"/>
        <v>0.6388699641</v>
      </c>
      <c r="Q93" s="110">
        <f t="shared" si="64"/>
        <v>0.6402782939</v>
      </c>
      <c r="R93" s="111">
        <f t="shared" si="64"/>
        <v>0.5749815891</v>
      </c>
      <c r="S93" s="111">
        <f t="shared" si="64"/>
        <v>0.4811863367</v>
      </c>
      <c r="T93" s="111">
        <f t="shared" si="64"/>
        <v>0.5236923136</v>
      </c>
      <c r="U93" s="111">
        <f t="shared" si="64"/>
        <v>0.5553476715</v>
      </c>
      <c r="V93" s="111"/>
      <c r="W93" s="112"/>
      <c r="X93" s="120"/>
      <c r="Z93" s="112"/>
      <c r="AA93" s="112"/>
      <c r="AB93" s="112"/>
      <c r="AC93" s="112"/>
      <c r="AD93" s="112"/>
      <c r="AE93" s="112"/>
      <c r="AF93" s="112"/>
      <c r="AG93" s="112"/>
      <c r="AH93" s="112"/>
      <c r="AI93" s="112"/>
      <c r="AJ93" s="112"/>
      <c r="AK93" s="112"/>
      <c r="AL93" s="112"/>
      <c r="AM93" s="112"/>
      <c r="AN93" s="112"/>
      <c r="AO93" s="112"/>
      <c r="AP93" s="112"/>
      <c r="AQ93" s="112"/>
    </row>
    <row r="94" ht="15.75" customHeight="1">
      <c r="A94" s="180"/>
      <c r="B94" s="180" t="s">
        <v>69</v>
      </c>
      <c r="C94" s="180"/>
      <c r="D94" s="113"/>
      <c r="E94" s="113"/>
      <c r="F94" s="113"/>
      <c r="G94" s="113"/>
      <c r="H94" s="113"/>
      <c r="I94" s="113"/>
      <c r="J94" s="181"/>
      <c r="K94" s="181">
        <f t="shared" ref="K94:U94" si="65">K88/K91</f>
        <v>0.4958931787</v>
      </c>
      <c r="L94" s="181">
        <f t="shared" si="65"/>
        <v>-2.783855748</v>
      </c>
      <c r="M94" s="181">
        <f t="shared" si="65"/>
        <v>-0.8761013716</v>
      </c>
      <c r="N94" s="181">
        <f t="shared" si="65"/>
        <v>0.5028392314</v>
      </c>
      <c r="O94" s="181">
        <f t="shared" si="65"/>
        <v>0.5348140074</v>
      </c>
      <c r="P94" s="181">
        <f t="shared" si="65"/>
        <v>0.6388699641</v>
      </c>
      <c r="Q94" s="182">
        <f t="shared" si="65"/>
        <v>0.6402782939</v>
      </c>
      <c r="R94" s="181">
        <f t="shared" si="65"/>
        <v>0.5749815891</v>
      </c>
      <c r="S94" s="181">
        <f t="shared" si="65"/>
        <v>0.4811863367</v>
      </c>
      <c r="T94" s="181">
        <f t="shared" si="65"/>
        <v>0.5236923136</v>
      </c>
      <c r="U94" s="181">
        <f t="shared" si="65"/>
        <v>0.5553476715</v>
      </c>
      <c r="V94" s="181"/>
      <c r="W94" s="112"/>
      <c r="X94" s="30"/>
      <c r="Z94" s="112"/>
      <c r="AA94" s="112"/>
      <c r="AB94" s="112"/>
      <c r="AC94" s="112"/>
      <c r="AD94" s="112"/>
      <c r="AE94" s="112"/>
      <c r="AF94" s="112"/>
      <c r="AG94" s="112"/>
      <c r="AH94" s="112"/>
      <c r="AI94" s="112"/>
      <c r="AJ94" s="112"/>
      <c r="AK94" s="112"/>
      <c r="AL94" s="112"/>
      <c r="AM94" s="112"/>
      <c r="AN94" s="112"/>
      <c r="AO94" s="112"/>
      <c r="AP94" s="112"/>
      <c r="AQ94" s="112"/>
    </row>
    <row r="95" ht="15.75" customHeight="1">
      <c r="A95" s="183"/>
      <c r="B95" s="183"/>
      <c r="C95" s="183" t="s">
        <v>38</v>
      </c>
      <c r="D95" s="183"/>
      <c r="E95" s="183"/>
      <c r="F95" s="183"/>
      <c r="G95" s="183"/>
      <c r="H95" s="183"/>
      <c r="I95" s="183"/>
      <c r="J95" s="183"/>
      <c r="K95" s="183"/>
      <c r="L95" s="54">
        <f t="shared" ref="L95:U95" si="66">L94/K94-1</f>
        <v>-6.613821419</v>
      </c>
      <c r="M95" s="54">
        <f t="shared" si="66"/>
        <v>-0.6852921089</v>
      </c>
      <c r="N95" s="54">
        <f t="shared" si="66"/>
        <v>-1.573950969</v>
      </c>
      <c r="O95" s="54">
        <f t="shared" si="66"/>
        <v>0.06358846725</v>
      </c>
      <c r="P95" s="54">
        <f t="shared" si="66"/>
        <v>0.1945647558</v>
      </c>
      <c r="Q95" s="55">
        <f t="shared" si="66"/>
        <v>0.002204407498</v>
      </c>
      <c r="R95" s="54">
        <f t="shared" si="66"/>
        <v>-0.101981756</v>
      </c>
      <c r="S95" s="54">
        <f t="shared" si="66"/>
        <v>-0.1631274012</v>
      </c>
      <c r="T95" s="54">
        <f t="shared" si="66"/>
        <v>0.08833579341</v>
      </c>
      <c r="U95" s="54">
        <f t="shared" si="66"/>
        <v>0.06044648185</v>
      </c>
      <c r="V95" s="183"/>
      <c r="W95" s="183"/>
      <c r="X95" s="50"/>
      <c r="Z95" s="183"/>
      <c r="AA95" s="183"/>
      <c r="AB95" s="183"/>
      <c r="AC95" s="183"/>
      <c r="AD95" s="183"/>
      <c r="AE95" s="183"/>
      <c r="AF95" s="183"/>
      <c r="AG95" s="183"/>
      <c r="AH95" s="183"/>
      <c r="AI95" s="183"/>
      <c r="AJ95" s="183"/>
      <c r="AK95" s="183"/>
      <c r="AL95" s="183"/>
      <c r="AM95" s="183"/>
      <c r="AN95" s="183"/>
      <c r="AO95" s="183"/>
      <c r="AP95" s="183"/>
      <c r="AQ95" s="183"/>
    </row>
    <row r="96" ht="15.75" customHeight="1">
      <c r="A96" s="205"/>
      <c r="B96" s="206" t="s">
        <v>70</v>
      </c>
      <c r="C96" s="205"/>
      <c r="D96" s="207"/>
      <c r="E96" s="207"/>
      <c r="F96" s="207"/>
      <c r="G96" s="207"/>
      <c r="H96" s="207"/>
      <c r="I96" s="207"/>
      <c r="J96" s="208"/>
      <c r="K96" s="208">
        <f t="shared" ref="K96:U96" si="67">K74*(1+K111)+K87</f>
        <v>106.9759721</v>
      </c>
      <c r="L96" s="208">
        <f t="shared" si="67"/>
        <v>-463.8824602</v>
      </c>
      <c r="M96" s="208">
        <f t="shared" si="67"/>
        <v>-260.0335094</v>
      </c>
      <c r="N96" s="208">
        <f t="shared" si="67"/>
        <v>42.67246305</v>
      </c>
      <c r="O96" s="208">
        <f t="shared" si="67"/>
        <v>121.7408625</v>
      </c>
      <c r="P96" s="209">
        <f t="shared" si="67"/>
        <v>109.0830669</v>
      </c>
      <c r="Q96" s="208">
        <f t="shared" si="67"/>
        <v>140.970072</v>
      </c>
      <c r="R96" s="208">
        <f t="shared" si="67"/>
        <v>126.5936965</v>
      </c>
      <c r="S96" s="208">
        <f t="shared" si="67"/>
        <v>105.9427958</v>
      </c>
      <c r="T96" s="208">
        <f t="shared" si="67"/>
        <v>115.3013367</v>
      </c>
      <c r="U96" s="208">
        <f t="shared" si="67"/>
        <v>122.2708968</v>
      </c>
      <c r="V96" s="208"/>
      <c r="W96" s="35">
        <f t="shared" ref="W96:W97" si="69">RRI(5,P96,U96)</f>
        <v>0.02308837882</v>
      </c>
      <c r="Y96" s="36">
        <f t="shared" ref="Y96:Y97" si="70">RRI(4,Q96,U96)</f>
        <v>-0.03495171324</v>
      </c>
      <c r="AA96" s="210"/>
      <c r="AB96" s="210"/>
      <c r="AC96" s="210"/>
      <c r="AD96" s="210"/>
      <c r="AE96" s="210"/>
      <c r="AF96" s="210"/>
      <c r="AG96" s="210"/>
      <c r="AH96" s="210"/>
      <c r="AI96" s="210"/>
      <c r="AJ96" s="210"/>
      <c r="AK96" s="210"/>
      <c r="AL96" s="210"/>
      <c r="AM96" s="210"/>
      <c r="AN96" s="210"/>
      <c r="AO96" s="210"/>
      <c r="AP96" s="210"/>
      <c r="AQ96" s="210"/>
    </row>
    <row r="97" ht="15.75" customHeight="1">
      <c r="A97" s="205"/>
      <c r="B97" s="206" t="s">
        <v>71</v>
      </c>
      <c r="C97" s="205"/>
      <c r="D97" s="207"/>
      <c r="E97" s="207"/>
      <c r="F97" s="207"/>
      <c r="G97" s="207"/>
      <c r="H97" s="207"/>
      <c r="I97" s="207"/>
      <c r="J97" s="208"/>
      <c r="K97" s="208">
        <f t="shared" ref="K97:U97" si="68">K96/K91</f>
        <v>0.4698729394</v>
      </c>
      <c r="L97" s="208">
        <f t="shared" si="68"/>
        <v>-2.166966227</v>
      </c>
      <c r="M97" s="208">
        <f t="shared" si="68"/>
        <v>-1.181004221</v>
      </c>
      <c r="N97" s="208">
        <f t="shared" si="68"/>
        <v>0.1938511927</v>
      </c>
      <c r="O97" s="208">
        <f t="shared" si="68"/>
        <v>0.5529402846</v>
      </c>
      <c r="P97" s="209">
        <f t="shared" si="68"/>
        <v>0.4954492752</v>
      </c>
      <c r="Q97" s="208">
        <f t="shared" si="68"/>
        <v>0.6402782939</v>
      </c>
      <c r="R97" s="208">
        <f t="shared" si="68"/>
        <v>0.5749815891</v>
      </c>
      <c r="S97" s="208">
        <f t="shared" si="68"/>
        <v>0.4811863367</v>
      </c>
      <c r="T97" s="208">
        <f t="shared" si="68"/>
        <v>0.5236923136</v>
      </c>
      <c r="U97" s="208">
        <f t="shared" si="68"/>
        <v>0.5553476715</v>
      </c>
      <c r="V97" s="208"/>
      <c r="W97" s="35">
        <f t="shared" si="69"/>
        <v>0.02308837882</v>
      </c>
      <c r="Y97" s="36">
        <f t="shared" si="70"/>
        <v>-0.03495171324</v>
      </c>
      <c r="AA97" s="210"/>
      <c r="AB97" s="210"/>
      <c r="AC97" s="210"/>
      <c r="AD97" s="210"/>
      <c r="AE97" s="210"/>
      <c r="AF97" s="210"/>
      <c r="AG97" s="210"/>
      <c r="AH97" s="210"/>
      <c r="AI97" s="210"/>
      <c r="AJ97" s="210"/>
      <c r="AK97" s="210"/>
      <c r="AL97" s="210"/>
      <c r="AM97" s="210"/>
      <c r="AN97" s="210"/>
      <c r="AO97" s="210"/>
      <c r="AP97" s="210"/>
      <c r="AQ97" s="210"/>
    </row>
    <row r="98" ht="15.75" customHeight="1">
      <c r="A98" s="14"/>
      <c r="B98" s="14"/>
      <c r="C98" s="14" t="s">
        <v>38</v>
      </c>
      <c r="D98" s="38"/>
      <c r="E98" s="38"/>
      <c r="F98" s="38"/>
      <c r="G98" s="38"/>
      <c r="H98" s="38"/>
      <c r="I98" s="38"/>
      <c r="J98" s="15"/>
      <c r="K98" s="15"/>
      <c r="L98" s="39">
        <f t="shared" ref="L98:U98" si="71">L97/K97-1</f>
        <v>-5.611813206</v>
      </c>
      <c r="M98" s="39">
        <f t="shared" si="71"/>
        <v>-0.4549964802</v>
      </c>
      <c r="N98" s="39">
        <f t="shared" si="71"/>
        <v>-1.164140982</v>
      </c>
      <c r="O98" s="39">
        <f t="shared" si="71"/>
        <v>1.852395576</v>
      </c>
      <c r="P98" s="39">
        <f t="shared" si="71"/>
        <v>-0.1039732699</v>
      </c>
      <c r="Q98" s="40">
        <f t="shared" si="71"/>
        <v>0.29231856</v>
      </c>
      <c r="R98" s="39">
        <f t="shared" si="71"/>
        <v>-0.101981756</v>
      </c>
      <c r="S98" s="39">
        <f t="shared" si="71"/>
        <v>-0.1631274012</v>
      </c>
      <c r="T98" s="39">
        <f t="shared" si="71"/>
        <v>0.08833579341</v>
      </c>
      <c r="U98" s="39">
        <f t="shared" si="71"/>
        <v>0.06044648185</v>
      </c>
      <c r="V98" s="38"/>
      <c r="X98" s="128"/>
    </row>
    <row r="99" ht="15.75" customHeight="1">
      <c r="A99" s="14"/>
      <c r="B99" s="14"/>
      <c r="C99" s="14"/>
      <c r="D99" s="38"/>
      <c r="E99" s="38"/>
      <c r="F99" s="38"/>
      <c r="G99" s="38"/>
      <c r="H99" s="38"/>
      <c r="I99" s="38"/>
      <c r="J99" s="38"/>
      <c r="K99" s="15"/>
      <c r="L99" s="15"/>
      <c r="M99" s="15"/>
      <c r="N99" s="15"/>
      <c r="O99" s="15"/>
      <c r="P99" s="15"/>
      <c r="Q99" s="157"/>
      <c r="R99" s="15"/>
      <c r="S99" s="15"/>
      <c r="T99" s="15"/>
      <c r="U99" s="15"/>
      <c r="V99" s="38"/>
      <c r="X99" s="43"/>
    </row>
    <row r="100" ht="15.75" customHeight="1">
      <c r="A100" s="121"/>
      <c r="B100" s="121" t="s">
        <v>72</v>
      </c>
      <c r="C100" s="121"/>
      <c r="D100" s="123"/>
      <c r="E100" s="123"/>
      <c r="F100" s="123"/>
      <c r="G100" s="123"/>
      <c r="H100" s="123"/>
      <c r="I100" s="123"/>
      <c r="J100" s="211"/>
      <c r="K100" s="211" t="str">
        <f t="shared" ref="K100:O100" si="72">K101/J94</f>
        <v>#DIV/0!</v>
      </c>
      <c r="L100" s="211">
        <f t="shared" si="72"/>
        <v>0</v>
      </c>
      <c r="M100" s="211">
        <f t="shared" si="72"/>
        <v>0</v>
      </c>
      <c r="N100" s="211">
        <f t="shared" si="72"/>
        <v>0</v>
      </c>
      <c r="O100" s="211">
        <f t="shared" si="72"/>
        <v>0.178983648</v>
      </c>
      <c r="P100" s="211">
        <f>P101/O97</f>
        <v>0.2531918977</v>
      </c>
      <c r="Q100" s="212">
        <v>0.24</v>
      </c>
      <c r="R100" s="211">
        <f>Q100</f>
        <v>0.24</v>
      </c>
      <c r="S100" s="213">
        <v>0.28</v>
      </c>
      <c r="T100" s="213">
        <v>0.35</v>
      </c>
      <c r="U100" s="211">
        <f>T100</f>
        <v>0.35</v>
      </c>
      <c r="V100" s="123"/>
      <c r="W100" s="214"/>
      <c r="X100" s="43"/>
      <c r="Z100" s="214"/>
      <c r="AA100" s="214"/>
      <c r="AB100" s="214"/>
      <c r="AC100" s="214"/>
      <c r="AD100" s="214"/>
      <c r="AE100" s="214"/>
      <c r="AF100" s="214"/>
      <c r="AG100" s="214"/>
      <c r="AH100" s="214"/>
      <c r="AI100" s="214"/>
      <c r="AJ100" s="214"/>
      <c r="AK100" s="214"/>
      <c r="AL100" s="214"/>
      <c r="AM100" s="214"/>
      <c r="AN100" s="214"/>
      <c r="AO100" s="214"/>
      <c r="AP100" s="214"/>
      <c r="AQ100" s="214"/>
    </row>
    <row r="101" ht="15.75" customHeight="1">
      <c r="A101" s="180"/>
      <c r="B101" s="180" t="s">
        <v>73</v>
      </c>
      <c r="C101" s="180"/>
      <c r="D101" s="113"/>
      <c r="E101" s="113"/>
      <c r="F101" s="113"/>
      <c r="G101" s="113"/>
      <c r="H101" s="113"/>
      <c r="I101" s="113"/>
      <c r="J101" s="215"/>
      <c r="K101" s="215"/>
      <c r="L101" s="215"/>
      <c r="M101" s="183"/>
      <c r="N101" s="215"/>
      <c r="O101" s="216">
        <v>0.09</v>
      </c>
      <c r="P101" s="217">
        <v>0.14</v>
      </c>
      <c r="Q101" s="218">
        <f t="shared" ref="Q101:U101" si="73">P94*Q100</f>
        <v>0.1533287914</v>
      </c>
      <c r="R101" s="219">
        <f t="shared" si="73"/>
        <v>0.1536667905</v>
      </c>
      <c r="S101" s="219">
        <f t="shared" si="73"/>
        <v>0.160994845</v>
      </c>
      <c r="T101" s="219">
        <f t="shared" si="73"/>
        <v>0.1684152179</v>
      </c>
      <c r="U101" s="219">
        <f t="shared" si="73"/>
        <v>0.1832923098</v>
      </c>
      <c r="V101" s="113"/>
      <c r="W101" s="220"/>
      <c r="X101" s="30"/>
      <c r="Z101" s="220"/>
      <c r="AA101" s="220"/>
      <c r="AB101" s="220"/>
      <c r="AC101" s="220"/>
      <c r="AD101" s="220"/>
      <c r="AE101" s="220"/>
      <c r="AF101" s="220"/>
      <c r="AG101" s="220"/>
      <c r="AH101" s="220"/>
      <c r="AI101" s="220"/>
      <c r="AJ101" s="220"/>
      <c r="AK101" s="220"/>
      <c r="AL101" s="220"/>
      <c r="AM101" s="220"/>
      <c r="AN101" s="220"/>
      <c r="AO101" s="220"/>
      <c r="AP101" s="220"/>
      <c r="AQ101" s="220"/>
    </row>
    <row r="102" ht="15.75" customHeight="1">
      <c r="A102" s="14"/>
      <c r="B102" s="14"/>
      <c r="C102" s="14" t="s">
        <v>38</v>
      </c>
      <c r="D102" s="38"/>
      <c r="E102" s="38"/>
      <c r="F102" s="38"/>
      <c r="G102" s="38"/>
      <c r="H102" s="38"/>
      <c r="I102" s="38"/>
      <c r="J102" s="15"/>
      <c r="K102" s="15"/>
      <c r="L102" s="39"/>
      <c r="M102" s="39"/>
      <c r="N102" s="39"/>
      <c r="O102" s="39"/>
      <c r="P102" s="39">
        <f t="shared" ref="P102:U102" si="74">P101/O101-1</f>
        <v>0.5555555556</v>
      </c>
      <c r="Q102" s="40">
        <f t="shared" si="74"/>
        <v>0.09520565277</v>
      </c>
      <c r="R102" s="39">
        <f t="shared" si="74"/>
        <v>0.002204407498</v>
      </c>
      <c r="S102" s="39">
        <f t="shared" si="74"/>
        <v>0.04768795136</v>
      </c>
      <c r="T102" s="39">
        <f t="shared" si="74"/>
        <v>0.04609074847</v>
      </c>
      <c r="U102" s="39">
        <f t="shared" si="74"/>
        <v>0.08833579341</v>
      </c>
      <c r="V102" s="38"/>
      <c r="X102" s="128"/>
    </row>
    <row r="103" ht="15.75" customHeight="1">
      <c r="A103" s="221"/>
      <c r="B103" s="222" t="s">
        <v>74</v>
      </c>
      <c r="C103" s="223"/>
      <c r="D103" s="224"/>
      <c r="E103" s="224"/>
      <c r="F103" s="224"/>
      <c r="G103" s="224"/>
      <c r="H103" s="224"/>
      <c r="I103" s="224"/>
      <c r="J103" s="224"/>
      <c r="K103" s="224"/>
      <c r="L103" s="224"/>
      <c r="M103" s="224"/>
      <c r="N103" s="224"/>
      <c r="O103" s="224"/>
      <c r="P103" s="225"/>
      <c r="Q103" s="226"/>
      <c r="R103" s="224"/>
      <c r="S103" s="224"/>
      <c r="T103" s="224"/>
      <c r="U103" s="224"/>
      <c r="V103" s="225"/>
    </row>
    <row r="104" ht="15.75" customHeight="1" outlineLevel="1">
      <c r="A104" s="14"/>
      <c r="B104" s="14" t="s">
        <v>75</v>
      </c>
      <c r="C104" s="14"/>
      <c r="D104" s="38"/>
      <c r="E104" s="38"/>
      <c r="F104" s="38"/>
      <c r="G104" s="38"/>
      <c r="H104" s="38"/>
      <c r="I104" s="38"/>
      <c r="J104" s="39" t="str">
        <f t="shared" ref="J104:P104" si="75">J52/J7</f>
        <v>#DIV/0!</v>
      </c>
      <c r="K104" s="39">
        <f t="shared" si="75"/>
        <v>-0.4520323659</v>
      </c>
      <c r="L104" s="39">
        <f t="shared" si="75"/>
        <v>-0.7469530659</v>
      </c>
      <c r="M104" s="39">
        <f t="shared" si="75"/>
        <v>-0.4887513449</v>
      </c>
      <c r="N104" s="39">
        <f t="shared" si="75"/>
        <v>-0.4550682534</v>
      </c>
      <c r="O104" s="39">
        <f t="shared" si="75"/>
        <v>-0.4685452095</v>
      </c>
      <c r="P104" s="39">
        <f t="shared" si="75"/>
        <v>-0.4561131564</v>
      </c>
      <c r="Q104" s="55">
        <f t="shared" ref="Q104:U104" si="76">P104</f>
        <v>-0.4561131564</v>
      </c>
      <c r="R104" s="54">
        <f t="shared" si="76"/>
        <v>-0.4561131564</v>
      </c>
      <c r="S104" s="54">
        <f t="shared" si="76"/>
        <v>-0.4561131564</v>
      </c>
      <c r="T104" s="54">
        <f t="shared" si="76"/>
        <v>-0.4561131564</v>
      </c>
      <c r="U104" s="54">
        <f t="shared" si="76"/>
        <v>-0.4561131564</v>
      </c>
      <c r="V104" s="39"/>
    </row>
    <row r="105" ht="15.75" customHeight="1" outlineLevel="1">
      <c r="A105" s="227"/>
      <c r="B105" s="227" t="s">
        <v>76</v>
      </c>
      <c r="C105" s="227"/>
      <c r="D105" s="38"/>
      <c r="E105" s="38"/>
      <c r="F105" s="38"/>
      <c r="G105" s="38"/>
      <c r="H105" s="38"/>
      <c r="I105" s="38"/>
      <c r="J105" s="39" t="str">
        <f t="shared" ref="J105:P105" si="77">J56/J7</f>
        <v>#DIV/0!</v>
      </c>
      <c r="K105" s="39">
        <f t="shared" si="77"/>
        <v>-0.0253361199</v>
      </c>
      <c r="L105" s="39">
        <f t="shared" si="77"/>
        <v>-0.02844436033</v>
      </c>
      <c r="M105" s="39">
        <f t="shared" si="77"/>
        <v>0</v>
      </c>
      <c r="N105" s="39">
        <f t="shared" si="77"/>
        <v>-0.02550944475</v>
      </c>
      <c r="O105" s="39">
        <f t="shared" si="77"/>
        <v>-0.02633761925</v>
      </c>
      <c r="P105" s="39">
        <f t="shared" si="77"/>
        <v>-0.02418036656</v>
      </c>
      <c r="Q105" s="40">
        <f t="shared" ref="Q105:U105" si="78">P105</f>
        <v>-0.02418036656</v>
      </c>
      <c r="R105" s="39">
        <f t="shared" si="78"/>
        <v>-0.02418036656</v>
      </c>
      <c r="S105" s="39">
        <f t="shared" si="78"/>
        <v>-0.02418036656</v>
      </c>
      <c r="T105" s="39">
        <f t="shared" si="78"/>
        <v>-0.02418036656</v>
      </c>
      <c r="U105" s="39">
        <f t="shared" si="78"/>
        <v>-0.02418036656</v>
      </c>
      <c r="V105" s="39"/>
    </row>
    <row r="106" ht="15.75" customHeight="1" outlineLevel="1">
      <c r="A106" s="9"/>
      <c r="B106" s="9" t="s">
        <v>77</v>
      </c>
      <c r="C106" s="228"/>
      <c r="D106" s="38"/>
      <c r="E106" s="38"/>
      <c r="F106" s="38"/>
      <c r="G106" s="38"/>
      <c r="H106" s="38"/>
      <c r="I106" s="38"/>
      <c r="J106" s="39" t="str">
        <f t="shared" ref="J106:O106" si="79">J57/J7</f>
        <v>#DIV/0!</v>
      </c>
      <c r="K106" s="39">
        <f t="shared" si="79"/>
        <v>0</v>
      </c>
      <c r="L106" s="39">
        <f t="shared" si="79"/>
        <v>0</v>
      </c>
      <c r="M106" s="39">
        <f t="shared" si="79"/>
        <v>0</v>
      </c>
      <c r="N106" s="39">
        <f t="shared" si="79"/>
        <v>0</v>
      </c>
      <c r="O106" s="39">
        <f t="shared" si="79"/>
        <v>0</v>
      </c>
      <c r="P106" s="229">
        <v>0.0</v>
      </c>
      <c r="Q106" s="40">
        <f t="shared" ref="Q106:U106" si="80">P106</f>
        <v>0</v>
      </c>
      <c r="R106" s="39">
        <f t="shared" si="80"/>
        <v>0</v>
      </c>
      <c r="S106" s="39">
        <f t="shared" si="80"/>
        <v>0</v>
      </c>
      <c r="T106" s="39">
        <f t="shared" si="80"/>
        <v>0</v>
      </c>
      <c r="U106" s="39">
        <f t="shared" si="80"/>
        <v>0</v>
      </c>
      <c r="V106" s="39"/>
    </row>
    <row r="107" ht="15.75" customHeight="1" outlineLevel="1">
      <c r="A107" s="9"/>
      <c r="B107" s="9" t="s">
        <v>78</v>
      </c>
      <c r="C107" s="8"/>
      <c r="D107" s="38"/>
      <c r="E107" s="38"/>
      <c r="F107" s="38"/>
      <c r="G107" s="38"/>
      <c r="H107" s="38"/>
      <c r="I107" s="38"/>
      <c r="J107" s="39" t="str">
        <f t="shared" ref="J107:O107" si="81">J58/J7</f>
        <v>#DIV/0!</v>
      </c>
      <c r="K107" s="39">
        <f t="shared" si="81"/>
        <v>0</v>
      </c>
      <c r="L107" s="39">
        <f t="shared" si="81"/>
        <v>0</v>
      </c>
      <c r="M107" s="39">
        <f t="shared" si="81"/>
        <v>0</v>
      </c>
      <c r="N107" s="39">
        <f t="shared" si="81"/>
        <v>0</v>
      </c>
      <c r="O107" s="39">
        <f t="shared" si="81"/>
        <v>0</v>
      </c>
      <c r="P107" s="230">
        <v>0.0</v>
      </c>
      <c r="Q107" s="40">
        <f t="shared" ref="Q107:U107" si="82">P107</f>
        <v>0</v>
      </c>
      <c r="R107" s="39">
        <f t="shared" si="82"/>
        <v>0</v>
      </c>
      <c r="S107" s="39">
        <f t="shared" si="82"/>
        <v>0</v>
      </c>
      <c r="T107" s="39">
        <f t="shared" si="82"/>
        <v>0</v>
      </c>
      <c r="U107" s="39">
        <f t="shared" si="82"/>
        <v>0</v>
      </c>
      <c r="V107" s="39"/>
    </row>
    <row r="108" ht="15.75" customHeight="1" outlineLevel="1">
      <c r="A108" s="9"/>
      <c r="B108" s="9" t="s">
        <v>79</v>
      </c>
      <c r="C108" s="8"/>
      <c r="D108" s="38"/>
      <c r="E108" s="38"/>
      <c r="F108" s="38"/>
      <c r="G108" s="38"/>
      <c r="H108" s="38"/>
      <c r="I108" s="38"/>
      <c r="J108" s="39" t="str">
        <f t="shared" ref="J108:P108" si="83">J59/J7</f>
        <v>#DIV/0!</v>
      </c>
      <c r="K108" s="39">
        <f t="shared" si="83"/>
        <v>-0.1380354728</v>
      </c>
      <c r="L108" s="39">
        <f t="shared" si="83"/>
        <v>-0.5228614686</v>
      </c>
      <c r="M108" s="39">
        <f t="shared" si="83"/>
        <v>-0.3269061061</v>
      </c>
      <c r="N108" s="39">
        <f t="shared" si="83"/>
        <v>-0.1695886937</v>
      </c>
      <c r="O108" s="39">
        <f t="shared" si="83"/>
        <v>-0.134166321</v>
      </c>
      <c r="P108" s="39">
        <f t="shared" si="83"/>
        <v>-0.1202907407</v>
      </c>
      <c r="Q108" s="40">
        <f t="shared" ref="Q108:U108" si="84">P108</f>
        <v>-0.1202907407</v>
      </c>
      <c r="R108" s="39">
        <f t="shared" si="84"/>
        <v>-0.1202907407</v>
      </c>
      <c r="S108" s="39">
        <f t="shared" si="84"/>
        <v>-0.1202907407</v>
      </c>
      <c r="T108" s="39">
        <f t="shared" si="84"/>
        <v>-0.1202907407</v>
      </c>
      <c r="U108" s="39">
        <f t="shared" si="84"/>
        <v>-0.1202907407</v>
      </c>
      <c r="V108" s="39"/>
    </row>
    <row r="109" ht="15.75" customHeight="1" outlineLevel="1">
      <c r="A109" s="228"/>
      <c r="B109" s="228" t="s">
        <v>80</v>
      </c>
      <c r="C109" s="228"/>
      <c r="D109" s="38"/>
      <c r="E109" s="38"/>
      <c r="F109" s="38"/>
      <c r="G109" s="38"/>
      <c r="H109" s="38"/>
      <c r="I109" s="38"/>
      <c r="J109" s="39" t="str">
        <f t="shared" ref="J109:P109" si="85">J60/J7</f>
        <v>#DIV/0!</v>
      </c>
      <c r="K109" s="39">
        <f t="shared" si="85"/>
        <v>-0.2618382378</v>
      </c>
      <c r="L109" s="39">
        <f t="shared" si="85"/>
        <v>-0.5113739591</v>
      </c>
      <c r="M109" s="39">
        <f t="shared" si="85"/>
        <v>-0.4504297579</v>
      </c>
      <c r="N109" s="39">
        <f t="shared" si="85"/>
        <v>-0.2702750972</v>
      </c>
      <c r="O109" s="39">
        <f t="shared" si="85"/>
        <v>-0.2488127333</v>
      </c>
      <c r="P109" s="39">
        <f t="shared" si="85"/>
        <v>-0.2554613248</v>
      </c>
      <c r="Q109" s="55">
        <f t="shared" ref="Q109:Q110" si="87">P109</f>
        <v>-0.2554613248</v>
      </c>
      <c r="R109" s="63">
        <v>-0.26</v>
      </c>
      <c r="S109" s="63">
        <v>-0.27</v>
      </c>
      <c r="T109" s="54">
        <f>S109+0.003</f>
        <v>-0.267</v>
      </c>
      <c r="U109" s="54">
        <f>T109</f>
        <v>-0.267</v>
      </c>
      <c r="V109" s="39"/>
      <c r="W109" s="41"/>
    </row>
    <row r="110" ht="15.75" customHeight="1" outlineLevel="1">
      <c r="A110" s="14"/>
      <c r="B110" s="14" t="s">
        <v>81</v>
      </c>
      <c r="C110" s="14"/>
      <c r="D110" s="38"/>
      <c r="E110" s="38"/>
      <c r="F110" s="38"/>
      <c r="G110" s="38"/>
      <c r="H110" s="38"/>
      <c r="I110" s="38"/>
      <c r="J110" s="39" t="str">
        <f t="shared" ref="J110:P110" si="86">J76/J7</f>
        <v>#DIV/0!</v>
      </c>
      <c r="K110" s="39">
        <f t="shared" si="86"/>
        <v>0.004252489467</v>
      </c>
      <c r="L110" s="39">
        <f t="shared" si="86"/>
        <v>-0.2707418622</v>
      </c>
      <c r="M110" s="39">
        <f t="shared" si="86"/>
        <v>0.08916720059</v>
      </c>
      <c r="N110" s="39">
        <f t="shared" si="86"/>
        <v>0.05269173756</v>
      </c>
      <c r="O110" s="39">
        <f t="shared" si="86"/>
        <v>-0.002374533389</v>
      </c>
      <c r="P110" s="39">
        <f t="shared" si="86"/>
        <v>0.02172606183</v>
      </c>
      <c r="Q110" s="40">
        <f t="shared" si="87"/>
        <v>0.02172606183</v>
      </c>
      <c r="R110" s="39">
        <f t="shared" ref="R110:U110" si="88">Q110</f>
        <v>0.02172606183</v>
      </c>
      <c r="S110" s="39">
        <f t="shared" si="88"/>
        <v>0.02172606183</v>
      </c>
      <c r="T110" s="39">
        <f t="shared" si="88"/>
        <v>0.02172606183</v>
      </c>
      <c r="U110" s="39">
        <f t="shared" si="88"/>
        <v>0.02172606183</v>
      </c>
      <c r="V110" s="39"/>
      <c r="W110" s="41"/>
    </row>
    <row r="111" ht="15.75" customHeight="1" outlineLevel="1">
      <c r="A111" s="14"/>
      <c r="B111" s="14" t="s">
        <v>82</v>
      </c>
      <c r="C111" s="14"/>
      <c r="D111" s="38"/>
      <c r="E111" s="38"/>
      <c r="F111" s="38"/>
      <c r="G111" s="38"/>
      <c r="H111" s="38"/>
      <c r="I111" s="38"/>
      <c r="J111" s="39" t="str">
        <f t="shared" ref="J111:P111" si="89">J79/J77</f>
        <v>#DIV/0!</v>
      </c>
      <c r="K111" s="39">
        <f t="shared" si="89"/>
        <v>-0.221546926</v>
      </c>
      <c r="L111" s="39">
        <f t="shared" si="89"/>
        <v>-0.07690801169</v>
      </c>
      <c r="M111" s="39">
        <f t="shared" si="89"/>
        <v>-0.08983853903</v>
      </c>
      <c r="N111" s="39">
        <f t="shared" si="89"/>
        <v>-0.2315270936</v>
      </c>
      <c r="O111" s="39">
        <f t="shared" si="89"/>
        <v>-0.1286326503</v>
      </c>
      <c r="P111" s="39">
        <f t="shared" si="89"/>
        <v>-0.2779114319</v>
      </c>
      <c r="Q111" s="231">
        <v>-0.25</v>
      </c>
      <c r="R111" s="54">
        <f t="shared" ref="R111:U111" si="90">Q111</f>
        <v>-0.25</v>
      </c>
      <c r="S111" s="54">
        <f t="shared" si="90"/>
        <v>-0.25</v>
      </c>
      <c r="T111" s="54">
        <f t="shared" si="90"/>
        <v>-0.25</v>
      </c>
      <c r="U111" s="54">
        <f t="shared" si="90"/>
        <v>-0.25</v>
      </c>
      <c r="V111" s="39"/>
      <c r="W111" s="41"/>
    </row>
    <row r="112" ht="15.75" customHeight="1" outlineLevel="1">
      <c r="A112" s="14"/>
      <c r="B112" s="14" t="s">
        <v>83</v>
      </c>
      <c r="C112" s="14"/>
      <c r="D112" s="38"/>
      <c r="E112" s="38"/>
      <c r="F112" s="38"/>
      <c r="G112" s="38"/>
      <c r="H112" s="38"/>
      <c r="I112" s="38"/>
      <c r="J112" s="41"/>
      <c r="K112" s="39">
        <f t="shared" ref="K112:P112" si="91">K71/K133</f>
        <v>0</v>
      </c>
      <c r="L112" s="39">
        <f t="shared" si="91"/>
        <v>0</v>
      </c>
      <c r="M112" s="39">
        <f t="shared" si="91"/>
        <v>0</v>
      </c>
      <c r="N112" s="39">
        <f t="shared" si="91"/>
        <v>0</v>
      </c>
      <c r="O112" s="39">
        <f t="shared" si="91"/>
        <v>-0.02302942495</v>
      </c>
      <c r="P112" s="39">
        <f t="shared" si="91"/>
        <v>-0.02626473763</v>
      </c>
      <c r="Q112" s="40">
        <f t="shared" ref="Q112:U112" si="92">P112</f>
        <v>-0.02626473763</v>
      </c>
      <c r="R112" s="39">
        <f t="shared" si="92"/>
        <v>-0.02626473763</v>
      </c>
      <c r="S112" s="39">
        <f t="shared" si="92"/>
        <v>-0.02626473763</v>
      </c>
      <c r="T112" s="39">
        <f t="shared" si="92"/>
        <v>-0.02626473763</v>
      </c>
      <c r="U112" s="39">
        <f t="shared" si="92"/>
        <v>-0.02626473763</v>
      </c>
      <c r="V112" s="39"/>
      <c r="W112" s="39" t="str">
        <f>V112</f>
        <v/>
      </c>
    </row>
    <row r="113" ht="15.75" customHeight="1" outlineLevel="1">
      <c r="A113" s="14"/>
      <c r="B113" s="14" t="s">
        <v>84</v>
      </c>
      <c r="C113" s="14"/>
      <c r="D113" s="38"/>
      <c r="E113" s="38"/>
      <c r="F113" s="38"/>
      <c r="G113" s="38"/>
      <c r="H113" s="38"/>
      <c r="I113" s="38"/>
      <c r="J113" s="41"/>
      <c r="K113" s="39">
        <f t="shared" ref="K113:P113" si="93">K87/K84</f>
        <v>-0.072156476</v>
      </c>
      <c r="L113" s="39">
        <f t="shared" si="93"/>
        <v>-0.02740195518</v>
      </c>
      <c r="M113" s="39">
        <f t="shared" si="93"/>
        <v>-0.02506823006</v>
      </c>
      <c r="N113" s="39">
        <f t="shared" si="93"/>
        <v>-0.0785048285</v>
      </c>
      <c r="O113" s="39">
        <f t="shared" si="93"/>
        <v>-0.0951356336</v>
      </c>
      <c r="P113" s="39">
        <f t="shared" si="93"/>
        <v>-0.1321569595</v>
      </c>
      <c r="Q113" s="55">
        <f t="shared" ref="Q113:U113" si="94">P113</f>
        <v>-0.1321569595</v>
      </c>
      <c r="R113" s="54">
        <f t="shared" si="94"/>
        <v>-0.1321569595</v>
      </c>
      <c r="S113" s="54">
        <f t="shared" si="94"/>
        <v>-0.1321569595</v>
      </c>
      <c r="T113" s="54">
        <f t="shared" si="94"/>
        <v>-0.1321569595</v>
      </c>
      <c r="U113" s="54">
        <f t="shared" si="94"/>
        <v>-0.1321569595</v>
      </c>
      <c r="V113" s="39"/>
      <c r="W113" s="41"/>
    </row>
    <row r="114" ht="15.75" customHeight="1" outlineLevel="1">
      <c r="A114" s="14"/>
      <c r="B114" s="14" t="s">
        <v>85</v>
      </c>
      <c r="C114" s="14"/>
      <c r="D114" s="38"/>
      <c r="E114" s="38"/>
      <c r="F114" s="38"/>
      <c r="G114" s="38"/>
      <c r="H114" s="38"/>
      <c r="I114" s="38"/>
      <c r="J114" s="41" t="str">
        <f t="shared" ref="J114:U114" si="95">J67</f>
        <v/>
      </c>
      <c r="K114" s="39">
        <f t="shared" si="95"/>
        <v>0.1227578037</v>
      </c>
      <c r="L114" s="39">
        <f t="shared" si="95"/>
        <v>-0.8096328539</v>
      </c>
      <c r="M114" s="39">
        <f t="shared" si="95"/>
        <v>-0.2660872088</v>
      </c>
      <c r="N114" s="39">
        <f t="shared" si="95"/>
        <v>0.07955851099</v>
      </c>
      <c r="O114" s="39">
        <f t="shared" si="95"/>
        <v>0.122138117</v>
      </c>
      <c r="P114" s="39">
        <f t="shared" si="95"/>
        <v>0.1439544115</v>
      </c>
      <c r="Q114" s="40">
        <f t="shared" si="95"/>
        <v>0.1441884402</v>
      </c>
      <c r="R114" s="39">
        <f t="shared" si="95"/>
        <v>0.1370892008</v>
      </c>
      <c r="S114" s="39">
        <f t="shared" si="95"/>
        <v>0.1248132913</v>
      </c>
      <c r="T114" s="39">
        <f t="shared" si="95"/>
        <v>0.1275403797</v>
      </c>
      <c r="U114" s="39">
        <f t="shared" si="95"/>
        <v>0.1274794253</v>
      </c>
      <c r="V114" s="39"/>
    </row>
    <row r="115" ht="15.75" customHeight="1" outlineLevel="1">
      <c r="A115" s="14"/>
      <c r="B115" s="14" t="s">
        <v>86</v>
      </c>
      <c r="C115" s="14"/>
      <c r="D115" s="38"/>
      <c r="E115" s="38"/>
      <c r="F115" s="38"/>
      <c r="G115" s="38"/>
      <c r="H115" s="38"/>
      <c r="I115" s="38"/>
      <c r="J115" s="38"/>
      <c r="K115" s="232" t="str">
        <f>(K91/J91)</f>
        <v>#DIV/0!</v>
      </c>
      <c r="L115" s="232">
        <f t="shared" ref="L115:U115" si="96">L91/K91</f>
        <v>0.9402644178</v>
      </c>
      <c r="M115" s="232">
        <f t="shared" si="96"/>
        <v>1.028542066</v>
      </c>
      <c r="N115" s="232">
        <f t="shared" si="96"/>
        <v>0.9997729131</v>
      </c>
      <c r="O115" s="232">
        <f t="shared" si="96"/>
        <v>1.000181711</v>
      </c>
      <c r="P115" s="232">
        <f t="shared" si="96"/>
        <v>1</v>
      </c>
      <c r="Q115" s="233">
        <f t="shared" si="96"/>
        <v>1</v>
      </c>
      <c r="R115" s="232">
        <f t="shared" si="96"/>
        <v>1</v>
      </c>
      <c r="S115" s="232">
        <f t="shared" si="96"/>
        <v>1</v>
      </c>
      <c r="T115" s="232">
        <f t="shared" si="96"/>
        <v>1</v>
      </c>
      <c r="U115" s="232">
        <f t="shared" si="96"/>
        <v>1</v>
      </c>
      <c r="V115" s="232"/>
    </row>
    <row r="116" ht="15.75" customHeight="1" outlineLevel="1">
      <c r="A116" s="14"/>
      <c r="B116" s="234" t="s">
        <v>87</v>
      </c>
      <c r="C116" s="14"/>
      <c r="D116" s="38"/>
      <c r="E116" s="38"/>
      <c r="F116" s="38"/>
      <c r="G116" s="38"/>
      <c r="H116" s="38"/>
      <c r="I116" s="38"/>
      <c r="J116" s="38"/>
      <c r="K116" s="39">
        <f t="shared" ref="K116:P116" si="97">K70/K134</f>
        <v>-0.06975989968</v>
      </c>
      <c r="L116" s="39">
        <f t="shared" si="97"/>
        <v>-0.04425245664</v>
      </c>
      <c r="M116" s="39">
        <f t="shared" si="97"/>
        <v>-0.04349582645</v>
      </c>
      <c r="N116" s="39">
        <f t="shared" si="97"/>
        <v>-0.05028105141</v>
      </c>
      <c r="O116" s="39">
        <f t="shared" si="97"/>
        <v>-0.05547256773</v>
      </c>
      <c r="P116" s="39">
        <f t="shared" si="97"/>
        <v>-0.06644858543</v>
      </c>
      <c r="Q116" s="230">
        <v>-0.06</v>
      </c>
      <c r="R116" s="230">
        <v>-0.0555</v>
      </c>
      <c r="S116" s="230">
        <f t="shared" ref="S116:U116" si="98">R116</f>
        <v>-0.0555</v>
      </c>
      <c r="T116" s="230">
        <f t="shared" si="98"/>
        <v>-0.0555</v>
      </c>
      <c r="U116" s="230">
        <f t="shared" si="98"/>
        <v>-0.0555</v>
      </c>
      <c r="V116" s="232"/>
    </row>
    <row r="117" ht="15.75" customHeight="1" outlineLevel="1">
      <c r="A117" s="14"/>
      <c r="B117" s="234" t="s">
        <v>88</v>
      </c>
      <c r="C117" s="14"/>
      <c r="D117" s="38"/>
      <c r="E117" s="38"/>
      <c r="F117" s="38"/>
      <c r="G117" s="38"/>
      <c r="H117" s="38"/>
      <c r="I117" s="38"/>
      <c r="J117" s="38"/>
      <c r="K117" s="39">
        <f t="shared" ref="K117:P117" si="99">K73/K123</f>
        <v>-0.01953065859</v>
      </c>
      <c r="L117" s="39">
        <f t="shared" si="99"/>
        <v>-0.3075177305</v>
      </c>
      <c r="M117" s="39">
        <f t="shared" si="99"/>
        <v>-0.1069013524</v>
      </c>
      <c r="N117" s="39">
        <f t="shared" si="99"/>
        <v>0.01586268127</v>
      </c>
      <c r="O117" s="39">
        <f t="shared" si="99"/>
        <v>0.06148429036</v>
      </c>
      <c r="P117" s="39">
        <f t="shared" si="99"/>
        <v>0.06029679771</v>
      </c>
      <c r="Q117" s="230">
        <v>0.03</v>
      </c>
      <c r="R117" s="230">
        <v>0.02</v>
      </c>
      <c r="S117" s="39">
        <f t="shared" ref="S117:U117" si="100">R117</f>
        <v>0.02</v>
      </c>
      <c r="T117" s="39">
        <f t="shared" si="100"/>
        <v>0.02</v>
      </c>
      <c r="U117" s="39">
        <f t="shared" si="100"/>
        <v>0.02</v>
      </c>
      <c r="V117" s="232"/>
    </row>
    <row r="118" ht="15.75" customHeight="1">
      <c r="A118" s="235"/>
      <c r="B118" s="10"/>
      <c r="C118" s="10"/>
      <c r="D118" s="10"/>
      <c r="E118" s="10"/>
      <c r="F118" s="10"/>
      <c r="G118" s="10"/>
      <c r="H118" s="10"/>
      <c r="I118" s="10"/>
      <c r="J118" s="10"/>
      <c r="K118" s="10"/>
      <c r="L118" s="10"/>
      <c r="M118" s="10"/>
      <c r="N118" s="10"/>
      <c r="O118" s="10"/>
      <c r="P118" s="10"/>
      <c r="Q118" s="10"/>
      <c r="R118" s="10"/>
      <c r="S118" s="10"/>
      <c r="T118" s="10"/>
      <c r="U118" s="10"/>
      <c r="V118" s="235"/>
    </row>
    <row r="119" ht="15.75" customHeight="1">
      <c r="A119" s="236"/>
      <c r="B119" s="237" t="s">
        <v>89</v>
      </c>
      <c r="C119" s="13"/>
      <c r="D119" s="13"/>
      <c r="E119" s="13"/>
      <c r="F119" s="13"/>
      <c r="G119" s="13"/>
      <c r="H119" s="13"/>
      <c r="I119" s="13"/>
      <c r="J119" s="13"/>
      <c r="K119" s="13"/>
      <c r="L119" s="13"/>
      <c r="M119" s="13"/>
      <c r="N119" s="13"/>
      <c r="O119" s="13"/>
      <c r="P119" s="13"/>
      <c r="Q119" s="13"/>
      <c r="R119" s="13"/>
      <c r="S119" s="13"/>
      <c r="T119" s="13"/>
      <c r="U119" s="13"/>
      <c r="V119" s="13"/>
    </row>
    <row r="120" ht="15.75" customHeight="1">
      <c r="A120" s="14"/>
      <c r="B120" s="14"/>
      <c r="C120" s="14"/>
      <c r="D120" s="38"/>
      <c r="E120" s="38"/>
      <c r="F120" s="38"/>
      <c r="G120" s="38"/>
      <c r="H120" s="38"/>
      <c r="I120" s="38"/>
      <c r="J120" s="38"/>
      <c r="K120" s="38"/>
      <c r="L120" s="38"/>
      <c r="M120" s="38"/>
      <c r="N120" s="38"/>
      <c r="O120" s="38"/>
      <c r="P120" s="38"/>
      <c r="Q120" s="38"/>
      <c r="R120" s="38"/>
      <c r="S120" s="38"/>
      <c r="T120" s="38"/>
      <c r="U120" s="38"/>
      <c r="V120" s="38"/>
    </row>
    <row r="121" ht="15.75" customHeight="1">
      <c r="A121" s="14"/>
      <c r="B121" s="14"/>
      <c r="C121" s="14"/>
      <c r="D121" s="38"/>
      <c r="E121" s="38"/>
      <c r="F121" s="38"/>
      <c r="G121" s="38"/>
      <c r="H121" s="38"/>
      <c r="I121" s="38"/>
      <c r="J121" s="38"/>
      <c r="K121" s="38"/>
      <c r="L121" s="38"/>
      <c r="M121" s="38"/>
      <c r="N121" s="38"/>
      <c r="O121" s="38"/>
      <c r="P121" s="38"/>
      <c r="Q121" s="38"/>
      <c r="R121" s="38"/>
      <c r="S121" s="38"/>
      <c r="T121" s="38"/>
      <c r="U121" s="38"/>
      <c r="V121" s="38"/>
    </row>
    <row r="122" ht="15.75" customHeight="1">
      <c r="A122" s="16"/>
      <c r="B122" s="17"/>
      <c r="C122" s="17"/>
      <c r="D122" s="18"/>
      <c r="E122" s="19">
        <v>2013.0</v>
      </c>
      <c r="F122" s="19">
        <v>2014.0</v>
      </c>
      <c r="G122" s="19">
        <v>2015.0</v>
      </c>
      <c r="H122" s="19">
        <v>2016.0</v>
      </c>
      <c r="I122" s="19">
        <v>2017.0</v>
      </c>
      <c r="J122" s="19">
        <v>2018.0</v>
      </c>
      <c r="K122" s="20">
        <v>2019.0</v>
      </c>
      <c r="L122" s="20">
        <v>2020.0</v>
      </c>
      <c r="M122" s="20">
        <v>2021.0</v>
      </c>
      <c r="N122" s="20">
        <v>2022.0</v>
      </c>
      <c r="O122" s="20">
        <v>2023.0</v>
      </c>
      <c r="P122" s="21">
        <v>2024.0</v>
      </c>
      <c r="Q122" s="23" t="s">
        <v>6</v>
      </c>
      <c r="R122" s="23" t="s">
        <v>7</v>
      </c>
      <c r="S122" s="23" t="s">
        <v>7</v>
      </c>
      <c r="T122" s="23" t="s">
        <v>7</v>
      </c>
      <c r="U122" s="23" t="s">
        <v>7</v>
      </c>
      <c r="V122" s="25"/>
      <c r="X122" s="7"/>
    </row>
    <row r="123" ht="15.75" customHeight="1">
      <c r="A123" s="106"/>
      <c r="B123" s="238" t="s">
        <v>90</v>
      </c>
      <c r="C123" s="239"/>
      <c r="D123" s="240"/>
      <c r="E123" s="240"/>
      <c r="F123" s="240"/>
      <c r="G123" s="240"/>
      <c r="H123" s="240"/>
      <c r="I123" s="240"/>
      <c r="J123" s="241"/>
      <c r="K123" s="242">
        <v>330.25</v>
      </c>
      <c r="L123" s="242">
        <v>105.75</v>
      </c>
      <c r="M123" s="242">
        <v>100.56</v>
      </c>
      <c r="N123" s="242">
        <v>168.95</v>
      </c>
      <c r="O123" s="243">
        <v>184.6</v>
      </c>
      <c r="P123" s="244">
        <v>192.05</v>
      </c>
      <c r="Q123" s="245">
        <f t="shared" ref="Q123:U123" si="101">Q220</f>
        <v>187.3936891</v>
      </c>
      <c r="R123" s="246">
        <f t="shared" si="101"/>
        <v>185.5296095</v>
      </c>
      <c r="S123" s="246">
        <f t="shared" si="101"/>
        <v>183.9854336</v>
      </c>
      <c r="T123" s="246">
        <f t="shared" si="101"/>
        <v>177.0271142</v>
      </c>
      <c r="U123" s="246">
        <f t="shared" si="101"/>
        <v>173.221694</v>
      </c>
      <c r="V123" s="107"/>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row>
    <row r="124" ht="15.75" customHeight="1" outlineLevel="1">
      <c r="A124" s="247"/>
      <c r="B124" s="247" t="s">
        <v>91</v>
      </c>
      <c r="C124" s="247"/>
      <c r="D124" s="248"/>
      <c r="E124" s="248"/>
      <c r="F124" s="248"/>
      <c r="G124" s="248"/>
      <c r="H124" s="248"/>
      <c r="I124" s="248"/>
      <c r="J124" s="249"/>
      <c r="K124" s="191">
        <v>279.59</v>
      </c>
      <c r="L124" s="191">
        <v>234.13</v>
      </c>
      <c r="M124" s="191">
        <v>197.38</v>
      </c>
      <c r="N124" s="191">
        <v>249.86</v>
      </c>
      <c r="O124" s="250">
        <v>347.43</v>
      </c>
      <c r="P124" s="251">
        <f t="shared" ref="P124:U124" si="102">P7*P163</f>
        <v>362.5589121</v>
      </c>
      <c r="Q124" s="251">
        <f t="shared" si="102"/>
        <v>357.2060183</v>
      </c>
      <c r="R124" s="251">
        <f t="shared" si="102"/>
        <v>340.1570493</v>
      </c>
      <c r="S124" s="251">
        <f t="shared" si="102"/>
        <v>326.0178738</v>
      </c>
      <c r="T124" s="251">
        <f t="shared" si="102"/>
        <v>336.0579505</v>
      </c>
      <c r="U124" s="251">
        <f t="shared" si="102"/>
        <v>348.9087861</v>
      </c>
      <c r="V124" s="248"/>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row>
    <row r="125" ht="15.75" customHeight="1" outlineLevel="1">
      <c r="A125" s="252"/>
      <c r="B125" s="253" t="s">
        <v>92</v>
      </c>
      <c r="C125" s="253"/>
      <c r="D125" s="254"/>
      <c r="E125" s="254"/>
      <c r="F125" s="254"/>
      <c r="G125" s="254"/>
      <c r="H125" s="254"/>
      <c r="I125" s="254"/>
      <c r="J125" s="249"/>
      <c r="K125" s="191">
        <v>29.26</v>
      </c>
      <c r="L125" s="191">
        <v>24.39</v>
      </c>
      <c r="M125" s="191">
        <v>25.29</v>
      </c>
      <c r="N125" s="191">
        <v>30.19</v>
      </c>
      <c r="O125" s="250">
        <v>31.99</v>
      </c>
      <c r="P125" s="255">
        <f t="shared" ref="P125:U125" si="103">P7*P164</f>
        <v>33.38301125</v>
      </c>
      <c r="Q125" s="255">
        <f t="shared" si="103"/>
        <v>34.84952706</v>
      </c>
      <c r="R125" s="255">
        <f t="shared" si="103"/>
        <v>33.18620541</v>
      </c>
      <c r="S125" s="255">
        <f t="shared" si="103"/>
        <v>31.80676734</v>
      </c>
      <c r="T125" s="255">
        <f t="shared" si="103"/>
        <v>32.7862915</v>
      </c>
      <c r="U125" s="255">
        <f t="shared" si="103"/>
        <v>34.0400373</v>
      </c>
      <c r="V125" s="256"/>
      <c r="W125" s="257"/>
      <c r="X125" s="257"/>
      <c r="Y125" s="176"/>
      <c r="Z125" s="176"/>
      <c r="AA125" s="176"/>
      <c r="AB125" s="176"/>
      <c r="AC125" s="176"/>
      <c r="AD125" s="176"/>
      <c r="AE125" s="176"/>
      <c r="AF125" s="176"/>
      <c r="AG125" s="176"/>
      <c r="AH125" s="176"/>
      <c r="AI125" s="176"/>
      <c r="AJ125" s="176"/>
      <c r="AK125" s="176"/>
      <c r="AL125" s="176"/>
      <c r="AM125" s="176"/>
      <c r="AN125" s="176"/>
      <c r="AO125" s="176"/>
      <c r="AP125" s="176"/>
      <c r="AQ125" s="176"/>
    </row>
    <row r="126" ht="15.75" customHeight="1" outlineLevel="1">
      <c r="A126" s="106"/>
      <c r="B126" s="258" t="s">
        <v>93</v>
      </c>
      <c r="C126" s="106"/>
      <c r="D126" s="107"/>
      <c r="E126" s="107"/>
      <c r="F126" s="107"/>
      <c r="G126" s="107"/>
      <c r="H126" s="107"/>
      <c r="I126" s="107"/>
      <c r="J126" s="189"/>
      <c r="K126" s="111"/>
      <c r="L126" s="111"/>
      <c r="M126" s="111"/>
      <c r="N126" s="111"/>
      <c r="O126" s="111"/>
      <c r="P126" s="251">
        <f t="shared" ref="P126:U126" si="104">P7*P165</f>
        <v>0</v>
      </c>
      <c r="Q126" s="251">
        <f t="shared" si="104"/>
        <v>0</v>
      </c>
      <c r="R126" s="251">
        <f t="shared" si="104"/>
        <v>0</v>
      </c>
      <c r="S126" s="251">
        <f t="shared" si="104"/>
        <v>0</v>
      </c>
      <c r="T126" s="251">
        <f t="shared" si="104"/>
        <v>0</v>
      </c>
      <c r="U126" s="251">
        <f t="shared" si="104"/>
        <v>0</v>
      </c>
      <c r="V126" s="107"/>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row>
    <row r="127" ht="15.75" customHeight="1" outlineLevel="1">
      <c r="A127" s="247"/>
      <c r="B127" s="247" t="s">
        <v>94</v>
      </c>
      <c r="C127" s="247"/>
      <c r="D127" s="248"/>
      <c r="E127" s="248"/>
      <c r="F127" s="248"/>
      <c r="G127" s="248"/>
      <c r="H127" s="248"/>
      <c r="I127" s="248"/>
      <c r="J127" s="249"/>
      <c r="K127" s="191">
        <v>319.74</v>
      </c>
      <c r="L127" s="191">
        <v>229.53</v>
      </c>
      <c r="M127" s="191">
        <v>268.22</v>
      </c>
      <c r="N127" s="191">
        <v>365.37</v>
      </c>
      <c r="O127" s="250">
        <v>339.35</v>
      </c>
      <c r="P127" s="251">
        <f t="shared" ref="P127:U127" si="105">P7*P166</f>
        <v>354.1270668</v>
      </c>
      <c r="Q127" s="251">
        <f t="shared" si="105"/>
        <v>369.6838702</v>
      </c>
      <c r="R127" s="251">
        <f t="shared" si="105"/>
        <v>352.0393499</v>
      </c>
      <c r="S127" s="251">
        <f t="shared" si="105"/>
        <v>337.4062674</v>
      </c>
      <c r="T127" s="251">
        <f t="shared" si="105"/>
        <v>347.7970622</v>
      </c>
      <c r="U127" s="251">
        <f t="shared" si="105"/>
        <v>361.0968008</v>
      </c>
      <c r="V127" s="248"/>
      <c r="W127" s="259"/>
      <c r="X127" s="259"/>
      <c r="Y127" s="259"/>
      <c r="Z127" s="259"/>
      <c r="AA127" s="259"/>
      <c r="AB127" s="259"/>
      <c r="AC127" s="259"/>
      <c r="AD127" s="259"/>
      <c r="AE127" s="259"/>
      <c r="AF127" s="259"/>
      <c r="AG127" s="259"/>
      <c r="AH127" s="259"/>
      <c r="AI127" s="259"/>
      <c r="AJ127" s="259"/>
      <c r="AK127" s="259"/>
      <c r="AL127" s="259"/>
      <c r="AM127" s="259"/>
      <c r="AN127" s="259"/>
      <c r="AO127" s="259"/>
      <c r="AP127" s="259"/>
      <c r="AQ127" s="259"/>
    </row>
    <row r="128" ht="15.75" customHeight="1" outlineLevel="1">
      <c r="A128" s="106"/>
      <c r="B128" s="106" t="s">
        <v>95</v>
      </c>
      <c r="C128" s="106"/>
      <c r="D128" s="107"/>
      <c r="E128" s="107"/>
      <c r="F128" s="107"/>
      <c r="G128" s="107"/>
      <c r="H128" s="107"/>
      <c r="I128" s="107"/>
      <c r="J128" s="249"/>
      <c r="K128" s="191">
        <v>99.81</v>
      </c>
      <c r="L128" s="191">
        <v>62.14</v>
      </c>
      <c r="M128" s="191">
        <v>96.73</v>
      </c>
      <c r="N128" s="191">
        <v>131.73</v>
      </c>
      <c r="O128" s="250">
        <v>129.18</v>
      </c>
      <c r="P128" s="111">
        <f t="shared" ref="P128:U128" si="106">P7*P167</f>
        <v>134.8051702</v>
      </c>
      <c r="Q128" s="111">
        <f t="shared" si="106"/>
        <v>140.7271618</v>
      </c>
      <c r="R128" s="111">
        <f t="shared" si="106"/>
        <v>134.0104412</v>
      </c>
      <c r="S128" s="111">
        <f t="shared" si="106"/>
        <v>128.4400814</v>
      </c>
      <c r="T128" s="111">
        <f t="shared" si="106"/>
        <v>132.3955341</v>
      </c>
      <c r="U128" s="111">
        <f t="shared" si="106"/>
        <v>137.4583313</v>
      </c>
      <c r="V128" s="107"/>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row>
    <row r="129" ht="15.75" customHeight="1">
      <c r="A129" s="180"/>
      <c r="B129" s="180" t="s">
        <v>96</v>
      </c>
      <c r="C129" s="180"/>
      <c r="D129" s="113"/>
      <c r="E129" s="113"/>
      <c r="F129" s="113"/>
      <c r="G129" s="113"/>
      <c r="H129" s="113"/>
      <c r="I129" s="113"/>
      <c r="J129" s="181"/>
      <c r="K129" s="181">
        <f t="shared" ref="K129:U129" si="107">K124+K125+K126-K127-K128</f>
        <v>-110.7</v>
      </c>
      <c r="L129" s="181">
        <f t="shared" si="107"/>
        <v>-33.15</v>
      </c>
      <c r="M129" s="181">
        <f t="shared" si="107"/>
        <v>-142.28</v>
      </c>
      <c r="N129" s="181">
        <f t="shared" si="107"/>
        <v>-217.05</v>
      </c>
      <c r="O129" s="181">
        <f t="shared" si="107"/>
        <v>-89.11</v>
      </c>
      <c r="P129" s="181">
        <f t="shared" si="107"/>
        <v>-92.99031361</v>
      </c>
      <c r="Q129" s="181">
        <f t="shared" si="107"/>
        <v>-118.3554867</v>
      </c>
      <c r="R129" s="181">
        <f t="shared" si="107"/>
        <v>-112.7065364</v>
      </c>
      <c r="S129" s="181">
        <f t="shared" si="107"/>
        <v>-108.0217077</v>
      </c>
      <c r="T129" s="181">
        <f t="shared" si="107"/>
        <v>-111.3483543</v>
      </c>
      <c r="U129" s="181">
        <f t="shared" si="107"/>
        <v>-115.6063086</v>
      </c>
      <c r="V129" s="113"/>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row>
    <row r="130" ht="15.75" customHeight="1">
      <c r="A130" s="261"/>
      <c r="B130" s="261"/>
      <c r="C130" s="261" t="s">
        <v>97</v>
      </c>
      <c r="D130" s="262"/>
      <c r="E130" s="262"/>
      <c r="F130" s="262"/>
      <c r="G130" s="262"/>
      <c r="H130" s="262"/>
      <c r="I130" s="262"/>
      <c r="J130" s="263"/>
      <c r="K130" s="263">
        <f t="shared" ref="K130:U130" si="108">K129/K7</f>
        <v>-0.06185947227</v>
      </c>
      <c r="L130" s="263">
        <f t="shared" si="108"/>
        <v>-0.06273656321</v>
      </c>
      <c r="M130" s="263">
        <f t="shared" si="108"/>
        <v>-0.1719998549</v>
      </c>
      <c r="N130" s="263">
        <f t="shared" si="108"/>
        <v>-0.1292141186</v>
      </c>
      <c r="O130" s="263">
        <f t="shared" si="108"/>
        <v>-0.04619970966</v>
      </c>
      <c r="P130" s="263">
        <f t="shared" si="108"/>
        <v>-0.04619970966</v>
      </c>
      <c r="Q130" s="263">
        <f t="shared" si="108"/>
        <v>-0.0563272501</v>
      </c>
      <c r="R130" s="263">
        <f t="shared" si="108"/>
        <v>-0.0563272501</v>
      </c>
      <c r="S130" s="263">
        <f t="shared" si="108"/>
        <v>-0.0563272501</v>
      </c>
      <c r="T130" s="263">
        <f t="shared" si="108"/>
        <v>-0.0563272501</v>
      </c>
      <c r="U130" s="263">
        <f t="shared" si="108"/>
        <v>-0.0563272501</v>
      </c>
      <c r="V130" s="264"/>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row>
    <row r="131" ht="15.75" customHeight="1">
      <c r="A131" s="14"/>
      <c r="B131" s="14"/>
      <c r="C131" s="14"/>
      <c r="D131" s="38"/>
      <c r="E131" s="38"/>
      <c r="F131" s="38"/>
      <c r="G131" s="38"/>
      <c r="H131" s="38"/>
      <c r="I131" s="38"/>
      <c r="J131" s="266"/>
      <c r="K131" s="267"/>
      <c r="L131" s="267"/>
      <c r="M131" s="267"/>
      <c r="N131" s="267"/>
      <c r="O131" s="267"/>
      <c r="P131" s="267"/>
      <c r="Q131" s="267"/>
      <c r="R131" s="267"/>
      <c r="S131" s="267"/>
      <c r="T131" s="267"/>
      <c r="U131" s="267"/>
      <c r="V131" s="266"/>
    </row>
    <row r="132" ht="15.75" customHeight="1">
      <c r="A132" s="14"/>
      <c r="B132" s="14"/>
      <c r="C132" s="14"/>
      <c r="D132" s="38"/>
      <c r="E132" s="38"/>
      <c r="F132" s="38"/>
      <c r="G132" s="38"/>
      <c r="H132" s="38"/>
      <c r="I132" s="38"/>
      <c r="J132" s="266"/>
      <c r="K132" s="267"/>
      <c r="L132" s="267"/>
      <c r="M132" s="267"/>
      <c r="N132" s="267"/>
      <c r="O132" s="267"/>
      <c r="P132" s="267"/>
      <c r="Q132" s="267"/>
      <c r="R132" s="267"/>
      <c r="S132" s="267"/>
      <c r="T132" s="267"/>
      <c r="U132" s="267"/>
      <c r="V132" s="266"/>
    </row>
    <row r="133" ht="15.75" customHeight="1">
      <c r="A133" s="106"/>
      <c r="B133" s="268" t="s">
        <v>98</v>
      </c>
      <c r="C133" s="269"/>
      <c r="D133" s="270"/>
      <c r="E133" s="270"/>
      <c r="F133" s="270"/>
      <c r="G133" s="270"/>
      <c r="H133" s="270"/>
      <c r="I133" s="270"/>
      <c r="J133" s="270"/>
      <c r="K133" s="271">
        <v>1438.27</v>
      </c>
      <c r="L133" s="271">
        <v>1349.63</v>
      </c>
      <c r="M133" s="271">
        <v>1567.68</v>
      </c>
      <c r="N133" s="271">
        <v>1462.58</v>
      </c>
      <c r="O133" s="271">
        <v>1449.45</v>
      </c>
      <c r="P133" s="272">
        <v>1463.9399999999998</v>
      </c>
      <c r="Q133" s="271">
        <f t="shared" ref="Q133:U133" si="109">Q7*Q176</f>
        <v>1528.25089</v>
      </c>
      <c r="R133" s="273">
        <f t="shared" si="109"/>
        <v>1455.309504</v>
      </c>
      <c r="S133" s="273">
        <f t="shared" si="109"/>
        <v>1394.817221</v>
      </c>
      <c r="T133" s="273">
        <f t="shared" si="109"/>
        <v>1437.772141</v>
      </c>
      <c r="U133" s="273">
        <f t="shared" si="109"/>
        <v>1492.752461</v>
      </c>
      <c r="V133" s="107"/>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row>
    <row r="134" ht="15.75" customHeight="1">
      <c r="A134" s="106"/>
      <c r="B134" s="274" t="s">
        <v>99</v>
      </c>
      <c r="C134" s="275"/>
      <c r="D134" s="276"/>
      <c r="E134" s="276"/>
      <c r="F134" s="276"/>
      <c r="G134" s="276"/>
      <c r="H134" s="276"/>
      <c r="I134" s="276"/>
      <c r="J134" s="276"/>
      <c r="K134" s="277">
        <v>925.03</v>
      </c>
      <c r="L134" s="277">
        <v>1364.67</v>
      </c>
      <c r="M134" s="277">
        <v>1386.11</v>
      </c>
      <c r="N134" s="277">
        <v>1362.74</v>
      </c>
      <c r="O134" s="277">
        <v>1332.19</v>
      </c>
      <c r="P134" s="278">
        <v>956.83</v>
      </c>
      <c r="Q134" s="279">
        <f t="shared" ref="Q134:U134" si="110">P134+Q208</f>
        <v>866.83</v>
      </c>
      <c r="R134" s="280">
        <f t="shared" si="110"/>
        <v>816.83</v>
      </c>
      <c r="S134" s="280">
        <f t="shared" si="110"/>
        <v>786.83</v>
      </c>
      <c r="T134" s="280">
        <f t="shared" si="110"/>
        <v>736.83</v>
      </c>
      <c r="U134" s="280">
        <f t="shared" si="110"/>
        <v>686.83</v>
      </c>
      <c r="V134" s="107"/>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row>
    <row r="135" ht="15.75" customHeight="1">
      <c r="A135" s="106"/>
      <c r="B135" s="274" t="s">
        <v>100</v>
      </c>
      <c r="C135" s="275"/>
      <c r="D135" s="276"/>
      <c r="E135" s="276"/>
      <c r="F135" s="276"/>
      <c r="G135" s="276"/>
      <c r="H135" s="276"/>
      <c r="I135" s="276"/>
      <c r="J135" s="276"/>
      <c r="K135" s="277">
        <v>2363.3</v>
      </c>
      <c r="L135" s="277">
        <v>2714.3</v>
      </c>
      <c r="M135" s="277">
        <v>2953.79</v>
      </c>
      <c r="N135" s="277">
        <v>2825.32</v>
      </c>
      <c r="O135" s="277">
        <v>2781.64</v>
      </c>
      <c r="P135" s="279">
        <f t="shared" ref="P135:U135" si="111">P133+P134</f>
        <v>2420.77</v>
      </c>
      <c r="Q135" s="279">
        <f t="shared" si="111"/>
        <v>2395.08089</v>
      </c>
      <c r="R135" s="280">
        <f t="shared" si="111"/>
        <v>2272.139504</v>
      </c>
      <c r="S135" s="280">
        <f t="shared" si="111"/>
        <v>2181.647221</v>
      </c>
      <c r="T135" s="280">
        <f t="shared" si="111"/>
        <v>2174.602141</v>
      </c>
      <c r="U135" s="280">
        <f t="shared" si="111"/>
        <v>2179.582461</v>
      </c>
      <c r="V135" s="107"/>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row>
    <row r="136" ht="15.75" customHeight="1">
      <c r="A136" s="106"/>
      <c r="B136" s="106"/>
      <c r="C136" s="106"/>
      <c r="D136" s="107"/>
      <c r="E136" s="107"/>
      <c r="F136" s="107"/>
      <c r="G136" s="107"/>
      <c r="H136" s="107"/>
      <c r="I136" s="107"/>
      <c r="J136" s="107"/>
      <c r="K136" s="111"/>
      <c r="L136" s="111"/>
      <c r="M136" s="111"/>
      <c r="N136" s="111"/>
      <c r="O136" s="111"/>
      <c r="P136" s="111"/>
      <c r="Q136" s="111"/>
      <c r="R136" s="111"/>
      <c r="S136" s="111"/>
      <c r="T136" s="111"/>
      <c r="U136" s="111"/>
      <c r="V136" s="107"/>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row>
    <row r="137" ht="15.75" customHeight="1">
      <c r="A137" s="106"/>
      <c r="B137" s="106"/>
      <c r="C137" s="106"/>
      <c r="D137" s="107"/>
      <c r="E137" s="107"/>
      <c r="F137" s="107"/>
      <c r="G137" s="107"/>
      <c r="H137" s="107"/>
      <c r="I137" s="107"/>
      <c r="J137" s="107"/>
      <c r="K137" s="111"/>
      <c r="L137" s="111"/>
      <c r="M137" s="111"/>
      <c r="N137" s="111"/>
      <c r="O137" s="111"/>
      <c r="P137" s="111"/>
      <c r="Q137" s="111"/>
      <c r="R137" s="111"/>
      <c r="S137" s="111"/>
      <c r="T137" s="111"/>
      <c r="U137" s="111"/>
      <c r="V137" s="107"/>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row>
    <row r="138" ht="15.75" customHeight="1">
      <c r="A138" s="180"/>
      <c r="B138" s="180" t="s">
        <v>101</v>
      </c>
      <c r="C138" s="180"/>
      <c r="D138" s="113"/>
      <c r="E138" s="113"/>
      <c r="F138" s="113"/>
      <c r="G138" s="113"/>
      <c r="H138" s="113"/>
      <c r="I138" s="113"/>
      <c r="J138" s="281"/>
      <c r="K138" s="282">
        <v>1242.39</v>
      </c>
      <c r="L138" s="282">
        <v>475.33</v>
      </c>
      <c r="M138" s="282">
        <v>303.35</v>
      </c>
      <c r="N138" s="282">
        <v>413.19</v>
      </c>
      <c r="O138" s="282">
        <v>512.94</v>
      </c>
      <c r="P138" s="283">
        <v>758.17</v>
      </c>
      <c r="Q138" s="282">
        <f t="shared" ref="Q138:U138" si="112">P138+Q88+Q211+Q210</f>
        <v>865.381672</v>
      </c>
      <c r="R138" s="282">
        <f t="shared" si="112"/>
        <v>958.1425512</v>
      </c>
      <c r="S138" s="282">
        <f t="shared" si="112"/>
        <v>1028.639112</v>
      </c>
      <c r="T138" s="282">
        <f t="shared" si="112"/>
        <v>1106.86047</v>
      </c>
      <c r="U138" s="282">
        <f t="shared" si="112"/>
        <v>1188.775899</v>
      </c>
      <c r="V138" s="284"/>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row>
    <row r="139" ht="15.75" customHeight="1">
      <c r="A139" s="121"/>
      <c r="B139" s="121" t="s">
        <v>16</v>
      </c>
      <c r="C139" s="121"/>
      <c r="D139" s="123"/>
      <c r="E139" s="123"/>
      <c r="F139" s="123"/>
      <c r="G139" s="123"/>
      <c r="H139" s="123"/>
      <c r="I139" s="123"/>
      <c r="J139" s="285"/>
      <c r="K139" s="286"/>
      <c r="L139" s="155">
        <f t="shared" ref="L139:U139" si="113">(L138/K138)-1</f>
        <v>-0.6174067724</v>
      </c>
      <c r="M139" s="155">
        <f t="shared" si="113"/>
        <v>-0.3618117939</v>
      </c>
      <c r="N139" s="155">
        <f t="shared" si="113"/>
        <v>0.3620899951</v>
      </c>
      <c r="O139" s="155">
        <f t="shared" si="113"/>
        <v>0.2414143614</v>
      </c>
      <c r="P139" s="155">
        <f t="shared" si="113"/>
        <v>0.4780871057</v>
      </c>
      <c r="Q139" s="155">
        <f t="shared" si="113"/>
        <v>0.1414084862</v>
      </c>
      <c r="R139" s="155">
        <f t="shared" si="113"/>
        <v>0.1071907139</v>
      </c>
      <c r="S139" s="155">
        <f t="shared" si="113"/>
        <v>0.07357627595</v>
      </c>
      <c r="T139" s="155">
        <f t="shared" si="113"/>
        <v>0.07604353875</v>
      </c>
      <c r="U139" s="155">
        <f t="shared" si="113"/>
        <v>0.07400700559</v>
      </c>
      <c r="V139" s="285"/>
    </row>
    <row r="140" ht="15.75" customHeight="1">
      <c r="A140" s="106"/>
      <c r="B140" s="106" t="s">
        <v>102</v>
      </c>
      <c r="C140" s="106"/>
      <c r="D140" s="107"/>
      <c r="E140" s="107"/>
      <c r="F140" s="107"/>
      <c r="G140" s="107"/>
      <c r="H140" s="107"/>
      <c r="I140" s="107"/>
      <c r="J140" s="177"/>
      <c r="K140" s="139">
        <v>43.64</v>
      </c>
      <c r="L140" s="139">
        <v>25.51</v>
      </c>
      <c r="M140" s="139">
        <v>22.31</v>
      </c>
      <c r="N140" s="139">
        <v>32.66</v>
      </c>
      <c r="O140" s="139">
        <v>50.21</v>
      </c>
      <c r="P140" s="287">
        <v>311.71</v>
      </c>
      <c r="Q140" s="139">
        <f t="shared" ref="Q140:U140" si="114">P140-Q87</f>
        <v>333.1772184</v>
      </c>
      <c r="R140" s="139">
        <f t="shared" si="114"/>
        <v>352.4551722</v>
      </c>
      <c r="S140" s="139">
        <f t="shared" si="114"/>
        <v>368.5883635</v>
      </c>
      <c r="T140" s="139">
        <f t="shared" si="114"/>
        <v>386.146693</v>
      </c>
      <c r="U140" s="139">
        <f t="shared" si="114"/>
        <v>404.7663618</v>
      </c>
      <c r="V140" s="177"/>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row>
    <row r="141" ht="15.75" customHeight="1">
      <c r="A141" s="148"/>
      <c r="B141" s="148" t="s">
        <v>103</v>
      </c>
      <c r="C141" s="148"/>
      <c r="D141" s="288"/>
      <c r="E141" s="288"/>
      <c r="F141" s="288"/>
      <c r="G141" s="288"/>
      <c r="H141" s="288"/>
      <c r="I141" s="288"/>
      <c r="J141" s="289"/>
      <c r="K141" s="289">
        <f t="shared" ref="K141:U141" si="115">K138+K140</f>
        <v>1286.03</v>
      </c>
      <c r="L141" s="289">
        <f t="shared" si="115"/>
        <v>500.84</v>
      </c>
      <c r="M141" s="289">
        <f t="shared" si="115"/>
        <v>325.66</v>
      </c>
      <c r="N141" s="289">
        <f t="shared" si="115"/>
        <v>445.85</v>
      </c>
      <c r="O141" s="289">
        <f t="shared" si="115"/>
        <v>563.15</v>
      </c>
      <c r="P141" s="289">
        <f t="shared" si="115"/>
        <v>1069.88</v>
      </c>
      <c r="Q141" s="289">
        <f t="shared" si="115"/>
        <v>1198.55889</v>
      </c>
      <c r="R141" s="289">
        <f t="shared" si="115"/>
        <v>1310.597723</v>
      </c>
      <c r="S141" s="289">
        <f t="shared" si="115"/>
        <v>1397.227475</v>
      </c>
      <c r="T141" s="289">
        <f t="shared" si="115"/>
        <v>1493.007163</v>
      </c>
      <c r="U141" s="289">
        <f t="shared" si="115"/>
        <v>1593.542261</v>
      </c>
      <c r="V141" s="290"/>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291"/>
    </row>
    <row r="142" ht="15.75" customHeight="1">
      <c r="A142" s="14"/>
      <c r="B142" s="14"/>
      <c r="C142" s="14"/>
      <c r="D142" s="38"/>
      <c r="E142" s="38"/>
      <c r="F142" s="38"/>
      <c r="G142" s="38"/>
      <c r="H142" s="38"/>
      <c r="I142" s="38"/>
      <c r="J142" s="266"/>
      <c r="K142" s="267"/>
      <c r="L142" s="267"/>
      <c r="M142" s="267"/>
      <c r="N142" s="267"/>
      <c r="O142" s="267"/>
      <c r="P142" s="267"/>
      <c r="Q142" s="267"/>
      <c r="R142" s="267"/>
      <c r="S142" s="267"/>
      <c r="T142" s="267"/>
      <c r="U142" s="267"/>
      <c r="V142" s="266"/>
    </row>
    <row r="143" ht="15.75" customHeight="1">
      <c r="A143" s="183"/>
      <c r="B143" s="292" t="s">
        <v>104</v>
      </c>
      <c r="C143" s="293"/>
      <c r="D143" s="293"/>
      <c r="E143" s="293"/>
      <c r="F143" s="293"/>
      <c r="G143" s="293"/>
      <c r="H143" s="293"/>
      <c r="I143" s="293"/>
      <c r="J143" s="293"/>
      <c r="K143" s="294">
        <f t="shared" ref="K143:U143" si="116">K135-K123</f>
        <v>2033.05</v>
      </c>
      <c r="L143" s="294">
        <f t="shared" si="116"/>
        <v>2608.55</v>
      </c>
      <c r="M143" s="294">
        <f t="shared" si="116"/>
        <v>2853.23</v>
      </c>
      <c r="N143" s="294">
        <f t="shared" si="116"/>
        <v>2656.37</v>
      </c>
      <c r="O143" s="294">
        <f t="shared" si="116"/>
        <v>2597.04</v>
      </c>
      <c r="P143" s="294">
        <f t="shared" si="116"/>
        <v>2228.72</v>
      </c>
      <c r="Q143" s="295">
        <f t="shared" si="116"/>
        <v>2207.687201</v>
      </c>
      <c r="R143" s="295">
        <f t="shared" si="116"/>
        <v>2086.609894</v>
      </c>
      <c r="S143" s="295">
        <f t="shared" si="116"/>
        <v>1997.661787</v>
      </c>
      <c r="T143" s="295">
        <f t="shared" si="116"/>
        <v>1997.575027</v>
      </c>
      <c r="U143" s="296">
        <f t="shared" si="116"/>
        <v>2006.360767</v>
      </c>
      <c r="V143" s="183"/>
      <c r="W143" s="183"/>
      <c r="X143" s="183"/>
      <c r="Y143" s="183"/>
      <c r="Z143" s="183"/>
      <c r="AA143" s="183"/>
      <c r="AB143" s="183"/>
      <c r="AC143" s="183"/>
      <c r="AD143" s="183"/>
      <c r="AE143" s="183"/>
      <c r="AF143" s="183"/>
      <c r="AG143" s="183"/>
      <c r="AH143" s="183"/>
      <c r="AI143" s="183"/>
      <c r="AJ143" s="183"/>
      <c r="AK143" s="183"/>
      <c r="AL143" s="183"/>
      <c r="AM143" s="183"/>
      <c r="AN143" s="183"/>
      <c r="AO143" s="183"/>
      <c r="AP143" s="183"/>
      <c r="AQ143" s="183"/>
    </row>
    <row r="144" ht="15.75" customHeight="1">
      <c r="A144" s="183"/>
      <c r="B144" s="297" t="s">
        <v>105</v>
      </c>
      <c r="C144" s="183"/>
      <c r="D144" s="183"/>
      <c r="E144" s="183"/>
      <c r="F144" s="183"/>
      <c r="G144" s="183"/>
      <c r="H144" s="183"/>
      <c r="I144" s="183"/>
      <c r="J144" s="183"/>
      <c r="K144" s="219">
        <f t="shared" ref="K144:U144" si="117">K143-K133</f>
        <v>594.78</v>
      </c>
      <c r="L144" s="219">
        <f t="shared" si="117"/>
        <v>1258.92</v>
      </c>
      <c r="M144" s="219">
        <f t="shared" si="117"/>
        <v>1285.55</v>
      </c>
      <c r="N144" s="219">
        <f t="shared" si="117"/>
        <v>1193.79</v>
      </c>
      <c r="O144" s="219">
        <f t="shared" si="117"/>
        <v>1147.59</v>
      </c>
      <c r="P144" s="219">
        <f t="shared" si="117"/>
        <v>764.78</v>
      </c>
      <c r="Q144" s="298">
        <f t="shared" si="117"/>
        <v>679.4363109</v>
      </c>
      <c r="R144" s="298">
        <f t="shared" si="117"/>
        <v>631.3003905</v>
      </c>
      <c r="S144" s="298">
        <f t="shared" si="117"/>
        <v>602.8445664</v>
      </c>
      <c r="T144" s="298">
        <f t="shared" si="117"/>
        <v>559.8028858</v>
      </c>
      <c r="U144" s="299">
        <f t="shared" si="117"/>
        <v>513.608306</v>
      </c>
      <c r="V144" s="183"/>
      <c r="W144" s="183"/>
      <c r="X144" s="183"/>
      <c r="Y144" s="183"/>
      <c r="Z144" s="183"/>
      <c r="AA144" s="183"/>
      <c r="AB144" s="183"/>
      <c r="AC144" s="183"/>
      <c r="AD144" s="183"/>
      <c r="AE144" s="183"/>
      <c r="AF144" s="183"/>
      <c r="AG144" s="183"/>
      <c r="AH144" s="183"/>
      <c r="AI144" s="183"/>
      <c r="AJ144" s="183"/>
      <c r="AK144" s="183"/>
      <c r="AL144" s="183"/>
      <c r="AM144" s="183"/>
      <c r="AN144" s="183"/>
      <c r="AO144" s="183"/>
      <c r="AP144" s="183"/>
      <c r="AQ144" s="183"/>
    </row>
    <row r="145" ht="15.75" customHeight="1">
      <c r="A145" s="183"/>
      <c r="B145" s="297" t="s">
        <v>106</v>
      </c>
      <c r="C145" s="183"/>
      <c r="D145" s="183"/>
      <c r="E145" s="183"/>
      <c r="F145" s="183"/>
      <c r="G145" s="183"/>
      <c r="H145" s="183"/>
      <c r="I145" s="183"/>
      <c r="J145" s="183"/>
      <c r="K145" s="219">
        <f t="shared" ref="K145:U145" si="118">K144/K63</f>
        <v>1.27443754</v>
      </c>
      <c r="L145" s="219">
        <f t="shared" si="118"/>
        <v>-8.30805781</v>
      </c>
      <c r="M145" s="219">
        <f t="shared" si="118"/>
        <v>25.55257404</v>
      </c>
      <c r="N145" s="219">
        <f t="shared" si="118"/>
        <v>2.852476643</v>
      </c>
      <c r="O145" s="219">
        <f t="shared" si="118"/>
        <v>2.321364997</v>
      </c>
      <c r="P145" s="219">
        <f t="shared" si="118"/>
        <v>1.437907759</v>
      </c>
      <c r="Q145" s="219">
        <f t="shared" si="118"/>
        <v>1.222608514</v>
      </c>
      <c r="R145" s="219">
        <f t="shared" si="118"/>
        <v>1.225831581</v>
      </c>
      <c r="S145" s="219">
        <f t="shared" si="118"/>
        <v>1.28251486</v>
      </c>
      <c r="T145" s="219">
        <f t="shared" si="118"/>
        <v>1.142652146</v>
      </c>
      <c r="U145" s="219">
        <f t="shared" si="118"/>
        <v>1.009996903</v>
      </c>
      <c r="V145" s="183"/>
      <c r="W145" s="183"/>
      <c r="X145" s="183"/>
      <c r="Y145" s="183"/>
      <c r="Z145" s="183"/>
      <c r="AA145" s="183"/>
      <c r="AB145" s="183"/>
      <c r="AC145" s="183"/>
      <c r="AD145" s="183"/>
      <c r="AE145" s="183"/>
      <c r="AF145" s="183"/>
      <c r="AG145" s="183"/>
      <c r="AH145" s="183"/>
      <c r="AI145" s="183"/>
      <c r="AJ145" s="183"/>
      <c r="AK145" s="183"/>
      <c r="AL145" s="183"/>
      <c r="AM145" s="183"/>
      <c r="AN145" s="183"/>
      <c r="AO145" s="183"/>
      <c r="AP145" s="183"/>
      <c r="AQ145" s="183"/>
    </row>
    <row r="146" ht="15.75" customHeight="1">
      <c r="A146" s="183"/>
      <c r="B146" s="297" t="s">
        <v>107</v>
      </c>
      <c r="C146" s="183"/>
      <c r="D146" s="183"/>
      <c r="E146" s="183"/>
      <c r="F146" s="183"/>
      <c r="G146" s="183"/>
      <c r="H146" s="183"/>
      <c r="I146" s="183"/>
      <c r="J146" s="183"/>
      <c r="K146" s="219">
        <f t="shared" ref="K146:U146" si="119">K143/K63</f>
        <v>4.356224555</v>
      </c>
      <c r="L146" s="219">
        <f t="shared" si="119"/>
        <v>-17.21474296</v>
      </c>
      <c r="M146" s="219">
        <f t="shared" si="119"/>
        <v>56.71297953</v>
      </c>
      <c r="N146" s="219">
        <f t="shared" si="119"/>
        <v>6.347207952</v>
      </c>
      <c r="O146" s="219">
        <f t="shared" si="119"/>
        <v>5.253337649</v>
      </c>
      <c r="P146" s="219">
        <f t="shared" si="119"/>
        <v>4.190347265</v>
      </c>
      <c r="Q146" s="219">
        <f t="shared" si="119"/>
        <v>3.972612479</v>
      </c>
      <c r="R146" s="219">
        <f t="shared" si="119"/>
        <v>4.051688143</v>
      </c>
      <c r="S146" s="219">
        <f t="shared" si="119"/>
        <v>4.249902995</v>
      </c>
      <c r="T146" s="219">
        <f t="shared" si="119"/>
        <v>4.077387682</v>
      </c>
      <c r="U146" s="219">
        <f t="shared" si="119"/>
        <v>3.945454421</v>
      </c>
      <c r="V146" s="183"/>
      <c r="W146" s="183"/>
      <c r="X146" s="183"/>
      <c r="Y146" s="183"/>
      <c r="Z146" s="183"/>
      <c r="AA146" s="183"/>
      <c r="AB146" s="183"/>
      <c r="AC146" s="183"/>
      <c r="AD146" s="183"/>
      <c r="AE146" s="183"/>
      <c r="AF146" s="183"/>
      <c r="AG146" s="183"/>
      <c r="AH146" s="183"/>
      <c r="AI146" s="183"/>
      <c r="AJ146" s="183"/>
      <c r="AK146" s="183"/>
      <c r="AL146" s="183"/>
      <c r="AM146" s="183"/>
      <c r="AN146" s="183"/>
      <c r="AO146" s="183"/>
      <c r="AP146" s="183"/>
      <c r="AQ146" s="183"/>
    </row>
    <row r="147" ht="15.75" customHeight="1">
      <c r="A147" s="183"/>
      <c r="B147" s="300" t="s">
        <v>108</v>
      </c>
      <c r="C147" s="183"/>
      <c r="D147" s="183"/>
      <c r="E147" s="183"/>
      <c r="F147" s="183"/>
      <c r="G147" s="183"/>
      <c r="H147" s="183"/>
      <c r="I147" s="183"/>
      <c r="J147" s="301"/>
      <c r="K147" s="302" t="str">
        <f t="shared" ref="K147:U147" si="120">(((K66*(1+K111))/K148)+((K66*(1+K111))/J148))/2</f>
        <v>#DIV/0!</v>
      </c>
      <c r="L147" s="302">
        <f t="shared" si="120"/>
        <v>-0.1243109766</v>
      </c>
      <c r="M147" s="302">
        <f t="shared" si="120"/>
        <v>-0.06421412265</v>
      </c>
      <c r="N147" s="302">
        <f t="shared" si="120"/>
        <v>0.03299597655</v>
      </c>
      <c r="O147" s="302">
        <f t="shared" si="120"/>
        <v>0.06644038331</v>
      </c>
      <c r="P147" s="302">
        <f t="shared" si="120"/>
        <v>0.06866161721</v>
      </c>
      <c r="Q147" s="302">
        <f t="shared" si="120"/>
        <v>0.07500836721</v>
      </c>
      <c r="R147" s="302">
        <f t="shared" si="120"/>
        <v>0.06725701263</v>
      </c>
      <c r="S147" s="302">
        <f t="shared" si="120"/>
        <v>0.05914043939</v>
      </c>
      <c r="T147" s="302">
        <f t="shared" si="120"/>
        <v>0.06169672653</v>
      </c>
      <c r="U147" s="302">
        <f t="shared" si="120"/>
        <v>0.06231223441</v>
      </c>
      <c r="V147" s="183"/>
      <c r="W147" s="183"/>
      <c r="X147" s="183"/>
      <c r="Y147" s="183"/>
      <c r="Z147" s="183"/>
      <c r="AA147" s="183"/>
      <c r="AB147" s="183"/>
      <c r="AC147" s="183"/>
      <c r="AD147" s="183"/>
      <c r="AE147" s="183"/>
      <c r="AF147" s="183"/>
      <c r="AG147" s="183"/>
      <c r="AH147" s="183"/>
      <c r="AI147" s="183"/>
      <c r="AJ147" s="183"/>
      <c r="AK147" s="183"/>
      <c r="AL147" s="183"/>
      <c r="AM147" s="183"/>
      <c r="AN147" s="183"/>
      <c r="AO147" s="183"/>
      <c r="AP147" s="183"/>
      <c r="AQ147" s="183"/>
    </row>
    <row r="148" ht="15.75" customHeight="1">
      <c r="A148" s="183"/>
      <c r="B148" s="303" t="s">
        <v>109</v>
      </c>
      <c r="C148" s="183"/>
      <c r="D148" s="183"/>
      <c r="E148" s="183"/>
      <c r="F148" s="183"/>
      <c r="G148" s="183"/>
      <c r="H148" s="183"/>
      <c r="I148" s="183"/>
      <c r="J148" s="183"/>
      <c r="K148" s="304">
        <f t="shared" ref="K148:U148" si="121">K138+K143</f>
        <v>3275.44</v>
      </c>
      <c r="L148" s="304">
        <f t="shared" si="121"/>
        <v>3083.88</v>
      </c>
      <c r="M148" s="304">
        <f t="shared" si="121"/>
        <v>3156.58</v>
      </c>
      <c r="N148" s="304">
        <f t="shared" si="121"/>
        <v>3069.56</v>
      </c>
      <c r="O148" s="304">
        <f t="shared" si="121"/>
        <v>3109.98</v>
      </c>
      <c r="P148" s="304">
        <f t="shared" si="121"/>
        <v>2986.89</v>
      </c>
      <c r="Q148" s="304">
        <f t="shared" si="121"/>
        <v>3073.068873</v>
      </c>
      <c r="R148" s="304">
        <f t="shared" si="121"/>
        <v>3044.752446</v>
      </c>
      <c r="S148" s="304">
        <f t="shared" si="121"/>
        <v>3026.300899</v>
      </c>
      <c r="T148" s="304">
        <f t="shared" si="121"/>
        <v>3104.435497</v>
      </c>
      <c r="U148" s="305">
        <f t="shared" si="121"/>
        <v>3195.136666</v>
      </c>
      <c r="V148" s="183"/>
      <c r="W148" s="35">
        <f>RRI(5,P148,U148)</f>
        <v>0.013570687</v>
      </c>
      <c r="Y148" s="36">
        <f>RRI(4,Q148,U148)</f>
        <v>0.009785863159</v>
      </c>
      <c r="AA148" s="183"/>
      <c r="AB148" s="183"/>
      <c r="AC148" s="183"/>
      <c r="AD148" s="183"/>
      <c r="AE148" s="183"/>
      <c r="AF148" s="183"/>
      <c r="AG148" s="183"/>
      <c r="AH148" s="183"/>
      <c r="AI148" s="183"/>
      <c r="AJ148" s="183"/>
      <c r="AK148" s="183"/>
      <c r="AL148" s="183"/>
      <c r="AM148" s="183"/>
      <c r="AN148" s="183"/>
      <c r="AO148" s="183"/>
      <c r="AP148" s="183"/>
      <c r="AQ148" s="183"/>
    </row>
    <row r="149" ht="15.75" customHeight="1">
      <c r="A149" s="46"/>
      <c r="B149" s="306" t="s">
        <v>16</v>
      </c>
      <c r="C149" s="46"/>
      <c r="D149" s="46"/>
      <c r="E149" s="46"/>
      <c r="F149" s="46"/>
      <c r="G149" s="46"/>
      <c r="H149" s="46"/>
      <c r="I149" s="46"/>
      <c r="J149" s="301"/>
      <c r="K149" s="50"/>
      <c r="L149" s="54">
        <f t="shared" ref="L149:U149" si="122">(L148/K148)-1</f>
        <v>-0.0584837457</v>
      </c>
      <c r="M149" s="54">
        <f t="shared" si="122"/>
        <v>0.02357419874</v>
      </c>
      <c r="N149" s="54">
        <f t="shared" si="122"/>
        <v>-0.02756781073</v>
      </c>
      <c r="O149" s="54">
        <f t="shared" si="122"/>
        <v>0.01316801105</v>
      </c>
      <c r="P149" s="54">
        <f t="shared" si="122"/>
        <v>-0.03957903266</v>
      </c>
      <c r="Q149" s="54">
        <f t="shared" si="122"/>
        <v>0.02885237576</v>
      </c>
      <c r="R149" s="54">
        <f t="shared" si="122"/>
        <v>-0.009214380895</v>
      </c>
      <c r="S149" s="54">
        <f t="shared" si="122"/>
        <v>-0.006060113832</v>
      </c>
      <c r="T149" s="54">
        <f t="shared" si="122"/>
        <v>0.02581851598</v>
      </c>
      <c r="U149" s="307">
        <f t="shared" si="122"/>
        <v>0.02921663821</v>
      </c>
      <c r="V149" s="301"/>
      <c r="W149" s="46"/>
      <c r="X149" s="46"/>
      <c r="Y149" s="46"/>
      <c r="Z149" s="46"/>
      <c r="AA149" s="46"/>
      <c r="AB149" s="46"/>
      <c r="AC149" s="46"/>
      <c r="AD149" s="46"/>
      <c r="AE149" s="46"/>
      <c r="AF149" s="46"/>
      <c r="AG149" s="46"/>
      <c r="AH149" s="46"/>
      <c r="AI149" s="46"/>
      <c r="AJ149" s="46"/>
      <c r="AK149" s="46"/>
      <c r="AL149" s="46"/>
      <c r="AM149" s="46"/>
      <c r="AN149" s="46"/>
      <c r="AO149" s="46"/>
      <c r="AP149" s="46"/>
      <c r="AQ149" s="46"/>
    </row>
    <row r="150" ht="15.75" customHeight="1">
      <c r="A150" s="183"/>
      <c r="B150" s="303" t="s">
        <v>110</v>
      </c>
      <c r="C150" s="183"/>
      <c r="D150" s="183"/>
      <c r="E150" s="183"/>
      <c r="F150" s="183"/>
      <c r="G150" s="183"/>
      <c r="H150" s="183"/>
      <c r="I150" s="183"/>
      <c r="J150" s="183"/>
      <c r="K150" s="304">
        <f t="shared" ref="K150:U150" si="123">K148/K91</f>
        <v>14.38678789</v>
      </c>
      <c r="L150" s="304">
        <f t="shared" si="123"/>
        <v>14.40594198</v>
      </c>
      <c r="M150" s="304">
        <f t="shared" si="123"/>
        <v>14.33636116</v>
      </c>
      <c r="N150" s="304">
        <f t="shared" si="123"/>
        <v>13.94430564</v>
      </c>
      <c r="O150" s="304">
        <f t="shared" si="123"/>
        <v>14.12535768</v>
      </c>
      <c r="P150" s="304">
        <f t="shared" si="123"/>
        <v>13.56628969</v>
      </c>
      <c r="Q150" s="304">
        <f t="shared" si="123"/>
        <v>13.95770937</v>
      </c>
      <c r="R150" s="304">
        <f t="shared" si="123"/>
        <v>13.82909772</v>
      </c>
      <c r="S150" s="304">
        <f t="shared" si="123"/>
        <v>13.74529182</v>
      </c>
      <c r="T150" s="304">
        <f t="shared" si="123"/>
        <v>14.10017485</v>
      </c>
      <c r="U150" s="304">
        <f t="shared" si="123"/>
        <v>14.51213456</v>
      </c>
      <c r="V150" s="183"/>
      <c r="W150" s="35">
        <f>RRI(5,P150,U150)</f>
        <v>0.013570687</v>
      </c>
      <c r="Y150" s="36">
        <f>RRI(4,Q150,U150)</f>
        <v>0.009785863159</v>
      </c>
      <c r="AA150" s="183"/>
      <c r="AB150" s="183"/>
      <c r="AC150" s="183"/>
      <c r="AD150" s="183"/>
      <c r="AE150" s="183"/>
      <c r="AF150" s="183"/>
      <c r="AG150" s="183"/>
      <c r="AH150" s="183"/>
      <c r="AI150" s="183"/>
      <c r="AJ150" s="183"/>
      <c r="AK150" s="183"/>
      <c r="AL150" s="183"/>
      <c r="AM150" s="183"/>
      <c r="AN150" s="183"/>
      <c r="AO150" s="183"/>
      <c r="AP150" s="183"/>
      <c r="AQ150" s="183"/>
    </row>
    <row r="151" ht="15.75" customHeight="1">
      <c r="A151" s="183"/>
      <c r="B151" s="308" t="s">
        <v>16</v>
      </c>
      <c r="C151" s="183"/>
      <c r="D151" s="183"/>
      <c r="E151" s="183"/>
      <c r="F151" s="183"/>
      <c r="G151" s="183"/>
      <c r="H151" s="183"/>
      <c r="I151" s="183"/>
      <c r="J151" s="301"/>
      <c r="K151" s="50"/>
      <c r="L151" s="54">
        <f t="shared" ref="L151:U151" si="124">(L150/K150)-1</f>
        <v>0.001331366458</v>
      </c>
      <c r="M151" s="54">
        <f t="shared" si="124"/>
        <v>-0.004830008522</v>
      </c>
      <c r="N151" s="54">
        <f t="shared" si="124"/>
        <v>-0.02734693393</v>
      </c>
      <c r="O151" s="54">
        <f t="shared" si="124"/>
        <v>0.01298394092</v>
      </c>
      <c r="P151" s="54">
        <f t="shared" si="124"/>
        <v>-0.03957903266</v>
      </c>
      <c r="Q151" s="54">
        <f t="shared" si="124"/>
        <v>0.02885237576</v>
      </c>
      <c r="R151" s="54">
        <f t="shared" si="124"/>
        <v>-0.009214380895</v>
      </c>
      <c r="S151" s="54">
        <f t="shared" si="124"/>
        <v>-0.006060113832</v>
      </c>
      <c r="T151" s="54">
        <f t="shared" si="124"/>
        <v>0.02581851598</v>
      </c>
      <c r="U151" s="307">
        <f t="shared" si="124"/>
        <v>0.02921663821</v>
      </c>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3"/>
    </row>
    <row r="152" ht="15.75" customHeight="1">
      <c r="A152" s="183"/>
      <c r="B152" s="297" t="s">
        <v>111</v>
      </c>
      <c r="C152" s="183"/>
      <c r="D152" s="183"/>
      <c r="E152" s="183"/>
      <c r="F152" s="183"/>
      <c r="G152" s="183"/>
      <c r="H152" s="183"/>
      <c r="I152" s="183"/>
      <c r="J152" s="301"/>
      <c r="K152" s="211">
        <f t="shared" ref="K152:U152" si="125">K96/((J138+K138)/2)</f>
        <v>0.1722099697</v>
      </c>
      <c r="L152" s="211">
        <f t="shared" si="125"/>
        <v>-0.5401141748</v>
      </c>
      <c r="M152" s="211">
        <f t="shared" si="125"/>
        <v>-0.6678828514</v>
      </c>
      <c r="N152" s="211">
        <f t="shared" si="125"/>
        <v>0.1191069949</v>
      </c>
      <c r="O152" s="211">
        <f t="shared" si="125"/>
        <v>0.2629023192</v>
      </c>
      <c r="P152" s="211">
        <f t="shared" si="125"/>
        <v>0.1716343462</v>
      </c>
      <c r="Q152" s="211">
        <f t="shared" si="125"/>
        <v>0.1736564033</v>
      </c>
      <c r="R152" s="211">
        <f t="shared" si="125"/>
        <v>0.1388450944</v>
      </c>
      <c r="S152" s="211">
        <f t="shared" si="125"/>
        <v>0.106647648</v>
      </c>
      <c r="T152" s="211">
        <f t="shared" si="125"/>
        <v>0.1079853517</v>
      </c>
      <c r="U152" s="211">
        <f t="shared" si="125"/>
        <v>0.1065246208</v>
      </c>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row>
    <row r="153" ht="15.75" customHeight="1">
      <c r="A153" s="183"/>
      <c r="B153" s="309" t="s">
        <v>112</v>
      </c>
      <c r="C153" s="183"/>
      <c r="D153" s="183"/>
      <c r="E153" s="183"/>
      <c r="F153" s="183"/>
      <c r="G153" s="183"/>
      <c r="H153" s="183"/>
      <c r="I153" s="183"/>
      <c r="J153" s="183"/>
      <c r="K153" s="310">
        <f t="shared" ref="K153:U153" si="126">K141/K91</f>
        <v>5.648658146</v>
      </c>
      <c r="L153" s="310">
        <f t="shared" si="126"/>
        <v>2.339608539</v>
      </c>
      <c r="M153" s="310">
        <f t="shared" si="126"/>
        <v>1.479062585</v>
      </c>
      <c r="N153" s="310">
        <f t="shared" si="126"/>
        <v>2.025394085</v>
      </c>
      <c r="O153" s="310">
        <f t="shared" si="126"/>
        <v>2.557796248</v>
      </c>
      <c r="P153" s="310">
        <f t="shared" si="126"/>
        <v>4.859335968</v>
      </c>
      <c r="Q153" s="310">
        <f t="shared" si="126"/>
        <v>5.443788392</v>
      </c>
      <c r="R153" s="310">
        <f t="shared" si="126"/>
        <v>5.952662594</v>
      </c>
      <c r="S153" s="310">
        <f t="shared" si="126"/>
        <v>6.346130151</v>
      </c>
      <c r="T153" s="310">
        <f t="shared" si="126"/>
        <v>6.781156211</v>
      </c>
      <c r="U153" s="310">
        <f t="shared" si="126"/>
        <v>7.237781082</v>
      </c>
      <c r="V153" s="183"/>
      <c r="W153" s="35">
        <f>RRI(5,P153,U153)</f>
        <v>0.0829432615</v>
      </c>
      <c r="Y153" s="36">
        <f>RRI(4,Q153,U153)</f>
        <v>0.07380655795</v>
      </c>
      <c r="AA153" s="183"/>
      <c r="AB153" s="183"/>
      <c r="AC153" s="183"/>
      <c r="AD153" s="183"/>
      <c r="AE153" s="183"/>
      <c r="AF153" s="183"/>
      <c r="AG153" s="183"/>
      <c r="AH153" s="183"/>
      <c r="AI153" s="183"/>
      <c r="AJ153" s="183"/>
      <c r="AK153" s="183"/>
      <c r="AL153" s="183"/>
      <c r="AM153" s="183"/>
      <c r="AN153" s="183"/>
      <c r="AO153" s="183"/>
      <c r="AP153" s="183"/>
      <c r="AQ153" s="183"/>
    </row>
    <row r="154" ht="15.75" customHeight="1">
      <c r="A154" s="183"/>
      <c r="B154" s="311" t="s">
        <v>16</v>
      </c>
      <c r="C154" s="312"/>
      <c r="D154" s="312"/>
      <c r="E154" s="312"/>
      <c r="F154" s="312"/>
      <c r="G154" s="312"/>
      <c r="H154" s="312"/>
      <c r="I154" s="312"/>
      <c r="J154" s="313"/>
      <c r="K154" s="314"/>
      <c r="L154" s="315">
        <f t="shared" ref="L154:U154" si="127">(L153/K153)-1</f>
        <v>-0.5858116248</v>
      </c>
      <c r="M154" s="315">
        <f t="shared" si="127"/>
        <v>-0.3678162136</v>
      </c>
      <c r="N154" s="315">
        <f t="shared" si="127"/>
        <v>0.3693768645</v>
      </c>
      <c r="O154" s="315">
        <f t="shared" si="127"/>
        <v>0.2628634925</v>
      </c>
      <c r="P154" s="315">
        <f t="shared" si="127"/>
        <v>0.8998135488</v>
      </c>
      <c r="Q154" s="315">
        <f t="shared" si="127"/>
        <v>0.1202741339</v>
      </c>
      <c r="R154" s="315">
        <f t="shared" si="127"/>
        <v>0.09347795414</v>
      </c>
      <c r="S154" s="315">
        <f t="shared" si="127"/>
        <v>0.06609942203</v>
      </c>
      <c r="T154" s="315">
        <f t="shared" si="127"/>
        <v>0.06854981696</v>
      </c>
      <c r="U154" s="316">
        <f t="shared" si="127"/>
        <v>0.06733731777</v>
      </c>
      <c r="V154" s="183"/>
      <c r="W154" s="183"/>
      <c r="X154" s="183"/>
      <c r="Y154" s="183"/>
      <c r="Z154" s="183"/>
      <c r="AA154" s="183"/>
      <c r="AB154" s="183"/>
      <c r="AC154" s="183"/>
      <c r="AD154" s="183"/>
      <c r="AE154" s="183"/>
      <c r="AF154" s="183"/>
      <c r="AG154" s="183"/>
      <c r="AH154" s="183"/>
      <c r="AI154" s="183"/>
      <c r="AJ154" s="183"/>
      <c r="AK154" s="183"/>
      <c r="AL154" s="183"/>
      <c r="AM154" s="183"/>
      <c r="AN154" s="183"/>
      <c r="AO154" s="183"/>
      <c r="AP154" s="183"/>
      <c r="AQ154" s="183"/>
    </row>
    <row r="155" ht="15.75" customHeight="1">
      <c r="A155" s="183"/>
      <c r="B155" s="183"/>
      <c r="C155" s="183"/>
      <c r="D155" s="183"/>
      <c r="E155" s="183"/>
      <c r="F155" s="183"/>
      <c r="G155" s="183"/>
      <c r="H155" s="183"/>
      <c r="I155" s="183"/>
      <c r="J155" s="301"/>
      <c r="K155" s="50"/>
      <c r="L155" s="50"/>
      <c r="M155" s="50"/>
      <c r="N155" s="50"/>
      <c r="O155" s="50"/>
      <c r="P155" s="50"/>
      <c r="Q155" s="50"/>
      <c r="R155" s="50"/>
      <c r="S155" s="50"/>
      <c r="T155" s="50"/>
      <c r="U155" s="50"/>
      <c r="V155" s="183"/>
      <c r="W155" s="183"/>
      <c r="X155" s="183"/>
      <c r="Y155" s="183"/>
      <c r="Z155" s="183"/>
      <c r="AA155" s="183"/>
      <c r="AB155" s="183"/>
      <c r="AC155" s="183"/>
      <c r="AD155" s="183"/>
      <c r="AE155" s="183"/>
      <c r="AF155" s="183"/>
      <c r="AG155" s="183"/>
      <c r="AH155" s="183"/>
      <c r="AI155" s="183"/>
      <c r="AJ155" s="183"/>
      <c r="AK155" s="183"/>
      <c r="AL155" s="183"/>
      <c r="AM155" s="183"/>
      <c r="AN155" s="183"/>
      <c r="AO155" s="183"/>
      <c r="AP155" s="183"/>
      <c r="AQ155" s="183"/>
    </row>
    <row r="156" ht="15.75" customHeight="1">
      <c r="A156" s="183"/>
      <c r="B156" s="317" t="s">
        <v>113</v>
      </c>
      <c r="C156" s="183"/>
      <c r="D156" s="183"/>
      <c r="E156" s="183"/>
      <c r="F156" s="183"/>
      <c r="G156" s="183"/>
      <c r="H156" s="183"/>
      <c r="I156" s="183"/>
      <c r="J156" s="301"/>
      <c r="K156" s="50"/>
      <c r="L156" s="211">
        <f t="shared" ref="L156:U156" si="128">L154/L152</f>
        <v>1.084607019</v>
      </c>
      <c r="M156" s="211">
        <f t="shared" si="128"/>
        <v>0.5507196551</v>
      </c>
      <c r="N156" s="211">
        <f t="shared" si="128"/>
        <v>3.101218908</v>
      </c>
      <c r="O156" s="211">
        <f t="shared" si="128"/>
        <v>0.9998523151</v>
      </c>
      <c r="P156" s="211">
        <f t="shared" si="128"/>
        <v>5.242619374</v>
      </c>
      <c r="Q156" s="211">
        <f t="shared" si="128"/>
        <v>0.6925983241</v>
      </c>
      <c r="R156" s="211">
        <f t="shared" si="128"/>
        <v>0.6732535602</v>
      </c>
      <c r="S156" s="211">
        <f t="shared" si="128"/>
        <v>0.6197925903</v>
      </c>
      <c r="T156" s="211">
        <f t="shared" si="128"/>
        <v>0.6348066279</v>
      </c>
      <c r="U156" s="211">
        <f t="shared" si="128"/>
        <v>0.632129148</v>
      </c>
      <c r="V156" s="183"/>
      <c r="W156" s="183"/>
      <c r="X156" s="183"/>
      <c r="Y156" s="183"/>
      <c r="Z156" s="183"/>
      <c r="AA156" s="183"/>
      <c r="AB156" s="183"/>
      <c r="AC156" s="183"/>
      <c r="AD156" s="183"/>
      <c r="AE156" s="183"/>
      <c r="AF156" s="183"/>
      <c r="AG156" s="183"/>
      <c r="AH156" s="183"/>
      <c r="AI156" s="183"/>
      <c r="AJ156" s="183"/>
      <c r="AK156" s="183"/>
      <c r="AL156" s="183"/>
      <c r="AM156" s="183"/>
      <c r="AN156" s="183"/>
      <c r="AO156" s="183"/>
      <c r="AP156" s="183"/>
      <c r="AQ156" s="183"/>
    </row>
    <row r="157" ht="15.75" customHeight="1">
      <c r="A157" s="183"/>
      <c r="B157" s="318" t="s">
        <v>114</v>
      </c>
      <c r="C157" s="183"/>
      <c r="D157" s="183"/>
      <c r="E157" s="183"/>
      <c r="F157" s="183"/>
      <c r="G157" s="183"/>
      <c r="H157" s="183"/>
      <c r="I157" s="183"/>
      <c r="J157" s="183"/>
      <c r="K157" s="50"/>
      <c r="L157" s="319">
        <f t="shared" ref="L157:U157" si="129">L139/L152</f>
        <v>1.143104183</v>
      </c>
      <c r="M157" s="319">
        <f t="shared" si="129"/>
        <v>0.5417294263</v>
      </c>
      <c r="N157" s="319">
        <f t="shared" si="129"/>
        <v>3.040039718</v>
      </c>
      <c r="O157" s="319">
        <f t="shared" si="129"/>
        <v>0.9182663817</v>
      </c>
      <c r="P157" s="319">
        <f t="shared" si="129"/>
        <v>2.785497869</v>
      </c>
      <c r="Q157" s="319">
        <f t="shared" si="129"/>
        <v>0.8143004432</v>
      </c>
      <c r="R157" s="319">
        <f t="shared" si="129"/>
        <v>0.7720165724</v>
      </c>
      <c r="S157" s="319">
        <f t="shared" si="129"/>
        <v>0.6899005961</v>
      </c>
      <c r="T157" s="319">
        <f t="shared" si="129"/>
        <v>0.7042023531</v>
      </c>
      <c r="U157" s="319">
        <f t="shared" si="129"/>
        <v>0.69474085</v>
      </c>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row>
    <row r="158" ht="15.75" customHeight="1">
      <c r="A158" s="183"/>
      <c r="B158" s="317" t="s">
        <v>115</v>
      </c>
      <c r="C158" s="183"/>
      <c r="D158" s="183"/>
      <c r="E158" s="183"/>
      <c r="F158" s="183"/>
      <c r="G158" s="183"/>
      <c r="H158" s="183"/>
      <c r="I158" s="183"/>
      <c r="J158" s="183"/>
      <c r="K158" s="50"/>
      <c r="L158" s="211">
        <f t="shared" ref="L158:U158" si="130">L151/L147</f>
        <v>-0.010709967</v>
      </c>
      <c r="M158" s="211">
        <f t="shared" si="130"/>
        <v>0.0752172314</v>
      </c>
      <c r="N158" s="211">
        <f t="shared" si="130"/>
        <v>-0.8287960167</v>
      </c>
      <c r="O158" s="211">
        <f t="shared" si="130"/>
        <v>0.1954224264</v>
      </c>
      <c r="P158" s="211">
        <f t="shared" si="130"/>
        <v>-0.5764360682</v>
      </c>
      <c r="Q158" s="211">
        <f t="shared" si="130"/>
        <v>0.3846554303</v>
      </c>
      <c r="R158" s="211">
        <f t="shared" si="130"/>
        <v>-0.1370025301</v>
      </c>
      <c r="S158" s="211">
        <f t="shared" si="130"/>
        <v>-0.1024698818</v>
      </c>
      <c r="T158" s="211">
        <f t="shared" si="130"/>
        <v>0.4184746491</v>
      </c>
      <c r="U158" s="211">
        <f t="shared" si="130"/>
        <v>0.4688748283</v>
      </c>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row>
    <row r="159" ht="15.75" customHeight="1">
      <c r="A159" s="183"/>
      <c r="B159" s="320" t="s">
        <v>116</v>
      </c>
      <c r="C159" s="183"/>
      <c r="D159" s="183"/>
      <c r="E159" s="183"/>
      <c r="F159" s="183"/>
      <c r="G159" s="183"/>
      <c r="H159" s="183"/>
      <c r="I159" s="183"/>
      <c r="J159" s="183"/>
      <c r="K159" s="50"/>
      <c r="L159" s="321">
        <f t="shared" ref="L159:U159" si="131">L149/L147</f>
        <v>0.4704632471</v>
      </c>
      <c r="M159" s="321">
        <f t="shared" si="131"/>
        <v>-0.3671185989</v>
      </c>
      <c r="N159" s="321">
        <f t="shared" si="131"/>
        <v>-0.8354900692</v>
      </c>
      <c r="O159" s="321">
        <f t="shared" si="131"/>
        <v>0.198192882</v>
      </c>
      <c r="P159" s="321">
        <f t="shared" si="131"/>
        <v>-0.5764360682</v>
      </c>
      <c r="Q159" s="321">
        <f t="shared" si="131"/>
        <v>0.3846554303</v>
      </c>
      <c r="R159" s="321">
        <f t="shared" si="131"/>
        <v>-0.1370025301</v>
      </c>
      <c r="S159" s="321">
        <f t="shared" si="131"/>
        <v>-0.1024698818</v>
      </c>
      <c r="T159" s="321">
        <f t="shared" si="131"/>
        <v>0.4184746491</v>
      </c>
      <c r="U159" s="321">
        <f t="shared" si="131"/>
        <v>0.4688748283</v>
      </c>
      <c r="V159" s="183"/>
      <c r="W159" s="183"/>
      <c r="X159" s="183"/>
      <c r="Y159" s="183"/>
      <c r="Z159" s="183"/>
      <c r="AA159" s="183"/>
      <c r="AB159" s="183"/>
      <c r="AC159" s="183"/>
      <c r="AD159" s="183"/>
      <c r="AE159" s="183"/>
      <c r="AF159" s="183"/>
      <c r="AG159" s="183"/>
      <c r="AH159" s="183"/>
      <c r="AI159" s="183"/>
      <c r="AJ159" s="183"/>
      <c r="AK159" s="183"/>
      <c r="AL159" s="183"/>
      <c r="AM159" s="183"/>
      <c r="AN159" s="183"/>
      <c r="AO159" s="183"/>
      <c r="AP159" s="183"/>
      <c r="AQ159" s="183"/>
    </row>
    <row r="160" ht="15.75" customHeight="1">
      <c r="A160" s="29"/>
      <c r="B160" s="29"/>
      <c r="C160" s="29"/>
      <c r="D160" s="30"/>
      <c r="E160" s="30"/>
      <c r="F160" s="30"/>
      <c r="G160" s="30"/>
      <c r="H160" s="30"/>
      <c r="I160" s="30"/>
      <c r="J160" s="30"/>
      <c r="K160" s="32"/>
      <c r="L160" s="32"/>
      <c r="M160" s="32"/>
      <c r="N160" s="32"/>
      <c r="O160" s="32"/>
      <c r="P160" s="32"/>
      <c r="Q160" s="32"/>
      <c r="R160" s="32"/>
      <c r="S160" s="32"/>
      <c r="T160" s="32"/>
      <c r="U160" s="32"/>
      <c r="V160" s="30"/>
      <c r="W160" s="322"/>
      <c r="X160" s="322"/>
      <c r="Y160" s="322"/>
      <c r="Z160" s="322"/>
      <c r="AA160" s="322"/>
      <c r="AB160" s="322"/>
      <c r="AC160" s="322"/>
      <c r="AD160" s="322"/>
      <c r="AE160" s="322"/>
      <c r="AF160" s="322"/>
      <c r="AG160" s="322"/>
      <c r="AH160" s="322"/>
      <c r="AI160" s="322"/>
      <c r="AJ160" s="322"/>
      <c r="AK160" s="322"/>
      <c r="AL160" s="322"/>
      <c r="AM160" s="322"/>
      <c r="AN160" s="322"/>
      <c r="AO160" s="322"/>
      <c r="AP160" s="322"/>
      <c r="AQ160" s="322"/>
    </row>
    <row r="161" ht="15.75" customHeight="1">
      <c r="A161" s="14"/>
      <c r="B161" s="14"/>
      <c r="C161" s="14"/>
      <c r="D161" s="38"/>
      <c r="E161" s="38"/>
      <c r="F161" s="38"/>
      <c r="G161" s="38"/>
      <c r="H161" s="38"/>
      <c r="I161" s="38"/>
      <c r="J161" s="38"/>
      <c r="K161" s="38"/>
      <c r="L161" s="38"/>
      <c r="M161" s="38"/>
      <c r="N161" s="38"/>
      <c r="O161" s="38"/>
      <c r="P161" s="38"/>
      <c r="Q161" s="38"/>
      <c r="R161" s="38"/>
      <c r="S161" s="38"/>
      <c r="T161" s="38"/>
      <c r="U161" s="38"/>
      <c r="V161" s="38"/>
    </row>
    <row r="162" ht="13.5" customHeight="1">
      <c r="A162" s="221"/>
      <c r="B162" s="222" t="s">
        <v>117</v>
      </c>
      <c r="C162" s="223"/>
      <c r="D162" s="224"/>
      <c r="E162" s="224"/>
      <c r="F162" s="224"/>
      <c r="G162" s="224"/>
      <c r="H162" s="224"/>
      <c r="I162" s="224"/>
      <c r="J162" s="224"/>
      <c r="K162" s="224"/>
      <c r="L162" s="224"/>
      <c r="M162" s="224"/>
      <c r="N162" s="224"/>
      <c r="O162" s="224"/>
      <c r="P162" s="224"/>
      <c r="Q162" s="224"/>
      <c r="R162" s="224"/>
      <c r="S162" s="224"/>
      <c r="T162" s="224"/>
      <c r="U162" s="224"/>
      <c r="V162" s="224"/>
    </row>
    <row r="163" ht="15.75" customHeight="1" outlineLevel="1">
      <c r="A163" s="323"/>
      <c r="B163" s="324" t="s">
        <v>118</v>
      </c>
      <c r="C163" s="324"/>
      <c r="D163" s="325"/>
      <c r="E163" s="325"/>
      <c r="F163" s="325"/>
      <c r="G163" s="325"/>
      <c r="H163" s="325"/>
      <c r="I163" s="325"/>
      <c r="J163" s="326"/>
      <c r="K163" s="326">
        <f t="shared" ref="K163:O163" si="132">K124/K7</f>
        <v>0.1562356807</v>
      </c>
      <c r="L163" s="326">
        <f t="shared" si="132"/>
        <v>0.4430923543</v>
      </c>
      <c r="M163" s="326">
        <f t="shared" si="132"/>
        <v>0.2386093011</v>
      </c>
      <c r="N163" s="326">
        <f t="shared" si="132"/>
        <v>0.1487465546</v>
      </c>
      <c r="O163" s="326">
        <f t="shared" si="132"/>
        <v>0.1801275404</v>
      </c>
      <c r="P163" s="326">
        <f t="shared" ref="P163:P167" si="135">O163</f>
        <v>0.1801275404</v>
      </c>
      <c r="Q163" s="327">
        <v>0.17</v>
      </c>
      <c r="R163" s="326">
        <f t="shared" ref="R163:U163" si="133">Q163</f>
        <v>0.17</v>
      </c>
      <c r="S163" s="326">
        <f t="shared" si="133"/>
        <v>0.17</v>
      </c>
      <c r="T163" s="326">
        <f t="shared" si="133"/>
        <v>0.17</v>
      </c>
      <c r="U163" s="326">
        <f t="shared" si="133"/>
        <v>0.17</v>
      </c>
      <c r="V163" s="326"/>
    </row>
    <row r="164" ht="15.75" customHeight="1" outlineLevel="1">
      <c r="A164" s="323"/>
      <c r="B164" s="324" t="s">
        <v>119</v>
      </c>
      <c r="C164" s="324"/>
      <c r="D164" s="325"/>
      <c r="E164" s="325"/>
      <c r="F164" s="325"/>
      <c r="G164" s="325"/>
      <c r="H164" s="325"/>
      <c r="I164" s="325"/>
      <c r="J164" s="326"/>
      <c r="K164" s="328">
        <f t="shared" ref="K164:O164" si="134">K125/K7</f>
        <v>0.01635057054</v>
      </c>
      <c r="L164" s="328">
        <f t="shared" si="134"/>
        <v>0.04615821347</v>
      </c>
      <c r="M164" s="328">
        <f t="shared" si="134"/>
        <v>0.03057264782</v>
      </c>
      <c r="N164" s="328">
        <f t="shared" si="134"/>
        <v>0.01797269864</v>
      </c>
      <c r="O164" s="328">
        <f t="shared" si="134"/>
        <v>0.01658544173</v>
      </c>
      <c r="P164" s="326">
        <f t="shared" si="135"/>
        <v>0.01658544173</v>
      </c>
      <c r="Q164" s="326">
        <f t="shared" ref="Q164:U164" si="136">P164</f>
        <v>0.01658544173</v>
      </c>
      <c r="R164" s="326">
        <f t="shared" si="136"/>
        <v>0.01658544173</v>
      </c>
      <c r="S164" s="326">
        <f t="shared" si="136"/>
        <v>0.01658544173</v>
      </c>
      <c r="T164" s="326">
        <f t="shared" si="136"/>
        <v>0.01658544173</v>
      </c>
      <c r="U164" s="326">
        <f t="shared" si="136"/>
        <v>0.01658544173</v>
      </c>
      <c r="V164" s="326"/>
    </row>
    <row r="165" ht="15.75" customHeight="1" outlineLevel="1">
      <c r="A165" s="323"/>
      <c r="B165" s="324" t="s">
        <v>120</v>
      </c>
      <c r="C165" s="324"/>
      <c r="D165" s="325"/>
      <c r="E165" s="325"/>
      <c r="F165" s="325"/>
      <c r="G165" s="325"/>
      <c r="H165" s="325"/>
      <c r="I165" s="325"/>
      <c r="J165" s="326"/>
      <c r="K165" s="326">
        <f t="shared" ref="K165:O165" si="137">K126/K7</f>
        <v>0</v>
      </c>
      <c r="L165" s="326">
        <f t="shared" si="137"/>
        <v>0</v>
      </c>
      <c r="M165" s="326">
        <f t="shared" si="137"/>
        <v>0</v>
      </c>
      <c r="N165" s="326">
        <f t="shared" si="137"/>
        <v>0</v>
      </c>
      <c r="O165" s="326">
        <f t="shared" si="137"/>
        <v>0</v>
      </c>
      <c r="P165" s="326">
        <f t="shared" si="135"/>
        <v>0</v>
      </c>
      <c r="Q165" s="326">
        <f t="shared" ref="Q165:U165" si="138">P165</f>
        <v>0</v>
      </c>
      <c r="R165" s="326">
        <f t="shared" si="138"/>
        <v>0</v>
      </c>
      <c r="S165" s="326">
        <f t="shared" si="138"/>
        <v>0</v>
      </c>
      <c r="T165" s="326">
        <f t="shared" si="138"/>
        <v>0</v>
      </c>
      <c r="U165" s="326">
        <f t="shared" si="138"/>
        <v>0</v>
      </c>
      <c r="V165" s="326"/>
    </row>
    <row r="166" ht="15.75" customHeight="1" outlineLevel="1">
      <c r="A166" s="329"/>
      <c r="B166" s="330" t="s">
        <v>121</v>
      </c>
      <c r="C166" s="330"/>
      <c r="D166" s="331"/>
      <c r="E166" s="331"/>
      <c r="F166" s="331"/>
      <c r="G166" s="331"/>
      <c r="H166" s="331"/>
      <c r="I166" s="331"/>
      <c r="J166" s="332"/>
      <c r="K166" s="332">
        <f t="shared" ref="K166:O166" si="139">K127/K7</f>
        <v>0.1786716139</v>
      </c>
      <c r="L166" s="332">
        <f t="shared" si="139"/>
        <v>0.4343868282</v>
      </c>
      <c r="M166" s="332">
        <f t="shared" si="139"/>
        <v>0.3242465638</v>
      </c>
      <c r="N166" s="332">
        <f t="shared" si="139"/>
        <v>0.2175119213</v>
      </c>
      <c r="O166" s="332">
        <f t="shared" si="139"/>
        <v>0.1759384073</v>
      </c>
      <c r="P166" s="332">
        <f t="shared" si="135"/>
        <v>0.1759384073</v>
      </c>
      <c r="Q166" s="332">
        <f t="shared" ref="Q166:U166" si="140">P166</f>
        <v>0.1759384073</v>
      </c>
      <c r="R166" s="332">
        <f t="shared" si="140"/>
        <v>0.1759384073</v>
      </c>
      <c r="S166" s="332">
        <f t="shared" si="140"/>
        <v>0.1759384073</v>
      </c>
      <c r="T166" s="332">
        <f t="shared" si="140"/>
        <v>0.1759384073</v>
      </c>
      <c r="U166" s="332">
        <f t="shared" si="140"/>
        <v>0.1759384073</v>
      </c>
      <c r="V166" s="332"/>
    </row>
    <row r="167" ht="15.75" customHeight="1" outlineLevel="1">
      <c r="A167" s="329"/>
      <c r="B167" s="330" t="s">
        <v>122</v>
      </c>
      <c r="C167" s="330"/>
      <c r="D167" s="331"/>
      <c r="E167" s="331"/>
      <c r="F167" s="331"/>
      <c r="G167" s="331"/>
      <c r="H167" s="331"/>
      <c r="I167" s="331"/>
      <c r="J167" s="332"/>
      <c r="K167" s="332">
        <f t="shared" ref="K167:O167" si="141">K128/K7</f>
        <v>0.05577410955</v>
      </c>
      <c r="L167" s="332">
        <f t="shared" si="141"/>
        <v>0.1176003028</v>
      </c>
      <c r="M167" s="332">
        <f t="shared" si="141"/>
        <v>0.1169352401</v>
      </c>
      <c r="N167" s="332">
        <f t="shared" si="141"/>
        <v>0.07842145056</v>
      </c>
      <c r="O167" s="332">
        <f t="shared" si="141"/>
        <v>0.06697428453</v>
      </c>
      <c r="P167" s="332">
        <f t="shared" si="135"/>
        <v>0.06697428453</v>
      </c>
      <c r="Q167" s="332">
        <f t="shared" ref="Q167:U167" si="142">P167</f>
        <v>0.06697428453</v>
      </c>
      <c r="R167" s="332">
        <f t="shared" si="142"/>
        <v>0.06697428453</v>
      </c>
      <c r="S167" s="332">
        <f t="shared" si="142"/>
        <v>0.06697428453</v>
      </c>
      <c r="T167" s="332">
        <f t="shared" si="142"/>
        <v>0.06697428453</v>
      </c>
      <c r="U167" s="332">
        <f t="shared" si="142"/>
        <v>0.06697428453</v>
      </c>
      <c r="V167" s="332"/>
    </row>
    <row r="168" ht="15.75" customHeight="1" outlineLevel="1">
      <c r="A168" s="14"/>
      <c r="B168" s="14"/>
      <c r="C168" s="14"/>
      <c r="D168" s="38"/>
      <c r="E168" s="38"/>
      <c r="F168" s="38"/>
      <c r="G168" s="38"/>
      <c r="H168" s="38"/>
      <c r="I168" s="38"/>
      <c r="J168" s="333"/>
      <c r="K168" s="333"/>
      <c r="L168" s="333"/>
      <c r="M168" s="333"/>
      <c r="N168" s="333"/>
      <c r="O168" s="333"/>
      <c r="P168" s="333"/>
      <c r="Q168" s="333"/>
      <c r="R168" s="333"/>
      <c r="S168" s="333"/>
      <c r="T168" s="333"/>
      <c r="U168" s="333"/>
      <c r="V168" s="333"/>
      <c r="W168" s="9"/>
      <c r="X168" s="9"/>
      <c r="Y168" s="9"/>
      <c r="Z168" s="9"/>
      <c r="AA168" s="9"/>
      <c r="AB168" s="9"/>
      <c r="AC168" s="9"/>
      <c r="AD168" s="9"/>
      <c r="AE168" s="9"/>
      <c r="AF168" s="9"/>
      <c r="AG168" s="9"/>
      <c r="AH168" s="9"/>
      <c r="AI168" s="9"/>
      <c r="AJ168" s="9"/>
      <c r="AK168" s="9"/>
      <c r="AL168" s="9"/>
      <c r="AM168" s="9"/>
      <c r="AN168" s="9"/>
      <c r="AO168" s="9"/>
      <c r="AP168" s="9"/>
      <c r="AQ168" s="9"/>
    </row>
    <row r="169" ht="15.75" customHeight="1" outlineLevel="1">
      <c r="A169" s="334"/>
      <c r="B169" s="335" t="s">
        <v>123</v>
      </c>
      <c r="C169" s="335"/>
      <c r="D169" s="336"/>
      <c r="E169" s="336"/>
      <c r="F169" s="336"/>
      <c r="G169" s="336"/>
      <c r="H169" s="336"/>
      <c r="I169" s="336"/>
      <c r="J169" s="337"/>
      <c r="K169" s="337">
        <f t="shared" ref="K169:U169" si="143">K129-J129</f>
        <v>-110.7</v>
      </c>
      <c r="L169" s="337">
        <f t="shared" si="143"/>
        <v>77.55</v>
      </c>
      <c r="M169" s="337">
        <f t="shared" si="143"/>
        <v>-109.13</v>
      </c>
      <c r="N169" s="337">
        <f t="shared" si="143"/>
        <v>-74.77</v>
      </c>
      <c r="O169" s="337">
        <f t="shared" si="143"/>
        <v>127.94</v>
      </c>
      <c r="P169" s="337">
        <f t="shared" si="143"/>
        <v>-3.880313615</v>
      </c>
      <c r="Q169" s="337">
        <f t="shared" si="143"/>
        <v>-25.36517304</v>
      </c>
      <c r="R169" s="337">
        <f t="shared" si="143"/>
        <v>5.64895024</v>
      </c>
      <c r="S169" s="337">
        <f t="shared" si="143"/>
        <v>4.684828686</v>
      </c>
      <c r="T169" s="337">
        <f t="shared" si="143"/>
        <v>-3.326646541</v>
      </c>
      <c r="U169" s="337">
        <f t="shared" si="143"/>
        <v>-4.257954319</v>
      </c>
      <c r="V169" s="33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row>
    <row r="170" ht="15.75" customHeight="1" outlineLevel="1">
      <c r="A170" s="121"/>
      <c r="B170" s="121"/>
      <c r="C170" s="121"/>
      <c r="D170" s="123"/>
      <c r="E170" s="123"/>
      <c r="F170" s="123"/>
      <c r="G170" s="123"/>
      <c r="H170" s="123"/>
      <c r="I170" s="123"/>
      <c r="J170" s="338"/>
      <c r="K170" s="338"/>
      <c r="L170" s="338"/>
      <c r="M170" s="338"/>
      <c r="N170" s="338"/>
      <c r="O170" s="338"/>
      <c r="P170" s="338"/>
      <c r="Q170" s="338"/>
      <c r="R170" s="338"/>
      <c r="S170" s="338"/>
      <c r="T170" s="338"/>
      <c r="U170" s="338"/>
      <c r="V170" s="338"/>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row>
    <row r="171" ht="15.75" customHeight="1" outlineLevel="1">
      <c r="A171" s="121"/>
      <c r="B171" s="121" t="s">
        <v>124</v>
      </c>
      <c r="C171" s="121"/>
      <c r="D171" s="123"/>
      <c r="E171" s="123"/>
      <c r="F171" s="123"/>
      <c r="G171" s="123"/>
      <c r="H171" s="123"/>
      <c r="I171" s="123"/>
      <c r="J171" s="339"/>
      <c r="K171" s="339" t="str">
        <f t="shared" ref="K171:O171" si="144">(K124/J7)*365</f>
        <v>#DIV/0!</v>
      </c>
      <c r="L171" s="339">
        <f t="shared" si="144"/>
        <v>47.75386412</v>
      </c>
      <c r="M171" s="339">
        <f t="shared" si="144"/>
        <v>136.3431113</v>
      </c>
      <c r="N171" s="339">
        <f t="shared" si="144"/>
        <v>110.2487881</v>
      </c>
      <c r="O171" s="339">
        <f t="shared" si="144"/>
        <v>75.49363901</v>
      </c>
      <c r="P171" s="339">
        <f t="shared" ref="P171:U171" si="145">(P124/P7)*365</f>
        <v>65.74655226</v>
      </c>
      <c r="Q171" s="339">
        <f t="shared" si="145"/>
        <v>62.05</v>
      </c>
      <c r="R171" s="339">
        <f t="shared" si="145"/>
        <v>62.05</v>
      </c>
      <c r="S171" s="339">
        <f t="shared" si="145"/>
        <v>62.05</v>
      </c>
      <c r="T171" s="339">
        <f t="shared" si="145"/>
        <v>62.05</v>
      </c>
      <c r="U171" s="339">
        <f t="shared" si="145"/>
        <v>62.05</v>
      </c>
      <c r="V171" s="339"/>
    </row>
    <row r="172" ht="15.75" customHeight="1" outlineLevel="1">
      <c r="A172" s="121"/>
      <c r="B172" s="121" t="s">
        <v>125</v>
      </c>
      <c r="C172" s="121"/>
      <c r="D172" s="123"/>
      <c r="E172" s="123"/>
      <c r="F172" s="123"/>
      <c r="G172" s="123"/>
      <c r="H172" s="123"/>
      <c r="I172" s="123"/>
      <c r="J172" s="339"/>
      <c r="K172" s="339">
        <f t="shared" ref="K172:U172" si="146">ABS(K125/K52*365)</f>
        <v>13.20250207</v>
      </c>
      <c r="L172" s="339">
        <f t="shared" si="146"/>
        <v>22.55529656</v>
      </c>
      <c r="M172" s="339">
        <f t="shared" si="146"/>
        <v>22.83168439</v>
      </c>
      <c r="N172" s="339">
        <f t="shared" si="146"/>
        <v>14.41549692</v>
      </c>
      <c r="O172" s="339">
        <f t="shared" si="146"/>
        <v>12.92017527</v>
      </c>
      <c r="P172" s="339">
        <f t="shared" si="146"/>
        <v>13.27233417</v>
      </c>
      <c r="Q172" s="339">
        <f t="shared" si="146"/>
        <v>13.27233417</v>
      </c>
      <c r="R172" s="339">
        <f t="shared" si="146"/>
        <v>13.27233417</v>
      </c>
      <c r="S172" s="339">
        <f t="shared" si="146"/>
        <v>13.27233417</v>
      </c>
      <c r="T172" s="339">
        <f t="shared" si="146"/>
        <v>13.27233417</v>
      </c>
      <c r="U172" s="339">
        <f t="shared" si="146"/>
        <v>13.27233417</v>
      </c>
      <c r="V172" s="339"/>
    </row>
    <row r="173" ht="15.75" customHeight="1" outlineLevel="1">
      <c r="A173" s="121"/>
      <c r="B173" s="121" t="s">
        <v>126</v>
      </c>
      <c r="C173" s="121"/>
      <c r="D173" s="123"/>
      <c r="E173" s="123"/>
      <c r="F173" s="123"/>
      <c r="G173" s="123"/>
      <c r="H173" s="123"/>
      <c r="I173" s="123"/>
      <c r="J173" s="339"/>
      <c r="K173" s="339">
        <f t="shared" ref="K173:U173" si="147">ABS(K127/K52*365)</f>
        <v>144.2709505</v>
      </c>
      <c r="L173" s="339">
        <f t="shared" si="147"/>
        <v>212.2639287</v>
      </c>
      <c r="M173" s="339">
        <f t="shared" si="147"/>
        <v>242.1476626</v>
      </c>
      <c r="N173" s="339">
        <f t="shared" si="147"/>
        <v>174.4614147</v>
      </c>
      <c r="O173" s="339">
        <f t="shared" si="147"/>
        <v>137.0572516</v>
      </c>
      <c r="P173" s="339">
        <f t="shared" si="147"/>
        <v>140.792954</v>
      </c>
      <c r="Q173" s="339">
        <f t="shared" si="147"/>
        <v>140.792954</v>
      </c>
      <c r="R173" s="339">
        <f t="shared" si="147"/>
        <v>140.792954</v>
      </c>
      <c r="S173" s="339">
        <f t="shared" si="147"/>
        <v>140.792954</v>
      </c>
      <c r="T173" s="339">
        <f t="shared" si="147"/>
        <v>140.792954</v>
      </c>
      <c r="U173" s="339">
        <f t="shared" si="147"/>
        <v>140.792954</v>
      </c>
      <c r="V173" s="123"/>
    </row>
    <row r="174" ht="15.75" customHeight="1" outlineLevel="1">
      <c r="A174" s="334"/>
      <c r="B174" s="335" t="s">
        <v>127</v>
      </c>
      <c r="C174" s="335"/>
      <c r="D174" s="336"/>
      <c r="E174" s="336"/>
      <c r="F174" s="336"/>
      <c r="G174" s="336"/>
      <c r="H174" s="336"/>
      <c r="I174" s="336"/>
      <c r="J174" s="340"/>
      <c r="K174" s="340" t="str">
        <f t="shared" ref="K174:U174" si="148">K171+K172-K173</f>
        <v>#DIV/0!</v>
      </c>
      <c r="L174" s="340">
        <f t="shared" si="148"/>
        <v>-141.954768</v>
      </c>
      <c r="M174" s="340">
        <f t="shared" si="148"/>
        <v>-82.97286695</v>
      </c>
      <c r="N174" s="340">
        <f t="shared" si="148"/>
        <v>-49.79712967</v>
      </c>
      <c r="O174" s="340">
        <f t="shared" si="148"/>
        <v>-48.64343733</v>
      </c>
      <c r="P174" s="340">
        <f t="shared" si="148"/>
        <v>-61.77406762</v>
      </c>
      <c r="Q174" s="340">
        <f t="shared" si="148"/>
        <v>-65.47061988</v>
      </c>
      <c r="R174" s="340">
        <f t="shared" si="148"/>
        <v>-65.47061988</v>
      </c>
      <c r="S174" s="340">
        <f t="shared" si="148"/>
        <v>-65.47061988</v>
      </c>
      <c r="T174" s="340">
        <f t="shared" si="148"/>
        <v>-65.47061988</v>
      </c>
      <c r="U174" s="340">
        <f t="shared" si="148"/>
        <v>-65.47061988</v>
      </c>
      <c r="V174" s="340"/>
      <c r="W174" s="8"/>
      <c r="X174" s="8"/>
      <c r="Y174" s="8"/>
      <c r="Z174" s="8"/>
      <c r="AA174" s="8"/>
      <c r="AB174" s="8"/>
      <c r="AC174" s="8"/>
      <c r="AD174" s="8"/>
      <c r="AE174" s="8"/>
      <c r="AF174" s="8"/>
      <c r="AG174" s="8"/>
      <c r="AH174" s="8"/>
      <c r="AI174" s="8"/>
      <c r="AJ174" s="8"/>
      <c r="AK174" s="8"/>
      <c r="AL174" s="8"/>
      <c r="AM174" s="8"/>
      <c r="AN174" s="8"/>
      <c r="AO174" s="8"/>
      <c r="AP174" s="8"/>
      <c r="AQ174" s="8"/>
    </row>
    <row r="175" outlineLevel="1">
      <c r="B175" s="8"/>
      <c r="C175" s="8"/>
      <c r="D175" s="8"/>
      <c r="E175" s="8"/>
      <c r="F175" s="8"/>
      <c r="G175" s="8"/>
      <c r="H175" s="8"/>
      <c r="I175" s="8"/>
      <c r="J175" s="8"/>
      <c r="K175" s="8"/>
      <c r="L175" s="8"/>
      <c r="M175" s="8"/>
      <c r="N175" s="8"/>
      <c r="O175" s="8"/>
      <c r="P175" s="8"/>
      <c r="Q175" s="8"/>
      <c r="R175" s="8"/>
      <c r="S175" s="8"/>
      <c r="T175" s="8"/>
      <c r="U175" s="8"/>
    </row>
    <row r="176" outlineLevel="1">
      <c r="B176" s="8" t="s">
        <v>128</v>
      </c>
      <c r="C176" s="8"/>
      <c r="D176" s="8"/>
      <c r="E176" s="8"/>
      <c r="F176" s="8"/>
      <c r="G176" s="8"/>
      <c r="H176" s="8"/>
      <c r="I176" s="8"/>
      <c r="J176" s="8"/>
      <c r="K176" s="341">
        <f t="shared" ref="K176:P176" si="149">K133/K7</f>
        <v>0.8037093331</v>
      </c>
      <c r="L176" s="341">
        <f t="shared" si="149"/>
        <v>2.554182438</v>
      </c>
      <c r="M176" s="341">
        <f t="shared" si="149"/>
        <v>1.8951415</v>
      </c>
      <c r="N176" s="341">
        <f t="shared" si="149"/>
        <v>0.8707025367</v>
      </c>
      <c r="O176" s="341">
        <f t="shared" si="149"/>
        <v>0.7514776027</v>
      </c>
      <c r="P176" s="341">
        <f t="shared" si="149"/>
        <v>0.7273187963</v>
      </c>
      <c r="Q176" s="341">
        <f t="shared" ref="Q176:U176" si="150">P176</f>
        <v>0.7273187963</v>
      </c>
      <c r="R176" s="341">
        <f t="shared" si="150"/>
        <v>0.7273187963</v>
      </c>
      <c r="S176" s="341">
        <f t="shared" si="150"/>
        <v>0.7273187963</v>
      </c>
      <c r="T176" s="341">
        <f t="shared" si="150"/>
        <v>0.7273187963</v>
      </c>
      <c r="U176" s="341">
        <f t="shared" si="150"/>
        <v>0.7273187963</v>
      </c>
      <c r="V176" s="341"/>
    </row>
    <row r="177" ht="15.75" customHeight="1">
      <c r="A177" s="342"/>
      <c r="B177" s="123"/>
      <c r="C177" s="123"/>
      <c r="D177" s="123"/>
      <c r="E177" s="123"/>
      <c r="F177" s="123"/>
      <c r="G177" s="123"/>
      <c r="H177" s="123"/>
      <c r="I177" s="123"/>
      <c r="J177" s="123"/>
      <c r="K177" s="123"/>
      <c r="L177" s="123"/>
      <c r="M177" s="123"/>
      <c r="N177" s="123"/>
      <c r="O177" s="123"/>
      <c r="P177" s="123"/>
      <c r="Q177" s="123"/>
      <c r="R177" s="123"/>
      <c r="S177" s="123"/>
      <c r="T177" s="123"/>
      <c r="U177" s="123"/>
      <c r="V177" s="342"/>
    </row>
    <row r="178" ht="15.75" customHeight="1">
      <c r="A178" s="343"/>
      <c r="B178" s="12" t="s">
        <v>129</v>
      </c>
      <c r="C178" s="13"/>
      <c r="D178" s="13"/>
      <c r="E178" s="13"/>
      <c r="F178" s="13"/>
      <c r="G178" s="13"/>
      <c r="H178" s="13"/>
      <c r="I178" s="13"/>
      <c r="J178" s="13"/>
      <c r="K178" s="13"/>
      <c r="L178" s="13"/>
      <c r="M178" s="13"/>
      <c r="N178" s="13"/>
      <c r="O178" s="13"/>
      <c r="P178" s="13"/>
      <c r="Q178" s="13"/>
      <c r="R178" s="13"/>
      <c r="S178" s="13"/>
      <c r="T178" s="13"/>
      <c r="U178" s="13"/>
      <c r="V178" s="13"/>
    </row>
    <row r="179" ht="15.75" customHeight="1">
      <c r="A179" s="14"/>
      <c r="B179" s="14"/>
      <c r="C179" s="14"/>
      <c r="D179" s="38"/>
      <c r="E179" s="38"/>
      <c r="F179" s="38"/>
      <c r="G179" s="38"/>
      <c r="H179" s="38"/>
      <c r="I179" s="38"/>
      <c r="J179" s="38"/>
      <c r="K179" s="38"/>
      <c r="L179" s="38"/>
      <c r="M179" s="38"/>
      <c r="N179" s="38"/>
      <c r="O179" s="38"/>
      <c r="P179" s="38"/>
      <c r="Q179" s="38"/>
      <c r="R179" s="38"/>
      <c r="S179" s="38"/>
      <c r="T179" s="38"/>
      <c r="U179" s="38"/>
      <c r="V179" s="38"/>
    </row>
    <row r="180" ht="15.75" customHeight="1">
      <c r="A180" s="14"/>
      <c r="B180" s="14"/>
      <c r="C180" s="14"/>
      <c r="D180" s="38"/>
      <c r="E180" s="38"/>
      <c r="F180" s="38"/>
      <c r="G180" s="38"/>
      <c r="H180" s="38"/>
      <c r="I180" s="38"/>
      <c r="J180" s="38"/>
      <c r="K180" s="38"/>
      <c r="L180" s="38"/>
      <c r="M180" s="38"/>
      <c r="N180" s="38"/>
      <c r="O180" s="38"/>
      <c r="P180" s="38"/>
      <c r="Q180" s="38"/>
      <c r="R180" s="38"/>
      <c r="S180" s="38"/>
      <c r="T180" s="38"/>
      <c r="U180" s="38"/>
      <c r="V180" s="38"/>
    </row>
    <row r="181" ht="15.75" customHeight="1">
      <c r="A181" s="16"/>
      <c r="B181" s="17"/>
      <c r="C181" s="17"/>
      <c r="D181" s="18"/>
      <c r="E181" s="19">
        <v>2013.0</v>
      </c>
      <c r="F181" s="19">
        <v>2014.0</v>
      </c>
      <c r="G181" s="19">
        <v>2015.0</v>
      </c>
      <c r="H181" s="19">
        <v>2016.0</v>
      </c>
      <c r="I181" s="19">
        <v>2017.0</v>
      </c>
      <c r="J181" s="344">
        <v>2018.0</v>
      </c>
      <c r="K181" s="20">
        <v>2019.0</v>
      </c>
      <c r="L181" s="20">
        <v>2020.0</v>
      </c>
      <c r="M181" s="20">
        <v>2021.0</v>
      </c>
      <c r="N181" s="20">
        <v>2022.0</v>
      </c>
      <c r="O181" s="20">
        <v>2023.0</v>
      </c>
      <c r="P181" s="21">
        <v>2024.0</v>
      </c>
      <c r="Q181" s="23" t="s">
        <v>6</v>
      </c>
      <c r="R181" s="23" t="s">
        <v>7</v>
      </c>
      <c r="S181" s="24" t="s">
        <v>130</v>
      </c>
      <c r="T181" s="24" t="s">
        <v>131</v>
      </c>
      <c r="U181" s="24" t="s">
        <v>132</v>
      </c>
      <c r="V181" s="25"/>
      <c r="X181" s="7"/>
    </row>
    <row r="182" ht="15.75" customHeight="1">
      <c r="A182" s="106"/>
      <c r="B182" s="106" t="s">
        <v>133</v>
      </c>
      <c r="C182" s="106"/>
      <c r="D182" s="107"/>
      <c r="E182" s="107"/>
      <c r="F182" s="107"/>
      <c r="G182" s="107"/>
      <c r="H182" s="107"/>
      <c r="I182" s="107"/>
      <c r="J182" s="111"/>
      <c r="K182" s="191">
        <v>112.9</v>
      </c>
      <c r="L182" s="191">
        <v>-595.93</v>
      </c>
      <c r="M182" s="191">
        <v>-192.9</v>
      </c>
      <c r="N182" s="191">
        <v>110.69</v>
      </c>
      <c r="O182" s="191">
        <v>117.73</v>
      </c>
      <c r="P182" s="111">
        <f t="shared" ref="P182:U182" si="151">P88</f>
        <v>140.66</v>
      </c>
      <c r="Q182" s="111">
        <f t="shared" si="151"/>
        <v>140.970072</v>
      </c>
      <c r="R182" s="111">
        <f t="shared" si="151"/>
        <v>126.5936965</v>
      </c>
      <c r="S182" s="111">
        <f t="shared" si="151"/>
        <v>105.9427958</v>
      </c>
      <c r="T182" s="111">
        <f t="shared" si="151"/>
        <v>115.3013367</v>
      </c>
      <c r="U182" s="111">
        <f t="shared" si="151"/>
        <v>122.2708968</v>
      </c>
      <c r="V182" s="107"/>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row>
    <row r="183" ht="15.75" customHeight="1">
      <c r="A183" s="106"/>
      <c r="B183" s="106" t="s">
        <v>134</v>
      </c>
      <c r="C183" s="106"/>
      <c r="D183" s="107"/>
      <c r="E183" s="107"/>
      <c r="F183" s="107"/>
      <c r="G183" s="107"/>
      <c r="H183" s="107"/>
      <c r="I183" s="107"/>
      <c r="J183" s="255"/>
      <c r="K183" s="191">
        <v>227.92</v>
      </c>
      <c r="L183" s="191">
        <v>257.8</v>
      </c>
      <c r="M183" s="191">
        <v>254.65</v>
      </c>
      <c r="N183" s="191">
        <v>268.43</v>
      </c>
      <c r="O183" s="191">
        <v>234.22</v>
      </c>
      <c r="P183" s="345">
        <v>221.25</v>
      </c>
      <c r="Q183" s="255">
        <f t="shared" ref="Q183:U183" si="152">ABS(Q59*Q235)</f>
        <v>230.9695133</v>
      </c>
      <c r="R183" s="255">
        <f t="shared" si="152"/>
        <v>219.9456451</v>
      </c>
      <c r="S183" s="255">
        <f t="shared" si="152"/>
        <v>210.8032502</v>
      </c>
      <c r="T183" s="255">
        <f t="shared" si="152"/>
        <v>217.2951667</v>
      </c>
      <c r="U183" s="255">
        <f t="shared" si="152"/>
        <v>225.6045207</v>
      </c>
      <c r="V183" s="249"/>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row>
    <row r="184" ht="15.75" customHeight="1">
      <c r="A184" s="106"/>
      <c r="B184" s="106" t="s">
        <v>135</v>
      </c>
      <c r="C184" s="106"/>
      <c r="D184" s="107"/>
      <c r="E184" s="107"/>
      <c r="F184" s="107"/>
      <c r="G184" s="107"/>
      <c r="H184" s="107"/>
      <c r="I184" s="107"/>
      <c r="J184" s="111"/>
      <c r="K184" s="191">
        <v>19.23</v>
      </c>
      <c r="L184" s="191">
        <v>18.48</v>
      </c>
      <c r="M184" s="191">
        <v>15.77</v>
      </c>
      <c r="N184" s="191">
        <v>16.44</v>
      </c>
      <c r="O184" s="191">
        <v>15.67</v>
      </c>
      <c r="P184" s="229">
        <v>13.14</v>
      </c>
      <c r="Q184" s="111">
        <f t="shared" ref="Q184:U184" si="153">ABS(Q59*Q236)</f>
        <v>13.71724025</v>
      </c>
      <c r="R184" s="111">
        <f t="shared" si="153"/>
        <v>13.06253459</v>
      </c>
      <c r="S184" s="111">
        <f t="shared" si="153"/>
        <v>12.5195693</v>
      </c>
      <c r="T184" s="111">
        <f t="shared" si="153"/>
        <v>12.90512312</v>
      </c>
      <c r="U184" s="111">
        <f t="shared" si="153"/>
        <v>13.39861424</v>
      </c>
      <c r="V184" s="107"/>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row>
    <row r="185" ht="15.75" customHeight="1">
      <c r="A185" s="106"/>
      <c r="B185" s="106" t="s">
        <v>136</v>
      </c>
      <c r="C185" s="106"/>
      <c r="D185" s="107"/>
      <c r="E185" s="107"/>
      <c r="F185" s="107"/>
      <c r="G185" s="107"/>
      <c r="H185" s="107"/>
      <c r="I185" s="107"/>
      <c r="J185" s="111"/>
      <c r="K185" s="191">
        <v>-4.93</v>
      </c>
      <c r="L185" s="251"/>
      <c r="M185" s="191">
        <v>-75.23</v>
      </c>
      <c r="N185" s="191">
        <v>-12.24</v>
      </c>
      <c r="O185" s="191">
        <v>-3.4</v>
      </c>
      <c r="P185" s="229">
        <v>-41.77</v>
      </c>
      <c r="Q185" s="111">
        <f t="shared" ref="Q185:U185" si="154">Q7*Q237</f>
        <v>-43.60495626</v>
      </c>
      <c r="R185" s="111">
        <f t="shared" si="154"/>
        <v>-41.52374959</v>
      </c>
      <c r="S185" s="111">
        <f t="shared" si="154"/>
        <v>-39.79774807</v>
      </c>
      <c r="T185" s="111">
        <f t="shared" si="154"/>
        <v>-41.02336322</v>
      </c>
      <c r="U185" s="111">
        <f t="shared" si="154"/>
        <v>-42.59209414</v>
      </c>
      <c r="V185" s="107"/>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row>
    <row r="186" ht="15.75" customHeight="1">
      <c r="A186" s="106"/>
      <c r="B186" s="106" t="s">
        <v>137</v>
      </c>
      <c r="C186" s="106"/>
      <c r="D186" s="107"/>
      <c r="E186" s="107"/>
      <c r="F186" s="107"/>
      <c r="G186" s="107"/>
      <c r="H186" s="107"/>
      <c r="I186" s="107"/>
      <c r="J186" s="111"/>
      <c r="K186" s="191">
        <v>13.03</v>
      </c>
      <c r="L186" s="191">
        <v>129.54</v>
      </c>
      <c r="M186" s="191">
        <v>0.46</v>
      </c>
      <c r="N186" s="191">
        <v>-55.21</v>
      </c>
      <c r="O186" s="191">
        <v>8.87</v>
      </c>
      <c r="P186" s="229">
        <v>7.5</v>
      </c>
      <c r="Q186" s="111">
        <f t="shared" ref="Q186:U186" si="155">Q7*Q238</f>
        <v>7.829475029</v>
      </c>
      <c r="R186" s="111">
        <f t="shared" si="155"/>
        <v>7.455784581</v>
      </c>
      <c r="S186" s="111">
        <f t="shared" si="155"/>
        <v>7.145872888</v>
      </c>
      <c r="T186" s="111">
        <f t="shared" si="155"/>
        <v>7.365937853</v>
      </c>
      <c r="U186" s="111">
        <f t="shared" si="155"/>
        <v>7.64761087</v>
      </c>
      <c r="V186" s="107"/>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row>
    <row r="187" ht="15.75" customHeight="1">
      <c r="A187" s="106"/>
      <c r="B187" s="106" t="s">
        <v>138</v>
      </c>
      <c r="C187" s="106"/>
      <c r="D187" s="107"/>
      <c r="E187" s="107"/>
      <c r="F187" s="107"/>
      <c r="G187" s="107"/>
      <c r="H187" s="107"/>
      <c r="I187" s="107"/>
      <c r="J187" s="111"/>
      <c r="K187" s="251"/>
      <c r="L187" s="251"/>
      <c r="M187" s="251"/>
      <c r="N187" s="251"/>
      <c r="O187" s="251"/>
      <c r="P187" s="111">
        <f t="shared" ref="P187:U187" si="156">ABS(P57)</f>
        <v>0</v>
      </c>
      <c r="Q187" s="111">
        <f t="shared" si="156"/>
        <v>0</v>
      </c>
      <c r="R187" s="111">
        <f t="shared" si="156"/>
        <v>0</v>
      </c>
      <c r="S187" s="111">
        <f t="shared" si="156"/>
        <v>0</v>
      </c>
      <c r="T187" s="111">
        <f t="shared" si="156"/>
        <v>0</v>
      </c>
      <c r="U187" s="111">
        <f t="shared" si="156"/>
        <v>0</v>
      </c>
      <c r="V187" s="107"/>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row>
    <row r="188" ht="15.75" customHeight="1">
      <c r="A188" s="188"/>
      <c r="B188" s="346" t="s">
        <v>139</v>
      </c>
      <c r="C188" s="188"/>
      <c r="D188" s="189"/>
      <c r="E188" s="189"/>
      <c r="F188" s="189"/>
      <c r="G188" s="189"/>
      <c r="H188" s="189"/>
      <c r="I188" s="189"/>
      <c r="J188" s="191"/>
      <c r="K188" s="191">
        <v>-6.3</v>
      </c>
      <c r="L188" s="198">
        <v>31.86</v>
      </c>
      <c r="M188" s="198">
        <v>9.2</v>
      </c>
      <c r="N188" s="198">
        <v>-16.39</v>
      </c>
      <c r="O188" s="198">
        <v>-12.92</v>
      </c>
      <c r="P188" s="347">
        <v>10.98</v>
      </c>
      <c r="Q188" s="251">
        <f t="shared" ref="Q188:U188" si="157">Q7*Q239</f>
        <v>11.46235144</v>
      </c>
      <c r="R188" s="251">
        <f t="shared" si="157"/>
        <v>10.91526863</v>
      </c>
      <c r="S188" s="251">
        <f t="shared" si="157"/>
        <v>10.46155791</v>
      </c>
      <c r="T188" s="251">
        <f t="shared" si="157"/>
        <v>10.78373302</v>
      </c>
      <c r="U188" s="251">
        <f t="shared" si="157"/>
        <v>11.19610231</v>
      </c>
      <c r="V188" s="189"/>
      <c r="W188" s="348"/>
      <c r="X188" s="348"/>
      <c r="Y188" s="348"/>
      <c r="Z188" s="348"/>
      <c r="AA188" s="348"/>
      <c r="AB188" s="348"/>
      <c r="AC188" s="348"/>
      <c r="AD188" s="348"/>
      <c r="AE188" s="348"/>
      <c r="AF188" s="348"/>
      <c r="AG188" s="348"/>
      <c r="AH188" s="348"/>
      <c r="AI188" s="348"/>
      <c r="AJ188" s="348"/>
      <c r="AK188" s="348"/>
      <c r="AL188" s="348"/>
      <c r="AM188" s="348"/>
      <c r="AN188" s="348"/>
      <c r="AO188" s="348"/>
      <c r="AP188" s="348"/>
      <c r="AQ188" s="348"/>
    </row>
    <row r="189" ht="15.75" customHeight="1">
      <c r="A189" s="106"/>
      <c r="B189" s="346" t="s">
        <v>140</v>
      </c>
      <c r="C189" s="106"/>
      <c r="D189" s="107"/>
      <c r="E189" s="107"/>
      <c r="F189" s="107"/>
      <c r="G189" s="107"/>
      <c r="H189" s="107"/>
      <c r="I189" s="107"/>
      <c r="J189" s="111"/>
      <c r="K189" s="191">
        <v>45.21</v>
      </c>
      <c r="L189" s="191">
        <v>13.38</v>
      </c>
      <c r="M189" s="191">
        <v>55.8</v>
      </c>
      <c r="N189" s="191">
        <v>104.45</v>
      </c>
      <c r="O189" s="191">
        <v>69.24</v>
      </c>
      <c r="P189" s="229">
        <v>157.97</v>
      </c>
      <c r="Q189" s="111"/>
      <c r="R189" s="111"/>
      <c r="S189" s="111"/>
      <c r="T189" s="111"/>
      <c r="U189" s="111"/>
      <c r="V189" s="107"/>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row>
    <row r="190" ht="15.75" customHeight="1">
      <c r="A190" s="106"/>
      <c r="B190" s="106" t="s">
        <v>141</v>
      </c>
      <c r="C190" s="106"/>
      <c r="D190" s="107"/>
      <c r="E190" s="107"/>
      <c r="F190" s="107"/>
      <c r="G190" s="107"/>
      <c r="H190" s="107"/>
      <c r="I190" s="107"/>
      <c r="J190" s="111"/>
      <c r="K190" s="349">
        <v>-24.08</v>
      </c>
      <c r="L190" s="349">
        <v>-105.52</v>
      </c>
      <c r="M190" s="349">
        <v>59.11</v>
      </c>
      <c r="N190" s="349">
        <v>76.82</v>
      </c>
      <c r="O190" s="349">
        <v>-32.2</v>
      </c>
      <c r="P190" s="229">
        <v>-92.27</v>
      </c>
      <c r="Q190" s="111">
        <f t="shared" ref="Q190:U190" si="158">-Q169</f>
        <v>25.36517304</v>
      </c>
      <c r="R190" s="111">
        <f t="shared" si="158"/>
        <v>-5.64895024</v>
      </c>
      <c r="S190" s="111">
        <f t="shared" si="158"/>
        <v>-4.684828686</v>
      </c>
      <c r="T190" s="111">
        <f t="shared" si="158"/>
        <v>3.326646541</v>
      </c>
      <c r="U190" s="111">
        <f t="shared" si="158"/>
        <v>4.257954319</v>
      </c>
      <c r="V190" s="107"/>
      <c r="W190" s="112"/>
      <c r="X190" s="112"/>
      <c r="Y190" s="112"/>
      <c r="Z190" s="112"/>
      <c r="AA190" s="112"/>
      <c r="AB190" s="112"/>
      <c r="AC190" s="112"/>
      <c r="AD190" s="112"/>
      <c r="AE190" s="112"/>
      <c r="AF190" s="112"/>
      <c r="AG190" s="112"/>
      <c r="AH190" s="112"/>
      <c r="AI190" s="112"/>
      <c r="AJ190" s="112"/>
      <c r="AK190" s="112"/>
      <c r="AL190" s="112"/>
      <c r="AM190" s="112"/>
      <c r="AN190" s="112"/>
      <c r="AO190" s="112"/>
      <c r="AP190" s="112"/>
      <c r="AQ190" s="112"/>
    </row>
    <row r="191" ht="15.75" customHeight="1">
      <c r="A191" s="106"/>
      <c r="B191" s="106" t="s">
        <v>142</v>
      </c>
      <c r="C191" s="106"/>
      <c r="D191" s="107"/>
      <c r="E191" s="107"/>
      <c r="F191" s="107"/>
      <c r="G191" s="107"/>
      <c r="H191" s="107"/>
      <c r="I191" s="107"/>
      <c r="J191" s="350"/>
      <c r="K191" s="350"/>
      <c r="L191" s="350"/>
      <c r="M191" s="350"/>
      <c r="N191" s="350"/>
      <c r="O191" s="111"/>
      <c r="P191" s="111"/>
      <c r="Q191" s="111"/>
      <c r="R191" s="111"/>
      <c r="S191" s="111"/>
      <c r="T191" s="111"/>
      <c r="U191" s="111"/>
      <c r="V191" s="107"/>
      <c r="W191" s="112"/>
      <c r="X191" s="112"/>
      <c r="Y191" s="112"/>
      <c r="Z191" s="112"/>
      <c r="AA191" s="112"/>
      <c r="AB191" s="112"/>
      <c r="AC191" s="112"/>
      <c r="AD191" s="112"/>
      <c r="AE191" s="112"/>
      <c r="AF191" s="112"/>
      <c r="AG191" s="112"/>
      <c r="AH191" s="112"/>
      <c r="AI191" s="112"/>
      <c r="AJ191" s="112"/>
      <c r="AK191" s="112"/>
      <c r="AL191" s="112"/>
      <c r="AM191" s="112"/>
      <c r="AN191" s="112"/>
      <c r="AO191" s="112"/>
      <c r="AP191" s="112"/>
      <c r="AQ191" s="112"/>
    </row>
    <row r="192" ht="15.75" customHeight="1">
      <c r="A192" s="106"/>
      <c r="B192" s="106" t="s">
        <v>143</v>
      </c>
      <c r="C192" s="106"/>
      <c r="D192" s="107"/>
      <c r="E192" s="107"/>
      <c r="F192" s="107"/>
      <c r="G192" s="107"/>
      <c r="H192" s="107"/>
      <c r="I192" s="107"/>
      <c r="J192" s="350"/>
      <c r="K192" s="350"/>
      <c r="L192" s="350"/>
      <c r="M192" s="350"/>
      <c r="N192" s="350"/>
      <c r="O192" s="111"/>
      <c r="P192" s="111">
        <v>0.0</v>
      </c>
      <c r="Q192" s="111">
        <v>0.0</v>
      </c>
      <c r="R192" s="111">
        <v>0.0</v>
      </c>
      <c r="S192" s="111">
        <v>0.0</v>
      </c>
      <c r="T192" s="111">
        <v>0.0</v>
      </c>
      <c r="U192" s="111">
        <v>0.0</v>
      </c>
      <c r="V192" s="107"/>
      <c r="W192" s="112"/>
      <c r="X192" s="112"/>
      <c r="Y192" s="112"/>
      <c r="Z192" s="112"/>
      <c r="AA192" s="112"/>
      <c r="AB192" s="112"/>
      <c r="AC192" s="112"/>
      <c r="AD192" s="112"/>
      <c r="AE192" s="112"/>
      <c r="AF192" s="112"/>
      <c r="AG192" s="112"/>
      <c r="AH192" s="112"/>
      <c r="AI192" s="112"/>
      <c r="AJ192" s="112"/>
      <c r="AK192" s="112"/>
      <c r="AL192" s="112"/>
      <c r="AM192" s="112"/>
      <c r="AN192" s="112"/>
      <c r="AO192" s="112"/>
      <c r="AP192" s="112"/>
      <c r="AQ192" s="112"/>
    </row>
    <row r="193" ht="15.75" customHeight="1">
      <c r="A193" s="148"/>
      <c r="B193" s="148" t="s">
        <v>144</v>
      </c>
      <c r="C193" s="148"/>
      <c r="D193" s="288"/>
      <c r="E193" s="288"/>
      <c r="F193" s="288"/>
      <c r="G193" s="288"/>
      <c r="H193" s="288"/>
      <c r="I193" s="288"/>
      <c r="J193" s="288"/>
      <c r="K193" s="351">
        <f t="shared" ref="K193:U193" si="159">SUM(K183:K192)+K182</f>
        <v>382.98</v>
      </c>
      <c r="L193" s="351">
        <f t="shared" si="159"/>
        <v>-250.39</v>
      </c>
      <c r="M193" s="351">
        <f t="shared" si="159"/>
        <v>126.86</v>
      </c>
      <c r="N193" s="351">
        <f t="shared" si="159"/>
        <v>492.99</v>
      </c>
      <c r="O193" s="351">
        <f t="shared" si="159"/>
        <v>397.21</v>
      </c>
      <c r="P193" s="351">
        <f t="shared" si="159"/>
        <v>417.46</v>
      </c>
      <c r="Q193" s="351">
        <f t="shared" si="159"/>
        <v>386.7088688</v>
      </c>
      <c r="R193" s="351">
        <f t="shared" si="159"/>
        <v>330.8002296</v>
      </c>
      <c r="S193" s="351">
        <f t="shared" si="159"/>
        <v>302.3904693</v>
      </c>
      <c r="T193" s="351">
        <f t="shared" si="159"/>
        <v>325.9545807</v>
      </c>
      <c r="U193" s="351">
        <f t="shared" si="159"/>
        <v>341.7836051</v>
      </c>
      <c r="V193" s="288"/>
      <c r="W193" s="352"/>
      <c r="X193" s="352"/>
      <c r="Y193" s="352"/>
      <c r="Z193" s="352"/>
      <c r="AA193" s="352"/>
      <c r="AB193" s="352"/>
      <c r="AC193" s="352"/>
      <c r="AD193" s="352"/>
      <c r="AE193" s="352"/>
      <c r="AF193" s="352"/>
      <c r="AG193" s="352"/>
      <c r="AH193" s="352"/>
      <c r="AI193" s="352"/>
      <c r="AJ193" s="352"/>
      <c r="AK193" s="352"/>
      <c r="AL193" s="352"/>
      <c r="AM193" s="352"/>
      <c r="AN193" s="352"/>
      <c r="AO193" s="352"/>
      <c r="AP193" s="352"/>
      <c r="AQ193" s="352"/>
    </row>
    <row r="194" ht="15.75" customHeight="1">
      <c r="A194" s="180"/>
      <c r="B194" s="180"/>
      <c r="C194" s="180" t="s">
        <v>145</v>
      </c>
      <c r="D194" s="113"/>
      <c r="E194" s="113"/>
      <c r="F194" s="113"/>
      <c r="G194" s="113"/>
      <c r="H194" s="113"/>
      <c r="I194" s="113"/>
      <c r="J194" s="353"/>
      <c r="K194" s="354">
        <f t="shared" ref="K194:U194" si="160">K193-K190</f>
        <v>407.06</v>
      </c>
      <c r="L194" s="354">
        <f t="shared" si="160"/>
        <v>-144.87</v>
      </c>
      <c r="M194" s="354">
        <f t="shared" si="160"/>
        <v>67.75</v>
      </c>
      <c r="N194" s="354">
        <f t="shared" si="160"/>
        <v>416.17</v>
      </c>
      <c r="O194" s="354">
        <f t="shared" si="160"/>
        <v>429.41</v>
      </c>
      <c r="P194" s="354">
        <f t="shared" si="160"/>
        <v>509.73</v>
      </c>
      <c r="Q194" s="354">
        <f t="shared" si="160"/>
        <v>361.3436958</v>
      </c>
      <c r="R194" s="354">
        <f t="shared" si="160"/>
        <v>336.4491798</v>
      </c>
      <c r="S194" s="354">
        <f t="shared" si="160"/>
        <v>307.075298</v>
      </c>
      <c r="T194" s="354">
        <f t="shared" si="160"/>
        <v>322.6279341</v>
      </c>
      <c r="U194" s="354">
        <f t="shared" si="160"/>
        <v>337.5256508</v>
      </c>
      <c r="V194" s="113"/>
      <c r="W194" s="220"/>
      <c r="X194" s="220"/>
      <c r="Y194" s="220"/>
      <c r="Z194" s="220"/>
      <c r="AA194" s="220"/>
      <c r="AB194" s="220"/>
      <c r="AC194" s="220"/>
      <c r="AD194" s="220"/>
      <c r="AE194" s="220"/>
      <c r="AF194" s="220"/>
      <c r="AG194" s="220"/>
      <c r="AH194" s="220"/>
      <c r="AI194" s="220"/>
      <c r="AJ194" s="220"/>
      <c r="AK194" s="220"/>
      <c r="AL194" s="220"/>
      <c r="AM194" s="220"/>
      <c r="AN194" s="220"/>
      <c r="AO194" s="220"/>
      <c r="AP194" s="220"/>
      <c r="AQ194" s="220"/>
    </row>
    <row r="195" ht="15.75" customHeight="1">
      <c r="A195" s="106"/>
      <c r="B195" s="106"/>
      <c r="C195" s="106"/>
      <c r="D195" s="107"/>
      <c r="E195" s="107"/>
      <c r="F195" s="107"/>
      <c r="G195" s="107"/>
      <c r="H195" s="107"/>
      <c r="I195" s="107"/>
      <c r="J195" s="193"/>
      <c r="K195" s="187"/>
      <c r="L195" s="187"/>
      <c r="M195" s="187"/>
      <c r="N195" s="187"/>
      <c r="O195" s="111"/>
      <c r="P195" s="111"/>
      <c r="Q195" s="111"/>
      <c r="R195" s="111"/>
      <c r="S195" s="111"/>
      <c r="T195" s="111"/>
      <c r="U195" s="111"/>
      <c r="V195" s="107"/>
      <c r="W195" s="112"/>
      <c r="X195" s="112"/>
      <c r="Y195" s="112"/>
      <c r="Z195" s="112"/>
      <c r="AA195" s="112"/>
      <c r="AB195" s="112"/>
      <c r="AC195" s="112"/>
      <c r="AD195" s="112"/>
      <c r="AE195" s="112"/>
      <c r="AF195" s="112"/>
      <c r="AG195" s="112"/>
      <c r="AH195" s="112"/>
      <c r="AI195" s="112"/>
      <c r="AJ195" s="112"/>
      <c r="AK195" s="112"/>
      <c r="AL195" s="112"/>
      <c r="AM195" s="112"/>
      <c r="AN195" s="112"/>
      <c r="AO195" s="112"/>
      <c r="AP195" s="112"/>
      <c r="AQ195" s="112"/>
    </row>
    <row r="196" ht="15.75" customHeight="1">
      <c r="A196" s="188"/>
      <c r="B196" s="188" t="s">
        <v>146</v>
      </c>
      <c r="C196" s="188"/>
      <c r="D196" s="189"/>
      <c r="E196" s="189"/>
      <c r="F196" s="189"/>
      <c r="G196" s="189"/>
      <c r="H196" s="189"/>
      <c r="I196" s="189"/>
      <c r="J196" s="193"/>
      <c r="K196" s="191">
        <v>-107.97</v>
      </c>
      <c r="L196" s="191">
        <v>-51.79</v>
      </c>
      <c r="M196" s="191">
        <v>-78.48</v>
      </c>
      <c r="N196" s="191">
        <v>-112.2</v>
      </c>
      <c r="O196" s="191">
        <v>-122.23</v>
      </c>
      <c r="P196" s="347">
        <v>-79.22</v>
      </c>
      <c r="Q196" s="251">
        <f t="shared" ref="Q196:U196" si="161">Q7*Q244</f>
        <v>-82.7001349</v>
      </c>
      <c r="R196" s="251">
        <f t="shared" si="161"/>
        <v>-78.75296726</v>
      </c>
      <c r="S196" s="251">
        <f t="shared" si="161"/>
        <v>-75.47947336</v>
      </c>
      <c r="T196" s="251">
        <f t="shared" si="161"/>
        <v>-77.80394623</v>
      </c>
      <c r="U196" s="251">
        <f t="shared" si="161"/>
        <v>-80.77916442</v>
      </c>
      <c r="V196" s="189"/>
      <c r="W196" s="348"/>
      <c r="X196" s="348"/>
      <c r="Y196" s="348"/>
      <c r="Z196" s="348"/>
      <c r="AA196" s="348"/>
      <c r="AB196" s="348"/>
      <c r="AC196" s="348"/>
      <c r="AD196" s="348"/>
      <c r="AE196" s="348"/>
      <c r="AF196" s="348"/>
      <c r="AG196" s="348"/>
      <c r="AH196" s="348"/>
      <c r="AI196" s="348"/>
      <c r="AJ196" s="348"/>
      <c r="AK196" s="348"/>
      <c r="AL196" s="348"/>
      <c r="AM196" s="348"/>
      <c r="AN196" s="348"/>
      <c r="AO196" s="348"/>
      <c r="AP196" s="348"/>
      <c r="AQ196" s="348"/>
    </row>
    <row r="197" ht="15.75" customHeight="1">
      <c r="A197" s="188"/>
      <c r="B197" s="258" t="s">
        <v>147</v>
      </c>
      <c r="C197" s="258"/>
      <c r="D197" s="189"/>
      <c r="E197" s="189"/>
      <c r="F197" s="189"/>
      <c r="G197" s="189"/>
      <c r="H197" s="189"/>
      <c r="I197" s="189"/>
      <c r="J197" s="189"/>
      <c r="K197" s="191"/>
      <c r="L197" s="191"/>
      <c r="M197" s="191"/>
      <c r="N197" s="191"/>
      <c r="O197" s="191"/>
      <c r="P197" s="251">
        <f t="shared" ref="P197:U197" si="162">P7*P245</f>
        <v>0</v>
      </c>
      <c r="Q197" s="251">
        <f t="shared" si="162"/>
        <v>0</v>
      </c>
      <c r="R197" s="251">
        <f t="shared" si="162"/>
        <v>0</v>
      </c>
      <c r="S197" s="251">
        <f t="shared" si="162"/>
        <v>0</v>
      </c>
      <c r="T197" s="251">
        <f t="shared" si="162"/>
        <v>0</v>
      </c>
      <c r="U197" s="251">
        <f t="shared" si="162"/>
        <v>0</v>
      </c>
      <c r="V197" s="189"/>
      <c r="W197" s="348"/>
      <c r="X197" s="348"/>
      <c r="Y197" s="348"/>
      <c r="Z197" s="348"/>
      <c r="AA197" s="348"/>
      <c r="AB197" s="348"/>
      <c r="AC197" s="348"/>
      <c r="AD197" s="348"/>
      <c r="AE197" s="348"/>
      <c r="AF197" s="348"/>
      <c r="AG197" s="348"/>
      <c r="AH197" s="348"/>
      <c r="AI197" s="348"/>
      <c r="AJ197" s="348"/>
      <c r="AK197" s="348"/>
      <c r="AL197" s="348"/>
      <c r="AM197" s="348"/>
      <c r="AN197" s="348"/>
      <c r="AO197" s="348"/>
      <c r="AP197" s="348"/>
      <c r="AQ197" s="348"/>
    </row>
    <row r="198" ht="15.75" customHeight="1">
      <c r="A198" s="143"/>
      <c r="B198" s="355" t="s">
        <v>148</v>
      </c>
      <c r="C198" s="355"/>
      <c r="D198" s="120"/>
      <c r="E198" s="120"/>
      <c r="F198" s="120"/>
      <c r="G198" s="120"/>
      <c r="H198" s="120"/>
      <c r="I198" s="120"/>
      <c r="J198" s="356"/>
      <c r="K198" s="356">
        <f t="shared" ref="K198:U198" si="163">K196+K197</f>
        <v>-107.97</v>
      </c>
      <c r="L198" s="356">
        <f t="shared" si="163"/>
        <v>-51.79</v>
      </c>
      <c r="M198" s="356">
        <f t="shared" si="163"/>
        <v>-78.48</v>
      </c>
      <c r="N198" s="356">
        <f t="shared" si="163"/>
        <v>-112.2</v>
      </c>
      <c r="O198" s="356">
        <f t="shared" si="163"/>
        <v>-122.23</v>
      </c>
      <c r="P198" s="356">
        <f t="shared" si="163"/>
        <v>-79.22</v>
      </c>
      <c r="Q198" s="356">
        <f t="shared" si="163"/>
        <v>-82.7001349</v>
      </c>
      <c r="R198" s="356">
        <f t="shared" si="163"/>
        <v>-78.75296726</v>
      </c>
      <c r="S198" s="356">
        <f t="shared" si="163"/>
        <v>-75.47947336</v>
      </c>
      <c r="T198" s="356">
        <f t="shared" si="163"/>
        <v>-77.80394623</v>
      </c>
      <c r="U198" s="356">
        <f t="shared" si="163"/>
        <v>-80.77916442</v>
      </c>
      <c r="V198" s="357"/>
      <c r="W198" s="357"/>
      <c r="X198" s="358"/>
      <c r="Y198" s="358"/>
      <c r="Z198" s="358"/>
      <c r="AA198" s="358"/>
      <c r="AB198" s="358"/>
      <c r="AC198" s="358"/>
      <c r="AD198" s="358"/>
      <c r="AE198" s="358"/>
      <c r="AF198" s="358"/>
      <c r="AG198" s="358"/>
      <c r="AH198" s="358"/>
      <c r="AI198" s="358"/>
      <c r="AJ198" s="358"/>
      <c r="AK198" s="358"/>
      <c r="AL198" s="358"/>
      <c r="AM198" s="358"/>
      <c r="AN198" s="358"/>
      <c r="AO198" s="358"/>
      <c r="AP198" s="358"/>
      <c r="AQ198" s="358"/>
    </row>
    <row r="199" ht="15.75" customHeight="1">
      <c r="A199" s="188"/>
      <c r="B199" s="258" t="s">
        <v>149</v>
      </c>
      <c r="C199" s="258"/>
      <c r="D199" s="189"/>
      <c r="E199" s="189"/>
      <c r="F199" s="189"/>
      <c r="G199" s="189"/>
      <c r="H199" s="189"/>
      <c r="I199" s="189"/>
      <c r="J199" s="191"/>
      <c r="K199" s="191">
        <v>-29.15</v>
      </c>
      <c r="L199" s="191"/>
      <c r="M199" s="191"/>
      <c r="N199" s="191"/>
      <c r="O199" s="191"/>
      <c r="P199" s="251"/>
      <c r="Q199" s="251"/>
      <c r="R199" s="251"/>
      <c r="S199" s="251"/>
      <c r="T199" s="251"/>
      <c r="U199" s="251"/>
      <c r="V199" s="189"/>
      <c r="W199" s="348"/>
      <c r="X199" s="348"/>
      <c r="Y199" s="348"/>
      <c r="Z199" s="348"/>
      <c r="AA199" s="348"/>
      <c r="AB199" s="348"/>
      <c r="AC199" s="348"/>
      <c r="AD199" s="348"/>
      <c r="AE199" s="348"/>
      <c r="AF199" s="348"/>
      <c r="AG199" s="348"/>
      <c r="AH199" s="348"/>
      <c r="AI199" s="348"/>
      <c r="AJ199" s="348"/>
      <c r="AK199" s="348"/>
      <c r="AL199" s="348"/>
      <c r="AM199" s="348"/>
      <c r="AN199" s="348"/>
      <c r="AO199" s="348"/>
      <c r="AP199" s="348"/>
      <c r="AQ199" s="348"/>
    </row>
    <row r="200" ht="15.75" customHeight="1">
      <c r="A200" s="188"/>
      <c r="B200" s="258" t="s">
        <v>150</v>
      </c>
      <c r="C200" s="258"/>
      <c r="D200" s="189"/>
      <c r="E200" s="189"/>
      <c r="F200" s="189"/>
      <c r="G200" s="189"/>
      <c r="H200" s="189"/>
      <c r="I200" s="189"/>
      <c r="J200" s="191"/>
      <c r="K200" s="191">
        <v>25.84</v>
      </c>
      <c r="L200" s="191">
        <v>4.23</v>
      </c>
      <c r="M200" s="191">
        <v>188.56</v>
      </c>
      <c r="N200" s="191">
        <v>2.3</v>
      </c>
      <c r="O200" s="191">
        <v>1.6</v>
      </c>
      <c r="P200" s="347">
        <v>1.41</v>
      </c>
      <c r="Q200" s="251">
        <v>0.0</v>
      </c>
      <c r="R200" s="251">
        <v>0.0</v>
      </c>
      <c r="S200" s="251">
        <v>0.0</v>
      </c>
      <c r="T200" s="251">
        <v>0.0</v>
      </c>
      <c r="U200" s="251">
        <v>0.0</v>
      </c>
      <c r="V200" s="189"/>
      <c r="W200" s="348"/>
      <c r="X200" s="348"/>
      <c r="Y200" s="348"/>
      <c r="Z200" s="348"/>
      <c r="AA200" s="348"/>
      <c r="AB200" s="348"/>
      <c r="AC200" s="348"/>
      <c r="AD200" s="348"/>
      <c r="AE200" s="348"/>
      <c r="AF200" s="348"/>
      <c r="AG200" s="348"/>
      <c r="AH200" s="348"/>
      <c r="AI200" s="348"/>
      <c r="AJ200" s="348"/>
      <c r="AK200" s="348"/>
      <c r="AL200" s="348"/>
      <c r="AM200" s="348"/>
      <c r="AN200" s="348"/>
      <c r="AO200" s="348"/>
      <c r="AP200" s="348"/>
      <c r="AQ200" s="348"/>
    </row>
    <row r="201" ht="15.75" customHeight="1">
      <c r="A201" s="188"/>
      <c r="B201" s="258" t="s">
        <v>151</v>
      </c>
      <c r="C201" s="258"/>
      <c r="D201" s="189"/>
      <c r="E201" s="189"/>
      <c r="F201" s="189"/>
      <c r="G201" s="189"/>
      <c r="H201" s="189"/>
      <c r="I201" s="189"/>
      <c r="J201" s="193"/>
      <c r="K201" s="191">
        <v>0.51</v>
      </c>
      <c r="L201" s="191"/>
      <c r="M201" s="191"/>
      <c r="N201" s="191"/>
      <c r="O201" s="191"/>
      <c r="P201" s="251"/>
      <c r="Q201" s="251"/>
      <c r="R201" s="251"/>
      <c r="S201" s="251"/>
      <c r="T201" s="251"/>
      <c r="U201" s="251"/>
      <c r="V201" s="189"/>
      <c r="W201" s="348"/>
      <c r="X201" s="348"/>
      <c r="Y201" s="348"/>
      <c r="Z201" s="348"/>
      <c r="AA201" s="348"/>
      <c r="AB201" s="348"/>
      <c r="AC201" s="348"/>
      <c r="AD201" s="348"/>
      <c r="AE201" s="348"/>
      <c r="AF201" s="348"/>
      <c r="AG201" s="348"/>
      <c r="AH201" s="348"/>
      <c r="AI201" s="348"/>
      <c r="AJ201" s="348"/>
      <c r="AK201" s="348"/>
      <c r="AL201" s="348"/>
      <c r="AM201" s="348"/>
      <c r="AN201" s="348"/>
      <c r="AO201" s="348"/>
      <c r="AP201" s="348"/>
      <c r="AQ201" s="348"/>
    </row>
    <row r="202" ht="15.75" customHeight="1">
      <c r="A202" s="188"/>
      <c r="B202" s="258" t="s">
        <v>152</v>
      </c>
      <c r="C202" s="258"/>
      <c r="D202" s="189"/>
      <c r="E202" s="189"/>
      <c r="F202" s="189"/>
      <c r="G202" s="189"/>
      <c r="H202" s="189"/>
      <c r="I202" s="189"/>
      <c r="J202" s="191"/>
      <c r="K202" s="191">
        <v>63.63</v>
      </c>
      <c r="L202" s="191">
        <v>-2.09</v>
      </c>
      <c r="M202" s="191">
        <v>-13.1</v>
      </c>
      <c r="N202" s="191">
        <v>-18.23</v>
      </c>
      <c r="O202" s="191">
        <v>-26.58</v>
      </c>
      <c r="P202" s="347">
        <v>48.96</v>
      </c>
      <c r="Q202" s="251">
        <f t="shared" ref="Q202:U202" si="164">Q193*Q246</f>
        <v>0</v>
      </c>
      <c r="R202" s="251">
        <f t="shared" si="164"/>
        <v>0</v>
      </c>
      <c r="S202" s="251">
        <f t="shared" si="164"/>
        <v>0</v>
      </c>
      <c r="T202" s="251">
        <f t="shared" si="164"/>
        <v>0</v>
      </c>
      <c r="U202" s="251">
        <f t="shared" si="164"/>
        <v>0</v>
      </c>
      <c r="V202" s="189"/>
      <c r="W202" s="348"/>
      <c r="X202" s="348"/>
      <c r="Y202" s="348"/>
      <c r="Z202" s="348"/>
      <c r="AA202" s="348"/>
      <c r="AB202" s="348"/>
      <c r="AC202" s="348"/>
      <c r="AD202" s="348"/>
      <c r="AE202" s="348"/>
      <c r="AF202" s="348"/>
      <c r="AG202" s="348"/>
      <c r="AH202" s="348"/>
      <c r="AI202" s="348"/>
      <c r="AJ202" s="348"/>
      <c r="AK202" s="348"/>
      <c r="AL202" s="348"/>
      <c r="AM202" s="348"/>
      <c r="AN202" s="348"/>
      <c r="AO202" s="348"/>
      <c r="AP202" s="348"/>
      <c r="AQ202" s="348"/>
    </row>
    <row r="203" ht="15.75" customHeight="1">
      <c r="A203" s="188"/>
      <c r="B203" s="258" t="s">
        <v>153</v>
      </c>
      <c r="C203" s="258"/>
      <c r="D203" s="189"/>
      <c r="E203" s="189"/>
      <c r="F203" s="189"/>
      <c r="G203" s="189"/>
      <c r="H203" s="189"/>
      <c r="I203" s="189"/>
      <c r="J203" s="191"/>
      <c r="K203" s="191">
        <v>-11.45</v>
      </c>
      <c r="L203" s="191">
        <v>-18.39</v>
      </c>
      <c r="M203" s="191">
        <v>-9.46</v>
      </c>
      <c r="N203" s="191">
        <v>-4.96</v>
      </c>
      <c r="O203" s="191">
        <v>28.39</v>
      </c>
      <c r="P203" s="347">
        <v>-38.05</v>
      </c>
      <c r="Q203" s="251"/>
      <c r="R203" s="251"/>
      <c r="S203" s="251"/>
      <c r="T203" s="251"/>
      <c r="U203" s="251"/>
      <c r="V203" s="189"/>
      <c r="W203" s="348"/>
      <c r="X203" s="348"/>
      <c r="Y203" s="348"/>
      <c r="Z203" s="348"/>
      <c r="AA203" s="348"/>
      <c r="AB203" s="348"/>
      <c r="AC203" s="348"/>
      <c r="AD203" s="348"/>
      <c r="AE203" s="348"/>
      <c r="AF203" s="348"/>
      <c r="AG203" s="348"/>
      <c r="AH203" s="348"/>
      <c r="AI203" s="348"/>
      <c r="AJ203" s="348"/>
      <c r="AK203" s="348"/>
      <c r="AL203" s="348"/>
      <c r="AM203" s="348"/>
      <c r="AN203" s="348"/>
      <c r="AO203" s="348"/>
      <c r="AP203" s="348"/>
      <c r="AQ203" s="348"/>
    </row>
    <row r="204" ht="15.75" customHeight="1">
      <c r="A204" s="148"/>
      <c r="B204" s="148" t="s">
        <v>154</v>
      </c>
      <c r="C204" s="148"/>
      <c r="D204" s="288"/>
      <c r="E204" s="288"/>
      <c r="F204" s="288"/>
      <c r="G204" s="288"/>
      <c r="H204" s="288"/>
      <c r="I204" s="288"/>
      <c r="J204" s="351"/>
      <c r="K204" s="351">
        <f t="shared" ref="K204:U204" si="165">K198+K199+K201+K202+K203+K200</f>
        <v>-58.59</v>
      </c>
      <c r="L204" s="351">
        <f t="shared" si="165"/>
        <v>-68.04</v>
      </c>
      <c r="M204" s="351">
        <f t="shared" si="165"/>
        <v>87.52</v>
      </c>
      <c r="N204" s="351">
        <f t="shared" si="165"/>
        <v>-133.09</v>
      </c>
      <c r="O204" s="351">
        <f t="shared" si="165"/>
        <v>-118.82</v>
      </c>
      <c r="P204" s="351">
        <f t="shared" si="165"/>
        <v>-66.9</v>
      </c>
      <c r="Q204" s="351">
        <f t="shared" si="165"/>
        <v>-82.7001349</v>
      </c>
      <c r="R204" s="351">
        <f t="shared" si="165"/>
        <v>-78.75296726</v>
      </c>
      <c r="S204" s="351">
        <f t="shared" si="165"/>
        <v>-75.47947336</v>
      </c>
      <c r="T204" s="351">
        <f t="shared" si="165"/>
        <v>-77.80394623</v>
      </c>
      <c r="U204" s="351">
        <f t="shared" si="165"/>
        <v>-80.77916442</v>
      </c>
      <c r="V204" s="288"/>
      <c r="W204" s="352"/>
      <c r="X204" s="352"/>
      <c r="Y204" s="352"/>
      <c r="Z204" s="352"/>
      <c r="AA204" s="352"/>
      <c r="AB204" s="352"/>
      <c r="AC204" s="352"/>
      <c r="AD204" s="352"/>
      <c r="AE204" s="352"/>
      <c r="AF204" s="352"/>
      <c r="AG204" s="352"/>
      <c r="AH204" s="352"/>
      <c r="AI204" s="352"/>
      <c r="AJ204" s="352"/>
      <c r="AK204" s="352"/>
      <c r="AL204" s="352"/>
      <c r="AM204" s="352"/>
      <c r="AN204" s="352"/>
      <c r="AO204" s="352"/>
      <c r="AP204" s="352"/>
      <c r="AQ204" s="352"/>
    </row>
    <row r="205" ht="15.75" customHeight="1">
      <c r="A205" s="106"/>
      <c r="B205" s="106"/>
      <c r="C205" s="106"/>
      <c r="D205" s="107"/>
      <c r="E205" s="107"/>
      <c r="F205" s="107"/>
      <c r="G205" s="107"/>
      <c r="H205" s="107"/>
      <c r="I205" s="107"/>
      <c r="J205" s="107"/>
      <c r="K205" s="111"/>
      <c r="L205" s="111"/>
      <c r="M205" s="111"/>
      <c r="N205" s="111"/>
      <c r="O205" s="111"/>
      <c r="P205" s="111"/>
      <c r="Q205" s="111"/>
      <c r="R205" s="111"/>
      <c r="S205" s="111"/>
      <c r="T205" s="111"/>
      <c r="U205" s="111"/>
      <c r="V205" s="107"/>
      <c r="W205" s="112"/>
      <c r="X205" s="112"/>
      <c r="Y205" s="112"/>
      <c r="Z205" s="112"/>
      <c r="AA205" s="112"/>
      <c r="AB205" s="112"/>
      <c r="AC205" s="112"/>
      <c r="AD205" s="112"/>
      <c r="AE205" s="112"/>
      <c r="AF205" s="112"/>
      <c r="AG205" s="112"/>
      <c r="AH205" s="112"/>
      <c r="AI205" s="112"/>
      <c r="AJ205" s="112"/>
      <c r="AK205" s="112"/>
      <c r="AL205" s="112"/>
      <c r="AM205" s="112"/>
      <c r="AN205" s="112"/>
      <c r="AO205" s="112"/>
      <c r="AP205" s="112"/>
      <c r="AQ205" s="112"/>
    </row>
    <row r="206" ht="15.75" customHeight="1">
      <c r="A206" s="106"/>
      <c r="B206" s="106" t="s">
        <v>155</v>
      </c>
      <c r="C206" s="106"/>
      <c r="D206" s="107"/>
      <c r="E206" s="107"/>
      <c r="F206" s="107"/>
      <c r="G206" s="107"/>
      <c r="H206" s="107"/>
      <c r="I206" s="107"/>
      <c r="J206" s="191"/>
      <c r="K206" s="191">
        <v>235.16</v>
      </c>
      <c r="L206" s="191">
        <v>670.12</v>
      </c>
      <c r="M206" s="191">
        <v>419.97</v>
      </c>
      <c r="N206" s="191">
        <v>311.23</v>
      </c>
      <c r="O206" s="191">
        <v>102.18</v>
      </c>
      <c r="P206" s="229">
        <v>515.01</v>
      </c>
      <c r="Q206" s="111"/>
      <c r="R206" s="111"/>
      <c r="S206" s="111"/>
      <c r="T206" s="111"/>
      <c r="U206" s="111"/>
      <c r="V206" s="107"/>
      <c r="W206" s="112"/>
      <c r="X206" s="112"/>
      <c r="Y206" s="112"/>
      <c r="Z206" s="112"/>
      <c r="AA206" s="112"/>
      <c r="AB206" s="112"/>
      <c r="AC206" s="112"/>
      <c r="AD206" s="112"/>
      <c r="AE206" s="112"/>
      <c r="AF206" s="112"/>
      <c r="AG206" s="112"/>
      <c r="AH206" s="112"/>
      <c r="AI206" s="112"/>
      <c r="AJ206" s="112"/>
      <c r="AK206" s="112"/>
      <c r="AL206" s="112"/>
      <c r="AM206" s="112"/>
      <c r="AN206" s="112"/>
      <c r="AO206" s="112"/>
      <c r="AP206" s="112"/>
      <c r="AQ206" s="112"/>
    </row>
    <row r="207" ht="15.75" customHeight="1">
      <c r="A207" s="188"/>
      <c r="B207" s="188" t="s">
        <v>156</v>
      </c>
      <c r="C207" s="188"/>
      <c r="D207" s="189"/>
      <c r="E207" s="189"/>
      <c r="F207" s="189"/>
      <c r="G207" s="189"/>
      <c r="H207" s="189"/>
      <c r="I207" s="189"/>
      <c r="J207" s="191"/>
      <c r="K207" s="191">
        <v>-255.12</v>
      </c>
      <c r="L207" s="191">
        <v>-231.91</v>
      </c>
      <c r="M207" s="191">
        <v>-425.25</v>
      </c>
      <c r="N207" s="191">
        <v>-346.06</v>
      </c>
      <c r="O207" s="191">
        <v>-110.98</v>
      </c>
      <c r="P207" s="347">
        <v>-908.4</v>
      </c>
      <c r="Q207" s="359">
        <v>-90.0</v>
      </c>
      <c r="R207" s="251">
        <v>-50.0</v>
      </c>
      <c r="S207" s="359">
        <v>-30.0</v>
      </c>
      <c r="T207" s="251">
        <v>-50.0</v>
      </c>
      <c r="U207" s="251">
        <v>-50.0</v>
      </c>
      <c r="V207" s="189"/>
      <c r="W207" s="348"/>
      <c r="X207" s="348"/>
      <c r="Y207" s="348"/>
      <c r="Z207" s="348"/>
      <c r="AA207" s="348"/>
      <c r="AB207" s="348"/>
      <c r="AC207" s="348"/>
      <c r="AD207" s="348"/>
      <c r="AE207" s="348"/>
      <c r="AF207" s="348"/>
      <c r="AG207" s="348"/>
      <c r="AH207" s="348"/>
      <c r="AI207" s="348"/>
      <c r="AJ207" s="348"/>
      <c r="AK207" s="348"/>
      <c r="AL207" s="348"/>
      <c r="AM207" s="348"/>
      <c r="AN207" s="348"/>
      <c r="AO207" s="348"/>
      <c r="AP207" s="348"/>
      <c r="AQ207" s="348"/>
    </row>
    <row r="208" ht="15.75" customHeight="1">
      <c r="A208" s="188"/>
      <c r="B208" s="188"/>
      <c r="C208" s="188" t="s">
        <v>157</v>
      </c>
      <c r="D208" s="189"/>
      <c r="E208" s="189"/>
      <c r="F208" s="189"/>
      <c r="G208" s="189"/>
      <c r="H208" s="189"/>
      <c r="I208" s="189"/>
      <c r="J208" s="191"/>
      <c r="K208" s="191">
        <v>-19.96</v>
      </c>
      <c r="L208" s="191">
        <v>438.21</v>
      </c>
      <c r="M208" s="191">
        <v>-5.28</v>
      </c>
      <c r="N208" s="191">
        <v>-34.83</v>
      </c>
      <c r="O208" s="191">
        <v>-8.8</v>
      </c>
      <c r="P208" s="251">
        <f t="shared" ref="P208:U208" si="166">P206+P207</f>
        <v>-393.39</v>
      </c>
      <c r="Q208" s="251">
        <f t="shared" si="166"/>
        <v>-90</v>
      </c>
      <c r="R208" s="251">
        <f t="shared" si="166"/>
        <v>-50</v>
      </c>
      <c r="S208" s="251">
        <f t="shared" si="166"/>
        <v>-30</v>
      </c>
      <c r="T208" s="251">
        <f t="shared" si="166"/>
        <v>-50</v>
      </c>
      <c r="U208" s="251">
        <f t="shared" si="166"/>
        <v>-50</v>
      </c>
      <c r="V208" s="360"/>
      <c r="W208" s="251"/>
      <c r="X208" s="348"/>
      <c r="Y208" s="348"/>
      <c r="Z208" s="348"/>
      <c r="AA208" s="348"/>
      <c r="AB208" s="348"/>
      <c r="AC208" s="348"/>
      <c r="AD208" s="348"/>
      <c r="AE208" s="348"/>
      <c r="AF208" s="348"/>
      <c r="AG208" s="348"/>
      <c r="AH208" s="348"/>
      <c r="AI208" s="348"/>
      <c r="AJ208" s="348"/>
      <c r="AK208" s="348"/>
      <c r="AL208" s="348"/>
      <c r="AM208" s="348"/>
      <c r="AN208" s="348"/>
      <c r="AO208" s="348"/>
      <c r="AP208" s="348"/>
      <c r="AQ208" s="348"/>
    </row>
    <row r="209" ht="15.75" customHeight="1">
      <c r="A209" s="188"/>
      <c r="B209" s="188" t="s">
        <v>158</v>
      </c>
      <c r="C209" s="188"/>
      <c r="D209" s="189"/>
      <c r="E209" s="189"/>
      <c r="F209" s="189"/>
      <c r="G209" s="189"/>
      <c r="H209" s="189"/>
      <c r="I209" s="189"/>
      <c r="J209" s="189"/>
      <c r="K209" s="191">
        <v>-190.47</v>
      </c>
      <c r="L209" s="191">
        <v>-274.2</v>
      </c>
      <c r="M209" s="191">
        <v>-187.57</v>
      </c>
      <c r="N209" s="191">
        <v>-221.24</v>
      </c>
      <c r="O209" s="191">
        <v>-184.65</v>
      </c>
      <c r="P209" s="359">
        <v>-187.8</v>
      </c>
      <c r="Q209" s="251">
        <f t="shared" ref="Q209:U209" si="167">Q7*Q250</f>
        <v>-178.6030092</v>
      </c>
      <c r="R209" s="251">
        <f t="shared" si="167"/>
        <v>-164.0757532</v>
      </c>
      <c r="S209" s="251">
        <f t="shared" si="167"/>
        <v>-157.2556803</v>
      </c>
      <c r="T209" s="251">
        <f t="shared" si="167"/>
        <v>-162.0985408</v>
      </c>
      <c r="U209" s="251">
        <f t="shared" si="167"/>
        <v>-168.2971792</v>
      </c>
      <c r="V209" s="189"/>
      <c r="W209" s="348"/>
      <c r="X209" s="348"/>
      <c r="Y209" s="348"/>
      <c r="Z209" s="348"/>
      <c r="AA209" s="348"/>
      <c r="AB209" s="348"/>
      <c r="AC209" s="348"/>
      <c r="AD209" s="348"/>
      <c r="AE209" s="348"/>
      <c r="AF209" s="348"/>
      <c r="AG209" s="348"/>
      <c r="AH209" s="348"/>
      <c r="AI209" s="348"/>
      <c r="AJ209" s="348"/>
      <c r="AK209" s="348"/>
      <c r="AL209" s="348"/>
      <c r="AM209" s="348"/>
      <c r="AN209" s="348"/>
      <c r="AO209" s="348"/>
      <c r="AP209" s="348"/>
      <c r="AQ209" s="348"/>
    </row>
    <row r="210" ht="15.75" customHeight="1">
      <c r="A210" s="188"/>
      <c r="B210" s="188" t="s">
        <v>159</v>
      </c>
      <c r="C210" s="188"/>
      <c r="D210" s="189"/>
      <c r="E210" s="189"/>
      <c r="F210" s="189"/>
      <c r="G210" s="189"/>
      <c r="H210" s="189"/>
      <c r="I210" s="189"/>
      <c r="J210" s="191"/>
      <c r="K210" s="191">
        <v>-12.17</v>
      </c>
      <c r="L210" s="191">
        <v>-33.32</v>
      </c>
      <c r="M210" s="191">
        <v>-0.22</v>
      </c>
      <c r="N210" s="191">
        <v>-0.34</v>
      </c>
      <c r="O210" s="191">
        <v>0.44</v>
      </c>
      <c r="P210" s="347">
        <v>0.07</v>
      </c>
      <c r="Q210" s="251"/>
      <c r="R210" s="251"/>
      <c r="S210" s="251"/>
      <c r="T210" s="251"/>
      <c r="U210" s="251"/>
      <c r="V210" s="189"/>
      <c r="W210" s="348"/>
      <c r="X210" s="348"/>
      <c r="Y210" s="348"/>
      <c r="Z210" s="348"/>
      <c r="AA210" s="348"/>
      <c r="AB210" s="348"/>
      <c r="AC210" s="348"/>
      <c r="AD210" s="348"/>
      <c r="AE210" s="348"/>
      <c r="AF210" s="348"/>
      <c r="AG210" s="348"/>
      <c r="AH210" s="348"/>
      <c r="AI210" s="348"/>
      <c r="AJ210" s="348"/>
      <c r="AK210" s="348"/>
      <c r="AL210" s="348"/>
      <c r="AM210" s="348"/>
      <c r="AN210" s="348"/>
      <c r="AO210" s="348"/>
      <c r="AP210" s="348"/>
      <c r="AQ210" s="348"/>
    </row>
    <row r="211" ht="15.75" customHeight="1">
      <c r="A211" s="188"/>
      <c r="B211" s="188" t="s">
        <v>160</v>
      </c>
      <c r="C211" s="188"/>
      <c r="D211" s="189"/>
      <c r="E211" s="189"/>
      <c r="F211" s="189"/>
      <c r="G211" s="189"/>
      <c r="H211" s="189"/>
      <c r="I211" s="189"/>
      <c r="J211" s="191"/>
      <c r="K211" s="191">
        <v>-43.04</v>
      </c>
      <c r="L211" s="191"/>
      <c r="M211" s="191"/>
      <c r="N211" s="191"/>
      <c r="O211" s="191"/>
      <c r="P211" s="347">
        <v>-25.61</v>
      </c>
      <c r="Q211" s="251">
        <f t="shared" ref="Q211:U211" si="168">-P88*Q100</f>
        <v>-33.7584</v>
      </c>
      <c r="R211" s="251">
        <f t="shared" si="168"/>
        <v>-33.83281727</v>
      </c>
      <c r="S211" s="251">
        <f t="shared" si="168"/>
        <v>-35.44623501</v>
      </c>
      <c r="T211" s="251">
        <f t="shared" si="168"/>
        <v>-37.07997852</v>
      </c>
      <c r="U211" s="251">
        <f t="shared" si="168"/>
        <v>-40.35546784</v>
      </c>
      <c r="V211" s="360"/>
      <c r="W211" s="348"/>
      <c r="X211" s="348"/>
      <c r="Y211" s="348"/>
      <c r="Z211" s="348"/>
      <c r="AA211" s="348"/>
      <c r="AB211" s="348"/>
      <c r="AC211" s="348"/>
      <c r="AD211" s="348"/>
      <c r="AE211" s="348"/>
      <c r="AF211" s="348"/>
      <c r="AG211" s="348"/>
      <c r="AH211" s="348"/>
      <c r="AI211" s="348"/>
      <c r="AJ211" s="348"/>
      <c r="AK211" s="348"/>
      <c r="AL211" s="348"/>
      <c r="AM211" s="348"/>
      <c r="AN211" s="348"/>
      <c r="AO211" s="348"/>
      <c r="AP211" s="348"/>
      <c r="AQ211" s="348"/>
    </row>
    <row r="212" ht="15.75" customHeight="1">
      <c r="A212" s="188"/>
      <c r="B212" s="234" t="s">
        <v>161</v>
      </c>
      <c r="C212" s="188"/>
      <c r="D212" s="189"/>
      <c r="E212" s="189"/>
      <c r="F212" s="189"/>
      <c r="G212" s="189"/>
      <c r="H212" s="189"/>
      <c r="I212" s="189"/>
      <c r="J212" s="191"/>
      <c r="K212" s="191">
        <v>-31.82</v>
      </c>
      <c r="L212" s="191">
        <v>-32.27</v>
      </c>
      <c r="M212" s="191">
        <v>-39.9</v>
      </c>
      <c r="N212" s="191">
        <v>-40.99</v>
      </c>
      <c r="O212" s="191">
        <v>-67.15</v>
      </c>
      <c r="P212" s="347">
        <v>263.38</v>
      </c>
      <c r="Q212" s="251"/>
      <c r="R212" s="251"/>
      <c r="S212" s="251"/>
      <c r="T212" s="251"/>
      <c r="U212" s="251"/>
      <c r="V212" s="189"/>
      <c r="W212" s="348"/>
      <c r="X212" s="348"/>
      <c r="Y212" s="348"/>
      <c r="Z212" s="348"/>
      <c r="AA212" s="348"/>
      <c r="AB212" s="348"/>
      <c r="AC212" s="348"/>
      <c r="AD212" s="348"/>
      <c r="AE212" s="348"/>
      <c r="AF212" s="348"/>
      <c r="AG212" s="348"/>
      <c r="AH212" s="348"/>
      <c r="AI212" s="348"/>
      <c r="AJ212" s="348"/>
      <c r="AK212" s="348"/>
      <c r="AL212" s="348"/>
      <c r="AM212" s="348"/>
      <c r="AN212" s="348"/>
      <c r="AO212" s="348"/>
      <c r="AP212" s="348"/>
      <c r="AQ212" s="348"/>
    </row>
    <row r="213" ht="15.75" customHeight="1">
      <c r="A213" s="148"/>
      <c r="B213" s="148" t="s">
        <v>162</v>
      </c>
      <c r="C213" s="148"/>
      <c r="D213" s="288"/>
      <c r="E213" s="288"/>
      <c r="F213" s="288"/>
      <c r="G213" s="288"/>
      <c r="H213" s="288"/>
      <c r="I213" s="288"/>
      <c r="J213" s="351"/>
      <c r="K213" s="351">
        <f t="shared" ref="K213:U213" si="169">K208+K209+K210+K211+K212</f>
        <v>-297.46</v>
      </c>
      <c r="L213" s="351">
        <f t="shared" si="169"/>
        <v>98.42</v>
      </c>
      <c r="M213" s="351">
        <f t="shared" si="169"/>
        <v>-232.97</v>
      </c>
      <c r="N213" s="351">
        <f t="shared" si="169"/>
        <v>-297.4</v>
      </c>
      <c r="O213" s="351">
        <f t="shared" si="169"/>
        <v>-260.16</v>
      </c>
      <c r="P213" s="351">
        <f t="shared" si="169"/>
        <v>-343.35</v>
      </c>
      <c r="Q213" s="351">
        <f t="shared" si="169"/>
        <v>-302.3614092</v>
      </c>
      <c r="R213" s="351">
        <f t="shared" si="169"/>
        <v>-247.9085705</v>
      </c>
      <c r="S213" s="351">
        <f t="shared" si="169"/>
        <v>-222.7019153</v>
      </c>
      <c r="T213" s="351">
        <f t="shared" si="169"/>
        <v>-249.1785193</v>
      </c>
      <c r="U213" s="351">
        <f t="shared" si="169"/>
        <v>-258.652647</v>
      </c>
      <c r="V213" s="288"/>
      <c r="W213" s="352"/>
      <c r="X213" s="352"/>
      <c r="Y213" s="352"/>
      <c r="Z213" s="352"/>
      <c r="AA213" s="352"/>
      <c r="AB213" s="352"/>
      <c r="AC213" s="352"/>
      <c r="AD213" s="352"/>
      <c r="AE213" s="352"/>
      <c r="AF213" s="352"/>
      <c r="AG213" s="352"/>
      <c r="AH213" s="352"/>
      <c r="AI213" s="352"/>
      <c r="AJ213" s="352"/>
      <c r="AK213" s="352"/>
      <c r="AL213" s="352"/>
      <c r="AM213" s="352"/>
      <c r="AN213" s="352"/>
      <c r="AO213" s="352"/>
      <c r="AP213" s="352"/>
      <c r="AQ213" s="352"/>
    </row>
    <row r="214" ht="15.75" customHeight="1">
      <c r="A214" s="148"/>
      <c r="B214" s="148"/>
      <c r="C214" s="148"/>
      <c r="D214" s="288"/>
      <c r="E214" s="288"/>
      <c r="F214" s="288"/>
      <c r="G214" s="288"/>
      <c r="H214" s="288"/>
      <c r="I214" s="288"/>
      <c r="J214" s="288"/>
      <c r="K214" s="351"/>
      <c r="L214" s="351"/>
      <c r="M214" s="351"/>
      <c r="N214" s="351"/>
      <c r="O214" s="351"/>
      <c r="P214" s="351"/>
      <c r="Q214" s="351"/>
      <c r="R214" s="351"/>
      <c r="S214" s="351"/>
      <c r="T214" s="351"/>
      <c r="U214" s="351"/>
      <c r="V214" s="288"/>
      <c r="W214" s="352"/>
      <c r="X214" s="352"/>
      <c r="Y214" s="352"/>
      <c r="Z214" s="352"/>
      <c r="AA214" s="352"/>
      <c r="AB214" s="352"/>
      <c r="AC214" s="352"/>
      <c r="AD214" s="352"/>
      <c r="AE214" s="352"/>
      <c r="AF214" s="352"/>
      <c r="AG214" s="352"/>
      <c r="AH214" s="352"/>
      <c r="AI214" s="352"/>
      <c r="AJ214" s="352"/>
      <c r="AK214" s="352"/>
      <c r="AL214" s="352"/>
      <c r="AM214" s="352"/>
      <c r="AN214" s="352"/>
      <c r="AO214" s="352"/>
      <c r="AP214" s="352"/>
      <c r="AQ214" s="352"/>
    </row>
    <row r="215" ht="15.75" customHeight="1">
      <c r="A215" s="106"/>
      <c r="B215" s="106"/>
      <c r="C215" s="106"/>
      <c r="D215" s="107"/>
      <c r="E215" s="107"/>
      <c r="F215" s="107"/>
      <c r="G215" s="107"/>
      <c r="H215" s="107"/>
      <c r="I215" s="107"/>
      <c r="J215" s="107"/>
      <c r="K215" s="111"/>
      <c r="L215" s="111"/>
      <c r="M215" s="111"/>
      <c r="N215" s="111"/>
      <c r="O215" s="111"/>
      <c r="P215" s="111"/>
      <c r="Q215" s="111"/>
      <c r="R215" s="111"/>
      <c r="S215" s="111"/>
      <c r="T215" s="111"/>
      <c r="U215" s="111"/>
      <c r="V215" s="107"/>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row>
    <row r="216" ht="15.75" customHeight="1">
      <c r="A216" s="188"/>
      <c r="B216" s="188" t="s">
        <v>163</v>
      </c>
      <c r="C216" s="188"/>
      <c r="D216" s="189"/>
      <c r="E216" s="189"/>
      <c r="F216" s="189"/>
      <c r="G216" s="189"/>
      <c r="H216" s="189"/>
      <c r="I216" s="189"/>
      <c r="J216" s="191"/>
      <c r="K216" s="191">
        <v>-10.89</v>
      </c>
      <c r="L216" s="191">
        <v>-4.27</v>
      </c>
      <c r="M216" s="191">
        <v>11.81</v>
      </c>
      <c r="N216" s="191">
        <v>-11.69</v>
      </c>
      <c r="O216" s="191">
        <v>-6.69</v>
      </c>
      <c r="P216" s="361">
        <v>3.8699999999999997</v>
      </c>
      <c r="Q216" s="251">
        <f t="shared" ref="Q216:U216" si="170">Q7*Q255</f>
        <v>-6.303635617</v>
      </c>
      <c r="R216" s="251">
        <f t="shared" si="170"/>
        <v>-6.002771458</v>
      </c>
      <c r="S216" s="251">
        <f t="shared" si="170"/>
        <v>-5.753256596</v>
      </c>
      <c r="T216" s="251">
        <f t="shared" si="170"/>
        <v>-5.93043442</v>
      </c>
      <c r="U216" s="251">
        <f t="shared" si="170"/>
        <v>-6.157213873</v>
      </c>
      <c r="V216" s="189"/>
      <c r="W216" s="348"/>
      <c r="X216" s="348"/>
      <c r="Y216" s="348"/>
      <c r="Z216" s="348"/>
      <c r="AA216" s="348"/>
      <c r="AB216" s="348"/>
      <c r="AC216" s="348"/>
      <c r="AD216" s="348"/>
      <c r="AE216" s="348"/>
      <c r="AF216" s="348"/>
      <c r="AG216" s="348"/>
      <c r="AH216" s="348"/>
      <c r="AI216" s="348"/>
      <c r="AJ216" s="348"/>
      <c r="AK216" s="348"/>
      <c r="AL216" s="348"/>
      <c r="AM216" s="348"/>
      <c r="AN216" s="348"/>
      <c r="AO216" s="348"/>
      <c r="AP216" s="348"/>
      <c r="AQ216" s="348"/>
    </row>
    <row r="217" ht="15.75" customHeight="1">
      <c r="A217" s="106"/>
      <c r="B217" s="106"/>
      <c r="C217" s="106"/>
      <c r="D217" s="107"/>
      <c r="E217" s="107"/>
      <c r="F217" s="107"/>
      <c r="G217" s="107"/>
      <c r="H217" s="107"/>
      <c r="I217" s="107"/>
      <c r="J217" s="107"/>
      <c r="K217" s="111"/>
      <c r="L217" s="111"/>
      <c r="M217" s="111"/>
      <c r="N217" s="111"/>
      <c r="O217" s="111"/>
      <c r="P217" s="111"/>
      <c r="Q217" s="111"/>
      <c r="R217" s="111"/>
      <c r="S217" s="111"/>
      <c r="T217" s="111"/>
      <c r="U217" s="111"/>
      <c r="V217" s="107"/>
      <c r="W217" s="112"/>
      <c r="X217" s="112"/>
      <c r="Y217" s="112"/>
      <c r="Z217" s="112"/>
      <c r="AA217" s="112"/>
      <c r="AB217" s="112"/>
      <c r="AC217" s="112"/>
      <c r="AD217" s="112"/>
      <c r="AE217" s="112"/>
      <c r="AF217" s="112"/>
      <c r="AG217" s="112"/>
      <c r="AH217" s="112"/>
      <c r="AI217" s="112"/>
      <c r="AJ217" s="112"/>
      <c r="AK217" s="112"/>
      <c r="AL217" s="112"/>
      <c r="AM217" s="112"/>
      <c r="AN217" s="112"/>
      <c r="AO217" s="112"/>
      <c r="AP217" s="112"/>
      <c r="AQ217" s="112"/>
    </row>
    <row r="218" ht="15.75" customHeight="1">
      <c r="A218" s="106"/>
      <c r="B218" s="106" t="s">
        <v>164</v>
      </c>
      <c r="C218" s="106"/>
      <c r="D218" s="107"/>
      <c r="E218" s="107"/>
      <c r="F218" s="107"/>
      <c r="G218" s="107"/>
      <c r="H218" s="107"/>
      <c r="I218" s="107"/>
      <c r="J218" s="107"/>
      <c r="K218" s="111" t="str">
        <f t="shared" ref="K218:N218" si="171">J123</f>
        <v/>
      </c>
      <c r="L218" s="111">
        <f t="shared" si="171"/>
        <v>330.25</v>
      </c>
      <c r="M218" s="111">
        <f t="shared" si="171"/>
        <v>105.75</v>
      </c>
      <c r="N218" s="111">
        <f t="shared" si="171"/>
        <v>100.56</v>
      </c>
      <c r="O218" s="229">
        <v>148.68</v>
      </c>
      <c r="P218" s="229">
        <v>160.23</v>
      </c>
      <c r="Q218" s="111">
        <f t="shared" ref="Q218:U218" si="172">P123</f>
        <v>192.05</v>
      </c>
      <c r="R218" s="111">
        <f t="shared" si="172"/>
        <v>187.3936891</v>
      </c>
      <c r="S218" s="111">
        <f t="shared" si="172"/>
        <v>185.5296095</v>
      </c>
      <c r="T218" s="111">
        <f t="shared" si="172"/>
        <v>183.9854336</v>
      </c>
      <c r="U218" s="111">
        <f t="shared" si="172"/>
        <v>177.0271142</v>
      </c>
      <c r="V218" s="107"/>
      <c r="W218" s="112"/>
      <c r="X218" s="112"/>
      <c r="Y218" s="112"/>
      <c r="Z218" s="112"/>
      <c r="AA218" s="112"/>
      <c r="AB218" s="112"/>
      <c r="AC218" s="112"/>
      <c r="AD218" s="112"/>
      <c r="AE218" s="112"/>
      <c r="AF218" s="112"/>
      <c r="AG218" s="112"/>
      <c r="AH218" s="112"/>
      <c r="AI218" s="112"/>
      <c r="AJ218" s="112"/>
      <c r="AK218" s="112"/>
      <c r="AL218" s="112"/>
      <c r="AM218" s="112"/>
      <c r="AN218" s="112"/>
      <c r="AO218" s="112"/>
      <c r="AP218" s="112"/>
      <c r="AQ218" s="112"/>
    </row>
    <row r="219" ht="15.75" customHeight="1">
      <c r="A219" s="106"/>
      <c r="B219" s="106" t="s">
        <v>165</v>
      </c>
      <c r="C219" s="106"/>
      <c r="D219" s="107"/>
      <c r="E219" s="107"/>
      <c r="F219" s="107"/>
      <c r="G219" s="107"/>
      <c r="H219" s="107"/>
      <c r="I219" s="107"/>
      <c r="J219" s="107"/>
      <c r="K219" s="111">
        <f t="shared" ref="K219:U219" si="173">K193+K204+K213+K216</f>
        <v>16.04</v>
      </c>
      <c r="L219" s="111">
        <f t="shared" si="173"/>
        <v>-224.28</v>
      </c>
      <c r="M219" s="111">
        <f t="shared" si="173"/>
        <v>-6.78</v>
      </c>
      <c r="N219" s="111">
        <f t="shared" si="173"/>
        <v>50.81</v>
      </c>
      <c r="O219" s="111">
        <f t="shared" si="173"/>
        <v>11.54</v>
      </c>
      <c r="P219" s="111">
        <f t="shared" si="173"/>
        <v>11.08</v>
      </c>
      <c r="Q219" s="111">
        <f t="shared" si="173"/>
        <v>-4.656310864</v>
      </c>
      <c r="R219" s="111">
        <f t="shared" si="173"/>
        <v>-1.86407962</v>
      </c>
      <c r="S219" s="111">
        <f t="shared" si="173"/>
        <v>-1.544175965</v>
      </c>
      <c r="T219" s="111">
        <f t="shared" si="173"/>
        <v>-6.958319333</v>
      </c>
      <c r="U219" s="111">
        <f t="shared" si="173"/>
        <v>-3.80542022</v>
      </c>
      <c r="V219" s="107"/>
      <c r="W219" s="112"/>
      <c r="X219" s="112"/>
      <c r="Y219" s="112"/>
      <c r="Z219" s="112"/>
      <c r="AA219" s="112"/>
      <c r="AB219" s="112"/>
      <c r="AC219" s="112"/>
      <c r="AD219" s="112"/>
      <c r="AE219" s="112"/>
      <c r="AF219" s="112"/>
      <c r="AG219" s="112"/>
      <c r="AH219" s="112"/>
      <c r="AI219" s="112"/>
      <c r="AJ219" s="112"/>
      <c r="AK219" s="112"/>
      <c r="AL219" s="112"/>
      <c r="AM219" s="112"/>
      <c r="AN219" s="112"/>
      <c r="AO219" s="112"/>
      <c r="AP219" s="112"/>
      <c r="AQ219" s="112"/>
    </row>
    <row r="220" ht="15.75" customHeight="1">
      <c r="A220" s="362"/>
      <c r="B220" s="363" t="s">
        <v>166</v>
      </c>
      <c r="C220" s="363"/>
      <c r="D220" s="364"/>
      <c r="E220" s="364"/>
      <c r="F220" s="364"/>
      <c r="G220" s="364"/>
      <c r="H220" s="364"/>
      <c r="I220" s="364"/>
      <c r="J220" s="364"/>
      <c r="K220" s="365">
        <f t="shared" ref="K220:N220" si="174">K218+K219</f>
        <v>16.04</v>
      </c>
      <c r="L220" s="365">
        <f t="shared" si="174"/>
        <v>105.97</v>
      </c>
      <c r="M220" s="365">
        <f t="shared" si="174"/>
        <v>98.97</v>
      </c>
      <c r="N220" s="365">
        <f t="shared" si="174"/>
        <v>151.37</v>
      </c>
      <c r="O220" s="366">
        <v>160.23</v>
      </c>
      <c r="P220" s="365">
        <f t="shared" ref="P220:U220" si="175">P218+P219</f>
        <v>171.31</v>
      </c>
      <c r="Q220" s="365">
        <f t="shared" si="175"/>
        <v>187.3936891</v>
      </c>
      <c r="R220" s="365">
        <f t="shared" si="175"/>
        <v>185.5296095</v>
      </c>
      <c r="S220" s="365">
        <f t="shared" si="175"/>
        <v>183.9854336</v>
      </c>
      <c r="T220" s="365">
        <f t="shared" si="175"/>
        <v>177.0271142</v>
      </c>
      <c r="U220" s="365">
        <f t="shared" si="175"/>
        <v>173.221694</v>
      </c>
      <c r="V220" s="364"/>
      <c r="W220" s="112"/>
      <c r="X220" s="112"/>
      <c r="Y220" s="112"/>
      <c r="Z220" s="112"/>
      <c r="AA220" s="112"/>
      <c r="AB220" s="112"/>
      <c r="AC220" s="112"/>
      <c r="AD220" s="112"/>
      <c r="AE220" s="112"/>
      <c r="AF220" s="112"/>
      <c r="AG220" s="112"/>
      <c r="AH220" s="112"/>
      <c r="AI220" s="112"/>
      <c r="AJ220" s="112"/>
      <c r="AK220" s="112"/>
      <c r="AL220" s="112"/>
      <c r="AM220" s="112"/>
      <c r="AN220" s="112"/>
      <c r="AO220" s="112"/>
      <c r="AP220" s="112"/>
      <c r="AQ220" s="112"/>
    </row>
    <row r="221" ht="15.75" customHeight="1">
      <c r="A221" s="14"/>
      <c r="B221" s="14"/>
      <c r="C221" s="14"/>
      <c r="D221" s="38"/>
      <c r="E221" s="38"/>
      <c r="F221" s="38"/>
      <c r="G221" s="38"/>
      <c r="H221" s="38"/>
      <c r="I221" s="38"/>
      <c r="J221" s="38"/>
      <c r="K221" s="129"/>
      <c r="L221" s="129"/>
      <c r="M221" s="129"/>
      <c r="N221" s="129"/>
      <c r="O221" s="129"/>
      <c r="P221" s="129"/>
      <c r="Q221" s="129"/>
      <c r="R221" s="129"/>
      <c r="S221" s="129"/>
      <c r="T221" s="129"/>
      <c r="U221" s="129"/>
      <c r="V221" s="132"/>
      <c r="W221" s="9"/>
      <c r="X221" s="9"/>
      <c r="Y221" s="9"/>
      <c r="Z221" s="9"/>
      <c r="AA221" s="9"/>
      <c r="AB221" s="9"/>
      <c r="AC221" s="9"/>
      <c r="AD221" s="9"/>
      <c r="AE221" s="9"/>
      <c r="AF221" s="9"/>
      <c r="AG221" s="9"/>
      <c r="AH221" s="9"/>
      <c r="AI221" s="9"/>
      <c r="AJ221" s="9"/>
      <c r="AK221" s="9"/>
      <c r="AL221" s="9"/>
      <c r="AM221" s="9"/>
      <c r="AN221" s="9"/>
      <c r="AO221" s="9"/>
      <c r="AP221" s="9"/>
      <c r="AQ221" s="9"/>
    </row>
    <row r="222" ht="15.75" customHeight="1">
      <c r="A222" s="367"/>
      <c r="B222" s="368" t="s">
        <v>167</v>
      </c>
      <c r="C222" s="368"/>
      <c r="D222" s="369"/>
      <c r="E222" s="369"/>
      <c r="F222" s="369"/>
      <c r="G222" s="369"/>
      <c r="H222" s="369"/>
      <c r="I222" s="369"/>
      <c r="J222" s="370">
        <f>J66+J79+J183+J190+J198+J209</f>
        <v>0</v>
      </c>
      <c r="K222" s="370">
        <f t="shared" ref="K222:U222" si="176">K66+K79+K183+K190+K198+K209+K70+K73</f>
        <v>19.47</v>
      </c>
      <c r="L222" s="370">
        <f t="shared" si="176"/>
        <v>-643.38</v>
      </c>
      <c r="M222" s="370">
        <f t="shared" si="176"/>
        <v>-223.91</v>
      </c>
      <c r="N222" s="370">
        <f t="shared" si="176"/>
        <v>43.42</v>
      </c>
      <c r="O222" s="370">
        <f t="shared" si="176"/>
        <v>48.96</v>
      </c>
      <c r="P222" s="370">
        <f t="shared" si="176"/>
        <v>37.33</v>
      </c>
      <c r="Q222" s="370">
        <f t="shared" si="176"/>
        <v>197.6079413</v>
      </c>
      <c r="R222" s="370">
        <f t="shared" si="176"/>
        <v>155.562947</v>
      </c>
      <c r="S222" s="370">
        <f t="shared" si="176"/>
        <v>132.0937632</v>
      </c>
      <c r="T222" s="370">
        <f t="shared" si="176"/>
        <v>151.3417004</v>
      </c>
      <c r="U222" s="370">
        <f t="shared" si="176"/>
        <v>160.8834487</v>
      </c>
      <c r="V222" s="370"/>
      <c r="W222" s="371"/>
      <c r="X222" s="371"/>
      <c r="Y222" s="371"/>
      <c r="Z222" s="371"/>
      <c r="AA222" s="371"/>
      <c r="AB222" s="371"/>
      <c r="AC222" s="371"/>
      <c r="AD222" s="371"/>
      <c r="AE222" s="371"/>
      <c r="AF222" s="371"/>
      <c r="AG222" s="371"/>
      <c r="AH222" s="371"/>
      <c r="AI222" s="371"/>
      <c r="AJ222" s="371"/>
      <c r="AK222" s="371"/>
      <c r="AL222" s="371"/>
      <c r="AM222" s="371"/>
      <c r="AN222" s="371"/>
      <c r="AO222" s="371"/>
      <c r="AP222" s="371"/>
      <c r="AQ222" s="371"/>
    </row>
    <row r="223" ht="15.75" customHeight="1">
      <c r="A223" s="14"/>
      <c r="B223" s="14" t="s">
        <v>168</v>
      </c>
      <c r="C223" s="14"/>
      <c r="D223" s="38"/>
      <c r="E223" s="38"/>
      <c r="F223" s="38"/>
      <c r="G223" s="38"/>
      <c r="H223" s="38"/>
      <c r="I223" s="38"/>
      <c r="J223" s="38"/>
      <c r="K223" s="39" t="str">
        <f t="shared" ref="K223:U223" si="177">K222/J222-1</f>
        <v>#DIV/0!</v>
      </c>
      <c r="L223" s="39">
        <f t="shared" si="177"/>
        <v>-34.04468413</v>
      </c>
      <c r="M223" s="39">
        <f t="shared" si="177"/>
        <v>-0.651978613</v>
      </c>
      <c r="N223" s="39">
        <f t="shared" si="177"/>
        <v>-1.193917199</v>
      </c>
      <c r="O223" s="39">
        <f t="shared" si="177"/>
        <v>0.1275909719</v>
      </c>
      <c r="P223" s="39">
        <f t="shared" si="177"/>
        <v>-0.2375408497</v>
      </c>
      <c r="Q223" s="39">
        <f t="shared" si="177"/>
        <v>4.293542495</v>
      </c>
      <c r="R223" s="39">
        <f t="shared" si="177"/>
        <v>-0.2127697606</v>
      </c>
      <c r="S223" s="39">
        <f t="shared" si="177"/>
        <v>-0.1508661554</v>
      </c>
      <c r="T223" s="39">
        <f t="shared" si="177"/>
        <v>0.1457142011</v>
      </c>
      <c r="U223" s="39">
        <f t="shared" si="177"/>
        <v>0.06304771427</v>
      </c>
      <c r="V223" s="372"/>
    </row>
    <row r="224" ht="15.75" customHeight="1">
      <c r="A224" s="14"/>
      <c r="B224" s="14" t="s">
        <v>169</v>
      </c>
      <c r="C224" s="14"/>
      <c r="D224" s="38"/>
      <c r="E224" s="38"/>
      <c r="F224" s="38"/>
      <c r="G224" s="38"/>
      <c r="H224" s="38"/>
      <c r="I224" s="38"/>
      <c r="J224" s="38"/>
      <c r="K224" s="39">
        <f t="shared" ref="K224:U224" si="178">K222/K88</f>
        <v>0.1724534987</v>
      </c>
      <c r="L224" s="39">
        <f t="shared" si="178"/>
        <v>1.079605329</v>
      </c>
      <c r="M224" s="39">
        <f t="shared" si="178"/>
        <v>1.160756869</v>
      </c>
      <c r="N224" s="39">
        <f t="shared" si="178"/>
        <v>0.3922666908</v>
      </c>
      <c r="O224" s="39">
        <f t="shared" si="178"/>
        <v>0.4157961783</v>
      </c>
      <c r="P224" s="39">
        <f t="shared" si="178"/>
        <v>0.2653917247</v>
      </c>
      <c r="Q224" s="39">
        <f t="shared" si="178"/>
        <v>1.401772295</v>
      </c>
      <c r="R224" s="39">
        <f t="shared" si="178"/>
        <v>1.228836437</v>
      </c>
      <c r="S224" s="39">
        <f t="shared" si="178"/>
        <v>1.246840451</v>
      </c>
      <c r="T224" s="39">
        <f t="shared" si="178"/>
        <v>1.31257542</v>
      </c>
      <c r="U224" s="39">
        <f t="shared" si="178"/>
        <v>1.315795115</v>
      </c>
      <c r="V224" s="38"/>
    </row>
    <row r="225" ht="15.75" customHeight="1">
      <c r="A225" s="14"/>
      <c r="B225" s="14"/>
      <c r="C225" s="14"/>
      <c r="D225" s="38"/>
      <c r="E225" s="38"/>
      <c r="F225" s="38"/>
      <c r="G225" s="38"/>
      <c r="H225" s="38"/>
      <c r="I225" s="38"/>
      <c r="J225" s="38"/>
      <c r="K225" s="15"/>
      <c r="L225" s="15"/>
      <c r="M225" s="15"/>
      <c r="N225" s="15"/>
      <c r="O225" s="15"/>
      <c r="P225" s="373"/>
      <c r="Q225" s="373"/>
      <c r="R225" s="373"/>
      <c r="S225" s="373"/>
      <c r="T225" s="373"/>
      <c r="U225" s="373"/>
      <c r="V225" s="38"/>
    </row>
    <row r="226" ht="15.75" customHeight="1">
      <c r="A226" s="14"/>
      <c r="B226" s="14" t="s">
        <v>170</v>
      </c>
      <c r="C226" s="14"/>
      <c r="D226" s="38"/>
      <c r="E226" s="38"/>
      <c r="F226" s="38"/>
      <c r="G226" s="38"/>
      <c r="H226" s="38"/>
      <c r="I226" s="38"/>
      <c r="J226" s="373">
        <f t="shared" ref="J226:U226" si="179">J193-J187+J198+J209+J192</f>
        <v>0</v>
      </c>
      <c r="K226" s="373">
        <f t="shared" si="179"/>
        <v>84.54</v>
      </c>
      <c r="L226" s="373">
        <f t="shared" si="179"/>
        <v>-576.38</v>
      </c>
      <c r="M226" s="373">
        <f t="shared" si="179"/>
        <v>-139.19</v>
      </c>
      <c r="N226" s="373">
        <f t="shared" si="179"/>
        <v>159.55</v>
      </c>
      <c r="O226" s="373">
        <f t="shared" si="179"/>
        <v>90.33</v>
      </c>
      <c r="P226" s="373">
        <f t="shared" si="179"/>
        <v>150.44</v>
      </c>
      <c r="Q226" s="373">
        <f t="shared" si="179"/>
        <v>125.4057248</v>
      </c>
      <c r="R226" s="373">
        <f t="shared" si="179"/>
        <v>87.97150911</v>
      </c>
      <c r="S226" s="373">
        <f t="shared" si="179"/>
        <v>69.65531565</v>
      </c>
      <c r="T226" s="373">
        <f t="shared" si="179"/>
        <v>86.0520936</v>
      </c>
      <c r="U226" s="373">
        <f t="shared" si="179"/>
        <v>92.70726149</v>
      </c>
      <c r="V226" s="373"/>
    </row>
    <row r="227" ht="15.75" customHeight="1">
      <c r="A227" s="14"/>
      <c r="B227" s="14" t="s">
        <v>171</v>
      </c>
      <c r="C227" s="14"/>
      <c r="D227" s="38"/>
      <c r="E227" s="38"/>
      <c r="F227" s="38"/>
      <c r="G227" s="38"/>
      <c r="H227" s="38"/>
      <c r="I227" s="38"/>
      <c r="J227" s="232" t="str">
        <f t="shared" ref="J227:U227" si="180">J226/J88</f>
        <v>#DIV/0!</v>
      </c>
      <c r="K227" s="232">
        <f t="shared" si="180"/>
        <v>0.7488042516</v>
      </c>
      <c r="L227" s="232">
        <f t="shared" si="180"/>
        <v>0.9671779038</v>
      </c>
      <c r="M227" s="232">
        <f t="shared" si="180"/>
        <v>0.721565578</v>
      </c>
      <c r="N227" s="232">
        <f t="shared" si="180"/>
        <v>1.441412955</v>
      </c>
      <c r="O227" s="232">
        <f t="shared" si="180"/>
        <v>0.767133758</v>
      </c>
      <c r="P227" s="232">
        <f t="shared" si="180"/>
        <v>1.069529362</v>
      </c>
      <c r="Q227" s="232">
        <f t="shared" si="180"/>
        <v>0.8895911239</v>
      </c>
      <c r="R227" s="232">
        <f t="shared" si="180"/>
        <v>0.6949122394</v>
      </c>
      <c r="S227" s="232">
        <f t="shared" si="180"/>
        <v>0.6574804369</v>
      </c>
      <c r="T227" s="232">
        <f t="shared" si="180"/>
        <v>0.7463234693</v>
      </c>
      <c r="U227" s="232">
        <f t="shared" si="180"/>
        <v>0.7582120021</v>
      </c>
      <c r="V227" s="132"/>
    </row>
    <row r="228" ht="15.75" customHeight="1">
      <c r="A228" s="14"/>
      <c r="B228" s="14"/>
      <c r="C228" s="14"/>
      <c r="D228" s="38"/>
      <c r="E228" s="38"/>
      <c r="F228" s="38"/>
      <c r="G228" s="38"/>
      <c r="H228" s="38"/>
      <c r="I228" s="38"/>
      <c r="J228" s="38"/>
      <c r="K228" s="15"/>
      <c r="L228" s="15"/>
      <c r="M228" s="15"/>
      <c r="N228" s="15"/>
      <c r="O228" s="15"/>
      <c r="P228" s="15"/>
      <c r="Q228" s="15"/>
      <c r="R228" s="15"/>
      <c r="S228" s="15"/>
      <c r="T228" s="15"/>
      <c r="U228" s="15"/>
      <c r="V228" s="38"/>
    </row>
    <row r="229" ht="15.75" customHeight="1">
      <c r="A229" s="14"/>
      <c r="B229" s="14"/>
      <c r="C229" s="14"/>
      <c r="D229" s="38"/>
      <c r="E229" s="38"/>
      <c r="F229" s="38"/>
      <c r="G229" s="38"/>
      <c r="H229" s="38"/>
      <c r="I229" s="38"/>
      <c r="J229" s="38"/>
      <c r="K229" s="38"/>
      <c r="L229" s="38"/>
      <c r="M229" s="38"/>
      <c r="N229" s="38"/>
      <c r="O229" s="38"/>
      <c r="P229" s="38"/>
      <c r="Q229" s="38"/>
      <c r="R229" s="38"/>
      <c r="S229" s="38"/>
      <c r="T229" s="38"/>
      <c r="U229" s="38"/>
      <c r="V229" s="38"/>
    </row>
    <row r="230" ht="15.75" customHeight="1">
      <c r="A230" s="14"/>
      <c r="B230" s="14"/>
      <c r="C230" s="14"/>
      <c r="D230" s="38"/>
      <c r="E230" s="38"/>
      <c r="F230" s="38"/>
      <c r="G230" s="38"/>
      <c r="H230" s="38"/>
      <c r="I230" s="38"/>
      <c r="J230" s="38"/>
      <c r="K230" s="38"/>
      <c r="L230" s="38"/>
      <c r="M230" s="38"/>
      <c r="N230" s="38"/>
      <c r="O230" s="38"/>
      <c r="P230" s="38"/>
      <c r="Q230" s="38"/>
      <c r="R230" s="38"/>
      <c r="S230" s="38"/>
      <c r="T230" s="38"/>
      <c r="U230" s="38"/>
      <c r="V230" s="38"/>
    </row>
    <row r="231" ht="2.25" customHeight="1">
      <c r="A231" s="14"/>
      <c r="B231" s="14"/>
      <c r="C231" s="14"/>
      <c r="D231" s="38"/>
      <c r="E231" s="38"/>
      <c r="F231" s="38"/>
      <c r="G231" s="38"/>
      <c r="H231" s="38"/>
      <c r="I231" s="38"/>
      <c r="J231" s="38"/>
      <c r="K231" s="38"/>
      <c r="L231" s="38"/>
      <c r="M231" s="38"/>
      <c r="N231" s="38"/>
      <c r="O231" s="38"/>
      <c r="P231" s="38"/>
      <c r="Q231" s="38"/>
      <c r="R231" s="38"/>
      <c r="S231" s="38"/>
      <c r="T231" s="38"/>
      <c r="U231" s="38"/>
      <c r="V231" s="38"/>
    </row>
    <row r="232" ht="15.75" customHeight="1">
      <c r="A232" s="374"/>
      <c r="B232" s="375" t="s">
        <v>172</v>
      </c>
      <c r="C232" s="223"/>
      <c r="D232" s="224"/>
      <c r="E232" s="224"/>
      <c r="F232" s="224"/>
      <c r="G232" s="224"/>
      <c r="H232" s="224"/>
      <c r="I232" s="224"/>
      <c r="J232" s="224"/>
      <c r="K232" s="224"/>
      <c r="L232" s="224"/>
      <c r="M232" s="224"/>
      <c r="N232" s="224"/>
      <c r="O232" s="224"/>
      <c r="P232" s="224"/>
      <c r="Q232" s="224"/>
      <c r="R232" s="224"/>
      <c r="S232" s="224"/>
      <c r="T232" s="224"/>
      <c r="U232" s="224"/>
      <c r="V232" s="224"/>
    </row>
    <row r="233" ht="15.0" customHeight="1" outlineLevel="1">
      <c r="B233" s="8"/>
      <c r="C233" s="8"/>
      <c r="D233" s="8"/>
      <c r="E233" s="8"/>
      <c r="F233" s="8"/>
      <c r="G233" s="8"/>
      <c r="H233" s="8"/>
      <c r="I233" s="8"/>
      <c r="J233" s="8"/>
      <c r="K233" s="8"/>
      <c r="L233" s="8"/>
      <c r="M233" s="8"/>
      <c r="N233" s="8"/>
      <c r="O233" s="8"/>
      <c r="P233" s="8"/>
      <c r="Q233" s="8"/>
      <c r="R233" s="8"/>
      <c r="S233" s="8"/>
      <c r="T233" s="8"/>
      <c r="U233" s="8"/>
    </row>
    <row r="234" ht="15.0" customHeight="1" outlineLevel="1">
      <c r="B234" s="8"/>
      <c r="C234" s="8"/>
      <c r="D234" s="8"/>
      <c r="E234" s="8"/>
      <c r="F234" s="8"/>
      <c r="G234" s="8"/>
      <c r="H234" s="8"/>
      <c r="I234" s="8"/>
      <c r="J234" s="8"/>
      <c r="K234" s="8"/>
      <c r="L234" s="8"/>
      <c r="M234" s="8"/>
      <c r="N234" s="8"/>
      <c r="O234" s="8"/>
      <c r="P234" s="8"/>
      <c r="Q234" s="8"/>
      <c r="R234" s="8"/>
      <c r="S234" s="8"/>
      <c r="T234" s="8"/>
      <c r="U234" s="8"/>
    </row>
    <row r="235" ht="15.75" customHeight="1" outlineLevel="1">
      <c r="A235" s="323"/>
      <c r="B235" s="324" t="s">
        <v>173</v>
      </c>
      <c r="C235" s="324"/>
      <c r="D235" s="325"/>
      <c r="E235" s="325"/>
      <c r="F235" s="325"/>
      <c r="G235" s="325"/>
      <c r="H235" s="325"/>
      <c r="I235" s="325"/>
      <c r="J235" s="326" t="str">
        <f t="shared" ref="J235:P235" si="181">ABS(J183/J59)</f>
        <v>#DIV/0!</v>
      </c>
      <c r="K235" s="326">
        <f t="shared" si="181"/>
        <v>0.9226783256</v>
      </c>
      <c r="L235" s="326">
        <f t="shared" si="181"/>
        <v>0.9331113363</v>
      </c>
      <c r="M235" s="326">
        <f t="shared" si="181"/>
        <v>0.9416833074</v>
      </c>
      <c r="N235" s="326">
        <f t="shared" si="181"/>
        <v>0.9422894654</v>
      </c>
      <c r="O235" s="326">
        <f t="shared" si="181"/>
        <v>0.9050931293</v>
      </c>
      <c r="P235" s="326">
        <f t="shared" si="181"/>
        <v>0.9138030729</v>
      </c>
      <c r="Q235" s="326">
        <f t="shared" ref="Q235:U235" si="182">P235</f>
        <v>0.9138030729</v>
      </c>
      <c r="R235" s="326">
        <f t="shared" si="182"/>
        <v>0.9138030729</v>
      </c>
      <c r="S235" s="326">
        <f t="shared" si="182"/>
        <v>0.9138030729</v>
      </c>
      <c r="T235" s="326">
        <f t="shared" si="182"/>
        <v>0.9138030729</v>
      </c>
      <c r="U235" s="326">
        <f t="shared" si="182"/>
        <v>0.9138030729</v>
      </c>
      <c r="V235" s="326"/>
    </row>
    <row r="236" ht="15.75" customHeight="1" outlineLevel="1">
      <c r="A236" s="323"/>
      <c r="B236" s="324" t="s">
        <v>174</v>
      </c>
      <c r="C236" s="324"/>
      <c r="D236" s="325"/>
      <c r="E236" s="325"/>
      <c r="F236" s="325"/>
      <c r="G236" s="325"/>
      <c r="H236" s="325"/>
      <c r="I236" s="325"/>
      <c r="J236" s="328" t="str">
        <f t="shared" ref="J236:P236" si="183">ABS(J184/J59)</f>
        <v>#DIV/0!</v>
      </c>
      <c r="K236" s="328">
        <f t="shared" si="183"/>
        <v>0.07784794753</v>
      </c>
      <c r="L236" s="328">
        <f t="shared" si="183"/>
        <v>0.06688866367</v>
      </c>
      <c r="M236" s="328">
        <f t="shared" si="183"/>
        <v>0.05831669255</v>
      </c>
      <c r="N236" s="328">
        <f t="shared" si="183"/>
        <v>0.05771053463</v>
      </c>
      <c r="O236" s="328">
        <f t="shared" si="183"/>
        <v>0.06055336579</v>
      </c>
      <c r="P236" s="328">
        <f t="shared" si="183"/>
        <v>0.05427060962</v>
      </c>
      <c r="Q236" s="328">
        <f t="shared" ref="Q236:U236" si="184">P236</f>
        <v>0.05427060962</v>
      </c>
      <c r="R236" s="328">
        <f t="shared" si="184"/>
        <v>0.05427060962</v>
      </c>
      <c r="S236" s="328">
        <f t="shared" si="184"/>
        <v>0.05427060962</v>
      </c>
      <c r="T236" s="328">
        <f t="shared" si="184"/>
        <v>0.05427060962</v>
      </c>
      <c r="U236" s="328">
        <f t="shared" si="184"/>
        <v>0.05427060962</v>
      </c>
      <c r="V236" s="376"/>
    </row>
    <row r="237" ht="15.75" customHeight="1" outlineLevel="1">
      <c r="A237" s="323"/>
      <c r="B237" s="14" t="s">
        <v>136</v>
      </c>
      <c r="C237" s="323"/>
      <c r="D237" s="377"/>
      <c r="E237" s="377"/>
      <c r="F237" s="377"/>
      <c r="G237" s="377"/>
      <c r="H237" s="377"/>
      <c r="I237" s="377"/>
      <c r="J237" s="378" t="str">
        <f t="shared" ref="J237:P237" si="185">J185/J7</f>
        <v>#DIV/0!</v>
      </c>
      <c r="K237" s="378">
        <f t="shared" si="185"/>
        <v>-0.002754897907</v>
      </c>
      <c r="L237" s="378">
        <f t="shared" si="185"/>
        <v>0</v>
      </c>
      <c r="M237" s="378">
        <f t="shared" si="185"/>
        <v>-0.09094425841</v>
      </c>
      <c r="N237" s="378">
        <f t="shared" si="185"/>
        <v>-0.007286711871</v>
      </c>
      <c r="O237" s="378">
        <f t="shared" si="185"/>
        <v>-0.001762754044</v>
      </c>
      <c r="P237" s="378">
        <f t="shared" si="185"/>
        <v>-0.02075228911</v>
      </c>
      <c r="Q237" s="378">
        <f t="shared" ref="Q237:U237" si="186">P237</f>
        <v>-0.02075228911</v>
      </c>
      <c r="R237" s="378">
        <f t="shared" si="186"/>
        <v>-0.02075228911</v>
      </c>
      <c r="S237" s="378">
        <f t="shared" si="186"/>
        <v>-0.02075228911</v>
      </c>
      <c r="T237" s="378">
        <f t="shared" si="186"/>
        <v>-0.02075228911</v>
      </c>
      <c r="U237" s="378">
        <f t="shared" si="186"/>
        <v>-0.02075228911</v>
      </c>
      <c r="V237" s="378"/>
    </row>
    <row r="238" ht="15.75" customHeight="1" outlineLevel="1">
      <c r="A238" s="323"/>
      <c r="B238" s="14" t="s">
        <v>137</v>
      </c>
      <c r="C238" s="323"/>
      <c r="D238" s="377"/>
      <c r="E238" s="377"/>
      <c r="F238" s="377"/>
      <c r="G238" s="377"/>
      <c r="H238" s="377"/>
      <c r="I238" s="377"/>
      <c r="J238" s="378" t="str">
        <f t="shared" ref="J238:P238" si="187">J186/J7</f>
        <v>#DIV/0!</v>
      </c>
      <c r="K238" s="378">
        <f t="shared" si="187"/>
        <v>0.007281200756</v>
      </c>
      <c r="L238" s="378">
        <f t="shared" si="187"/>
        <v>0.2451551855</v>
      </c>
      <c r="M238" s="378">
        <f t="shared" si="187"/>
        <v>0.0005560861208</v>
      </c>
      <c r="N238" s="378">
        <f t="shared" si="187"/>
        <v>-0.03286759497</v>
      </c>
      <c r="O238" s="378">
        <f t="shared" si="187"/>
        <v>0.004598714226</v>
      </c>
      <c r="P238" s="378">
        <f t="shared" si="187"/>
        <v>0.003726171136</v>
      </c>
      <c r="Q238" s="378">
        <f t="shared" ref="Q238:U238" si="188">P238</f>
        <v>0.003726171136</v>
      </c>
      <c r="R238" s="378">
        <f t="shared" si="188"/>
        <v>0.003726171136</v>
      </c>
      <c r="S238" s="378">
        <f t="shared" si="188"/>
        <v>0.003726171136</v>
      </c>
      <c r="T238" s="378">
        <f t="shared" si="188"/>
        <v>0.003726171136</v>
      </c>
      <c r="U238" s="378">
        <f t="shared" si="188"/>
        <v>0.003726171136</v>
      </c>
      <c r="V238" s="378"/>
    </row>
    <row r="239" ht="15.75" customHeight="1" outlineLevel="1">
      <c r="A239" s="323"/>
      <c r="B239" s="379" t="s">
        <v>139</v>
      </c>
      <c r="C239" s="323"/>
      <c r="D239" s="377"/>
      <c r="E239" s="377"/>
      <c r="F239" s="377"/>
      <c r="G239" s="377"/>
      <c r="H239" s="377"/>
      <c r="I239" s="377"/>
      <c r="J239" s="378" t="str">
        <f t="shared" ref="J239:P239" si="189">J188/J7</f>
        <v>#DIV/0!</v>
      </c>
      <c r="K239" s="378">
        <f t="shared" si="189"/>
        <v>-0.003520457771</v>
      </c>
      <c r="L239" s="378">
        <f t="shared" si="189"/>
        <v>0.06029523089</v>
      </c>
      <c r="M239" s="378">
        <f t="shared" si="189"/>
        <v>0.01112172242</v>
      </c>
      <c r="N239" s="378">
        <f t="shared" si="189"/>
        <v>-0.0097572882</v>
      </c>
      <c r="O239" s="378">
        <f t="shared" si="189"/>
        <v>-0.006698465367</v>
      </c>
      <c r="P239" s="378">
        <f t="shared" si="189"/>
        <v>0.005455114543</v>
      </c>
      <c r="Q239" s="378">
        <f t="shared" ref="Q239:U239" si="190">P239</f>
        <v>0.005455114543</v>
      </c>
      <c r="R239" s="378">
        <f t="shared" si="190"/>
        <v>0.005455114543</v>
      </c>
      <c r="S239" s="378">
        <f t="shared" si="190"/>
        <v>0.005455114543</v>
      </c>
      <c r="T239" s="378">
        <f t="shared" si="190"/>
        <v>0.005455114543</v>
      </c>
      <c r="U239" s="378">
        <f t="shared" si="190"/>
        <v>0.005455114543</v>
      </c>
      <c r="V239" s="378"/>
    </row>
    <row r="240" ht="15.75" customHeight="1" outlineLevel="1">
      <c r="A240" s="323"/>
      <c r="B240" s="380" t="s">
        <v>175</v>
      </c>
      <c r="C240" s="380"/>
      <c r="D240" s="381"/>
      <c r="E240" s="381"/>
      <c r="F240" s="381"/>
      <c r="G240" s="381"/>
      <c r="H240" s="381"/>
      <c r="I240" s="381"/>
      <c r="J240" s="382"/>
      <c r="K240" s="382">
        <f t="shared" ref="K240:P240" si="191">K187/K7</f>
        <v>0</v>
      </c>
      <c r="L240" s="382">
        <f t="shared" si="191"/>
        <v>0</v>
      </c>
      <c r="M240" s="382">
        <f t="shared" si="191"/>
        <v>0</v>
      </c>
      <c r="N240" s="382">
        <f t="shared" si="191"/>
        <v>0</v>
      </c>
      <c r="O240" s="382">
        <f t="shared" si="191"/>
        <v>0</v>
      </c>
      <c r="P240" s="382">
        <f t="shared" si="191"/>
        <v>0</v>
      </c>
      <c r="Q240" s="382">
        <f t="shared" ref="Q240:U240" si="192">P240</f>
        <v>0</v>
      </c>
      <c r="R240" s="382">
        <f t="shared" si="192"/>
        <v>0</v>
      </c>
      <c r="S240" s="382">
        <f t="shared" si="192"/>
        <v>0</v>
      </c>
      <c r="T240" s="382">
        <f t="shared" si="192"/>
        <v>0</v>
      </c>
      <c r="U240" s="382">
        <f t="shared" si="192"/>
        <v>0</v>
      </c>
      <c r="V240" s="382"/>
    </row>
    <row r="241" ht="15.75" customHeight="1" outlineLevel="1">
      <c r="A241" s="323"/>
      <c r="B241" s="324" t="s">
        <v>176</v>
      </c>
      <c r="C241" s="324"/>
      <c r="D241" s="325"/>
      <c r="E241" s="325"/>
      <c r="F241" s="325"/>
      <c r="G241" s="325"/>
      <c r="H241" s="325"/>
      <c r="I241" s="325"/>
      <c r="J241" s="328" t="str">
        <f t="shared" ref="J241:P241" si="193">J189/J7</f>
        <v>#DIV/0!</v>
      </c>
      <c r="K241" s="328">
        <f t="shared" si="193"/>
        <v>0.02526347553</v>
      </c>
      <c r="L241" s="328">
        <f t="shared" si="193"/>
        <v>0.02532172597</v>
      </c>
      <c r="M241" s="328">
        <f t="shared" si="193"/>
        <v>0.06745566422</v>
      </c>
      <c r="N241" s="328">
        <f t="shared" si="193"/>
        <v>0.06218113194</v>
      </c>
      <c r="O241" s="328">
        <f t="shared" si="193"/>
        <v>0.03589796765</v>
      </c>
      <c r="P241" s="328">
        <f t="shared" si="193"/>
        <v>0.07848310057</v>
      </c>
      <c r="Q241" s="328">
        <f t="shared" ref="Q241:U241" si="194">P241</f>
        <v>0.07848310057</v>
      </c>
      <c r="R241" s="328">
        <f t="shared" si="194"/>
        <v>0.07848310057</v>
      </c>
      <c r="S241" s="328">
        <f t="shared" si="194"/>
        <v>0.07848310057</v>
      </c>
      <c r="T241" s="328">
        <f t="shared" si="194"/>
        <v>0.07848310057</v>
      </c>
      <c r="U241" s="328">
        <f t="shared" si="194"/>
        <v>0.07848310057</v>
      </c>
      <c r="V241" s="376"/>
    </row>
    <row r="242" ht="15.75" customHeight="1" outlineLevel="1">
      <c r="A242" s="323"/>
      <c r="B242" s="14" t="s">
        <v>177</v>
      </c>
      <c r="C242" s="323"/>
      <c r="D242" s="377"/>
      <c r="E242" s="377"/>
      <c r="F242" s="377"/>
      <c r="G242" s="377"/>
      <c r="H242" s="377"/>
      <c r="I242" s="377"/>
      <c r="J242" s="383" t="str">
        <f t="shared" ref="J242:P242" si="195">J191/J7</f>
        <v>#DIV/0!</v>
      </c>
      <c r="K242" s="383">
        <f t="shared" si="195"/>
        <v>0</v>
      </c>
      <c r="L242" s="383">
        <f t="shared" si="195"/>
        <v>0</v>
      </c>
      <c r="M242" s="383">
        <f t="shared" si="195"/>
        <v>0</v>
      </c>
      <c r="N242" s="383">
        <f t="shared" si="195"/>
        <v>0</v>
      </c>
      <c r="O242" s="383">
        <f t="shared" si="195"/>
        <v>0</v>
      </c>
      <c r="P242" s="383">
        <f t="shared" si="195"/>
        <v>0</v>
      </c>
      <c r="Q242" s="383">
        <f t="shared" ref="Q242:U242" si="196">P242</f>
        <v>0</v>
      </c>
      <c r="R242" s="383">
        <f t="shared" si="196"/>
        <v>0</v>
      </c>
      <c r="S242" s="383">
        <f t="shared" si="196"/>
        <v>0</v>
      </c>
      <c r="T242" s="383">
        <f t="shared" si="196"/>
        <v>0</v>
      </c>
      <c r="U242" s="383">
        <f t="shared" si="196"/>
        <v>0</v>
      </c>
      <c r="V242" s="384"/>
    </row>
    <row r="243" ht="15.75" customHeight="1" outlineLevel="1">
      <c r="A243" s="323"/>
      <c r="B243" s="14" t="s">
        <v>143</v>
      </c>
      <c r="C243" s="323"/>
      <c r="D243" s="377"/>
      <c r="E243" s="377"/>
      <c r="F243" s="377"/>
      <c r="G243" s="377"/>
      <c r="H243" s="377"/>
      <c r="I243" s="377"/>
      <c r="J243" s="378" t="str">
        <f t="shared" ref="J243:P243" si="197">J192/J7</f>
        <v>#DIV/0!</v>
      </c>
      <c r="K243" s="378">
        <f t="shared" si="197"/>
        <v>0</v>
      </c>
      <c r="L243" s="378">
        <f t="shared" si="197"/>
        <v>0</v>
      </c>
      <c r="M243" s="378">
        <f t="shared" si="197"/>
        <v>0</v>
      </c>
      <c r="N243" s="378">
        <f t="shared" si="197"/>
        <v>0</v>
      </c>
      <c r="O243" s="378">
        <f t="shared" si="197"/>
        <v>0</v>
      </c>
      <c r="P243" s="378">
        <f t="shared" si="197"/>
        <v>0</v>
      </c>
      <c r="Q243" s="378">
        <f t="shared" ref="Q243:U243" si="198">P243</f>
        <v>0</v>
      </c>
      <c r="R243" s="378">
        <f t="shared" si="198"/>
        <v>0</v>
      </c>
      <c r="S243" s="378">
        <f t="shared" si="198"/>
        <v>0</v>
      </c>
      <c r="T243" s="378">
        <f t="shared" si="198"/>
        <v>0</v>
      </c>
      <c r="U243" s="378">
        <f t="shared" si="198"/>
        <v>0</v>
      </c>
      <c r="V243" s="378"/>
    </row>
    <row r="244" ht="15.75" customHeight="1" outlineLevel="1">
      <c r="A244" s="323"/>
      <c r="B244" s="385" t="s">
        <v>178</v>
      </c>
      <c r="C244" s="385"/>
      <c r="D244" s="386"/>
      <c r="E244" s="386"/>
      <c r="F244" s="386"/>
      <c r="G244" s="386"/>
      <c r="H244" s="386"/>
      <c r="I244" s="386"/>
      <c r="J244" s="387"/>
      <c r="K244" s="387">
        <f t="shared" ref="K244:P244" si="199">K196/K7</f>
        <v>-0.06033394057</v>
      </c>
      <c r="L244" s="387">
        <f t="shared" si="199"/>
        <v>-0.09801286904</v>
      </c>
      <c r="M244" s="387">
        <f t="shared" si="199"/>
        <v>-0.09487312774</v>
      </c>
      <c r="N244" s="387">
        <f t="shared" si="199"/>
        <v>-0.06679485882</v>
      </c>
      <c r="O244" s="387">
        <f t="shared" si="199"/>
        <v>-0.06337100788</v>
      </c>
      <c r="P244" s="387">
        <f t="shared" si="199"/>
        <v>-0.03935830365</v>
      </c>
      <c r="Q244" s="387">
        <f t="shared" ref="Q244:U244" si="200">P244</f>
        <v>-0.03935830365</v>
      </c>
      <c r="R244" s="387">
        <f t="shared" si="200"/>
        <v>-0.03935830365</v>
      </c>
      <c r="S244" s="387">
        <f t="shared" si="200"/>
        <v>-0.03935830365</v>
      </c>
      <c r="T244" s="387">
        <f t="shared" si="200"/>
        <v>-0.03935830365</v>
      </c>
      <c r="U244" s="387">
        <f t="shared" si="200"/>
        <v>-0.03935830365</v>
      </c>
      <c r="V244" s="378"/>
    </row>
    <row r="245" ht="15.75" customHeight="1" outlineLevel="1">
      <c r="A245" s="323"/>
      <c r="B245" s="323" t="s">
        <v>179</v>
      </c>
      <c r="C245" s="323"/>
      <c r="D245" s="377"/>
      <c r="E245" s="377"/>
      <c r="F245" s="377"/>
      <c r="G245" s="377"/>
      <c r="H245" s="377"/>
      <c r="I245" s="377"/>
      <c r="J245" s="378" t="str">
        <f t="shared" ref="J245:O245" si="201">J197/J7</f>
        <v>#DIV/0!</v>
      </c>
      <c r="K245" s="378">
        <f t="shared" si="201"/>
        <v>0</v>
      </c>
      <c r="L245" s="378">
        <f t="shared" si="201"/>
        <v>0</v>
      </c>
      <c r="M245" s="378">
        <f t="shared" si="201"/>
        <v>0</v>
      </c>
      <c r="N245" s="378">
        <f t="shared" si="201"/>
        <v>0</v>
      </c>
      <c r="O245" s="378">
        <f t="shared" si="201"/>
        <v>0</v>
      </c>
      <c r="P245" s="378"/>
      <c r="Q245" s="378" t="str">
        <f t="shared" ref="Q245:U245" si="202">P245</f>
        <v/>
      </c>
      <c r="R245" s="378" t="str">
        <f t="shared" si="202"/>
        <v/>
      </c>
      <c r="S245" s="378" t="str">
        <f t="shared" si="202"/>
        <v/>
      </c>
      <c r="T245" s="378" t="str">
        <f t="shared" si="202"/>
        <v/>
      </c>
      <c r="U245" s="378" t="str">
        <f t="shared" si="202"/>
        <v/>
      </c>
      <c r="V245" s="378"/>
    </row>
    <row r="246" ht="15.75" customHeight="1" outlineLevel="1">
      <c r="A246" s="323"/>
      <c r="B246" s="388" t="s">
        <v>180</v>
      </c>
      <c r="C246" s="388"/>
      <c r="D246" s="389"/>
      <c r="E246" s="389"/>
      <c r="F246" s="389"/>
      <c r="G246" s="389"/>
      <c r="H246" s="389"/>
      <c r="I246" s="389"/>
      <c r="J246" s="390"/>
      <c r="K246" s="390">
        <f t="shared" ref="K246:P246" si="203">K202/K193</f>
        <v>0.1661444462</v>
      </c>
      <c r="L246" s="390">
        <f t="shared" si="203"/>
        <v>0.008346978713</v>
      </c>
      <c r="M246" s="390">
        <f t="shared" si="203"/>
        <v>-0.10326344</v>
      </c>
      <c r="N246" s="390">
        <f t="shared" si="203"/>
        <v>-0.0369784377</v>
      </c>
      <c r="O246" s="390">
        <f t="shared" si="203"/>
        <v>-0.06691674429</v>
      </c>
      <c r="P246" s="390">
        <f t="shared" si="203"/>
        <v>0.1172806976</v>
      </c>
      <c r="Q246" s="390"/>
      <c r="R246" s="390"/>
      <c r="S246" s="390"/>
      <c r="T246" s="390"/>
      <c r="U246" s="390"/>
      <c r="V246" s="390"/>
    </row>
    <row r="247" ht="15.75" customHeight="1" outlineLevel="1">
      <c r="A247" s="323"/>
      <c r="B247" s="388" t="s">
        <v>181</v>
      </c>
      <c r="C247" s="388"/>
      <c r="D247" s="389"/>
      <c r="E247" s="389"/>
      <c r="F247" s="389"/>
      <c r="G247" s="389"/>
      <c r="H247" s="389"/>
      <c r="I247" s="389"/>
      <c r="J247" s="390"/>
      <c r="K247" s="390">
        <f t="shared" ref="K247:P247" si="204">K203/K193</f>
        <v>-0.02989712257</v>
      </c>
      <c r="L247" s="390">
        <f t="shared" si="204"/>
        <v>0.07344542514</v>
      </c>
      <c r="M247" s="390">
        <f t="shared" si="204"/>
        <v>-0.07457039256</v>
      </c>
      <c r="N247" s="390">
        <f t="shared" si="204"/>
        <v>-0.01006105601</v>
      </c>
      <c r="O247" s="390">
        <f t="shared" si="204"/>
        <v>0.07147352786</v>
      </c>
      <c r="P247" s="390">
        <f t="shared" si="204"/>
        <v>-0.09114645715</v>
      </c>
      <c r="Q247" s="391">
        <v>-0.03</v>
      </c>
      <c r="R247" s="391">
        <v>-0.03</v>
      </c>
      <c r="S247" s="391">
        <v>-0.03</v>
      </c>
      <c r="T247" s="391">
        <v>-0.03</v>
      </c>
      <c r="U247" s="391">
        <v>-0.03</v>
      </c>
      <c r="V247" s="390"/>
    </row>
    <row r="248" ht="15.75" customHeight="1" outlineLevel="1">
      <c r="A248" s="323"/>
      <c r="B248" s="380" t="s">
        <v>182</v>
      </c>
      <c r="C248" s="380"/>
      <c r="D248" s="381"/>
      <c r="E248" s="381"/>
      <c r="F248" s="381"/>
      <c r="G248" s="381"/>
      <c r="H248" s="381"/>
      <c r="I248" s="381"/>
      <c r="J248" s="382" t="str">
        <f t="shared" ref="J248:P248" si="205">J200/J7</f>
        <v>#DIV/0!</v>
      </c>
      <c r="K248" s="382">
        <f t="shared" si="205"/>
        <v>0.01443946489</v>
      </c>
      <c r="L248" s="382">
        <f t="shared" si="205"/>
        <v>0.008005299016</v>
      </c>
      <c r="M248" s="382">
        <f t="shared" si="205"/>
        <v>0.2279469542</v>
      </c>
      <c r="N248" s="382">
        <f t="shared" si="205"/>
        <v>0.001369235074</v>
      </c>
      <c r="O248" s="382">
        <f t="shared" si="205"/>
        <v>0.0008295313148</v>
      </c>
      <c r="P248" s="382">
        <f t="shared" si="205"/>
        <v>0.0007005201735</v>
      </c>
      <c r="Q248" s="382">
        <v>0.0</v>
      </c>
      <c r="R248" s="382">
        <v>0.0</v>
      </c>
      <c r="S248" s="382">
        <v>0.0</v>
      </c>
      <c r="T248" s="382">
        <v>0.0</v>
      </c>
      <c r="U248" s="382">
        <v>0.0</v>
      </c>
      <c r="V248" s="326"/>
    </row>
    <row r="249" ht="15.75" customHeight="1" outlineLevel="1">
      <c r="A249" s="323"/>
      <c r="B249" s="392" t="s">
        <v>183</v>
      </c>
      <c r="C249" s="392"/>
      <c r="D249" s="393"/>
      <c r="E249" s="393"/>
      <c r="F249" s="393"/>
      <c r="G249" s="393"/>
      <c r="H249" s="393"/>
      <c r="I249" s="393"/>
      <c r="J249" s="394"/>
      <c r="K249" s="394">
        <f t="shared" ref="K249:O249" si="206">K208/K222</f>
        <v>-1.025166923</v>
      </c>
      <c r="L249" s="394">
        <f t="shared" si="206"/>
        <v>-0.6811060338</v>
      </c>
      <c r="M249" s="394">
        <f t="shared" si="206"/>
        <v>0.02358090304</v>
      </c>
      <c r="N249" s="394">
        <f t="shared" si="206"/>
        <v>-0.802164901</v>
      </c>
      <c r="O249" s="394">
        <f t="shared" si="206"/>
        <v>-0.1797385621</v>
      </c>
      <c r="P249" s="394">
        <v>-0.22</v>
      </c>
      <c r="Q249" s="395">
        <v>-0.22</v>
      </c>
      <c r="R249" s="395">
        <v>-0.22</v>
      </c>
      <c r="S249" s="395">
        <v>-0.22</v>
      </c>
      <c r="T249" s="395">
        <v>-0.22</v>
      </c>
      <c r="U249" s="395">
        <v>-0.22</v>
      </c>
      <c r="V249" s="376"/>
    </row>
    <row r="250" ht="15.75" customHeight="1" outlineLevel="1">
      <c r="A250" s="323"/>
      <c r="B250" s="324" t="s">
        <v>184</v>
      </c>
      <c r="C250" s="324"/>
      <c r="D250" s="325"/>
      <c r="E250" s="325"/>
      <c r="F250" s="325"/>
      <c r="G250" s="325"/>
      <c r="H250" s="325"/>
      <c r="I250" s="325"/>
      <c r="J250" s="326" t="str">
        <f t="shared" ref="J250:O250" si="207">J209/J7</f>
        <v>#DIV/0!</v>
      </c>
      <c r="K250" s="326">
        <f t="shared" si="207"/>
        <v>-0.1064351733</v>
      </c>
      <c r="L250" s="326">
        <f t="shared" si="207"/>
        <v>-0.5189250568</v>
      </c>
      <c r="M250" s="326">
        <f t="shared" si="207"/>
        <v>-0.2267501602</v>
      </c>
      <c r="N250" s="326">
        <f t="shared" si="207"/>
        <v>-0.1317085077</v>
      </c>
      <c r="O250" s="326">
        <f t="shared" si="207"/>
        <v>-0.0957330983</v>
      </c>
      <c r="P250" s="391">
        <v>-0.085</v>
      </c>
      <c r="Q250" s="391">
        <v>-0.085</v>
      </c>
      <c r="R250" s="391">
        <v>-0.082</v>
      </c>
      <c r="S250" s="391">
        <v>-0.082</v>
      </c>
      <c r="T250" s="391">
        <v>-0.082</v>
      </c>
      <c r="U250" s="391">
        <v>-0.082</v>
      </c>
      <c r="V250" s="326"/>
      <c r="W250" s="333"/>
    </row>
    <row r="251" ht="15.75" customHeight="1" outlineLevel="1">
      <c r="A251" s="323"/>
      <c r="B251" s="324" t="s">
        <v>185</v>
      </c>
      <c r="C251" s="324"/>
      <c r="D251" s="325"/>
      <c r="E251" s="325"/>
      <c r="F251" s="325"/>
      <c r="G251" s="325"/>
      <c r="H251" s="325"/>
      <c r="I251" s="325"/>
      <c r="J251" s="326"/>
      <c r="K251" s="326">
        <f t="shared" ref="K251:N251" si="208">K211/K182</f>
        <v>-0.3812223206</v>
      </c>
      <c r="L251" s="326">
        <f t="shared" si="208"/>
        <v>0</v>
      </c>
      <c r="M251" s="326">
        <f t="shared" si="208"/>
        <v>0</v>
      </c>
      <c r="N251" s="326">
        <f t="shared" si="208"/>
        <v>0</v>
      </c>
      <c r="O251" s="376">
        <v>0.0</v>
      </c>
      <c r="P251" s="376">
        <v>0.0</v>
      </c>
      <c r="Q251" s="376">
        <v>0.0</v>
      </c>
      <c r="R251" s="376">
        <v>0.0</v>
      </c>
      <c r="S251" s="376">
        <v>0.0</v>
      </c>
      <c r="T251" s="376">
        <v>0.0</v>
      </c>
      <c r="U251" s="376">
        <v>0.0</v>
      </c>
      <c r="V251" s="376"/>
    </row>
    <row r="252" ht="15.75" customHeight="1" outlineLevel="1">
      <c r="A252" s="323"/>
      <c r="B252" s="324" t="s">
        <v>186</v>
      </c>
      <c r="C252" s="324"/>
      <c r="D252" s="325"/>
      <c r="E252" s="325"/>
      <c r="F252" s="325"/>
      <c r="G252" s="325"/>
      <c r="H252" s="325"/>
      <c r="I252" s="325"/>
      <c r="J252" s="326" t="str">
        <f t="shared" ref="J252:O252" si="209">J212/J7</f>
        <v>#DIV/0!</v>
      </c>
      <c r="K252" s="326">
        <f t="shared" si="209"/>
        <v>-0.01778110576</v>
      </c>
      <c r="L252" s="326">
        <f t="shared" si="209"/>
        <v>-0.06107115821</v>
      </c>
      <c r="M252" s="326">
        <f t="shared" si="209"/>
        <v>-0.04823442657</v>
      </c>
      <c r="N252" s="326">
        <f t="shared" si="209"/>
        <v>-0.02440215029</v>
      </c>
      <c r="O252" s="326">
        <f t="shared" si="209"/>
        <v>-0.03481439237</v>
      </c>
      <c r="P252" s="326">
        <v>-0.02</v>
      </c>
      <c r="Q252" s="326">
        <f t="shared" ref="Q252:U252" si="210">P252</f>
        <v>-0.02</v>
      </c>
      <c r="R252" s="326">
        <f t="shared" si="210"/>
        <v>-0.02</v>
      </c>
      <c r="S252" s="326">
        <f t="shared" si="210"/>
        <v>-0.02</v>
      </c>
      <c r="T252" s="326">
        <f t="shared" si="210"/>
        <v>-0.02</v>
      </c>
      <c r="U252" s="326">
        <f t="shared" si="210"/>
        <v>-0.02</v>
      </c>
      <c r="V252" s="326"/>
    </row>
    <row r="253" ht="15.75" customHeight="1" outlineLevel="1">
      <c r="A253" s="323"/>
      <c r="B253" s="324" t="s">
        <v>187</v>
      </c>
      <c r="C253" s="324"/>
      <c r="D253" s="325"/>
      <c r="E253" s="325"/>
      <c r="F253" s="325"/>
      <c r="G253" s="325"/>
      <c r="H253" s="325"/>
      <c r="I253" s="325"/>
      <c r="J253" s="326" t="str">
        <f t="shared" ref="J253:O253" si="211">J203/J7</f>
        <v>#DIV/0!</v>
      </c>
      <c r="K253" s="326">
        <f t="shared" si="211"/>
        <v>-0.006398292299</v>
      </c>
      <c r="L253" s="326">
        <f t="shared" si="211"/>
        <v>-0.03480317941</v>
      </c>
      <c r="M253" s="326">
        <f t="shared" si="211"/>
        <v>-0.01143603196</v>
      </c>
      <c r="N253" s="326">
        <f t="shared" si="211"/>
        <v>-0.002952785203</v>
      </c>
      <c r="O253" s="326">
        <f t="shared" si="211"/>
        <v>0.01471899627</v>
      </c>
      <c r="P253" s="326">
        <v>0.0</v>
      </c>
      <c r="Q253" s="326">
        <v>0.0</v>
      </c>
      <c r="R253" s="326">
        <v>0.0</v>
      </c>
      <c r="S253" s="326">
        <v>0.0</v>
      </c>
      <c r="T253" s="326">
        <v>0.0</v>
      </c>
      <c r="U253" s="326">
        <v>0.0</v>
      </c>
      <c r="V253" s="326"/>
    </row>
    <row r="254" ht="15.75" customHeight="1" outlineLevel="1">
      <c r="A254" s="323"/>
      <c r="B254" s="380" t="s">
        <v>188</v>
      </c>
      <c r="C254" s="380"/>
      <c r="D254" s="381"/>
      <c r="E254" s="381"/>
      <c r="F254" s="381"/>
      <c r="G254" s="381"/>
      <c r="H254" s="381"/>
      <c r="I254" s="381"/>
      <c r="J254" s="382"/>
      <c r="K254" s="382"/>
      <c r="L254" s="382"/>
      <c r="M254" s="382"/>
      <c r="N254" s="382"/>
      <c r="O254" s="396"/>
      <c r="P254" s="397"/>
      <c r="Q254" s="397"/>
      <c r="R254" s="397"/>
      <c r="S254" s="397"/>
      <c r="T254" s="397"/>
      <c r="U254" s="397"/>
      <c r="V254" s="376"/>
    </row>
    <row r="255" ht="15.75" customHeight="1" outlineLevel="1">
      <c r="A255" s="323"/>
      <c r="B255" s="392" t="s">
        <v>0</v>
      </c>
      <c r="C255" s="392"/>
      <c r="D255" s="393"/>
      <c r="E255" s="393"/>
      <c r="F255" s="393"/>
      <c r="G255" s="393"/>
      <c r="H255" s="393"/>
      <c r="I255" s="393"/>
      <c r="J255" s="394"/>
      <c r="K255" s="394" t="str">
        <f t="shared" ref="K255:O255" si="212">K216/J7</f>
        <v>#DIV/0!</v>
      </c>
      <c r="L255" s="394">
        <f t="shared" si="212"/>
        <v>-0.002386088045</v>
      </c>
      <c r="M255" s="394">
        <f t="shared" si="212"/>
        <v>0.02235049205</v>
      </c>
      <c r="N255" s="394">
        <f t="shared" si="212"/>
        <v>-0.01413184077</v>
      </c>
      <c r="O255" s="394">
        <f t="shared" si="212"/>
        <v>-0.003982688106</v>
      </c>
      <c r="P255" s="394">
        <v>-0.003</v>
      </c>
      <c r="Q255" s="394">
        <v>-0.003</v>
      </c>
      <c r="R255" s="394">
        <v>-0.003</v>
      </c>
      <c r="S255" s="394">
        <v>-0.003</v>
      </c>
      <c r="T255" s="394">
        <v>-0.003</v>
      </c>
      <c r="U255" s="394">
        <v>-0.003</v>
      </c>
      <c r="V255" s="376"/>
    </row>
    <row r="256" ht="15.75" customHeight="1" outlineLevel="1">
      <c r="A256" s="323"/>
      <c r="B256" s="324"/>
      <c r="C256" s="324"/>
      <c r="D256" s="325"/>
      <c r="E256" s="325"/>
      <c r="F256" s="325"/>
      <c r="G256" s="325"/>
      <c r="H256" s="325"/>
      <c r="I256" s="325"/>
      <c r="J256" s="326"/>
      <c r="K256" s="326"/>
      <c r="L256" s="326"/>
      <c r="M256" s="326"/>
      <c r="N256" s="326"/>
      <c r="O256" s="376"/>
      <c r="P256" s="376"/>
      <c r="Q256" s="376"/>
      <c r="R256" s="376"/>
      <c r="S256" s="376"/>
      <c r="T256" s="376"/>
      <c r="U256" s="376"/>
      <c r="V256" s="376"/>
    </row>
    <row r="257" ht="15.75" customHeight="1" outlineLevel="1">
      <c r="A257" s="323"/>
      <c r="B257" s="324"/>
      <c r="C257" s="324"/>
      <c r="D257" s="325"/>
      <c r="E257" s="325"/>
      <c r="F257" s="325"/>
      <c r="G257" s="325"/>
      <c r="H257" s="325"/>
      <c r="I257" s="325"/>
      <c r="J257" s="326"/>
      <c r="K257" s="326"/>
      <c r="L257" s="326"/>
      <c r="M257" s="326"/>
      <c r="N257" s="326"/>
      <c r="O257" s="376"/>
      <c r="P257" s="376"/>
      <c r="Q257" s="376"/>
      <c r="R257" s="376"/>
      <c r="S257" s="376"/>
      <c r="T257" s="376"/>
      <c r="U257" s="376"/>
      <c r="V257" s="376"/>
    </row>
    <row r="258" ht="15.75" customHeight="1">
      <c r="A258" s="398"/>
      <c r="B258" s="399" t="s">
        <v>189</v>
      </c>
      <c r="C258" s="13"/>
      <c r="D258" s="13"/>
      <c r="E258" s="13"/>
      <c r="F258" s="13"/>
      <c r="G258" s="13"/>
      <c r="H258" s="13"/>
      <c r="I258" s="13"/>
      <c r="J258" s="13"/>
      <c r="K258" s="13"/>
      <c r="L258" s="13"/>
      <c r="M258" s="13"/>
      <c r="N258" s="13"/>
      <c r="O258" s="13"/>
      <c r="P258" s="13"/>
      <c r="Q258" s="13"/>
      <c r="R258" s="13"/>
      <c r="S258" s="13"/>
      <c r="T258" s="13"/>
      <c r="U258" s="13"/>
      <c r="V258" s="13"/>
    </row>
    <row r="259" ht="15.75" customHeight="1">
      <c r="A259" s="14"/>
      <c r="B259" s="14"/>
      <c r="C259" s="14"/>
      <c r="D259" s="38"/>
      <c r="E259" s="38"/>
      <c r="F259" s="38"/>
      <c r="G259" s="38"/>
      <c r="H259" s="38"/>
      <c r="I259" s="38"/>
      <c r="J259" s="38"/>
      <c r="K259" s="38"/>
      <c r="L259" s="38"/>
      <c r="M259" s="38"/>
      <c r="N259" s="38"/>
      <c r="O259" s="38"/>
      <c r="P259" s="38"/>
      <c r="Q259" s="38"/>
      <c r="R259" s="38"/>
      <c r="S259" s="38"/>
      <c r="T259" s="38"/>
      <c r="U259" s="38"/>
      <c r="V259" s="38"/>
    </row>
    <row r="260" ht="15.75" customHeight="1">
      <c r="A260" s="46"/>
      <c r="B260" s="400"/>
      <c r="C260" s="401" t="s">
        <v>190</v>
      </c>
      <c r="D260" s="402"/>
      <c r="E260" s="402"/>
      <c r="F260" s="402"/>
      <c r="G260" s="402"/>
      <c r="H260" s="402"/>
      <c r="I260" s="402"/>
      <c r="J260" s="403" t="s">
        <v>191</v>
      </c>
      <c r="K260" s="404"/>
      <c r="L260" s="403" t="s">
        <v>192</v>
      </c>
      <c r="M260" s="46"/>
      <c r="N260" s="405" t="s">
        <v>193</v>
      </c>
      <c r="O260" s="406"/>
      <c r="P260" s="406"/>
      <c r="Q260" s="406"/>
      <c r="R260" s="406"/>
      <c r="S260" s="406"/>
      <c r="T260" s="406"/>
      <c r="U260" s="406"/>
      <c r="V260" s="46"/>
      <c r="W260" s="407"/>
      <c r="X260" s="407"/>
      <c r="Y260" s="407"/>
      <c r="Z260" s="407"/>
      <c r="AA260" s="407"/>
      <c r="AB260" s="407"/>
      <c r="AC260" s="407"/>
      <c r="AD260" s="407"/>
      <c r="AE260" s="407"/>
      <c r="AF260" s="407"/>
      <c r="AG260" s="407"/>
      <c r="AH260" s="407"/>
      <c r="AI260" s="407"/>
      <c r="AJ260" s="407"/>
      <c r="AK260" s="407"/>
      <c r="AL260" s="407"/>
      <c r="AM260" s="407"/>
      <c r="AN260" s="407"/>
      <c r="AO260" s="407"/>
      <c r="AP260" s="407"/>
      <c r="AQ260" s="407"/>
    </row>
    <row r="261" ht="15.75" customHeight="1">
      <c r="A261" s="46"/>
      <c r="B261" s="400"/>
      <c r="C261" s="46" t="s">
        <v>194</v>
      </c>
      <c r="D261" s="46"/>
      <c r="E261" s="46"/>
      <c r="F261" s="46"/>
      <c r="G261" s="46"/>
      <c r="H261" s="46"/>
      <c r="I261" s="46"/>
      <c r="J261" s="408">
        <f>J270/U97</f>
        <v>18.97182348</v>
      </c>
      <c r="K261" s="409"/>
      <c r="L261" s="408">
        <f>((J270+J267)*U91)/U66</f>
        <v>10.82906699</v>
      </c>
      <c r="M261" s="46"/>
      <c r="N261" s="46"/>
      <c r="O261" s="46"/>
      <c r="P261" s="46"/>
      <c r="Q261" s="46"/>
      <c r="R261" s="46"/>
      <c r="S261" s="46"/>
      <c r="T261" s="46"/>
      <c r="U261" s="46"/>
      <c r="V261" s="46"/>
      <c r="W261" s="407"/>
      <c r="X261" s="407"/>
      <c r="Y261" s="407"/>
      <c r="Z261" s="407"/>
      <c r="AA261" s="407"/>
      <c r="AB261" s="407"/>
      <c r="AC261" s="407"/>
      <c r="AD261" s="407"/>
      <c r="AE261" s="407"/>
      <c r="AF261" s="407"/>
      <c r="AG261" s="407"/>
      <c r="AH261" s="407"/>
      <c r="AI261" s="407"/>
      <c r="AJ261" s="407"/>
      <c r="AK261" s="407"/>
      <c r="AL261" s="407"/>
      <c r="AM261" s="407"/>
      <c r="AN261" s="407"/>
      <c r="AO261" s="407"/>
      <c r="AP261" s="407"/>
      <c r="AQ261" s="407"/>
    </row>
    <row r="262" ht="15.75" customHeight="1">
      <c r="A262" s="46"/>
      <c r="B262" s="400"/>
      <c r="C262" s="46" t="s">
        <v>195</v>
      </c>
      <c r="D262" s="46"/>
      <c r="E262" s="46"/>
      <c r="F262" s="46"/>
      <c r="G262" s="46"/>
      <c r="H262" s="46"/>
      <c r="I262" s="46"/>
      <c r="J262" s="400"/>
      <c r="K262" s="400"/>
      <c r="L262" s="400"/>
      <c r="M262" s="46"/>
      <c r="N262" s="46"/>
      <c r="O262" s="46"/>
      <c r="P262" s="46"/>
      <c r="Q262" s="46"/>
      <c r="R262" s="46"/>
      <c r="S262" s="46"/>
      <c r="T262" s="46"/>
      <c r="U262" s="46"/>
      <c r="V262" s="46"/>
      <c r="W262" s="407"/>
      <c r="X262" s="407"/>
      <c r="Y262" s="407"/>
      <c r="Z262" s="407"/>
      <c r="AA262" s="407"/>
      <c r="AB262" s="407"/>
      <c r="AC262" s="407"/>
      <c r="AD262" s="407"/>
      <c r="AE262" s="407"/>
      <c r="AF262" s="407"/>
      <c r="AG262" s="407"/>
      <c r="AH262" s="407"/>
      <c r="AI262" s="407"/>
      <c r="AJ262" s="407"/>
      <c r="AK262" s="407"/>
      <c r="AL262" s="407"/>
      <c r="AM262" s="407"/>
      <c r="AN262" s="407"/>
      <c r="AO262" s="407"/>
      <c r="AP262" s="407"/>
      <c r="AQ262" s="407"/>
    </row>
    <row r="263" ht="15.75" customHeight="1">
      <c r="A263" s="46"/>
      <c r="B263" s="400"/>
      <c r="C263" s="46" t="s">
        <v>196</v>
      </c>
      <c r="D263" s="46"/>
      <c r="E263" s="46"/>
      <c r="F263" s="46"/>
      <c r="G263" s="46"/>
      <c r="H263" s="46"/>
      <c r="I263" s="46"/>
      <c r="J263" s="400"/>
      <c r="K263" s="400"/>
      <c r="L263" s="400"/>
      <c r="M263" s="46"/>
      <c r="N263" s="46"/>
      <c r="O263" s="46"/>
      <c r="P263" s="46"/>
      <c r="Q263" s="46"/>
      <c r="R263" s="46"/>
      <c r="S263" s="46"/>
      <c r="T263" s="46"/>
      <c r="U263" s="46"/>
      <c r="V263" s="46"/>
      <c r="W263" s="407"/>
      <c r="X263" s="407"/>
      <c r="Y263" s="407"/>
      <c r="Z263" s="407"/>
      <c r="AA263" s="407"/>
      <c r="AB263" s="407"/>
      <c r="AC263" s="407"/>
      <c r="AD263" s="407"/>
      <c r="AE263" s="407"/>
      <c r="AF263" s="407"/>
      <c r="AG263" s="407"/>
      <c r="AH263" s="407"/>
      <c r="AI263" s="407"/>
      <c r="AJ263" s="407"/>
      <c r="AK263" s="407"/>
      <c r="AL263" s="407"/>
      <c r="AM263" s="407"/>
      <c r="AN263" s="407"/>
      <c r="AO263" s="407"/>
      <c r="AP263" s="407"/>
      <c r="AQ263" s="407"/>
    </row>
    <row r="264" ht="15.75" customHeight="1">
      <c r="A264" s="46"/>
      <c r="B264" s="400"/>
      <c r="C264" s="46" t="s">
        <v>197</v>
      </c>
      <c r="D264" s="46"/>
      <c r="E264" s="46"/>
      <c r="F264" s="46"/>
      <c r="G264" s="46"/>
      <c r="H264" s="46"/>
      <c r="I264" s="46"/>
      <c r="J264" s="410"/>
      <c r="K264" s="410"/>
      <c r="L264" s="410"/>
      <c r="M264" s="46"/>
      <c r="N264" s="46"/>
      <c r="O264" s="46"/>
      <c r="P264" s="46"/>
      <c r="Q264" s="46"/>
      <c r="R264" s="46"/>
      <c r="S264" s="46"/>
      <c r="T264" s="46"/>
      <c r="U264" s="46"/>
      <c r="V264" s="46"/>
      <c r="W264" s="407"/>
      <c r="X264" s="407"/>
      <c r="Y264" s="407"/>
      <c r="Z264" s="407"/>
      <c r="AA264" s="407"/>
      <c r="AB264" s="407"/>
      <c r="AC264" s="407"/>
      <c r="AD264" s="407"/>
      <c r="AE264" s="407"/>
      <c r="AF264" s="407"/>
      <c r="AG264" s="407"/>
      <c r="AH264" s="407"/>
      <c r="AI264" s="407"/>
      <c r="AJ264" s="407"/>
      <c r="AK264" s="407"/>
      <c r="AL264" s="407"/>
      <c r="AM264" s="407"/>
      <c r="AN264" s="407"/>
      <c r="AO264" s="407"/>
      <c r="AP264" s="407"/>
      <c r="AQ264" s="407"/>
    </row>
    <row r="265" ht="15.75" customHeight="1">
      <c r="A265" s="46"/>
      <c r="B265" s="400"/>
      <c r="C265" s="46" t="s">
        <v>198</v>
      </c>
      <c r="D265" s="46"/>
      <c r="E265" s="46"/>
      <c r="F265" s="46"/>
      <c r="G265" s="46"/>
      <c r="H265" s="46"/>
      <c r="I265" s="46"/>
      <c r="J265" s="400"/>
      <c r="K265" s="400"/>
      <c r="L265" s="400"/>
      <c r="M265" s="46"/>
      <c r="N265" s="46"/>
      <c r="O265" s="46"/>
      <c r="P265" s="46"/>
      <c r="Q265" s="46"/>
      <c r="R265" s="46"/>
      <c r="S265" s="46"/>
      <c r="T265" s="46"/>
      <c r="U265" s="46"/>
      <c r="V265" s="46"/>
      <c r="W265" s="407"/>
      <c r="X265" s="407"/>
      <c r="Y265" s="407"/>
      <c r="Z265" s="407"/>
      <c r="AA265" s="407"/>
      <c r="AB265" s="407"/>
      <c r="AC265" s="407"/>
      <c r="AD265" s="407"/>
      <c r="AE265" s="407"/>
      <c r="AF265" s="407"/>
      <c r="AG265" s="407"/>
      <c r="AH265" s="407"/>
      <c r="AI265" s="407"/>
      <c r="AJ265" s="407"/>
      <c r="AK265" s="407"/>
      <c r="AL265" s="407"/>
      <c r="AM265" s="407"/>
      <c r="AN265" s="407"/>
      <c r="AO265" s="407"/>
      <c r="AP265" s="407"/>
      <c r="AQ265" s="407"/>
    </row>
    <row r="266" ht="15.75" customHeight="1">
      <c r="A266" s="46"/>
      <c r="B266" s="400"/>
      <c r="C266" s="46"/>
      <c r="D266" s="46"/>
      <c r="E266" s="46"/>
      <c r="F266" s="46"/>
      <c r="G266" s="46"/>
      <c r="H266" s="46"/>
      <c r="I266" s="46"/>
      <c r="J266" s="411"/>
      <c r="K266" s="400"/>
      <c r="L266" s="400"/>
      <c r="M266" s="46"/>
      <c r="N266" s="46"/>
      <c r="O266" s="46"/>
      <c r="P266" s="46"/>
      <c r="Q266" s="46"/>
      <c r="R266" s="46"/>
      <c r="S266" s="46"/>
      <c r="T266" s="46"/>
      <c r="U266" s="46"/>
      <c r="V266" s="46"/>
      <c r="W266" s="407"/>
      <c r="X266" s="407"/>
      <c r="Y266" s="407"/>
      <c r="Z266" s="407"/>
      <c r="AA266" s="407"/>
      <c r="AB266" s="407"/>
      <c r="AC266" s="407"/>
      <c r="AD266" s="407"/>
      <c r="AE266" s="407"/>
      <c r="AF266" s="407"/>
      <c r="AG266" s="407"/>
      <c r="AH266" s="407"/>
      <c r="AI266" s="407"/>
      <c r="AJ266" s="407"/>
      <c r="AK266" s="407"/>
      <c r="AL266" s="407"/>
      <c r="AM266" s="407"/>
      <c r="AN266" s="407"/>
      <c r="AO266" s="407"/>
      <c r="AP266" s="407"/>
      <c r="AQ266" s="407"/>
    </row>
    <row r="267" ht="15.75" customHeight="1">
      <c r="A267" s="46"/>
      <c r="B267" s="400"/>
      <c r="C267" s="412" t="s">
        <v>199</v>
      </c>
      <c r="D267" s="46"/>
      <c r="E267" s="46"/>
      <c r="F267" s="46"/>
      <c r="G267" s="46"/>
      <c r="H267" s="46"/>
      <c r="I267" s="46"/>
      <c r="J267" s="413">
        <f>U144/U91</f>
        <v>2.332780606</v>
      </c>
      <c r="K267" s="400"/>
      <c r="L267" s="400"/>
      <c r="M267" s="46"/>
      <c r="N267" s="46"/>
      <c r="O267" s="46"/>
      <c r="P267" s="46"/>
      <c r="Q267" s="46"/>
      <c r="R267" s="46"/>
      <c r="S267" s="46"/>
      <c r="T267" s="46"/>
      <c r="U267" s="46"/>
      <c r="V267" s="46"/>
      <c r="W267" s="407"/>
      <c r="X267" s="407"/>
      <c r="Y267" s="407"/>
      <c r="Z267" s="407"/>
      <c r="AA267" s="407"/>
      <c r="AB267" s="407"/>
      <c r="AC267" s="407"/>
      <c r="AD267" s="407"/>
      <c r="AE267" s="407"/>
      <c r="AF267" s="407"/>
      <c r="AG267" s="407"/>
      <c r="AH267" s="407"/>
      <c r="AI267" s="407"/>
      <c r="AJ267" s="407"/>
      <c r="AK267" s="407"/>
      <c r="AL267" s="407"/>
      <c r="AM267" s="407"/>
      <c r="AN267" s="407"/>
      <c r="AO267" s="407"/>
      <c r="AP267" s="407"/>
      <c r="AQ267" s="407"/>
    </row>
    <row r="268" ht="15.75" customHeight="1">
      <c r="A268" s="46"/>
      <c r="B268" s="400"/>
      <c r="C268" s="46" t="s">
        <v>200</v>
      </c>
      <c r="D268" s="46"/>
      <c r="E268" s="46"/>
      <c r="F268" s="46"/>
      <c r="G268" s="46"/>
      <c r="H268" s="46"/>
      <c r="I268" s="46"/>
      <c r="J268" s="414">
        <v>6.8</v>
      </c>
      <c r="K268" s="400"/>
      <c r="L268" s="400"/>
      <c r="M268" s="46"/>
      <c r="N268" s="46"/>
      <c r="O268" s="46"/>
      <c r="P268" s="46"/>
      <c r="Q268" s="46"/>
      <c r="R268" s="46"/>
      <c r="S268" s="46"/>
      <c r="T268" s="46"/>
      <c r="U268" s="46"/>
      <c r="V268" s="46"/>
      <c r="W268" s="407"/>
      <c r="X268" s="407"/>
      <c r="Y268" s="407"/>
      <c r="Z268" s="407"/>
      <c r="AA268" s="407"/>
      <c r="AB268" s="407"/>
      <c r="AC268" s="407"/>
      <c r="AD268" s="407"/>
      <c r="AE268" s="407"/>
      <c r="AF268" s="407"/>
      <c r="AG268" s="407"/>
      <c r="AH268" s="407"/>
      <c r="AI268" s="407"/>
      <c r="AJ268" s="407"/>
      <c r="AK268" s="407"/>
      <c r="AL268" s="407"/>
      <c r="AM268" s="407"/>
      <c r="AN268" s="407"/>
      <c r="AO268" s="407"/>
      <c r="AP268" s="407"/>
      <c r="AQ268" s="407"/>
    </row>
    <row r="269" ht="15.75" customHeight="1">
      <c r="A269" s="46"/>
      <c r="B269" s="46"/>
      <c r="C269" s="415"/>
      <c r="D269" s="415"/>
      <c r="E269" s="415"/>
      <c r="F269" s="415"/>
      <c r="G269" s="415"/>
      <c r="H269" s="415"/>
      <c r="I269" s="415"/>
      <c r="J269" s="416"/>
      <c r="K269" s="417"/>
      <c r="L269" s="417"/>
      <c r="M269" s="46"/>
      <c r="N269" s="46"/>
      <c r="O269" s="46"/>
      <c r="P269" s="46"/>
      <c r="Q269" s="46"/>
      <c r="R269" s="46"/>
      <c r="S269" s="46"/>
      <c r="T269" s="46"/>
      <c r="U269" s="46"/>
      <c r="V269" s="46"/>
      <c r="W269" s="407"/>
      <c r="X269" s="407"/>
      <c r="Y269" s="407"/>
      <c r="Z269" s="407"/>
      <c r="AA269" s="407"/>
      <c r="AB269" s="407"/>
      <c r="AC269" s="407"/>
      <c r="AD269" s="407"/>
      <c r="AE269" s="407"/>
      <c r="AF269" s="407"/>
      <c r="AG269" s="407"/>
      <c r="AH269" s="407"/>
      <c r="AI269" s="407"/>
      <c r="AJ269" s="407"/>
      <c r="AK269" s="407"/>
      <c r="AL269" s="407"/>
      <c r="AM269" s="407"/>
      <c r="AN269" s="407"/>
      <c r="AO269" s="407"/>
      <c r="AP269" s="407"/>
      <c r="AQ269" s="407"/>
    </row>
    <row r="270" ht="15.75" customHeight="1">
      <c r="A270" s="46"/>
      <c r="B270" s="400"/>
      <c r="C270" s="418" t="s">
        <v>201</v>
      </c>
      <c r="D270" s="419"/>
      <c r="E270" s="419"/>
      <c r="F270" s="419"/>
      <c r="G270" s="419"/>
      <c r="H270" s="419"/>
      <c r="I270" s="419"/>
      <c r="J270" s="420">
        <f>AM300</f>
        <v>10.535958</v>
      </c>
      <c r="K270" s="46"/>
      <c r="L270" s="46"/>
      <c r="M270" s="46"/>
      <c r="N270" s="46"/>
      <c r="O270" s="46"/>
      <c r="P270" s="46"/>
      <c r="Q270" s="46"/>
      <c r="R270" s="46"/>
      <c r="S270" s="46"/>
      <c r="T270" s="46"/>
      <c r="U270" s="46"/>
      <c r="V270" s="46"/>
      <c r="W270" s="407"/>
      <c r="X270" s="407"/>
      <c r="Y270" s="407"/>
      <c r="Z270" s="407"/>
      <c r="AA270" s="407"/>
      <c r="AB270" s="407"/>
      <c r="AC270" s="407"/>
      <c r="AD270" s="407"/>
      <c r="AE270" s="407"/>
      <c r="AF270" s="407"/>
      <c r="AG270" s="407"/>
      <c r="AH270" s="407"/>
      <c r="AI270" s="407"/>
      <c r="AJ270" s="407"/>
      <c r="AK270" s="407"/>
      <c r="AL270" s="407"/>
      <c r="AM270" s="407"/>
      <c r="AN270" s="407"/>
      <c r="AO270" s="407"/>
      <c r="AP270" s="407"/>
      <c r="AQ270" s="407"/>
    </row>
    <row r="271" ht="15.75" customHeight="1">
      <c r="A271" s="46"/>
      <c r="B271" s="421"/>
      <c r="C271" s="418" t="s">
        <v>202</v>
      </c>
      <c r="D271" s="419"/>
      <c r="E271" s="419"/>
      <c r="F271" s="419"/>
      <c r="G271" s="419"/>
      <c r="H271" s="419"/>
      <c r="I271" s="419"/>
      <c r="J271" s="422">
        <f>J276/5</f>
        <v>0.02410876337</v>
      </c>
      <c r="K271" s="46"/>
      <c r="L271" s="46"/>
      <c r="M271" s="46"/>
      <c r="N271" s="46"/>
      <c r="O271" s="46"/>
      <c r="P271" s="46"/>
      <c r="Q271" s="46"/>
      <c r="R271" s="46"/>
      <c r="S271" s="46"/>
      <c r="T271" s="46"/>
      <c r="U271" s="46"/>
      <c r="V271" s="46"/>
      <c r="W271" s="407"/>
      <c r="X271" s="407"/>
      <c r="Y271" s="407"/>
      <c r="Z271" s="407"/>
      <c r="AA271" s="407"/>
      <c r="AB271" s="407"/>
      <c r="AC271" s="407"/>
      <c r="AD271" s="407"/>
      <c r="AE271" s="407"/>
      <c r="AF271" s="407"/>
      <c r="AG271" s="407"/>
      <c r="AH271" s="407"/>
      <c r="AI271" s="407"/>
      <c r="AJ271" s="407"/>
      <c r="AK271" s="407"/>
      <c r="AL271" s="407"/>
      <c r="AM271" s="407"/>
      <c r="AN271" s="407"/>
      <c r="AO271" s="407"/>
      <c r="AP271" s="407"/>
      <c r="AQ271" s="407"/>
    </row>
    <row r="272" ht="15.75" customHeight="1">
      <c r="A272" s="46"/>
      <c r="B272" s="400"/>
      <c r="C272" s="418" t="s">
        <v>203</v>
      </c>
      <c r="D272" s="419"/>
      <c r="E272" s="419"/>
      <c r="F272" s="419"/>
      <c r="G272" s="419"/>
      <c r="H272" s="419"/>
      <c r="I272" s="419"/>
      <c r="J272" s="423">
        <f>(J270/J268)-100%+J276</f>
        <v>0.6699494044</v>
      </c>
      <c r="K272" s="46"/>
      <c r="L272" s="46"/>
      <c r="M272" s="46"/>
      <c r="N272" s="46"/>
      <c r="O272" s="46"/>
      <c r="P272" s="46"/>
      <c r="Q272" s="46"/>
      <c r="R272" s="46"/>
      <c r="S272" s="46"/>
      <c r="T272" s="46"/>
      <c r="U272" s="46"/>
      <c r="V272" s="46"/>
      <c r="W272" s="407"/>
      <c r="X272" s="407"/>
      <c r="Y272" s="407"/>
      <c r="Z272" s="407"/>
      <c r="AA272" s="407"/>
      <c r="AB272" s="407"/>
      <c r="AC272" s="407"/>
      <c r="AD272" s="407"/>
      <c r="AE272" s="407"/>
      <c r="AF272" s="407"/>
      <c r="AG272" s="407"/>
      <c r="AH272" s="407"/>
      <c r="AI272" s="407"/>
      <c r="AJ272" s="407"/>
      <c r="AK272" s="407"/>
      <c r="AL272" s="407"/>
      <c r="AM272" s="407"/>
      <c r="AN272" s="407"/>
      <c r="AO272" s="407"/>
      <c r="AP272" s="407"/>
      <c r="AQ272" s="407"/>
    </row>
    <row r="273" ht="15.75" customHeight="1">
      <c r="A273" s="46"/>
      <c r="B273" s="400"/>
      <c r="C273" s="424" t="s">
        <v>204</v>
      </c>
      <c r="D273" s="425"/>
      <c r="E273" s="425"/>
      <c r="F273" s="425"/>
      <c r="G273" s="425"/>
      <c r="H273" s="425"/>
      <c r="I273" s="425"/>
      <c r="J273" s="426">
        <f>RRI(J288,J268,J270)+J271</f>
        <v>0.1239759436</v>
      </c>
      <c r="K273" s="46"/>
      <c r="L273" s="46"/>
      <c r="M273" s="46"/>
      <c r="N273" s="46"/>
      <c r="O273" s="46"/>
      <c r="P273" s="46"/>
      <c r="Q273" s="46"/>
      <c r="R273" s="46"/>
      <c r="S273" s="46"/>
      <c r="T273" s="46"/>
      <c r="U273" s="46"/>
      <c r="V273" s="46"/>
      <c r="W273" s="407"/>
      <c r="X273" s="407"/>
      <c r="Y273" s="407"/>
      <c r="Z273" s="407"/>
      <c r="AA273" s="407"/>
      <c r="AB273" s="407"/>
      <c r="AC273" s="407"/>
      <c r="AD273" s="407"/>
      <c r="AE273" s="407"/>
      <c r="AF273" s="407"/>
      <c r="AG273" s="407"/>
      <c r="AH273" s="407"/>
      <c r="AI273" s="407"/>
      <c r="AJ273" s="407"/>
      <c r="AK273" s="407"/>
      <c r="AL273" s="407"/>
      <c r="AM273" s="407"/>
      <c r="AN273" s="407"/>
      <c r="AO273" s="407"/>
      <c r="AP273" s="407"/>
      <c r="AQ273" s="407"/>
    </row>
    <row r="274" ht="15.75" customHeight="1">
      <c r="A274" s="46"/>
      <c r="B274" s="46"/>
      <c r="C274" s="46"/>
      <c r="D274" s="46"/>
      <c r="E274" s="46"/>
      <c r="F274" s="46"/>
      <c r="G274" s="46"/>
      <c r="H274" s="46"/>
      <c r="I274" s="46"/>
      <c r="J274" s="50"/>
      <c r="K274" s="46"/>
      <c r="L274" s="46"/>
      <c r="M274" s="46"/>
      <c r="N274" s="46"/>
      <c r="O274" s="46"/>
      <c r="P274" s="46"/>
      <c r="Q274" s="46"/>
      <c r="R274" s="46"/>
      <c r="S274" s="46"/>
      <c r="T274" s="46"/>
      <c r="U274" s="46"/>
      <c r="V274" s="46"/>
      <c r="W274" s="407"/>
      <c r="X274" s="407"/>
      <c r="Y274" s="407"/>
      <c r="Z274" s="407"/>
      <c r="AA274" s="407"/>
      <c r="AB274" s="407"/>
      <c r="AC274" s="407"/>
      <c r="AD274" s="407"/>
      <c r="AE274" s="407"/>
      <c r="AF274" s="407"/>
      <c r="AG274" s="407"/>
      <c r="AH274" s="407"/>
      <c r="AI274" s="407"/>
      <c r="AJ274" s="407"/>
      <c r="AK274" s="407"/>
      <c r="AL274" s="407"/>
      <c r="AM274" s="407"/>
      <c r="AN274" s="407"/>
      <c r="AO274" s="407"/>
      <c r="AP274" s="407"/>
      <c r="AQ274" s="407"/>
    </row>
    <row r="275" ht="15.75" customHeight="1">
      <c r="A275" s="46"/>
      <c r="B275" s="46"/>
      <c r="C275" s="427"/>
      <c r="D275" s="427"/>
      <c r="E275" s="427"/>
      <c r="F275" s="427"/>
      <c r="G275" s="427"/>
      <c r="H275" s="427"/>
      <c r="I275" s="427"/>
      <c r="J275" s="428"/>
      <c r="K275" s="46"/>
      <c r="L275" s="46"/>
      <c r="M275" s="46"/>
      <c r="N275" s="46"/>
      <c r="O275" s="46"/>
      <c r="P275" s="46"/>
      <c r="Q275" s="46"/>
      <c r="R275" s="46"/>
      <c r="S275" s="46"/>
      <c r="T275" s="46"/>
      <c r="U275" s="46"/>
      <c r="V275" s="46"/>
      <c r="W275" s="407"/>
      <c r="X275" s="407"/>
      <c r="Y275" s="407"/>
      <c r="Z275" s="407"/>
      <c r="AA275" s="407"/>
      <c r="AB275" s="407"/>
      <c r="AC275" s="407"/>
      <c r="AD275" s="407"/>
      <c r="AE275" s="407"/>
      <c r="AF275" s="407"/>
      <c r="AG275" s="407"/>
      <c r="AH275" s="407"/>
      <c r="AI275" s="407"/>
      <c r="AJ275" s="407"/>
      <c r="AK275" s="407"/>
      <c r="AL275" s="407"/>
      <c r="AM275" s="407"/>
      <c r="AN275" s="407"/>
      <c r="AO275" s="407"/>
      <c r="AP275" s="407"/>
      <c r="AQ275" s="407"/>
    </row>
    <row r="276" ht="15.75" customHeight="1">
      <c r="A276" s="46"/>
      <c r="B276" s="421"/>
      <c r="C276" s="429" t="s">
        <v>205</v>
      </c>
      <c r="D276" s="46"/>
      <c r="E276" s="46"/>
      <c r="F276" s="46"/>
      <c r="G276" s="46"/>
      <c r="H276" s="46"/>
      <c r="I276" s="46"/>
      <c r="J276" s="430">
        <f>P338+Q338+R338+S338+T338</f>
        <v>0.1205438168</v>
      </c>
      <c r="K276" s="46"/>
      <c r="L276" s="46"/>
      <c r="M276" s="46"/>
      <c r="N276" s="46"/>
      <c r="O276" s="46"/>
      <c r="P276" s="46"/>
      <c r="Q276" s="46"/>
      <c r="R276" s="46"/>
      <c r="S276" s="46"/>
      <c r="T276" s="46"/>
      <c r="U276" s="46"/>
      <c r="V276" s="46"/>
      <c r="W276" s="407"/>
      <c r="X276" s="407"/>
      <c r="Y276" s="407"/>
      <c r="Z276" s="407"/>
      <c r="AA276" s="407"/>
      <c r="AB276" s="407"/>
      <c r="AC276" s="407"/>
      <c r="AD276" s="407"/>
      <c r="AE276" s="407"/>
      <c r="AF276" s="407"/>
      <c r="AG276" s="407"/>
      <c r="AH276" s="407"/>
      <c r="AI276" s="407"/>
      <c r="AJ276" s="407"/>
      <c r="AK276" s="407"/>
      <c r="AL276" s="407"/>
      <c r="AM276" s="407"/>
      <c r="AN276" s="407"/>
      <c r="AO276" s="407"/>
      <c r="AP276" s="407"/>
      <c r="AQ276" s="407"/>
    </row>
    <row r="277" ht="15.75" customHeight="1">
      <c r="A277" s="46"/>
      <c r="B277" s="421"/>
      <c r="C277" s="431" t="s">
        <v>202</v>
      </c>
      <c r="D277" s="427"/>
      <c r="E277" s="427"/>
      <c r="F277" s="427"/>
      <c r="G277" s="427"/>
      <c r="H277" s="427"/>
      <c r="I277" s="427"/>
      <c r="J277" s="432">
        <f>J276/5</f>
        <v>0.02410876337</v>
      </c>
      <c r="K277" s="46"/>
      <c r="L277" s="46"/>
      <c r="M277" s="46"/>
      <c r="N277" s="46"/>
      <c r="O277" s="46"/>
      <c r="P277" s="46"/>
      <c r="Q277" s="46"/>
      <c r="R277" s="46"/>
      <c r="S277" s="46"/>
      <c r="T277" s="46"/>
      <c r="U277" s="46"/>
      <c r="V277" s="46"/>
      <c r="W277" s="407"/>
      <c r="X277" s="407"/>
      <c r="Y277" s="407"/>
      <c r="Z277" s="407"/>
      <c r="AA277" s="407"/>
      <c r="AB277" s="407"/>
      <c r="AC277" s="407"/>
      <c r="AD277" s="407"/>
      <c r="AE277" s="407"/>
      <c r="AF277" s="407"/>
      <c r="AG277" s="407"/>
      <c r="AH277" s="407"/>
      <c r="AI277" s="407"/>
      <c r="AJ277" s="407"/>
      <c r="AK277" s="407"/>
      <c r="AL277" s="407"/>
      <c r="AM277" s="407"/>
      <c r="AN277" s="407"/>
      <c r="AO277" s="407"/>
      <c r="AP277" s="407"/>
      <c r="AQ277" s="407"/>
    </row>
    <row r="278" ht="15.75" customHeight="1">
      <c r="A278" s="46"/>
      <c r="B278" s="46"/>
      <c r="C278" s="433"/>
      <c r="D278" s="433"/>
      <c r="E278" s="433"/>
      <c r="F278" s="433"/>
      <c r="G278" s="433"/>
      <c r="H278" s="433"/>
      <c r="I278" s="433"/>
      <c r="J278" s="46"/>
      <c r="K278" s="46"/>
      <c r="L278" s="46"/>
      <c r="M278" s="46"/>
      <c r="N278" s="46"/>
      <c r="O278" s="46"/>
      <c r="P278" s="46"/>
      <c r="Q278" s="46"/>
      <c r="R278" s="46"/>
      <c r="S278" s="46"/>
      <c r="T278" s="46"/>
      <c r="U278" s="46"/>
      <c r="V278" s="46"/>
      <c r="W278" s="407"/>
      <c r="X278" s="407"/>
      <c r="Y278" s="407"/>
      <c r="Z278" s="407"/>
      <c r="AA278" s="407"/>
      <c r="AB278" s="407"/>
      <c r="AC278" s="407"/>
      <c r="AD278" s="407"/>
      <c r="AE278" s="407"/>
      <c r="AF278" s="407"/>
      <c r="AG278" s="407"/>
      <c r="AH278" s="407"/>
      <c r="AI278" s="407"/>
      <c r="AJ278" s="407"/>
      <c r="AK278" s="407"/>
      <c r="AL278" s="407"/>
      <c r="AM278" s="407"/>
      <c r="AN278" s="407"/>
      <c r="AO278" s="407"/>
      <c r="AP278" s="407"/>
      <c r="AQ278" s="407"/>
    </row>
    <row r="279" ht="15.75" customHeight="1">
      <c r="A279" s="46"/>
      <c r="B279" s="400"/>
      <c r="C279" s="434" t="s">
        <v>206</v>
      </c>
      <c r="D279" s="433"/>
      <c r="E279" s="433"/>
      <c r="F279" s="433"/>
      <c r="G279" s="433"/>
      <c r="H279" s="433"/>
      <c r="I279" s="433"/>
      <c r="J279" s="435">
        <v>7.0</v>
      </c>
      <c r="K279" s="435">
        <v>7.5</v>
      </c>
      <c r="L279" s="435">
        <v>8.0</v>
      </c>
      <c r="M279" s="435">
        <v>8.5</v>
      </c>
      <c r="N279" s="436">
        <v>9.0</v>
      </c>
      <c r="O279" s="85"/>
      <c r="P279" s="46"/>
      <c r="Q279" s="46"/>
      <c r="R279" s="46"/>
      <c r="S279" s="46"/>
      <c r="T279" s="46"/>
      <c r="U279" s="46"/>
      <c r="V279" s="46"/>
      <c r="W279" s="407"/>
      <c r="X279" s="407"/>
      <c r="Y279" s="407"/>
      <c r="Z279" s="407"/>
      <c r="AA279" s="407"/>
      <c r="AB279" s="407"/>
      <c r="AC279" s="407"/>
      <c r="AD279" s="407"/>
      <c r="AE279" s="407"/>
      <c r="AF279" s="407"/>
      <c r="AG279" s="407"/>
      <c r="AH279" s="407"/>
      <c r="AI279" s="407"/>
      <c r="AJ279" s="407"/>
      <c r="AK279" s="407"/>
      <c r="AL279" s="407"/>
      <c r="AM279" s="407"/>
      <c r="AN279" s="407"/>
      <c r="AO279" s="407"/>
      <c r="AP279" s="407"/>
      <c r="AQ279" s="407"/>
    </row>
    <row r="280" ht="15.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07"/>
      <c r="X280" s="407"/>
      <c r="Y280" s="407"/>
      <c r="Z280" s="407"/>
      <c r="AA280" s="407"/>
      <c r="AB280" s="407"/>
      <c r="AC280" s="407"/>
      <c r="AD280" s="407"/>
      <c r="AE280" s="407"/>
      <c r="AF280" s="407"/>
      <c r="AG280" s="407"/>
      <c r="AH280" s="407"/>
      <c r="AI280" s="407"/>
      <c r="AJ280" s="407"/>
      <c r="AK280" s="407"/>
      <c r="AL280" s="407"/>
      <c r="AM280" s="407"/>
      <c r="AN280" s="407"/>
      <c r="AO280" s="407"/>
      <c r="AP280" s="407"/>
      <c r="AQ280" s="407"/>
    </row>
    <row r="281" ht="15.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07"/>
      <c r="X281" s="407"/>
      <c r="Y281" s="407"/>
      <c r="Z281" s="407"/>
      <c r="AA281" s="407"/>
      <c r="AB281" s="407"/>
      <c r="AC281" s="407"/>
      <c r="AD281" s="407"/>
      <c r="AE281" s="407"/>
      <c r="AF281" s="407"/>
      <c r="AG281" s="407"/>
      <c r="AH281" s="407"/>
      <c r="AI281" s="407"/>
      <c r="AJ281" s="407"/>
      <c r="AK281" s="407"/>
      <c r="AL281" s="407"/>
      <c r="AM281" s="407"/>
      <c r="AN281" s="407"/>
      <c r="AO281" s="407"/>
      <c r="AP281" s="407"/>
      <c r="AQ281" s="407"/>
    </row>
    <row r="282" ht="15.75" customHeight="1">
      <c r="A282" s="46"/>
      <c r="B282" s="46"/>
      <c r="C282" s="437" t="s">
        <v>207</v>
      </c>
      <c r="D282" s="417"/>
      <c r="E282" s="417"/>
      <c r="F282" s="417"/>
      <c r="G282" s="417"/>
      <c r="H282" s="417"/>
      <c r="I282" s="417"/>
      <c r="J282" s="438">
        <v>6.0</v>
      </c>
      <c r="K282" s="46"/>
      <c r="L282" s="46"/>
      <c r="M282" s="46"/>
      <c r="N282" s="46"/>
      <c r="O282" s="46"/>
      <c r="P282" s="46"/>
      <c r="Q282" s="46"/>
      <c r="R282" s="46"/>
      <c r="S282" s="46"/>
      <c r="T282" s="46"/>
      <c r="U282" s="46"/>
      <c r="V282" s="46"/>
      <c r="W282" s="407"/>
      <c r="X282" s="407"/>
      <c r="Y282" s="407"/>
      <c r="Z282" s="407"/>
      <c r="AA282" s="407"/>
      <c r="AB282" s="407"/>
      <c r="AC282" s="407"/>
      <c r="AD282" s="407"/>
      <c r="AE282" s="407"/>
      <c r="AF282" s="407"/>
      <c r="AG282" s="407"/>
      <c r="AH282" s="407"/>
      <c r="AI282" s="407"/>
      <c r="AJ282" s="407"/>
      <c r="AK282" s="407"/>
      <c r="AL282" s="407"/>
      <c r="AM282" s="407"/>
      <c r="AN282" s="407"/>
      <c r="AO282" s="407"/>
      <c r="AP282" s="407"/>
      <c r="AQ282" s="407"/>
    </row>
    <row r="283" ht="15.75" customHeight="1">
      <c r="A283" s="46"/>
      <c r="B283" s="46"/>
      <c r="C283" s="439" t="s">
        <v>208</v>
      </c>
      <c r="D283" s="46"/>
      <c r="E283" s="46"/>
      <c r="F283" s="46"/>
      <c r="G283" s="46"/>
      <c r="H283" s="46"/>
      <c r="I283" s="46"/>
      <c r="J283" s="440">
        <f>J282/J268-1</f>
        <v>-0.1176470588</v>
      </c>
      <c r="K283" s="46"/>
      <c r="L283" s="46"/>
      <c r="M283" s="46"/>
      <c r="N283" s="46"/>
      <c r="O283" s="46"/>
      <c r="P283" s="46"/>
      <c r="Q283" s="46"/>
      <c r="R283" s="46"/>
      <c r="S283" s="46"/>
      <c r="T283" s="46"/>
      <c r="U283" s="46"/>
      <c r="V283" s="46"/>
      <c r="W283" s="407"/>
      <c r="X283" s="407"/>
      <c r="Y283" s="407"/>
      <c r="Z283" s="407"/>
      <c r="AA283" s="407"/>
      <c r="AB283" s="407"/>
      <c r="AC283" s="407"/>
      <c r="AD283" s="407"/>
      <c r="AE283" s="407"/>
      <c r="AF283" s="407"/>
      <c r="AG283" s="407"/>
      <c r="AH283" s="407"/>
      <c r="AI283" s="407"/>
      <c r="AJ283" s="407"/>
      <c r="AK283" s="407"/>
      <c r="AL283" s="407"/>
      <c r="AM283" s="407"/>
      <c r="AN283" s="407"/>
      <c r="AO283" s="407"/>
      <c r="AP283" s="407"/>
      <c r="AQ283" s="407"/>
    </row>
    <row r="284" ht="15.75" customHeight="1">
      <c r="A284" s="46"/>
      <c r="B284" s="46"/>
      <c r="C284" s="441" t="s">
        <v>209</v>
      </c>
      <c r="D284" s="433"/>
      <c r="E284" s="433"/>
      <c r="F284" s="433"/>
      <c r="G284" s="433"/>
      <c r="H284" s="433"/>
      <c r="I284" s="433"/>
      <c r="J284" s="442" t="s">
        <v>210</v>
      </c>
      <c r="K284" s="46"/>
      <c r="L284" s="46"/>
      <c r="M284" s="46"/>
      <c r="N284" s="46"/>
      <c r="O284" s="46"/>
      <c r="P284" s="46"/>
      <c r="Q284" s="46"/>
      <c r="R284" s="46"/>
      <c r="S284" s="46"/>
      <c r="T284" s="46"/>
      <c r="U284" s="46"/>
      <c r="V284" s="46"/>
      <c r="W284" s="407"/>
      <c r="X284" s="407"/>
      <c r="Y284" s="407"/>
      <c r="Z284" s="407"/>
      <c r="AA284" s="407"/>
      <c r="AB284" s="407"/>
      <c r="AC284" s="407"/>
      <c r="AD284" s="407"/>
      <c r="AE284" s="407"/>
      <c r="AF284" s="407"/>
      <c r="AG284" s="407"/>
      <c r="AH284" s="407"/>
      <c r="AI284" s="407"/>
      <c r="AJ284" s="407"/>
      <c r="AK284" s="407"/>
      <c r="AL284" s="407"/>
      <c r="AM284" s="407"/>
      <c r="AN284" s="407"/>
      <c r="AO284" s="407"/>
      <c r="AP284" s="407"/>
      <c r="AQ284" s="407"/>
    </row>
    <row r="285" ht="15.75" customHeight="1">
      <c r="A285" s="46"/>
      <c r="B285" s="46"/>
      <c r="C285" s="46"/>
      <c r="D285" s="46"/>
      <c r="E285" s="46"/>
      <c r="F285" s="46"/>
      <c r="G285" s="46"/>
      <c r="H285" s="46"/>
      <c r="I285" s="46"/>
      <c r="J285" s="85"/>
      <c r="K285" s="46"/>
      <c r="L285" s="46"/>
      <c r="M285" s="46"/>
      <c r="N285" s="46"/>
      <c r="O285" s="46"/>
      <c r="P285" s="46"/>
      <c r="Q285" s="46"/>
      <c r="R285" s="183"/>
      <c r="S285" s="183"/>
      <c r="T285" s="183"/>
      <c r="U285" s="183"/>
      <c r="V285" s="46"/>
      <c r="W285" s="407"/>
      <c r="X285" s="407"/>
      <c r="Y285" s="407"/>
      <c r="Z285" s="407"/>
      <c r="AA285" s="407"/>
      <c r="AB285" s="407"/>
      <c r="AC285" s="407"/>
      <c r="AD285" s="407"/>
      <c r="AE285" s="407"/>
      <c r="AF285" s="407"/>
      <c r="AG285" s="407"/>
      <c r="AH285" s="407"/>
      <c r="AI285" s="407"/>
      <c r="AJ285" s="407"/>
      <c r="AK285" s="407"/>
      <c r="AL285" s="407"/>
      <c r="AM285" s="407"/>
      <c r="AN285" s="407"/>
      <c r="AO285" s="407"/>
      <c r="AP285" s="407"/>
      <c r="AQ285" s="407"/>
    </row>
    <row r="286" ht="15.75" customHeight="1">
      <c r="A286" s="443" t="s">
        <v>211</v>
      </c>
      <c r="B286" s="46"/>
      <c r="C286" s="46"/>
      <c r="D286" s="46"/>
      <c r="E286" s="46"/>
      <c r="F286" s="46"/>
      <c r="G286" s="46"/>
      <c r="H286" s="46"/>
      <c r="I286" s="46"/>
      <c r="J286" s="50"/>
      <c r="K286" s="46"/>
      <c r="L286" s="46"/>
      <c r="M286" s="46"/>
      <c r="N286" s="427"/>
      <c r="O286" s="427"/>
      <c r="P286" s="427"/>
      <c r="Q286" s="46"/>
      <c r="R286" s="427"/>
      <c r="S286" s="427"/>
      <c r="T286" s="46"/>
      <c r="U286" s="46"/>
      <c r="V286" s="46"/>
      <c r="W286" s="407"/>
      <c r="X286" s="444"/>
      <c r="Y286" s="444"/>
      <c r="Z286" s="444"/>
      <c r="AA286" s="444"/>
      <c r="AB286" s="444"/>
      <c r="AC286" s="444"/>
      <c r="AD286" s="407"/>
      <c r="AE286" s="407"/>
      <c r="AF286" s="407"/>
      <c r="AG286" s="407"/>
      <c r="AH286" s="407"/>
      <c r="AI286" s="407"/>
      <c r="AJ286" s="407"/>
      <c r="AK286" s="407"/>
      <c r="AL286" s="407"/>
      <c r="AM286" s="407"/>
      <c r="AN286" s="407"/>
      <c r="AO286" s="407"/>
      <c r="AP286" s="407"/>
      <c r="AQ286" s="407"/>
    </row>
    <row r="287" ht="15.75" customHeight="1">
      <c r="A287" s="46"/>
      <c r="B287" s="46"/>
      <c r="C287" s="46"/>
      <c r="D287" s="46"/>
      <c r="E287" s="46"/>
      <c r="F287" s="46"/>
      <c r="G287" s="46"/>
      <c r="H287" s="46"/>
      <c r="I287" s="46"/>
      <c r="J287" s="183"/>
      <c r="K287" s="46"/>
      <c r="L287" s="46"/>
      <c r="M287" s="421"/>
      <c r="N287" s="46" t="s">
        <v>212</v>
      </c>
      <c r="O287" s="46"/>
      <c r="P287" s="46"/>
      <c r="Q287" s="445"/>
      <c r="R287" s="72"/>
      <c r="S287" s="446">
        <f>U153</f>
        <v>7.237781082</v>
      </c>
      <c r="T287" s="72"/>
      <c r="U287" s="72"/>
      <c r="V287" s="46"/>
      <c r="W287" s="447"/>
      <c r="X287" s="407" t="s">
        <v>213</v>
      </c>
      <c r="Y287" s="407"/>
      <c r="Z287" s="407"/>
      <c r="AA287" s="407"/>
      <c r="AB287" s="407"/>
      <c r="AC287" s="446">
        <f>U150</f>
        <v>14.51213456</v>
      </c>
      <c r="AD287" s="407"/>
      <c r="AE287" s="407"/>
      <c r="AF287" s="407"/>
      <c r="AG287" s="407"/>
      <c r="AH287" s="407"/>
      <c r="AI287" s="407"/>
      <c r="AJ287" s="407"/>
      <c r="AK287" s="407"/>
      <c r="AL287" s="407"/>
      <c r="AM287" s="183"/>
      <c r="AN287" s="407"/>
      <c r="AO287" s="407"/>
      <c r="AP287" s="407"/>
      <c r="AQ287" s="407"/>
    </row>
    <row r="288" ht="15.75" customHeight="1">
      <c r="A288" s="46"/>
      <c r="B288" s="46"/>
      <c r="C288" s="448" t="s">
        <v>214</v>
      </c>
      <c r="D288" s="449"/>
      <c r="E288" s="449"/>
      <c r="F288" s="449"/>
      <c r="G288" s="449"/>
      <c r="H288" s="449"/>
      <c r="I288" s="449"/>
      <c r="J288" s="450">
        <v>4.6</v>
      </c>
      <c r="K288" s="46"/>
      <c r="L288" s="46"/>
      <c r="M288" s="421"/>
      <c r="N288" s="429" t="s">
        <v>215</v>
      </c>
      <c r="R288" s="48"/>
      <c r="S288" s="451"/>
      <c r="T288" s="48"/>
      <c r="U288" s="48"/>
      <c r="V288" s="46"/>
      <c r="W288" s="447"/>
      <c r="X288" s="452" t="s">
        <v>215</v>
      </c>
      <c r="AB288" s="407"/>
      <c r="AC288" s="447"/>
      <c r="AD288" s="407"/>
      <c r="AE288" s="407"/>
      <c r="AF288" s="407"/>
      <c r="AG288" s="407"/>
      <c r="AH288" s="407"/>
      <c r="AL288" s="407"/>
      <c r="AM288" s="407"/>
      <c r="AN288" s="407"/>
      <c r="AO288" s="407"/>
      <c r="AP288" s="407"/>
      <c r="AQ288" s="407"/>
    </row>
    <row r="289" ht="15.75" customHeight="1">
      <c r="A289" s="46"/>
      <c r="B289" s="46"/>
      <c r="C289" s="46"/>
      <c r="D289" s="46"/>
      <c r="E289" s="46"/>
      <c r="F289" s="46"/>
      <c r="G289" s="46"/>
      <c r="H289" s="46"/>
      <c r="I289" s="46"/>
      <c r="J289" s="46"/>
      <c r="K289" s="46"/>
      <c r="L289" s="46"/>
      <c r="M289" s="421"/>
      <c r="N289" s="46" t="s">
        <v>216</v>
      </c>
      <c r="O289" s="46"/>
      <c r="P289" s="46"/>
      <c r="Q289" s="46"/>
      <c r="R289" s="46"/>
      <c r="S289" s="453">
        <f>ABS(U152)*100</f>
        <v>10.65246208</v>
      </c>
      <c r="T289" s="46"/>
      <c r="U289" s="46"/>
      <c r="V289" s="46"/>
      <c r="W289" s="447"/>
      <c r="X289" s="407" t="s">
        <v>217</v>
      </c>
      <c r="Y289" s="407"/>
      <c r="Z289" s="407"/>
      <c r="AA289" s="407"/>
      <c r="AB289" s="407"/>
      <c r="AC289" s="454">
        <f>ABS(U147)*100</f>
        <v>6.231223441</v>
      </c>
      <c r="AD289" s="407"/>
      <c r="AE289" s="407"/>
      <c r="AF289" s="407"/>
      <c r="AG289" s="407"/>
      <c r="AH289" s="407"/>
      <c r="AI289" s="407"/>
      <c r="AJ289" s="407"/>
      <c r="AK289" s="407"/>
      <c r="AL289" s="407"/>
      <c r="AM289" s="72"/>
      <c r="AN289" s="407"/>
      <c r="AO289" s="407"/>
      <c r="AP289" s="407"/>
      <c r="AQ289" s="407"/>
    </row>
    <row r="290" ht="15.75" customHeight="1">
      <c r="A290" s="46"/>
      <c r="B290" s="46"/>
      <c r="C290" s="46"/>
      <c r="D290" s="46"/>
      <c r="E290" s="46"/>
      <c r="F290" s="46"/>
      <c r="G290" s="46"/>
      <c r="H290" s="46"/>
      <c r="I290" s="46"/>
      <c r="J290" s="46"/>
      <c r="K290" s="46"/>
      <c r="L290" s="46"/>
      <c r="M290" s="421"/>
      <c r="N290" s="46" t="s">
        <v>218</v>
      </c>
      <c r="O290" s="46"/>
      <c r="P290" s="46"/>
      <c r="Q290" s="46"/>
      <c r="R290" s="46"/>
      <c r="S290" s="455">
        <v>3.5</v>
      </c>
      <c r="T290" s="46"/>
      <c r="U290" s="46"/>
      <c r="V290" s="46"/>
      <c r="W290" s="447"/>
      <c r="X290" s="407" t="s">
        <v>218</v>
      </c>
      <c r="Y290" s="407"/>
      <c r="Z290" s="407"/>
      <c r="AA290" s="407"/>
      <c r="AB290" s="407"/>
      <c r="AC290" s="456">
        <f t="shared" ref="AC290:AC292" si="213">S290</f>
        <v>3.5</v>
      </c>
      <c r="AD290" s="407"/>
      <c r="AE290" s="407"/>
      <c r="AF290" s="407"/>
      <c r="AG290" s="407"/>
      <c r="AH290" s="407"/>
      <c r="AI290" s="407"/>
      <c r="AJ290" s="407"/>
      <c r="AK290" s="407"/>
      <c r="AL290" s="407"/>
      <c r="AM290" s="48"/>
      <c r="AN290" s="407"/>
      <c r="AO290" s="407"/>
      <c r="AP290" s="407"/>
      <c r="AQ290" s="407"/>
    </row>
    <row r="291" ht="15.75" customHeight="1">
      <c r="A291" s="46"/>
      <c r="B291" s="46"/>
      <c r="C291" s="46"/>
      <c r="D291" s="46"/>
      <c r="E291" s="46"/>
      <c r="F291" s="46"/>
      <c r="G291" s="46"/>
      <c r="H291" s="46"/>
      <c r="I291" s="46"/>
      <c r="J291" s="46"/>
      <c r="K291" s="46"/>
      <c r="L291" s="46"/>
      <c r="M291" s="421"/>
      <c r="N291" s="46" t="s">
        <v>219</v>
      </c>
      <c r="O291" s="46"/>
      <c r="P291" s="46"/>
      <c r="Q291" s="46"/>
      <c r="R291" s="50"/>
      <c r="S291" s="455">
        <v>2.0</v>
      </c>
      <c r="T291" s="50"/>
      <c r="U291" s="50"/>
      <c r="V291" s="46"/>
      <c r="W291" s="447"/>
      <c r="X291" s="407" t="s">
        <v>219</v>
      </c>
      <c r="Y291" s="407"/>
      <c r="Z291" s="407"/>
      <c r="AA291" s="407"/>
      <c r="AB291" s="407"/>
      <c r="AC291" s="457">
        <f t="shared" si="213"/>
        <v>2</v>
      </c>
      <c r="AD291" s="407"/>
      <c r="AE291" s="407"/>
      <c r="AF291" s="407"/>
      <c r="AG291" s="407"/>
      <c r="AH291" s="407"/>
      <c r="AI291" s="407"/>
      <c r="AJ291" s="407"/>
      <c r="AK291" s="407"/>
      <c r="AL291" s="407"/>
      <c r="AM291" s="48"/>
      <c r="AN291" s="407"/>
      <c r="AO291" s="407"/>
      <c r="AP291" s="407"/>
      <c r="AQ291" s="407"/>
    </row>
    <row r="292" ht="15.75" customHeight="1">
      <c r="A292" s="46"/>
      <c r="B292" s="46"/>
      <c r="C292" s="46"/>
      <c r="D292" s="46"/>
      <c r="E292" s="46"/>
      <c r="F292" s="46"/>
      <c r="G292" s="46"/>
      <c r="H292" s="46"/>
      <c r="I292" s="46"/>
      <c r="J292" s="46"/>
      <c r="K292" s="46"/>
      <c r="L292" s="46"/>
      <c r="M292" s="421"/>
      <c r="N292" s="458" t="s">
        <v>220</v>
      </c>
      <c r="O292" s="46"/>
      <c r="P292" s="46"/>
      <c r="Q292" s="46"/>
      <c r="R292" s="48"/>
      <c r="S292" s="459">
        <v>8.0</v>
      </c>
      <c r="T292" s="48"/>
      <c r="U292" s="48"/>
      <c r="V292" s="46"/>
      <c r="W292" s="421"/>
      <c r="X292" s="458" t="s">
        <v>220</v>
      </c>
      <c r="Y292" s="46"/>
      <c r="Z292" s="46"/>
      <c r="AA292" s="46"/>
      <c r="AB292" s="46"/>
      <c r="AC292" s="459">
        <f t="shared" si="213"/>
        <v>8</v>
      </c>
      <c r="AD292" s="46"/>
      <c r="AE292" s="46"/>
      <c r="AF292" s="46"/>
      <c r="AG292" s="46"/>
      <c r="AH292" s="46"/>
      <c r="AI292" s="46"/>
      <c r="AJ292" s="46"/>
      <c r="AK292" s="46"/>
      <c r="AL292" s="46"/>
      <c r="AM292" s="46"/>
      <c r="AN292" s="46"/>
      <c r="AO292" s="46"/>
      <c r="AP292" s="46"/>
      <c r="AQ292" s="46"/>
    </row>
    <row r="293" ht="15.75" customHeight="1">
      <c r="A293" s="46"/>
      <c r="B293" s="46"/>
      <c r="C293" s="46"/>
      <c r="D293" s="46"/>
      <c r="E293" s="46"/>
      <c r="F293" s="46"/>
      <c r="G293" s="46"/>
      <c r="H293" s="46"/>
      <c r="I293" s="46"/>
      <c r="J293" s="46"/>
      <c r="K293" s="46"/>
      <c r="L293" s="46"/>
      <c r="M293" s="421"/>
      <c r="N293" s="46" t="s">
        <v>221</v>
      </c>
      <c r="O293" s="46"/>
      <c r="P293" s="46"/>
      <c r="Q293" s="46"/>
      <c r="R293" s="48"/>
      <c r="S293" s="459">
        <v>0.85</v>
      </c>
      <c r="T293" s="48"/>
      <c r="U293" s="48"/>
      <c r="V293" s="46"/>
      <c r="W293" s="447"/>
      <c r="X293" s="407" t="s">
        <v>221</v>
      </c>
      <c r="Y293" s="407"/>
      <c r="Z293" s="407"/>
      <c r="AA293" s="407"/>
      <c r="AB293" s="407"/>
      <c r="AC293" s="460">
        <v>0.85</v>
      </c>
      <c r="AD293" s="407"/>
      <c r="AE293" s="407"/>
      <c r="AF293" s="407"/>
      <c r="AG293" s="407"/>
      <c r="AH293" s="407"/>
      <c r="AI293" s="407"/>
      <c r="AJ293" s="407"/>
      <c r="AK293" s="407"/>
      <c r="AL293" s="407"/>
      <c r="AM293" s="407"/>
      <c r="AN293" s="407"/>
      <c r="AO293" s="407"/>
      <c r="AP293" s="407"/>
      <c r="AQ293" s="407"/>
    </row>
    <row r="294" ht="15.75" customHeight="1">
      <c r="A294" s="46"/>
      <c r="B294" s="46"/>
      <c r="C294" s="46"/>
      <c r="D294" s="46"/>
      <c r="E294" s="46"/>
      <c r="F294" s="46"/>
      <c r="G294" s="46"/>
      <c r="H294" s="46"/>
      <c r="I294" s="46"/>
      <c r="J294" s="46"/>
      <c r="K294" s="46"/>
      <c r="L294" s="46"/>
      <c r="M294" s="421"/>
      <c r="N294" s="461" t="s">
        <v>222</v>
      </c>
      <c r="O294" s="46"/>
      <c r="P294" s="46"/>
      <c r="Q294" s="46"/>
      <c r="R294" s="48"/>
      <c r="S294" s="462">
        <f>(Q224+R224+S224+T224+U224)/5</f>
        <v>1.301163944</v>
      </c>
      <c r="T294" s="48"/>
      <c r="U294" s="48"/>
      <c r="V294" s="46"/>
      <c r="W294" s="421"/>
      <c r="X294" s="461" t="s">
        <v>222</v>
      </c>
      <c r="Y294" s="46"/>
      <c r="Z294" s="46"/>
      <c r="AA294" s="46"/>
      <c r="AB294" s="46"/>
      <c r="AC294" s="462">
        <f>S294</f>
        <v>1.301163944</v>
      </c>
      <c r="AD294" s="46"/>
      <c r="AE294" s="46"/>
      <c r="AF294" s="46"/>
      <c r="AG294" s="46"/>
      <c r="AH294" s="46"/>
      <c r="AI294" s="46"/>
      <c r="AJ294" s="46"/>
      <c r="AK294" s="46"/>
      <c r="AL294" s="46"/>
      <c r="AM294" s="50"/>
      <c r="AN294" s="46"/>
      <c r="AO294" s="46"/>
      <c r="AP294" s="46"/>
      <c r="AQ294" s="46"/>
    </row>
    <row r="295" ht="15.75" customHeight="1">
      <c r="A295" s="46"/>
      <c r="B295" s="46"/>
      <c r="C295" s="46"/>
      <c r="D295" s="46"/>
      <c r="E295" s="46"/>
      <c r="F295" s="46"/>
      <c r="G295" s="46"/>
      <c r="H295" s="46"/>
      <c r="I295" s="46"/>
      <c r="J295" s="46"/>
      <c r="K295" s="46"/>
      <c r="L295" s="46"/>
      <c r="M295" s="421"/>
      <c r="N295" s="463" t="s">
        <v>223</v>
      </c>
      <c r="Q295" s="46"/>
      <c r="R295" s="85"/>
      <c r="S295" s="464">
        <f>(((S289-S290)/(S292-S290))*0.3)+(((S289-S291)/(S292-S291))*0.7)</f>
        <v>1.486284714</v>
      </c>
      <c r="T295" s="85"/>
      <c r="U295" s="85"/>
      <c r="V295" s="46"/>
      <c r="W295" s="447"/>
      <c r="X295" s="465" t="s">
        <v>223</v>
      </c>
      <c r="AA295" s="407"/>
      <c r="AB295" s="407"/>
      <c r="AC295" s="464">
        <f>((((AC289-AC290)/(AC292-AC290))*(1+U110))*0.3)+((((AC289-AC291)/(AC292-AC291))*(1+U110))*0.7)</f>
        <v>0.6904051254</v>
      </c>
      <c r="AD295" s="407"/>
      <c r="AE295" s="407"/>
      <c r="AF295" s="407"/>
      <c r="AG295" s="407"/>
      <c r="AH295" s="407"/>
      <c r="AK295" s="407"/>
      <c r="AL295" s="407"/>
      <c r="AM295" s="48"/>
      <c r="AN295" s="407"/>
      <c r="AO295" s="407"/>
      <c r="AP295" s="407"/>
      <c r="AQ295" s="407"/>
    </row>
    <row r="296" ht="15.75" customHeight="1">
      <c r="A296" s="46"/>
      <c r="B296" s="46"/>
      <c r="C296" s="46"/>
      <c r="D296" s="46"/>
      <c r="E296" s="46"/>
      <c r="F296" s="46"/>
      <c r="G296" s="46"/>
      <c r="H296" s="46"/>
      <c r="I296" s="46"/>
      <c r="J296" s="46"/>
      <c r="K296" s="46"/>
      <c r="L296" s="46"/>
      <c r="M296" s="421"/>
      <c r="N296" s="429" t="s">
        <v>224</v>
      </c>
      <c r="R296" s="183"/>
      <c r="S296" s="457">
        <f>S295*S293</f>
        <v>1.263342007</v>
      </c>
      <c r="T296" s="183"/>
      <c r="U296" s="183"/>
      <c r="V296" s="46"/>
      <c r="W296" s="447"/>
      <c r="X296" s="452" t="s">
        <v>224</v>
      </c>
      <c r="AB296" s="407"/>
      <c r="AC296" s="457">
        <f>AC295*AC293</f>
        <v>0.5868443566</v>
      </c>
      <c r="AD296" s="407"/>
      <c r="AE296" s="407"/>
      <c r="AF296" s="407"/>
      <c r="AG296" s="407"/>
      <c r="AH296" s="407"/>
      <c r="AL296" s="407"/>
      <c r="AM296" s="48"/>
      <c r="AN296" s="407"/>
      <c r="AO296" s="407"/>
      <c r="AP296" s="407"/>
      <c r="AQ296" s="407"/>
    </row>
    <row r="297" ht="15.75" customHeight="1">
      <c r="A297" s="46"/>
      <c r="B297" s="46"/>
      <c r="C297" s="46"/>
      <c r="D297" s="46"/>
      <c r="E297" s="46"/>
      <c r="F297" s="46"/>
      <c r="G297" s="46"/>
      <c r="H297" s="46"/>
      <c r="I297" s="46"/>
      <c r="J297" s="46"/>
      <c r="K297" s="46"/>
      <c r="L297" s="46"/>
      <c r="M297" s="421"/>
      <c r="N297" s="434" t="s">
        <v>225</v>
      </c>
      <c r="O297" s="466"/>
      <c r="P297" s="466"/>
      <c r="Q297" s="466"/>
      <c r="R297" s="314"/>
      <c r="S297" s="467">
        <f>S295*0.8</f>
        <v>1.189027771</v>
      </c>
      <c r="T297" s="50"/>
      <c r="U297" s="50"/>
      <c r="V297" s="46"/>
      <c r="W297" s="447"/>
      <c r="X297" s="468" t="s">
        <v>225</v>
      </c>
      <c r="Y297" s="466"/>
      <c r="Z297" s="466"/>
      <c r="AA297" s="466"/>
      <c r="AB297" s="469"/>
      <c r="AC297" s="467">
        <f>AC295*0.8</f>
        <v>0.5523241003</v>
      </c>
      <c r="AD297" s="407"/>
      <c r="AE297" s="407"/>
      <c r="AF297" s="407"/>
      <c r="AG297" s="407"/>
      <c r="AH297" s="407"/>
      <c r="AL297" s="407"/>
      <c r="AM297" s="48"/>
      <c r="AN297" s="407"/>
      <c r="AO297" s="407"/>
      <c r="AP297" s="407"/>
      <c r="AQ297" s="407"/>
    </row>
    <row r="298" ht="15.75" customHeight="1">
      <c r="A298" s="46"/>
      <c r="B298" s="46"/>
      <c r="C298" s="46"/>
      <c r="D298" s="46"/>
      <c r="E298" s="46"/>
      <c r="F298" s="46"/>
      <c r="G298" s="46"/>
      <c r="H298" s="46"/>
      <c r="I298" s="46"/>
      <c r="J298" s="46"/>
      <c r="K298" s="46"/>
      <c r="L298" s="46"/>
      <c r="M298" s="46"/>
      <c r="N298" s="46"/>
      <c r="O298" s="46"/>
      <c r="P298" s="46"/>
      <c r="Q298" s="46"/>
      <c r="R298" s="50"/>
      <c r="S298" s="85"/>
      <c r="T298" s="50"/>
      <c r="U298" s="50"/>
      <c r="V298" s="46"/>
      <c r="W298" s="407"/>
      <c r="X298" s="407"/>
      <c r="Y298" s="407"/>
      <c r="Z298" s="407"/>
      <c r="AA298" s="407"/>
      <c r="AB298" s="407"/>
      <c r="AC298" s="85"/>
      <c r="AD298" s="407"/>
      <c r="AE298" s="407"/>
      <c r="AF298" s="407"/>
      <c r="AG298" s="407"/>
      <c r="AH298" s="407"/>
      <c r="AI298" s="407"/>
      <c r="AJ298" s="407"/>
      <c r="AK298" s="407"/>
      <c r="AL298" s="407"/>
      <c r="AM298" s="85"/>
      <c r="AN298" s="407"/>
      <c r="AO298" s="407"/>
      <c r="AP298" s="407"/>
      <c r="AQ298" s="407"/>
    </row>
    <row r="299" ht="15.75" customHeight="1">
      <c r="A299" s="46"/>
      <c r="B299" s="46"/>
      <c r="C299" s="46"/>
      <c r="D299" s="46"/>
      <c r="E299" s="46"/>
      <c r="F299" s="46"/>
      <c r="G299" s="46"/>
      <c r="H299" s="46"/>
      <c r="I299" s="46"/>
      <c r="J299" s="46"/>
      <c r="K299" s="46"/>
      <c r="L299" s="46"/>
      <c r="M299" s="470"/>
      <c r="N299" s="471"/>
      <c r="O299" s="471"/>
      <c r="P299" s="471"/>
      <c r="Q299" s="471"/>
      <c r="R299" s="472"/>
      <c r="S299" s="473"/>
      <c r="T299" s="474"/>
      <c r="U299" s="50"/>
      <c r="V299" s="46"/>
      <c r="W299" s="470"/>
      <c r="X299" s="471"/>
      <c r="Y299" s="471"/>
      <c r="Z299" s="471"/>
      <c r="AA299" s="471"/>
      <c r="AB299" s="471"/>
      <c r="AC299" s="473"/>
      <c r="AD299" s="475"/>
      <c r="AE299" s="46"/>
      <c r="AF299" s="46"/>
      <c r="AG299" s="470"/>
      <c r="AH299" s="471"/>
      <c r="AI299" s="471"/>
      <c r="AJ299" s="471"/>
      <c r="AK299" s="471"/>
      <c r="AL299" s="471"/>
      <c r="AM299" s="473"/>
      <c r="AN299" s="475"/>
      <c r="AO299" s="46"/>
      <c r="AP299" s="46"/>
      <c r="AQ299" s="46"/>
    </row>
    <row r="300" ht="15.75" customHeight="1">
      <c r="A300" s="46"/>
      <c r="B300" s="46"/>
      <c r="C300" s="46"/>
      <c r="D300" s="46"/>
      <c r="E300" s="46"/>
      <c r="F300" s="46"/>
      <c r="G300" s="46"/>
      <c r="H300" s="46"/>
      <c r="I300" s="46"/>
      <c r="J300" s="46"/>
      <c r="K300" s="46"/>
      <c r="L300" s="46"/>
      <c r="M300" s="476"/>
      <c r="N300" s="477" t="s">
        <v>226</v>
      </c>
      <c r="O300" s="478"/>
      <c r="P300" s="478"/>
      <c r="Q300" s="478"/>
      <c r="R300" s="479"/>
      <c r="S300" s="480">
        <f>S287*S295</f>
        <v>10.75740339</v>
      </c>
      <c r="T300" s="481"/>
      <c r="U300" s="50"/>
      <c r="V300" s="46"/>
      <c r="W300" s="476"/>
      <c r="X300" s="477" t="s">
        <v>226</v>
      </c>
      <c r="Y300" s="478"/>
      <c r="Z300" s="478"/>
      <c r="AA300" s="478"/>
      <c r="AB300" s="482"/>
      <c r="AC300" s="480">
        <f>AC287*AC295</f>
        <v>10.01925208</v>
      </c>
      <c r="AD300" s="483"/>
      <c r="AE300" s="46"/>
      <c r="AF300" s="46"/>
      <c r="AG300" s="476"/>
      <c r="AH300" s="484" t="s">
        <v>226</v>
      </c>
      <c r="AL300" s="485"/>
      <c r="AM300" s="486">
        <f>(AC300*0.3)+(S300*0.7)</f>
        <v>10.535958</v>
      </c>
      <c r="AN300" s="483"/>
      <c r="AO300" s="46"/>
      <c r="AP300" s="46"/>
      <c r="AQ300" s="46"/>
    </row>
    <row r="301" ht="15.75" customHeight="1">
      <c r="A301" s="46"/>
      <c r="B301" s="46"/>
      <c r="C301" s="46"/>
      <c r="D301" s="46"/>
      <c r="E301" s="46"/>
      <c r="F301" s="46"/>
      <c r="G301" s="46"/>
      <c r="H301" s="46"/>
      <c r="I301" s="46"/>
      <c r="J301" s="46"/>
      <c r="K301" s="46"/>
      <c r="L301" s="46"/>
      <c r="M301" s="476"/>
      <c r="N301" s="306" t="s">
        <v>227</v>
      </c>
      <c r="O301" s="46"/>
      <c r="P301" s="46"/>
      <c r="Q301" s="46"/>
      <c r="R301" s="50"/>
      <c r="S301" s="487">
        <f>S300/J268-100%</f>
        <v>0.5819710864</v>
      </c>
      <c r="T301" s="481"/>
      <c r="U301" s="50"/>
      <c r="V301" s="46"/>
      <c r="W301" s="488"/>
      <c r="X301" s="489" t="s">
        <v>227</v>
      </c>
      <c r="Y301" s="407"/>
      <c r="Z301" s="407"/>
      <c r="AA301" s="407"/>
      <c r="AB301" s="407"/>
      <c r="AC301" s="487">
        <f>AC300/J268-100%</f>
        <v>0.4734194237</v>
      </c>
      <c r="AD301" s="490"/>
      <c r="AE301" s="407"/>
      <c r="AF301" s="407"/>
      <c r="AG301" s="488"/>
      <c r="AH301" s="407" t="s">
        <v>227</v>
      </c>
      <c r="AI301" s="407"/>
      <c r="AJ301" s="407"/>
      <c r="AK301" s="407"/>
      <c r="AL301" s="407"/>
      <c r="AM301" s="491">
        <f>AM300/J268-100%</f>
        <v>0.5494055876</v>
      </c>
      <c r="AN301" s="490"/>
      <c r="AO301" s="407"/>
      <c r="AP301" s="407"/>
      <c r="AQ301" s="407"/>
    </row>
    <row r="302" ht="15.75" customHeight="1">
      <c r="A302" s="46"/>
      <c r="B302" s="46"/>
      <c r="C302" s="46"/>
      <c r="D302" s="46"/>
      <c r="E302" s="46"/>
      <c r="F302" s="46"/>
      <c r="G302" s="46"/>
      <c r="H302" s="46"/>
      <c r="I302" s="46"/>
      <c r="J302" s="46"/>
      <c r="K302" s="46"/>
      <c r="L302" s="46"/>
      <c r="M302" s="476"/>
      <c r="N302" s="492" t="s">
        <v>228</v>
      </c>
      <c r="P302" s="493"/>
      <c r="Q302" s="493"/>
      <c r="R302" s="494"/>
      <c r="S302" s="495">
        <f>RRI(J288,J268,S300)</f>
        <v>0.1048518082</v>
      </c>
      <c r="T302" s="481"/>
      <c r="U302" s="50"/>
      <c r="V302" s="46"/>
      <c r="W302" s="488"/>
      <c r="X302" s="496" t="s">
        <v>228</v>
      </c>
      <c r="Z302" s="497"/>
      <c r="AA302" s="497"/>
      <c r="AB302" s="497"/>
      <c r="AC302" s="495">
        <f>RRI(J288,J268,AC300)</f>
        <v>0.08790931077</v>
      </c>
      <c r="AD302" s="490"/>
      <c r="AE302" s="407"/>
      <c r="AF302" s="407"/>
      <c r="AG302" s="488"/>
      <c r="AH302" s="498" t="s">
        <v>228</v>
      </c>
      <c r="AJ302" s="497"/>
      <c r="AK302" s="497"/>
      <c r="AL302" s="497"/>
      <c r="AM302" s="499">
        <f>RRI(J288,J268,AM300)</f>
        <v>0.09986718025</v>
      </c>
      <c r="AN302" s="490"/>
      <c r="AO302" s="407"/>
      <c r="AP302" s="407"/>
      <c r="AQ302" s="407"/>
    </row>
    <row r="303" ht="15.75" customHeight="1">
      <c r="A303" s="46"/>
      <c r="B303" s="46"/>
      <c r="C303" s="46"/>
      <c r="D303" s="46"/>
      <c r="E303" s="46"/>
      <c r="F303" s="46"/>
      <c r="G303" s="46"/>
      <c r="H303" s="46"/>
      <c r="I303" s="46"/>
      <c r="J303" s="46"/>
      <c r="K303" s="46"/>
      <c r="L303" s="46"/>
      <c r="M303" s="476"/>
      <c r="N303" s="306" t="s">
        <v>229</v>
      </c>
      <c r="O303" s="46"/>
      <c r="P303" s="46"/>
      <c r="Q303" s="46"/>
      <c r="R303" s="50"/>
      <c r="S303" s="500">
        <f>J277</f>
        <v>0.02410876337</v>
      </c>
      <c r="T303" s="481"/>
      <c r="U303" s="50"/>
      <c r="V303" s="46"/>
      <c r="W303" s="488"/>
      <c r="X303" s="489" t="s">
        <v>229</v>
      </c>
      <c r="Y303" s="407"/>
      <c r="Z303" s="407"/>
      <c r="AA303" s="407"/>
      <c r="AB303" s="407"/>
      <c r="AC303" s="500">
        <f>S303</f>
        <v>0.02410876337</v>
      </c>
      <c r="AD303" s="490"/>
      <c r="AE303" s="407"/>
      <c r="AF303" s="407"/>
      <c r="AG303" s="488"/>
      <c r="AH303" s="407" t="s">
        <v>229</v>
      </c>
      <c r="AI303" s="407"/>
      <c r="AJ303" s="407"/>
      <c r="AK303" s="407"/>
      <c r="AL303" s="407"/>
      <c r="AM303" s="501">
        <f>AC303</f>
        <v>0.02410876337</v>
      </c>
      <c r="AN303" s="490"/>
      <c r="AO303" s="407"/>
      <c r="AP303" s="407"/>
      <c r="AQ303" s="407"/>
    </row>
    <row r="304" ht="15.75" customHeight="1">
      <c r="A304" s="46"/>
      <c r="B304" s="46"/>
      <c r="C304" s="46"/>
      <c r="D304" s="46"/>
      <c r="E304" s="46"/>
      <c r="F304" s="46"/>
      <c r="G304" s="46"/>
      <c r="H304" s="46"/>
      <c r="I304" s="46"/>
      <c r="J304" s="46"/>
      <c r="K304" s="46"/>
      <c r="L304" s="46"/>
      <c r="M304" s="476"/>
      <c r="N304" s="502" t="s">
        <v>230</v>
      </c>
      <c r="O304" s="419"/>
      <c r="P304" s="419"/>
      <c r="Q304" s="419"/>
      <c r="R304" s="503"/>
      <c r="S304" s="504">
        <f>S302+S303</f>
        <v>0.1289605716</v>
      </c>
      <c r="T304" s="481"/>
      <c r="U304" s="50"/>
      <c r="V304" s="46"/>
      <c r="W304" s="488"/>
      <c r="X304" s="505" t="s">
        <v>230</v>
      </c>
      <c r="Y304" s="506"/>
      <c r="Z304" s="506"/>
      <c r="AA304" s="506"/>
      <c r="AB304" s="506"/>
      <c r="AC304" s="504">
        <f>AC302+AC303</f>
        <v>0.1120180741</v>
      </c>
      <c r="AD304" s="490"/>
      <c r="AE304" s="407"/>
      <c r="AF304" s="407"/>
      <c r="AG304" s="488"/>
      <c r="AH304" s="507" t="s">
        <v>230</v>
      </c>
      <c r="AI304" s="506"/>
      <c r="AJ304" s="506"/>
      <c r="AK304" s="506"/>
      <c r="AL304" s="506"/>
      <c r="AM304" s="508">
        <f>AM302+AM303</f>
        <v>0.1239759436</v>
      </c>
      <c r="AN304" s="490"/>
      <c r="AO304" s="407"/>
      <c r="AP304" s="407"/>
      <c r="AQ304" s="407"/>
    </row>
    <row r="305" ht="15.75" customHeight="1">
      <c r="A305" s="46"/>
      <c r="B305" s="46"/>
      <c r="C305" s="46"/>
      <c r="D305" s="46"/>
      <c r="E305" s="46"/>
      <c r="F305" s="46"/>
      <c r="G305" s="46"/>
      <c r="H305" s="46"/>
      <c r="I305" s="46"/>
      <c r="J305" s="46"/>
      <c r="K305" s="46"/>
      <c r="L305" s="46"/>
      <c r="M305" s="476"/>
      <c r="N305" s="306" t="s">
        <v>231</v>
      </c>
      <c r="Q305" s="46"/>
      <c r="R305" s="509"/>
      <c r="S305" s="487">
        <f>S300/J282-100%</f>
        <v>0.7929005646</v>
      </c>
      <c r="T305" s="510"/>
      <c r="U305" s="509"/>
      <c r="V305" s="46"/>
      <c r="W305" s="488"/>
      <c r="X305" s="489" t="s">
        <v>232</v>
      </c>
      <c r="AA305" s="407"/>
      <c r="AB305" s="407"/>
      <c r="AC305" s="487">
        <f>AC300/J282-100%</f>
        <v>0.6698753468</v>
      </c>
      <c r="AD305" s="490"/>
      <c r="AE305" s="407"/>
      <c r="AF305" s="407"/>
      <c r="AG305" s="488"/>
      <c r="AH305" s="407" t="s">
        <v>233</v>
      </c>
      <c r="AK305" s="407"/>
      <c r="AL305" s="407"/>
      <c r="AM305" s="491">
        <f>AM300/J282-100%</f>
        <v>0.7559929993</v>
      </c>
      <c r="AN305" s="490"/>
      <c r="AO305" s="407"/>
      <c r="AP305" s="407"/>
      <c r="AQ305" s="407"/>
    </row>
    <row r="306" ht="15.75" customHeight="1">
      <c r="A306" s="46"/>
      <c r="B306" s="46"/>
      <c r="C306" s="46"/>
      <c r="D306" s="46"/>
      <c r="E306" s="46"/>
      <c r="F306" s="46"/>
      <c r="G306" s="46"/>
      <c r="H306" s="46"/>
      <c r="I306" s="46"/>
      <c r="J306" s="46"/>
      <c r="K306" s="46"/>
      <c r="L306" s="46"/>
      <c r="M306" s="476"/>
      <c r="N306" s="511" t="s">
        <v>234</v>
      </c>
      <c r="P306" s="512"/>
      <c r="Q306" s="512"/>
      <c r="R306" s="513"/>
      <c r="S306" s="514">
        <f>RRI(J288,J282,S300)</f>
        <v>0.1353268632</v>
      </c>
      <c r="T306" s="515"/>
      <c r="U306" s="183"/>
      <c r="V306" s="46"/>
      <c r="W306" s="488"/>
      <c r="X306" s="516" t="s">
        <v>234</v>
      </c>
      <c r="Z306" s="517"/>
      <c r="AA306" s="517"/>
      <c r="AB306" s="517"/>
      <c r="AC306" s="514">
        <f>RRI(J288,J282,AC300)</f>
        <v>0.117917042</v>
      </c>
      <c r="AD306" s="490"/>
      <c r="AE306" s="407"/>
      <c r="AF306" s="407"/>
      <c r="AG306" s="488"/>
      <c r="AH306" s="518" t="s">
        <v>234</v>
      </c>
      <c r="AJ306" s="517"/>
      <c r="AK306" s="517"/>
      <c r="AL306" s="517"/>
      <c r="AM306" s="519">
        <f>RRI(J288,J282,AM300)</f>
        <v>0.1302047446</v>
      </c>
      <c r="AN306" s="490"/>
      <c r="AO306" s="407"/>
      <c r="AP306" s="407"/>
      <c r="AQ306" s="407"/>
    </row>
    <row r="307" ht="15.75" customHeight="1">
      <c r="A307" s="46"/>
      <c r="B307" s="46"/>
      <c r="C307" s="46"/>
      <c r="D307" s="46"/>
      <c r="E307" s="46"/>
      <c r="F307" s="46"/>
      <c r="G307" s="46"/>
      <c r="H307" s="46"/>
      <c r="I307" s="46"/>
      <c r="J307" s="46"/>
      <c r="K307" s="46"/>
      <c r="L307" s="46"/>
      <c r="M307" s="476"/>
      <c r="N307" s="306" t="s">
        <v>229</v>
      </c>
      <c r="O307" s="46"/>
      <c r="P307" s="46"/>
      <c r="Q307" s="46"/>
      <c r="R307" s="50"/>
      <c r="S307" s="500">
        <f>J277</f>
        <v>0.02410876337</v>
      </c>
      <c r="T307" s="481"/>
      <c r="U307" s="50"/>
      <c r="V307" s="46"/>
      <c r="W307" s="488"/>
      <c r="X307" s="489" t="s">
        <v>229</v>
      </c>
      <c r="Y307" s="407"/>
      <c r="Z307" s="407"/>
      <c r="AA307" s="407"/>
      <c r="AB307" s="407"/>
      <c r="AC307" s="500">
        <f>S307</f>
        <v>0.02410876337</v>
      </c>
      <c r="AD307" s="490"/>
      <c r="AE307" s="407"/>
      <c r="AF307" s="407"/>
      <c r="AG307" s="488"/>
      <c r="AH307" s="407" t="s">
        <v>229</v>
      </c>
      <c r="AI307" s="407"/>
      <c r="AJ307" s="407"/>
      <c r="AK307" s="407"/>
      <c r="AL307" s="407"/>
      <c r="AM307" s="501">
        <f>AC307</f>
        <v>0.02410876337</v>
      </c>
      <c r="AN307" s="490"/>
      <c r="AO307" s="407"/>
      <c r="AP307" s="407"/>
      <c r="AQ307" s="407"/>
    </row>
    <row r="308" ht="15.75" customHeight="1">
      <c r="A308" s="46"/>
      <c r="B308" s="46"/>
      <c r="C308" s="46"/>
      <c r="D308" s="46"/>
      <c r="E308" s="46"/>
      <c r="F308" s="46"/>
      <c r="G308" s="46"/>
      <c r="H308" s="46"/>
      <c r="I308" s="46"/>
      <c r="J308" s="46"/>
      <c r="K308" s="46"/>
      <c r="L308" s="46"/>
      <c r="M308" s="476"/>
      <c r="N308" s="520" t="s">
        <v>230</v>
      </c>
      <c r="O308" s="425"/>
      <c r="P308" s="425"/>
      <c r="Q308" s="425"/>
      <c r="R308" s="521"/>
      <c r="S308" s="522">
        <f>S306+S307</f>
        <v>0.1594356266</v>
      </c>
      <c r="T308" s="481"/>
      <c r="U308" s="50"/>
      <c r="V308" s="46"/>
      <c r="W308" s="488"/>
      <c r="X308" s="523" t="s">
        <v>230</v>
      </c>
      <c r="Y308" s="524"/>
      <c r="Z308" s="524"/>
      <c r="AA308" s="524"/>
      <c r="AB308" s="524"/>
      <c r="AC308" s="522">
        <f>AC306+AC307</f>
        <v>0.1420258053</v>
      </c>
      <c r="AD308" s="490"/>
      <c r="AE308" s="407"/>
      <c r="AF308" s="407"/>
      <c r="AG308" s="488"/>
      <c r="AH308" s="507" t="s">
        <v>230</v>
      </c>
      <c r="AI308" s="506"/>
      <c r="AJ308" s="506"/>
      <c r="AK308" s="506"/>
      <c r="AL308" s="506"/>
      <c r="AM308" s="519">
        <f>AM306+AM307</f>
        <v>0.1543135079</v>
      </c>
      <c r="AN308" s="490"/>
      <c r="AO308" s="407"/>
      <c r="AP308" s="407"/>
      <c r="AQ308" s="407"/>
    </row>
    <row r="309" ht="15.75" customHeight="1">
      <c r="A309" s="46"/>
      <c r="B309" s="46"/>
      <c r="C309" s="46"/>
      <c r="D309" s="46"/>
      <c r="E309" s="46"/>
      <c r="F309" s="46"/>
      <c r="G309" s="46"/>
      <c r="H309" s="46"/>
      <c r="I309" s="46"/>
      <c r="J309" s="46"/>
      <c r="K309" s="46"/>
      <c r="L309" s="46"/>
      <c r="M309" s="476"/>
      <c r="N309" s="46"/>
      <c r="O309" s="46"/>
      <c r="P309" s="46"/>
      <c r="Q309" s="46"/>
      <c r="R309" s="50"/>
      <c r="S309" s="509"/>
      <c r="T309" s="481"/>
      <c r="U309" s="50"/>
      <c r="V309" s="46"/>
      <c r="W309" s="488"/>
      <c r="X309" s="407"/>
      <c r="Y309" s="407"/>
      <c r="Z309" s="407"/>
      <c r="AA309" s="407"/>
      <c r="AB309" s="407"/>
      <c r="AC309" s="509"/>
      <c r="AD309" s="490"/>
      <c r="AE309" s="407"/>
      <c r="AF309" s="407"/>
      <c r="AG309" s="488"/>
      <c r="AH309" s="407"/>
      <c r="AI309" s="407"/>
      <c r="AJ309" s="407"/>
      <c r="AK309" s="407"/>
      <c r="AL309" s="407"/>
      <c r="AM309" s="509"/>
      <c r="AN309" s="490"/>
      <c r="AO309" s="407"/>
      <c r="AP309" s="407"/>
      <c r="AQ309" s="407"/>
    </row>
    <row r="310" ht="15.75" customHeight="1">
      <c r="A310" s="46"/>
      <c r="B310" s="46"/>
      <c r="C310" s="46"/>
      <c r="D310" s="46"/>
      <c r="E310" s="46"/>
      <c r="F310" s="46"/>
      <c r="G310" s="46"/>
      <c r="H310" s="46"/>
      <c r="I310" s="46"/>
      <c r="J310" s="46"/>
      <c r="K310" s="46"/>
      <c r="L310" s="46"/>
      <c r="M310" s="476"/>
      <c r="N310" s="46"/>
      <c r="O310" s="46"/>
      <c r="P310" s="46"/>
      <c r="Q310" s="46"/>
      <c r="R310" s="50"/>
      <c r="S310" s="509"/>
      <c r="T310" s="481"/>
      <c r="U310" s="50"/>
      <c r="V310" s="46"/>
      <c r="W310" s="488"/>
      <c r="X310" s="407"/>
      <c r="Y310" s="407"/>
      <c r="Z310" s="407"/>
      <c r="AA310" s="407"/>
      <c r="AB310" s="407"/>
      <c r="AC310" s="509"/>
      <c r="AD310" s="490"/>
      <c r="AE310" s="407"/>
      <c r="AF310" s="407"/>
      <c r="AG310" s="488"/>
      <c r="AH310" s="407"/>
      <c r="AI310" s="407"/>
      <c r="AJ310" s="407"/>
      <c r="AK310" s="407"/>
      <c r="AL310" s="407"/>
      <c r="AM310" s="509"/>
      <c r="AN310" s="490"/>
      <c r="AO310" s="407"/>
      <c r="AP310" s="407"/>
      <c r="AQ310" s="407"/>
    </row>
    <row r="311" ht="15.75" customHeight="1">
      <c r="A311" s="46"/>
      <c r="B311" s="46"/>
      <c r="C311" s="46"/>
      <c r="D311" s="46"/>
      <c r="E311" s="46"/>
      <c r="F311" s="46"/>
      <c r="G311" s="46"/>
      <c r="H311" s="46"/>
      <c r="I311" s="46"/>
      <c r="J311" s="46"/>
      <c r="K311" s="46"/>
      <c r="L311" s="46"/>
      <c r="M311" s="476"/>
      <c r="N311" s="525" t="s">
        <v>235</v>
      </c>
      <c r="O311" s="478"/>
      <c r="P311" s="478"/>
      <c r="Q311" s="478"/>
      <c r="R311" s="478"/>
      <c r="S311" s="526">
        <f>S287*S296</f>
        <v>9.14379288</v>
      </c>
      <c r="T311" s="481"/>
      <c r="U311" s="50"/>
      <c r="V311" s="46"/>
      <c r="W311" s="488"/>
      <c r="X311" s="527" t="s">
        <v>235</v>
      </c>
      <c r="Y311" s="478"/>
      <c r="Z311" s="478"/>
      <c r="AA311" s="478"/>
      <c r="AB311" s="478"/>
      <c r="AC311" s="526">
        <f>AC287*AC296</f>
        <v>8.516364269</v>
      </c>
      <c r="AD311" s="490"/>
      <c r="AE311" s="407"/>
      <c r="AF311" s="407"/>
      <c r="AG311" s="488"/>
      <c r="AH311" s="528" t="s">
        <v>235</v>
      </c>
      <c r="AM311" s="529">
        <f>(AC311*0.3)+(S311*0.7)</f>
        <v>8.955564296</v>
      </c>
      <c r="AN311" s="490"/>
      <c r="AO311" s="407"/>
      <c r="AP311" s="407"/>
      <c r="AQ311" s="407"/>
    </row>
    <row r="312" ht="15.75" customHeight="1">
      <c r="A312" s="46"/>
      <c r="B312" s="46"/>
      <c r="C312" s="46"/>
      <c r="D312" s="46"/>
      <c r="E312" s="46"/>
      <c r="F312" s="46"/>
      <c r="G312" s="46"/>
      <c r="H312" s="46"/>
      <c r="I312" s="46"/>
      <c r="J312" s="46"/>
      <c r="K312" s="46"/>
      <c r="L312" s="46"/>
      <c r="M312" s="476"/>
      <c r="N312" s="306" t="s">
        <v>227</v>
      </c>
      <c r="O312" s="46"/>
      <c r="P312" s="46"/>
      <c r="Q312" s="46"/>
      <c r="R312" s="50"/>
      <c r="S312" s="500">
        <f>S311/J268-100%</f>
        <v>0.3446754235</v>
      </c>
      <c r="T312" s="481"/>
      <c r="U312" s="50"/>
      <c r="V312" s="46"/>
      <c r="W312" s="488"/>
      <c r="X312" s="489" t="s">
        <v>227</v>
      </c>
      <c r="Y312" s="407"/>
      <c r="Z312" s="407"/>
      <c r="AA312" s="407"/>
      <c r="AB312" s="407"/>
      <c r="AC312" s="500">
        <f>AC311/J268-100%</f>
        <v>0.2524065101</v>
      </c>
      <c r="AD312" s="490"/>
      <c r="AE312" s="407"/>
      <c r="AF312" s="407"/>
      <c r="AG312" s="488"/>
      <c r="AH312" s="407" t="s">
        <v>227</v>
      </c>
      <c r="AI312" s="407"/>
      <c r="AJ312" s="407"/>
      <c r="AK312" s="407"/>
      <c r="AL312" s="407"/>
      <c r="AM312" s="501">
        <f>AM311/J268-100%</f>
        <v>0.3169947495</v>
      </c>
      <c r="AN312" s="490"/>
      <c r="AO312" s="407"/>
      <c r="AP312" s="407"/>
      <c r="AQ312" s="407"/>
    </row>
    <row r="313" ht="15.75" customHeight="1">
      <c r="A313" s="46"/>
      <c r="B313" s="46"/>
      <c r="C313" s="46"/>
      <c r="D313" s="46"/>
      <c r="E313" s="46"/>
      <c r="F313" s="46"/>
      <c r="G313" s="46"/>
      <c r="H313" s="46"/>
      <c r="I313" s="46"/>
      <c r="J313" s="46"/>
      <c r="K313" s="46"/>
      <c r="L313" s="46"/>
      <c r="M313" s="476"/>
      <c r="N313" s="492" t="s">
        <v>228</v>
      </c>
      <c r="P313" s="493"/>
      <c r="Q313" s="512"/>
      <c r="R313" s="530"/>
      <c r="S313" s="531">
        <f>RRI(J288,J268,S311)</f>
        <v>0.06649867198</v>
      </c>
      <c r="T313" s="481"/>
      <c r="U313" s="50"/>
      <c r="V313" s="46"/>
      <c r="W313" s="488"/>
      <c r="X313" s="496" t="s">
        <v>228</v>
      </c>
      <c r="Z313" s="497"/>
      <c r="AA313" s="517"/>
      <c r="AB313" s="517"/>
      <c r="AC313" s="531">
        <f>RRI(4,J268,AC311)</f>
        <v>0.05787981137</v>
      </c>
      <c r="AD313" s="490"/>
      <c r="AE313" s="407"/>
      <c r="AF313" s="407"/>
      <c r="AG313" s="488"/>
      <c r="AH313" s="452" t="s">
        <v>228</v>
      </c>
      <c r="AJ313" s="407"/>
      <c r="AK313" s="407"/>
      <c r="AL313" s="407"/>
      <c r="AM313" s="532">
        <f>RRI(J288,J268,AM311)</f>
        <v>0.06168707726</v>
      </c>
      <c r="AN313" s="490"/>
      <c r="AO313" s="407"/>
      <c r="AP313" s="407"/>
      <c r="AQ313" s="407"/>
    </row>
    <row r="314" ht="15.75" customHeight="1">
      <c r="A314" s="46"/>
      <c r="B314" s="46"/>
      <c r="C314" s="46"/>
      <c r="D314" s="46"/>
      <c r="E314" s="46"/>
      <c r="F314" s="46"/>
      <c r="G314" s="46"/>
      <c r="H314" s="46"/>
      <c r="I314" s="46"/>
      <c r="J314" s="46"/>
      <c r="K314" s="46"/>
      <c r="L314" s="46"/>
      <c r="M314" s="476"/>
      <c r="N314" s="306" t="s">
        <v>229</v>
      </c>
      <c r="O314" s="46"/>
      <c r="P314" s="46"/>
      <c r="Q314" s="46"/>
      <c r="R314" s="50"/>
      <c r="S314" s="500">
        <f>J277</f>
        <v>0.02410876337</v>
      </c>
      <c r="T314" s="481"/>
      <c r="U314" s="50"/>
      <c r="V314" s="46"/>
      <c r="W314" s="488"/>
      <c r="X314" s="489" t="s">
        <v>229</v>
      </c>
      <c r="Y314" s="407"/>
      <c r="Z314" s="407"/>
      <c r="AA314" s="407"/>
      <c r="AB314" s="407"/>
      <c r="AC314" s="500">
        <f>S314</f>
        <v>0.02410876337</v>
      </c>
      <c r="AD314" s="490"/>
      <c r="AE314" s="407"/>
      <c r="AF314" s="407"/>
      <c r="AG314" s="488"/>
      <c r="AH314" s="407" t="s">
        <v>229</v>
      </c>
      <c r="AI314" s="407"/>
      <c r="AJ314" s="407"/>
      <c r="AK314" s="407"/>
      <c r="AL314" s="407"/>
      <c r="AM314" s="501">
        <f>AC314</f>
        <v>0.02410876337</v>
      </c>
      <c r="AN314" s="490"/>
      <c r="AO314" s="407"/>
      <c r="AP314" s="407"/>
      <c r="AQ314" s="407"/>
    </row>
    <row r="315" ht="15.75" customHeight="1">
      <c r="A315" s="46"/>
      <c r="B315" s="46"/>
      <c r="C315" s="46"/>
      <c r="D315" s="46"/>
      <c r="E315" s="46"/>
      <c r="F315" s="46"/>
      <c r="G315" s="46"/>
      <c r="H315" s="46"/>
      <c r="I315" s="46"/>
      <c r="J315" s="46"/>
      <c r="K315" s="46"/>
      <c r="L315" s="46"/>
      <c r="M315" s="476"/>
      <c r="N315" s="502" t="s">
        <v>230</v>
      </c>
      <c r="O315" s="419"/>
      <c r="P315" s="419"/>
      <c r="Q315" s="419"/>
      <c r="R315" s="503"/>
      <c r="S315" s="495">
        <f>S313+S314</f>
        <v>0.09060743535</v>
      </c>
      <c r="T315" s="481"/>
      <c r="U315" s="50"/>
      <c r="V315" s="46"/>
      <c r="W315" s="488"/>
      <c r="X315" s="505" t="s">
        <v>230</v>
      </c>
      <c r="Y315" s="506"/>
      <c r="Z315" s="506"/>
      <c r="AA315" s="506"/>
      <c r="AB315" s="506"/>
      <c r="AC315" s="495">
        <f>AC313+AC314</f>
        <v>0.08198857474</v>
      </c>
      <c r="AD315" s="490"/>
      <c r="AE315" s="407"/>
      <c r="AF315" s="407"/>
      <c r="AG315" s="488"/>
      <c r="AH315" s="533" t="s">
        <v>230</v>
      </c>
      <c r="AI315" s="534"/>
      <c r="AJ315" s="534"/>
      <c r="AK315" s="534"/>
      <c r="AL315" s="534"/>
      <c r="AM315" s="535">
        <f>AM313+AM314</f>
        <v>0.08579584063</v>
      </c>
      <c r="AN315" s="490"/>
      <c r="AO315" s="407"/>
      <c r="AP315" s="407"/>
      <c r="AQ315" s="407"/>
    </row>
    <row r="316" ht="15.75" customHeight="1">
      <c r="A316" s="46"/>
      <c r="B316" s="46"/>
      <c r="C316" s="46"/>
      <c r="D316" s="46"/>
      <c r="E316" s="46"/>
      <c r="F316" s="46"/>
      <c r="G316" s="46"/>
      <c r="H316" s="46"/>
      <c r="I316" s="46"/>
      <c r="J316" s="46"/>
      <c r="K316" s="46"/>
      <c r="L316" s="46"/>
      <c r="M316" s="476"/>
      <c r="N316" s="306" t="s">
        <v>236</v>
      </c>
      <c r="Q316" s="46"/>
      <c r="R316" s="183"/>
      <c r="S316" s="536">
        <f>S311/J282-100%</f>
        <v>0.5239654799</v>
      </c>
      <c r="T316" s="515"/>
      <c r="U316" s="183"/>
      <c r="V316" s="46"/>
      <c r="W316" s="488"/>
      <c r="X316" s="489" t="s">
        <v>237</v>
      </c>
      <c r="AA316" s="407"/>
      <c r="AB316" s="407"/>
      <c r="AC316" s="536">
        <f>AC311/J282-100%</f>
        <v>0.4193940448</v>
      </c>
      <c r="AD316" s="490"/>
      <c r="AE316" s="407"/>
      <c r="AF316" s="407"/>
      <c r="AG316" s="488"/>
      <c r="AH316" s="407" t="s">
        <v>238</v>
      </c>
      <c r="AK316" s="407"/>
      <c r="AL316" s="407"/>
      <c r="AM316" s="537">
        <f>AM311/J282-100%</f>
        <v>0.4925940494</v>
      </c>
      <c r="AN316" s="490"/>
      <c r="AO316" s="407"/>
      <c r="AP316" s="407"/>
      <c r="AQ316" s="407"/>
    </row>
    <row r="317" ht="15.75" customHeight="1">
      <c r="A317" s="46"/>
      <c r="B317" s="46"/>
      <c r="C317" s="46"/>
      <c r="D317" s="46"/>
      <c r="E317" s="46"/>
      <c r="F317" s="46"/>
      <c r="G317" s="46"/>
      <c r="H317" s="46"/>
      <c r="I317" s="46"/>
      <c r="J317" s="46"/>
      <c r="K317" s="46"/>
      <c r="L317" s="46"/>
      <c r="M317" s="476"/>
      <c r="N317" s="511" t="s">
        <v>234</v>
      </c>
      <c r="P317" s="512"/>
      <c r="Q317" s="512"/>
      <c r="R317" s="530"/>
      <c r="S317" s="531">
        <f>RRI(J288,J282,S311)</f>
        <v>0.09591583492</v>
      </c>
      <c r="T317" s="481"/>
      <c r="U317" s="50"/>
      <c r="V317" s="46"/>
      <c r="W317" s="488"/>
      <c r="X317" s="516" t="s">
        <v>234</v>
      </c>
      <c r="Z317" s="517"/>
      <c r="AA317" s="517"/>
      <c r="AB317" s="517"/>
      <c r="AC317" s="531">
        <f>RRI(J288,J282,AC311)</f>
        <v>0.07911036733</v>
      </c>
      <c r="AD317" s="490"/>
      <c r="AE317" s="407"/>
      <c r="AF317" s="407"/>
      <c r="AG317" s="488"/>
      <c r="AH317" s="452" t="s">
        <v>234</v>
      </c>
      <c r="AJ317" s="407"/>
      <c r="AK317" s="407"/>
      <c r="AL317" s="407"/>
      <c r="AM317" s="532">
        <f>RRI(J288,J282,AM311)</f>
        <v>0.0909715223</v>
      </c>
      <c r="AN317" s="490"/>
      <c r="AO317" s="407"/>
      <c r="AP317" s="407"/>
      <c r="AQ317" s="407"/>
    </row>
    <row r="318" ht="15.75" customHeight="1">
      <c r="A318" s="46"/>
      <c r="B318" s="46"/>
      <c r="C318" s="46"/>
      <c r="D318" s="46"/>
      <c r="E318" s="46"/>
      <c r="F318" s="46"/>
      <c r="G318" s="46"/>
      <c r="H318" s="46"/>
      <c r="I318" s="46"/>
      <c r="J318" s="46"/>
      <c r="K318" s="46"/>
      <c r="L318" s="46"/>
      <c r="M318" s="476"/>
      <c r="N318" s="306" t="s">
        <v>229</v>
      </c>
      <c r="O318" s="46"/>
      <c r="P318" s="46"/>
      <c r="Q318" s="46"/>
      <c r="R318" s="50"/>
      <c r="S318" s="500">
        <f>J277</f>
        <v>0.02410876337</v>
      </c>
      <c r="T318" s="481"/>
      <c r="U318" s="50"/>
      <c r="V318" s="46"/>
      <c r="W318" s="488"/>
      <c r="X318" s="489" t="s">
        <v>229</v>
      </c>
      <c r="Y318" s="407"/>
      <c r="Z318" s="407"/>
      <c r="AA318" s="407"/>
      <c r="AB318" s="407"/>
      <c r="AC318" s="500">
        <f>S318</f>
        <v>0.02410876337</v>
      </c>
      <c r="AD318" s="490"/>
      <c r="AE318" s="407"/>
      <c r="AF318" s="407"/>
      <c r="AG318" s="488"/>
      <c r="AH318" s="407" t="s">
        <v>229</v>
      </c>
      <c r="AI318" s="407"/>
      <c r="AJ318" s="407"/>
      <c r="AK318" s="407"/>
      <c r="AL318" s="407"/>
      <c r="AM318" s="501">
        <f>AC318</f>
        <v>0.02410876337</v>
      </c>
      <c r="AN318" s="490"/>
      <c r="AO318" s="407"/>
      <c r="AP318" s="407"/>
      <c r="AQ318" s="407"/>
    </row>
    <row r="319" ht="15.75" customHeight="1">
      <c r="A319" s="46"/>
      <c r="B319" s="46"/>
      <c r="C319" s="46"/>
      <c r="D319" s="46"/>
      <c r="E319" s="46"/>
      <c r="F319" s="46"/>
      <c r="G319" s="46"/>
      <c r="H319" s="46"/>
      <c r="I319" s="46"/>
      <c r="J319" s="46"/>
      <c r="K319" s="46"/>
      <c r="L319" s="46"/>
      <c r="M319" s="476"/>
      <c r="N319" s="520" t="s">
        <v>230</v>
      </c>
      <c r="O319" s="425"/>
      <c r="P319" s="425"/>
      <c r="Q319" s="425"/>
      <c r="R319" s="521"/>
      <c r="S319" s="538">
        <f>S317+S318</f>
        <v>0.1200245983</v>
      </c>
      <c r="T319" s="481"/>
      <c r="U319" s="50"/>
      <c r="V319" s="46"/>
      <c r="W319" s="488"/>
      <c r="X319" s="523" t="s">
        <v>230</v>
      </c>
      <c r="Y319" s="524"/>
      <c r="Z319" s="524"/>
      <c r="AA319" s="524"/>
      <c r="AB319" s="524"/>
      <c r="AC319" s="538">
        <f>AC317+AC318</f>
        <v>0.1032191307</v>
      </c>
      <c r="AD319" s="490"/>
      <c r="AE319" s="407"/>
      <c r="AF319" s="407"/>
      <c r="AG319" s="488"/>
      <c r="AH319" s="539" t="s">
        <v>230</v>
      </c>
      <c r="AI319" s="540"/>
      <c r="AJ319" s="540"/>
      <c r="AK319" s="540"/>
      <c r="AL319" s="540"/>
      <c r="AM319" s="508">
        <f>AM317+AM318</f>
        <v>0.1150802857</v>
      </c>
      <c r="AN319" s="490"/>
      <c r="AO319" s="407"/>
      <c r="AP319" s="407"/>
      <c r="AQ319" s="407"/>
    </row>
    <row r="320" ht="15.75" customHeight="1">
      <c r="A320" s="46"/>
      <c r="B320" s="46"/>
      <c r="C320" s="46"/>
      <c r="D320" s="46"/>
      <c r="E320" s="46"/>
      <c r="F320" s="46"/>
      <c r="G320" s="46"/>
      <c r="H320" s="46"/>
      <c r="I320" s="46"/>
      <c r="J320" s="46"/>
      <c r="K320" s="46"/>
      <c r="L320" s="46"/>
      <c r="M320" s="541"/>
      <c r="N320" s="542"/>
      <c r="O320" s="542"/>
      <c r="P320" s="542"/>
      <c r="Q320" s="542"/>
      <c r="R320" s="543"/>
      <c r="S320" s="543"/>
      <c r="T320" s="544"/>
      <c r="U320" s="50"/>
      <c r="V320" s="46"/>
      <c r="W320" s="545"/>
      <c r="X320" s="546"/>
      <c r="Y320" s="546"/>
      <c r="Z320" s="546"/>
      <c r="AA320" s="546"/>
      <c r="AB320" s="546"/>
      <c r="AC320" s="543"/>
      <c r="AD320" s="547"/>
      <c r="AE320" s="407"/>
      <c r="AF320" s="407"/>
      <c r="AG320" s="545"/>
      <c r="AH320" s="546"/>
      <c r="AI320" s="546"/>
      <c r="AJ320" s="546"/>
      <c r="AK320" s="546"/>
      <c r="AL320" s="546"/>
      <c r="AM320" s="543"/>
      <c r="AN320" s="547"/>
      <c r="AO320" s="407"/>
      <c r="AP320" s="407"/>
      <c r="AQ320" s="407"/>
    </row>
    <row r="321" ht="15.75" customHeight="1">
      <c r="A321" s="46"/>
      <c r="B321" s="46"/>
      <c r="C321" s="46"/>
      <c r="D321" s="46"/>
      <c r="E321" s="46"/>
      <c r="F321" s="46"/>
      <c r="G321" s="46"/>
      <c r="H321" s="46"/>
      <c r="I321" s="46"/>
      <c r="J321" s="46"/>
      <c r="K321" s="46"/>
      <c r="L321" s="46"/>
      <c r="M321" s="46"/>
      <c r="N321" s="46"/>
      <c r="O321" s="46"/>
      <c r="P321" s="46"/>
      <c r="Q321" s="46"/>
      <c r="R321" s="50"/>
      <c r="S321" s="183"/>
      <c r="T321" s="50"/>
      <c r="U321" s="50"/>
      <c r="V321" s="46"/>
      <c r="W321" s="407"/>
      <c r="X321" s="407"/>
      <c r="Y321" s="407"/>
      <c r="Z321" s="407"/>
      <c r="AA321" s="407"/>
      <c r="AB321" s="407"/>
      <c r="AC321" s="183"/>
      <c r="AD321" s="407"/>
      <c r="AE321" s="407"/>
      <c r="AF321" s="407"/>
      <c r="AG321" s="407"/>
      <c r="AH321" s="407"/>
      <c r="AI321" s="407"/>
      <c r="AJ321" s="407"/>
      <c r="AK321" s="407"/>
      <c r="AL321" s="407"/>
      <c r="AM321" s="183"/>
      <c r="AN321" s="407"/>
      <c r="AO321" s="407"/>
      <c r="AP321" s="407"/>
      <c r="AQ321" s="407"/>
    </row>
    <row r="322" ht="15.75" customHeight="1">
      <c r="A322" s="46"/>
      <c r="B322" s="46"/>
      <c r="C322" s="46"/>
      <c r="M322" s="46"/>
      <c r="N322" s="525" t="s">
        <v>239</v>
      </c>
      <c r="O322" s="478"/>
      <c r="P322" s="478"/>
      <c r="Q322" s="478"/>
      <c r="R322" s="478"/>
      <c r="S322" s="526">
        <f>S287*S297</f>
        <v>8.60592271</v>
      </c>
      <c r="T322" s="50"/>
      <c r="U322" s="50"/>
      <c r="V322" s="46"/>
      <c r="W322" s="407"/>
      <c r="X322" s="527" t="s">
        <v>239</v>
      </c>
      <c r="Y322" s="478"/>
      <c r="Z322" s="478"/>
      <c r="AA322" s="478"/>
      <c r="AB322" s="478"/>
      <c r="AC322" s="526">
        <f>AC287*AC297</f>
        <v>8.015401665</v>
      </c>
      <c r="AD322" s="407"/>
      <c r="AE322" s="407"/>
      <c r="AF322" s="407"/>
      <c r="AG322" s="407"/>
      <c r="AH322" s="528" t="s">
        <v>239</v>
      </c>
      <c r="AM322" s="529">
        <f>(AC322*0.3)+(S322*0.7)</f>
        <v>8.428766397</v>
      </c>
      <c r="AN322" s="407"/>
      <c r="AO322" s="407"/>
      <c r="AP322" s="407"/>
      <c r="AQ322" s="407"/>
    </row>
    <row r="323" ht="15.75" customHeight="1">
      <c r="A323" s="46"/>
      <c r="B323" s="46"/>
      <c r="C323" s="46"/>
      <c r="D323" s="46"/>
      <c r="E323" s="46"/>
      <c r="F323" s="46"/>
      <c r="G323" s="46"/>
      <c r="H323" s="46"/>
      <c r="I323" s="46"/>
      <c r="J323" s="46"/>
      <c r="K323" s="46"/>
      <c r="L323" s="46"/>
      <c r="M323" s="46"/>
      <c r="N323" s="306" t="s">
        <v>227</v>
      </c>
      <c r="O323" s="46"/>
      <c r="P323" s="46"/>
      <c r="Q323" s="46"/>
      <c r="R323" s="50"/>
      <c r="S323" s="500">
        <f>S322/J268-100%</f>
        <v>0.2655768692</v>
      </c>
      <c r="T323" s="50"/>
      <c r="U323" s="50"/>
      <c r="V323" s="46"/>
      <c r="W323" s="407"/>
      <c r="X323" s="489" t="s">
        <v>227</v>
      </c>
      <c r="Y323" s="407"/>
      <c r="Z323" s="407"/>
      <c r="AA323" s="407"/>
      <c r="AB323" s="407"/>
      <c r="AC323" s="500">
        <f>AC322/J268-100%</f>
        <v>0.1787355389</v>
      </c>
      <c r="AD323" s="407"/>
      <c r="AE323" s="407"/>
      <c r="AF323" s="407"/>
      <c r="AG323" s="407"/>
      <c r="AH323" s="407" t="s">
        <v>227</v>
      </c>
      <c r="AI323" s="407"/>
      <c r="AJ323" s="407"/>
      <c r="AK323" s="407"/>
      <c r="AL323" s="407"/>
      <c r="AM323" s="501">
        <f>AM322/J268-100%</f>
        <v>0.2395244701</v>
      </c>
      <c r="AN323" s="407"/>
      <c r="AO323" s="407"/>
      <c r="AP323" s="407"/>
      <c r="AQ323" s="407"/>
    </row>
    <row r="324" ht="15.75" customHeight="1">
      <c r="A324" s="46"/>
      <c r="B324" s="46"/>
      <c r="C324" s="46"/>
      <c r="D324" s="46"/>
      <c r="E324" s="46"/>
      <c r="F324" s="46"/>
      <c r="G324" s="46"/>
      <c r="H324" s="46"/>
      <c r="I324" s="46"/>
      <c r="J324" s="46"/>
      <c r="K324" s="46"/>
      <c r="L324" s="46"/>
      <c r="M324" s="46"/>
      <c r="N324" s="492" t="s">
        <v>228</v>
      </c>
      <c r="P324" s="493"/>
      <c r="Q324" s="512"/>
      <c r="R324" s="530"/>
      <c r="S324" s="531">
        <f>RRI(J288,J268,S322)</f>
        <v>0.05253521885</v>
      </c>
      <c r="T324" s="50"/>
      <c r="U324" s="50"/>
      <c r="V324" s="46"/>
      <c r="W324" s="407"/>
      <c r="X324" s="496" t="s">
        <v>228</v>
      </c>
      <c r="Z324" s="497"/>
      <c r="AA324" s="517"/>
      <c r="AB324" s="517"/>
      <c r="AC324" s="531">
        <f>RRI(J288,J268,AC322)</f>
        <v>0.0363949771</v>
      </c>
      <c r="AD324" s="407"/>
      <c r="AE324" s="407"/>
      <c r="AF324" s="407"/>
      <c r="AG324" s="407"/>
      <c r="AH324" s="452" t="s">
        <v>228</v>
      </c>
      <c r="AJ324" s="407"/>
      <c r="AK324" s="407"/>
      <c r="AL324" s="407"/>
      <c r="AM324" s="532">
        <f>RRI(J288,J268,AM322)</f>
        <v>0.04778662137</v>
      </c>
      <c r="AN324" s="407"/>
      <c r="AO324" s="407"/>
      <c r="AP324" s="407"/>
      <c r="AQ324" s="407"/>
    </row>
    <row r="325" ht="15.75" customHeight="1">
      <c r="A325" s="46"/>
      <c r="B325" s="46"/>
      <c r="C325" s="46"/>
      <c r="D325" s="46"/>
      <c r="E325" s="46"/>
      <c r="F325" s="46"/>
      <c r="G325" s="46"/>
      <c r="H325" s="46"/>
      <c r="I325" s="46"/>
      <c r="J325" s="46"/>
      <c r="K325" s="46"/>
      <c r="L325" s="46"/>
      <c r="M325" s="46"/>
      <c r="N325" s="306" t="s">
        <v>229</v>
      </c>
      <c r="O325" s="46"/>
      <c r="P325" s="46"/>
      <c r="Q325" s="46"/>
      <c r="R325" s="46"/>
      <c r="S325" s="500">
        <f>J277</f>
        <v>0.02410876337</v>
      </c>
      <c r="T325" s="46"/>
      <c r="U325" s="46"/>
      <c r="V325" s="46"/>
      <c r="W325" s="407"/>
      <c r="X325" s="489" t="s">
        <v>229</v>
      </c>
      <c r="Y325" s="407"/>
      <c r="Z325" s="407"/>
      <c r="AA325" s="407"/>
      <c r="AB325" s="407"/>
      <c r="AC325" s="500">
        <f>S325</f>
        <v>0.02410876337</v>
      </c>
      <c r="AD325" s="407"/>
      <c r="AE325" s="407"/>
      <c r="AF325" s="407"/>
      <c r="AG325" s="407"/>
      <c r="AH325" s="407" t="s">
        <v>229</v>
      </c>
      <c r="AI325" s="407"/>
      <c r="AJ325" s="407"/>
      <c r="AK325" s="407"/>
      <c r="AL325" s="407"/>
      <c r="AM325" s="501">
        <f>AC325</f>
        <v>0.02410876337</v>
      </c>
      <c r="AN325" s="407"/>
      <c r="AO325" s="407"/>
      <c r="AP325" s="407"/>
      <c r="AQ325" s="407"/>
    </row>
    <row r="326" ht="15.75" customHeight="1">
      <c r="A326" s="46"/>
      <c r="B326" s="46"/>
      <c r="C326" s="46"/>
      <c r="D326" s="46"/>
      <c r="E326" s="46"/>
      <c r="F326" s="46"/>
      <c r="G326" s="46"/>
      <c r="H326" s="46"/>
      <c r="I326" s="46"/>
      <c r="J326" s="46"/>
      <c r="K326" s="46"/>
      <c r="L326" s="46"/>
      <c r="M326" s="46"/>
      <c r="N326" s="502" t="s">
        <v>230</v>
      </c>
      <c r="O326" s="419"/>
      <c r="P326" s="419"/>
      <c r="Q326" s="419"/>
      <c r="R326" s="419"/>
      <c r="S326" s="495">
        <f>S324+S325</f>
        <v>0.07664398222</v>
      </c>
      <c r="T326" s="46"/>
      <c r="U326" s="46"/>
      <c r="V326" s="46"/>
      <c r="W326" s="46"/>
      <c r="X326" s="502" t="s">
        <v>230</v>
      </c>
      <c r="Y326" s="506"/>
      <c r="Z326" s="506"/>
      <c r="AA326" s="506"/>
      <c r="AB326" s="506"/>
      <c r="AC326" s="495">
        <f>AC324+AC325</f>
        <v>0.06050374047</v>
      </c>
      <c r="AD326" s="407"/>
      <c r="AE326" s="407"/>
      <c r="AF326" s="407"/>
      <c r="AG326" s="407"/>
      <c r="AH326" s="548" t="s">
        <v>230</v>
      </c>
      <c r="AI326" s="549"/>
      <c r="AJ326" s="549"/>
      <c r="AK326" s="549"/>
      <c r="AL326" s="549"/>
      <c r="AM326" s="550">
        <f>AM324+AM325</f>
        <v>0.07189538474</v>
      </c>
      <c r="AN326" s="407"/>
      <c r="AO326" s="407"/>
      <c r="AP326" s="407"/>
      <c r="AQ326" s="407"/>
    </row>
    <row r="327" ht="15.75" customHeight="1">
      <c r="A327" s="46"/>
      <c r="B327" s="46"/>
      <c r="C327" s="46"/>
      <c r="D327" s="46"/>
      <c r="E327" s="46"/>
      <c r="F327" s="46"/>
      <c r="G327" s="46"/>
      <c r="H327" s="46"/>
      <c r="I327" s="46"/>
      <c r="J327" s="46"/>
      <c r="K327" s="46"/>
      <c r="L327" s="46"/>
      <c r="M327" s="46"/>
      <c r="N327" s="306" t="s">
        <v>240</v>
      </c>
      <c r="Q327" s="50"/>
      <c r="R327" s="46"/>
      <c r="S327" s="536">
        <f>S322/J282-100%</f>
        <v>0.4343204517</v>
      </c>
      <c r="T327" s="46"/>
      <c r="U327" s="46"/>
      <c r="V327" s="46"/>
      <c r="W327" s="407"/>
      <c r="X327" s="489" t="s">
        <v>241</v>
      </c>
      <c r="AA327" s="407"/>
      <c r="AB327" s="407"/>
      <c r="AC327" s="536">
        <f>AC322/J282-100%</f>
        <v>0.3359002775</v>
      </c>
      <c r="AD327" s="407"/>
      <c r="AE327" s="407"/>
      <c r="AF327" s="407"/>
      <c r="AG327" s="407"/>
      <c r="AH327" s="407" t="s">
        <v>242</v>
      </c>
      <c r="AK327" s="407"/>
      <c r="AL327" s="407"/>
      <c r="AM327" s="537">
        <f>AM322/J282-100%</f>
        <v>0.4047943994</v>
      </c>
      <c r="AN327" s="407"/>
      <c r="AO327" s="407"/>
      <c r="AP327" s="407"/>
      <c r="AQ327" s="407"/>
    </row>
    <row r="328" ht="15.75" customHeight="1">
      <c r="A328" s="46"/>
      <c r="B328" s="46"/>
      <c r="C328" s="46"/>
      <c r="D328" s="46"/>
      <c r="E328" s="46"/>
      <c r="F328" s="46"/>
      <c r="G328" s="46"/>
      <c r="H328" s="46"/>
      <c r="I328" s="46"/>
      <c r="J328" s="46"/>
      <c r="K328" s="46"/>
      <c r="L328" s="46"/>
      <c r="M328" s="46"/>
      <c r="N328" s="511" t="s">
        <v>234</v>
      </c>
      <c r="P328" s="551"/>
      <c r="Q328" s="551"/>
      <c r="R328" s="512"/>
      <c r="S328" s="531">
        <f>RRI(J288,J282,S322)</f>
        <v>0.08156722877</v>
      </c>
      <c r="T328" s="46"/>
      <c r="U328" s="46"/>
      <c r="V328" s="46"/>
      <c r="W328" s="407"/>
      <c r="X328" s="516" t="s">
        <v>234</v>
      </c>
      <c r="Z328" s="517"/>
      <c r="AA328" s="517"/>
      <c r="AB328" s="517"/>
      <c r="AC328" s="531">
        <f>RRI(J288,J282,AC322)</f>
        <v>0.0649817918</v>
      </c>
      <c r="AD328" s="407"/>
      <c r="AE328" s="407"/>
      <c r="AF328" s="407"/>
      <c r="AG328" s="407"/>
      <c r="AH328" s="452" t="s">
        <v>234</v>
      </c>
      <c r="AJ328" s="407"/>
      <c r="AK328" s="407"/>
      <c r="AL328" s="407"/>
      <c r="AM328" s="532">
        <f>RRI(J288,J282,AM322)</f>
        <v>0.07668765105</v>
      </c>
      <c r="AN328" s="407"/>
      <c r="AO328" s="407"/>
      <c r="AP328" s="407"/>
      <c r="AQ328" s="407"/>
    </row>
    <row r="329" ht="15.75" customHeight="1">
      <c r="A329" s="46"/>
      <c r="B329" s="46"/>
      <c r="C329" s="46"/>
      <c r="D329" s="46"/>
      <c r="E329" s="46"/>
      <c r="F329" s="46"/>
      <c r="G329" s="46"/>
      <c r="H329" s="46"/>
      <c r="I329" s="46"/>
      <c r="J329" s="46"/>
      <c r="K329" s="46"/>
      <c r="L329" s="46"/>
      <c r="M329" s="46"/>
      <c r="N329" s="306" t="s">
        <v>229</v>
      </c>
      <c r="O329" s="85"/>
      <c r="P329" s="85"/>
      <c r="Q329" s="85"/>
      <c r="R329" s="46"/>
      <c r="S329" s="500">
        <f>J277</f>
        <v>0.02410876337</v>
      </c>
      <c r="T329" s="46"/>
      <c r="U329" s="46"/>
      <c r="V329" s="46"/>
      <c r="W329" s="407"/>
      <c r="X329" s="489" t="s">
        <v>229</v>
      </c>
      <c r="Y329" s="407"/>
      <c r="Z329" s="407"/>
      <c r="AA329" s="407"/>
      <c r="AB329" s="407"/>
      <c r="AC329" s="500">
        <f>S329</f>
        <v>0.02410876337</v>
      </c>
      <c r="AD329" s="407"/>
      <c r="AE329" s="407"/>
      <c r="AF329" s="407"/>
      <c r="AG329" s="407"/>
      <c r="AH329" s="407" t="s">
        <v>229</v>
      </c>
      <c r="AI329" s="407"/>
      <c r="AJ329" s="407"/>
      <c r="AK329" s="407"/>
      <c r="AL329" s="407"/>
      <c r="AM329" s="501">
        <f>AC329</f>
        <v>0.02410876337</v>
      </c>
      <c r="AN329" s="407"/>
      <c r="AO329" s="407"/>
      <c r="AP329" s="407"/>
      <c r="AQ329" s="407"/>
    </row>
    <row r="330" ht="15.75" customHeight="1">
      <c r="A330" s="46"/>
      <c r="B330" s="46"/>
      <c r="C330" s="46"/>
      <c r="D330" s="46"/>
      <c r="E330" s="46"/>
      <c r="F330" s="46"/>
      <c r="G330" s="46"/>
      <c r="H330" s="46"/>
      <c r="I330" s="46"/>
      <c r="J330" s="46"/>
      <c r="K330" s="46"/>
      <c r="L330" s="46"/>
      <c r="M330" s="46"/>
      <c r="N330" s="520" t="s">
        <v>230</v>
      </c>
      <c r="O330" s="552"/>
      <c r="P330" s="552"/>
      <c r="Q330" s="552"/>
      <c r="R330" s="425"/>
      <c r="S330" s="538">
        <f>S328+S329</f>
        <v>0.1056759921</v>
      </c>
      <c r="T330" s="46"/>
      <c r="U330" s="46"/>
      <c r="V330" s="46"/>
      <c r="W330" s="407"/>
      <c r="X330" s="523" t="s">
        <v>230</v>
      </c>
      <c r="Y330" s="524"/>
      <c r="Z330" s="524"/>
      <c r="AA330" s="524"/>
      <c r="AB330" s="524"/>
      <c r="AC330" s="538">
        <f>AC328+AC329</f>
        <v>0.08909055517</v>
      </c>
      <c r="AD330" s="407"/>
      <c r="AE330" s="407"/>
      <c r="AF330" s="407"/>
      <c r="AG330" s="407"/>
      <c r="AH330" s="533" t="s">
        <v>230</v>
      </c>
      <c r="AI330" s="534"/>
      <c r="AJ330" s="534"/>
      <c r="AK330" s="534"/>
      <c r="AL330" s="534"/>
      <c r="AM330" s="535">
        <f>AM328+AM329</f>
        <v>0.1007964144</v>
      </c>
      <c r="AN330" s="407"/>
      <c r="AO330" s="407"/>
      <c r="AP330" s="407"/>
      <c r="AQ330" s="407"/>
    </row>
    <row r="331" ht="15.75" customHeight="1">
      <c r="A331" s="46"/>
      <c r="B331" s="46"/>
      <c r="C331" s="46"/>
      <c r="D331" s="46"/>
      <c r="E331" s="46"/>
      <c r="F331" s="46"/>
      <c r="G331" s="46"/>
      <c r="H331" s="46"/>
      <c r="I331" s="46"/>
      <c r="J331" s="46"/>
      <c r="K331" s="46"/>
      <c r="L331" s="46"/>
      <c r="M331" s="46"/>
      <c r="N331" s="46"/>
      <c r="O331" s="50"/>
      <c r="P331" s="50"/>
      <c r="Q331" s="50"/>
      <c r="R331" s="46"/>
      <c r="S331" s="46"/>
      <c r="T331" s="46"/>
      <c r="U331" s="46"/>
      <c r="V331" s="46"/>
      <c r="W331" s="407"/>
      <c r="X331" s="407"/>
      <c r="Y331" s="407"/>
      <c r="Z331" s="407"/>
      <c r="AA331" s="407"/>
      <c r="AB331" s="407"/>
      <c r="AC331" s="407"/>
      <c r="AD331" s="407"/>
      <c r="AE331" s="407"/>
      <c r="AF331" s="407"/>
      <c r="AG331" s="407"/>
      <c r="AH331" s="407"/>
      <c r="AI331" s="407"/>
      <c r="AJ331" s="407"/>
      <c r="AK331" s="407"/>
      <c r="AL331" s="407"/>
      <c r="AM331" s="407"/>
      <c r="AN331" s="407"/>
      <c r="AO331" s="407"/>
      <c r="AP331" s="407"/>
      <c r="AQ331" s="407"/>
    </row>
    <row r="332" ht="15.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07"/>
      <c r="X332" s="407"/>
      <c r="Y332" s="407"/>
      <c r="Z332" s="407"/>
      <c r="AA332" s="407"/>
      <c r="AB332" s="407"/>
      <c r="AC332" s="407"/>
      <c r="AD332" s="407"/>
      <c r="AE332" s="407"/>
      <c r="AF332" s="407"/>
      <c r="AG332" s="407"/>
      <c r="AH332" s="407"/>
      <c r="AI332" s="407"/>
      <c r="AJ332" s="407"/>
      <c r="AK332" s="407"/>
      <c r="AL332" s="407"/>
      <c r="AM332" s="407"/>
      <c r="AN332" s="407"/>
      <c r="AO332" s="407"/>
      <c r="AP332" s="407"/>
      <c r="AQ332" s="407"/>
    </row>
    <row r="333" ht="15.75" customHeight="1">
      <c r="A333" s="46"/>
      <c r="B333" s="46"/>
      <c r="C333" s="46"/>
      <c r="D333" s="46"/>
      <c r="E333" s="46"/>
      <c r="F333" s="46"/>
      <c r="G333" s="46"/>
      <c r="H333" s="46"/>
      <c r="I333" s="46"/>
      <c r="J333" s="46"/>
      <c r="K333" s="46"/>
      <c r="L333" s="46"/>
      <c r="M333" s="46"/>
      <c r="N333" s="46"/>
      <c r="O333" s="46"/>
      <c r="P333" s="553" t="s">
        <v>6</v>
      </c>
      <c r="Q333" s="553" t="s">
        <v>7</v>
      </c>
      <c r="R333" s="553" t="s">
        <v>130</v>
      </c>
      <c r="S333" s="553" t="s">
        <v>131</v>
      </c>
      <c r="T333" s="554" t="s">
        <v>132</v>
      </c>
      <c r="U333" s="46"/>
      <c r="V333" s="46"/>
      <c r="W333" s="407"/>
      <c r="X333" s="407"/>
      <c r="Y333" s="407"/>
      <c r="Z333" s="553" t="s">
        <v>6</v>
      </c>
      <c r="AA333" s="553" t="s">
        <v>7</v>
      </c>
      <c r="AB333" s="553" t="s">
        <v>130</v>
      </c>
      <c r="AC333" s="553" t="s">
        <v>131</v>
      </c>
      <c r="AD333" s="554" t="s">
        <v>132</v>
      </c>
      <c r="AE333" s="407"/>
      <c r="AF333" s="407"/>
      <c r="AG333" s="407"/>
      <c r="AH333" s="407"/>
      <c r="AI333" s="407"/>
      <c r="AJ333" s="553" t="s">
        <v>6</v>
      </c>
      <c r="AK333" s="553" t="s">
        <v>7</v>
      </c>
      <c r="AL333" s="553" t="s">
        <v>130</v>
      </c>
      <c r="AM333" s="553" t="s">
        <v>131</v>
      </c>
      <c r="AN333" s="554" t="s">
        <v>132</v>
      </c>
      <c r="AO333" s="407"/>
      <c r="AP333" s="407"/>
      <c r="AQ333" s="407"/>
    </row>
    <row r="334" ht="15.75" customHeight="1">
      <c r="A334" s="46"/>
      <c r="B334" s="46"/>
      <c r="C334" s="46"/>
      <c r="D334" s="46"/>
      <c r="E334" s="46"/>
      <c r="F334" s="46"/>
      <c r="G334" s="46"/>
      <c r="H334" s="46"/>
      <c r="I334" s="46"/>
      <c r="J334" s="46"/>
      <c r="K334" s="46"/>
      <c r="L334" s="46"/>
      <c r="M334" s="46"/>
      <c r="N334" s="555" t="s">
        <v>243</v>
      </c>
      <c r="P334" s="556"/>
      <c r="Q334" s="556"/>
      <c r="R334" s="556"/>
      <c r="S334" s="556"/>
      <c r="T334" s="556"/>
      <c r="U334" s="46"/>
      <c r="V334" s="46"/>
      <c r="W334" s="407"/>
      <c r="X334" s="557" t="s">
        <v>244</v>
      </c>
      <c r="Z334" s="556"/>
      <c r="AA334" s="556"/>
      <c r="AB334" s="556"/>
      <c r="AC334" s="556"/>
      <c r="AD334" s="556"/>
      <c r="AE334" s="407"/>
      <c r="AF334" s="407"/>
      <c r="AG334" s="407"/>
      <c r="AH334" s="557" t="s">
        <v>245</v>
      </c>
      <c r="AJ334" s="558"/>
      <c r="AK334" s="558"/>
      <c r="AL334" s="558"/>
      <c r="AM334" s="558"/>
      <c r="AN334" s="558"/>
      <c r="AO334" s="407"/>
      <c r="AP334" s="407"/>
      <c r="AQ334" s="407"/>
    </row>
    <row r="335" ht="15.75" customHeight="1">
      <c r="A335" s="85"/>
      <c r="B335" s="85"/>
      <c r="C335" s="85"/>
      <c r="D335" s="85"/>
      <c r="E335" s="85"/>
      <c r="F335" s="85"/>
      <c r="G335" s="85"/>
      <c r="H335" s="85"/>
      <c r="I335" s="85"/>
      <c r="J335" s="85"/>
      <c r="K335" s="85"/>
      <c r="L335" s="85"/>
      <c r="M335" s="85"/>
      <c r="N335" s="559" t="s">
        <v>246</v>
      </c>
      <c r="P335" s="560">
        <f>Q153*S295</f>
        <v>8.091019476</v>
      </c>
      <c r="Q335" s="560">
        <f>R153*S295</f>
        <v>8.847351423</v>
      </c>
      <c r="R335" s="560">
        <f>S153*S295</f>
        <v>9.432156239</v>
      </c>
      <c r="S335" s="560">
        <f>T153*S295</f>
        <v>10.07872882</v>
      </c>
      <c r="T335" s="560">
        <f>U153*S295</f>
        <v>10.75740339</v>
      </c>
      <c r="U335" s="85"/>
      <c r="V335" s="85"/>
      <c r="W335" s="85"/>
      <c r="X335" s="559" t="s">
        <v>247</v>
      </c>
      <c r="Z335" s="560">
        <f>Q150*AC295</f>
        <v>9.63647409</v>
      </c>
      <c r="AA335" s="560">
        <f>R150*AC295</f>
        <v>9.547679948</v>
      </c>
      <c r="AB335" s="560">
        <f>S150*AC295</f>
        <v>9.48981992</v>
      </c>
      <c r="AC335" s="560">
        <f>T150*AC295</f>
        <v>9.734832988</v>
      </c>
      <c r="AD335" s="560">
        <f>U150*AC295</f>
        <v>10.01925208</v>
      </c>
      <c r="AE335" s="85"/>
      <c r="AF335" s="85"/>
      <c r="AG335" s="85"/>
      <c r="AH335" s="559" t="s">
        <v>247</v>
      </c>
      <c r="AJ335" s="560">
        <f t="shared" ref="AJ335:AN335" si="214">(Z335*0.3)+(P335*0.7)</f>
        <v>8.55465586</v>
      </c>
      <c r="AK335" s="560">
        <f t="shared" si="214"/>
        <v>9.05744998</v>
      </c>
      <c r="AL335" s="560">
        <f t="shared" si="214"/>
        <v>9.449455343</v>
      </c>
      <c r="AM335" s="560">
        <f t="shared" si="214"/>
        <v>9.975560072</v>
      </c>
      <c r="AN335" s="560">
        <f t="shared" si="214"/>
        <v>10.535958</v>
      </c>
      <c r="AO335" s="85"/>
      <c r="AP335" s="85"/>
      <c r="AQ335" s="85"/>
    </row>
    <row r="336" ht="15.75" customHeight="1">
      <c r="A336" s="85"/>
      <c r="B336" s="85"/>
      <c r="C336" s="85"/>
      <c r="D336" s="85"/>
      <c r="E336" s="85"/>
      <c r="F336" s="85"/>
      <c r="G336" s="85"/>
      <c r="H336" s="85"/>
      <c r="I336" s="85"/>
      <c r="J336" s="85"/>
      <c r="K336" s="85"/>
      <c r="L336" s="85"/>
      <c r="M336" s="85"/>
      <c r="N336" s="559" t="s">
        <v>248</v>
      </c>
      <c r="P336" s="560">
        <f>Q153*S296</f>
        <v>6.877366554</v>
      </c>
      <c r="Q336" s="560">
        <f>R153*S296</f>
        <v>7.52024871</v>
      </c>
      <c r="R336" s="560">
        <f>S153*S296</f>
        <v>8.017332803</v>
      </c>
      <c r="S336" s="560">
        <f>T153*S296</f>
        <v>8.566919499</v>
      </c>
      <c r="T336" s="560">
        <f>U153*S296</f>
        <v>9.14379288</v>
      </c>
      <c r="U336" s="85"/>
      <c r="V336" s="85"/>
      <c r="W336" s="85"/>
      <c r="X336" s="559" t="s">
        <v>249</v>
      </c>
      <c r="Z336" s="560">
        <f>Q150*AC296</f>
        <v>8.191002977</v>
      </c>
      <c r="AA336" s="560">
        <f>R150*AC296</f>
        <v>8.115527955</v>
      </c>
      <c r="AB336" s="560">
        <f>S150*AC296</f>
        <v>8.066346932</v>
      </c>
      <c r="AC336" s="560">
        <f>T150*AC296</f>
        <v>8.274608039</v>
      </c>
      <c r="AD336" s="560">
        <f>U150*AC296</f>
        <v>8.516364269</v>
      </c>
      <c r="AE336" s="85"/>
      <c r="AF336" s="85"/>
      <c r="AG336" s="85"/>
      <c r="AH336" s="559" t="s">
        <v>249</v>
      </c>
      <c r="AJ336" s="560">
        <f t="shared" ref="AJ336:AN336" si="215">(Z336*0.3)+(P336*0.7)</f>
        <v>7.271457481</v>
      </c>
      <c r="AK336" s="560">
        <f t="shared" si="215"/>
        <v>7.698832483</v>
      </c>
      <c r="AL336" s="560">
        <f t="shared" si="215"/>
        <v>8.032037042</v>
      </c>
      <c r="AM336" s="560">
        <f t="shared" si="215"/>
        <v>8.479226061</v>
      </c>
      <c r="AN336" s="560">
        <f t="shared" si="215"/>
        <v>8.955564296</v>
      </c>
      <c r="AO336" s="85"/>
      <c r="AP336" s="85"/>
      <c r="AQ336" s="85"/>
    </row>
    <row r="337" ht="15.75" customHeight="1">
      <c r="A337" s="85"/>
      <c r="B337" s="85"/>
      <c r="C337" s="85"/>
      <c r="D337" s="85"/>
      <c r="E337" s="85"/>
      <c r="F337" s="85"/>
      <c r="G337" s="85"/>
      <c r="H337" s="85"/>
      <c r="I337" s="85"/>
      <c r="J337" s="85"/>
      <c r="K337" s="85"/>
      <c r="L337" s="85"/>
      <c r="M337" s="85"/>
      <c r="N337" s="559" t="s">
        <v>250</v>
      </c>
      <c r="P337" s="561">
        <f>Q153*S297</f>
        <v>6.47281558</v>
      </c>
      <c r="Q337" s="561">
        <f>R153*S297</f>
        <v>7.077881138</v>
      </c>
      <c r="R337" s="561">
        <f>S153*S297</f>
        <v>7.545724991</v>
      </c>
      <c r="S337" s="561">
        <f>T153*S297</f>
        <v>8.062983058</v>
      </c>
      <c r="T337" s="561">
        <f>U153*S297</f>
        <v>8.60592271</v>
      </c>
      <c r="U337" s="85"/>
      <c r="V337" s="85"/>
      <c r="W337" s="85"/>
      <c r="X337" s="559" t="s">
        <v>251</v>
      </c>
      <c r="Z337" s="561">
        <f>Q150*AC297</f>
        <v>7.709179272</v>
      </c>
      <c r="AA337" s="561">
        <f>R150*AC297</f>
        <v>7.638143958</v>
      </c>
      <c r="AB337" s="561">
        <f>S150*AC297</f>
        <v>7.591855936</v>
      </c>
      <c r="AC337" s="561">
        <f>T150*AC297</f>
        <v>7.78786639</v>
      </c>
      <c r="AD337" s="561">
        <f>U150*AC297</f>
        <v>8.015401665</v>
      </c>
      <c r="AE337" s="85"/>
      <c r="AF337" s="85"/>
      <c r="AG337" s="85"/>
      <c r="AH337" s="559" t="s">
        <v>251</v>
      </c>
      <c r="AJ337" s="560">
        <f t="shared" ref="AJ337:AN337" si="216">(Z337*0.3)+(P337*0.7)</f>
        <v>6.843724688</v>
      </c>
      <c r="AK337" s="560">
        <f t="shared" si="216"/>
        <v>7.245959984</v>
      </c>
      <c r="AL337" s="560">
        <f t="shared" si="216"/>
        <v>7.559564274</v>
      </c>
      <c r="AM337" s="560">
        <f t="shared" si="216"/>
        <v>7.980448058</v>
      </c>
      <c r="AN337" s="560">
        <f t="shared" si="216"/>
        <v>8.428766397</v>
      </c>
      <c r="AO337" s="85"/>
      <c r="AP337" s="85"/>
      <c r="AQ337" s="85"/>
    </row>
    <row r="338" ht="15.75" customHeight="1">
      <c r="A338" s="46"/>
      <c r="B338" s="46"/>
      <c r="C338" s="46"/>
      <c r="D338" s="46"/>
      <c r="E338" s="46"/>
      <c r="F338" s="46"/>
      <c r="G338" s="46"/>
      <c r="H338" s="46"/>
      <c r="I338" s="46"/>
      <c r="J338" s="46"/>
      <c r="K338" s="46"/>
      <c r="L338" s="46"/>
      <c r="M338" s="46"/>
      <c r="N338" s="562" t="s">
        <v>252</v>
      </c>
      <c r="P338" s="563">
        <f>Q101/J268</f>
        <v>0.02254835167</v>
      </c>
      <c r="Q338" s="563">
        <f>R101/J268</f>
        <v>0.02259805743</v>
      </c>
      <c r="R338" s="563">
        <f>S101/J268</f>
        <v>0.02367571249</v>
      </c>
      <c r="S338" s="563">
        <f>T101/J268</f>
        <v>0.0247669438</v>
      </c>
      <c r="T338" s="563">
        <f>U101/J268</f>
        <v>0.02695475143</v>
      </c>
      <c r="U338" s="46"/>
      <c r="V338" s="46"/>
      <c r="W338" s="407"/>
      <c r="X338" s="564" t="s">
        <v>253</v>
      </c>
      <c r="Z338" s="563">
        <f t="shared" ref="Z338:AD338" si="217">P338</f>
        <v>0.02254835167</v>
      </c>
      <c r="AA338" s="563">
        <f t="shared" si="217"/>
        <v>0.02259805743</v>
      </c>
      <c r="AB338" s="563">
        <f t="shared" si="217"/>
        <v>0.02367571249</v>
      </c>
      <c r="AC338" s="563">
        <f t="shared" si="217"/>
        <v>0.0247669438</v>
      </c>
      <c r="AD338" s="563">
        <f t="shared" si="217"/>
        <v>0.02695475143</v>
      </c>
      <c r="AE338" s="407"/>
      <c r="AF338" s="407"/>
      <c r="AG338" s="407"/>
      <c r="AH338" s="564" t="s">
        <v>253</v>
      </c>
      <c r="AJ338" s="563">
        <f t="shared" ref="AJ338:AN338" si="218">Z338</f>
        <v>0.02254835167</v>
      </c>
      <c r="AK338" s="563">
        <f t="shared" si="218"/>
        <v>0.02259805743</v>
      </c>
      <c r="AL338" s="563">
        <f t="shared" si="218"/>
        <v>0.02367571249</v>
      </c>
      <c r="AM338" s="563">
        <f t="shared" si="218"/>
        <v>0.0247669438</v>
      </c>
      <c r="AN338" s="563">
        <f t="shared" si="218"/>
        <v>0.02695475143</v>
      </c>
      <c r="AO338" s="407"/>
      <c r="AP338" s="407"/>
      <c r="AQ338" s="407"/>
    </row>
    <row r="339" ht="15.75" customHeight="1">
      <c r="A339" s="14"/>
      <c r="B339" s="14"/>
      <c r="C339" s="14"/>
      <c r="D339" s="38"/>
      <c r="E339" s="38"/>
      <c r="F339" s="38"/>
      <c r="G339" s="38"/>
      <c r="H339" s="38"/>
      <c r="I339" s="38"/>
      <c r="J339" s="38"/>
      <c r="K339" s="38"/>
      <c r="L339" s="38"/>
      <c r="M339" s="38"/>
      <c r="N339" s="38"/>
      <c r="O339" s="38"/>
      <c r="P339" s="38"/>
      <c r="Q339" s="38"/>
      <c r="R339" s="38"/>
      <c r="S339" s="38"/>
      <c r="T339" s="38"/>
      <c r="U339" s="38"/>
      <c r="V339" s="38"/>
    </row>
    <row r="340" ht="15.75" customHeight="1">
      <c r="A340" s="14"/>
      <c r="B340" s="14"/>
      <c r="C340" s="14"/>
      <c r="D340" s="38"/>
      <c r="E340" s="38"/>
      <c r="F340" s="38"/>
      <c r="G340" s="38"/>
      <c r="H340" s="38"/>
      <c r="I340" s="38"/>
      <c r="J340" s="38"/>
      <c r="K340" s="38"/>
      <c r="L340" s="38"/>
      <c r="M340" s="38"/>
      <c r="N340" s="38"/>
      <c r="O340" s="38"/>
      <c r="P340" s="38"/>
      <c r="Q340" s="38"/>
      <c r="R340" s="38"/>
      <c r="S340" s="38"/>
      <c r="T340" s="38"/>
      <c r="U340" s="38"/>
      <c r="V340" s="38"/>
    </row>
    <row r="341" ht="15.75" customHeight="1">
      <c r="A341" s="14"/>
      <c r="B341" s="14"/>
      <c r="C341" s="14"/>
      <c r="D341" s="38"/>
      <c r="E341" s="38"/>
      <c r="F341" s="38"/>
      <c r="G341" s="38"/>
      <c r="H341" s="38"/>
      <c r="I341" s="38"/>
      <c r="J341" s="38"/>
      <c r="K341" s="38"/>
      <c r="L341" s="38"/>
      <c r="M341" s="38"/>
      <c r="N341" s="38"/>
      <c r="O341" s="38"/>
      <c r="P341" s="38"/>
      <c r="Q341" s="38"/>
      <c r="R341" s="38"/>
      <c r="S341" s="38"/>
      <c r="T341" s="38"/>
      <c r="U341" s="38"/>
      <c r="V341" s="38"/>
    </row>
    <row r="342" ht="15.75" customHeight="1">
      <c r="A342" s="14"/>
      <c r="B342" s="14"/>
      <c r="C342" s="14"/>
      <c r="D342" s="38"/>
      <c r="E342" s="38"/>
      <c r="F342" s="38"/>
      <c r="G342" s="38"/>
      <c r="H342" s="38"/>
      <c r="I342" s="38"/>
      <c r="J342" s="38"/>
      <c r="K342" s="38"/>
      <c r="L342" s="38"/>
      <c r="M342" s="38"/>
      <c r="N342" s="38"/>
      <c r="O342" s="38"/>
      <c r="P342" s="38"/>
      <c r="Q342" s="38"/>
      <c r="R342" s="38"/>
      <c r="S342" s="38"/>
      <c r="T342" s="38"/>
      <c r="U342" s="38"/>
      <c r="V342" s="38"/>
    </row>
    <row r="343" ht="15.75" customHeight="1">
      <c r="A343" s="14"/>
      <c r="B343" s="14"/>
      <c r="C343" s="14"/>
      <c r="D343" s="38"/>
      <c r="E343" s="38"/>
      <c r="F343" s="38"/>
      <c r="G343" s="38"/>
      <c r="H343" s="38"/>
      <c r="I343" s="38"/>
      <c r="J343" s="38"/>
      <c r="K343" s="38"/>
      <c r="L343" s="38"/>
      <c r="M343" s="38"/>
      <c r="N343" s="38"/>
      <c r="O343" s="38"/>
      <c r="P343" s="38"/>
      <c r="Q343" s="38"/>
      <c r="R343" s="38"/>
      <c r="S343" s="38"/>
      <c r="T343" s="38"/>
      <c r="U343" s="38"/>
      <c r="V343" s="38"/>
    </row>
    <row r="344" ht="15.75" customHeight="1">
      <c r="A344" s="14"/>
      <c r="B344" s="14"/>
      <c r="C344" s="14"/>
      <c r="D344" s="38"/>
      <c r="E344" s="38"/>
      <c r="F344" s="38"/>
      <c r="G344" s="38"/>
      <c r="H344" s="38"/>
      <c r="I344" s="38"/>
      <c r="J344" s="38"/>
      <c r="K344" s="38"/>
      <c r="L344" s="38"/>
      <c r="M344" s="38"/>
      <c r="N344" s="38"/>
      <c r="O344" s="38"/>
      <c r="P344" s="38"/>
      <c r="Q344" s="38"/>
      <c r="R344" s="38"/>
      <c r="S344" s="38"/>
      <c r="T344" s="38"/>
      <c r="U344" s="38"/>
      <c r="V344" s="38"/>
    </row>
    <row r="345" ht="15.75" customHeight="1">
      <c r="A345" s="14"/>
      <c r="B345" s="14"/>
      <c r="C345" s="14"/>
      <c r="D345" s="38"/>
      <c r="E345" s="38"/>
      <c r="F345" s="38"/>
      <c r="G345" s="38"/>
      <c r="H345" s="38"/>
      <c r="I345" s="38"/>
      <c r="J345" s="38"/>
      <c r="K345" s="38"/>
      <c r="L345" s="38"/>
      <c r="M345" s="38"/>
      <c r="N345" s="38"/>
      <c r="O345" s="38"/>
      <c r="P345" s="38"/>
      <c r="Q345" s="38"/>
      <c r="R345" s="38"/>
      <c r="S345" s="38"/>
      <c r="T345" s="38"/>
      <c r="U345" s="38"/>
      <c r="V345" s="38"/>
    </row>
    <row r="346" ht="15.75" customHeight="1">
      <c r="A346" s="14"/>
      <c r="B346" s="14"/>
      <c r="C346" s="14"/>
      <c r="D346" s="38"/>
      <c r="E346" s="38"/>
      <c r="F346" s="38"/>
      <c r="G346" s="38"/>
      <c r="H346" s="38"/>
      <c r="I346" s="38"/>
      <c r="J346" s="38"/>
      <c r="K346" s="38"/>
      <c r="L346" s="38"/>
      <c r="M346" s="38"/>
      <c r="N346" s="38"/>
      <c r="O346" s="38"/>
      <c r="P346" s="38"/>
      <c r="Q346" s="38"/>
      <c r="R346" s="38"/>
      <c r="S346" s="38"/>
      <c r="T346" s="38"/>
      <c r="U346" s="38"/>
      <c r="V346" s="38"/>
    </row>
    <row r="347" ht="15.75" customHeight="1">
      <c r="A347" s="14"/>
      <c r="B347" s="14"/>
      <c r="C347" s="14"/>
      <c r="D347" s="38"/>
      <c r="E347" s="38"/>
      <c r="F347" s="38"/>
      <c r="G347" s="38"/>
      <c r="H347" s="38"/>
      <c r="I347" s="38"/>
      <c r="J347" s="38"/>
      <c r="K347" s="38"/>
      <c r="L347" s="38"/>
      <c r="M347" s="38"/>
      <c r="N347" s="38"/>
      <c r="O347" s="38"/>
      <c r="P347" s="38"/>
      <c r="Q347" s="38"/>
      <c r="R347" s="38"/>
      <c r="S347" s="38"/>
      <c r="T347" s="38"/>
      <c r="U347" s="38"/>
      <c r="V347" s="38"/>
    </row>
    <row r="348" ht="15.75" customHeight="1">
      <c r="A348" s="14"/>
      <c r="B348" s="14"/>
      <c r="C348" s="14"/>
      <c r="D348" s="38"/>
      <c r="E348" s="38"/>
      <c r="F348" s="38"/>
      <c r="G348" s="38"/>
      <c r="H348" s="38"/>
      <c r="I348" s="38"/>
      <c r="J348" s="38"/>
      <c r="K348" s="38"/>
      <c r="L348" s="38"/>
      <c r="M348" s="38"/>
      <c r="N348" s="38"/>
      <c r="O348" s="38"/>
      <c r="P348" s="38"/>
      <c r="Q348" s="38"/>
      <c r="R348" s="38"/>
      <c r="S348" s="38"/>
      <c r="T348" s="38"/>
      <c r="U348" s="38"/>
      <c r="V348" s="38"/>
    </row>
    <row r="349" ht="15.75" customHeight="1">
      <c r="A349" s="14"/>
      <c r="B349" s="14"/>
      <c r="C349" s="14"/>
      <c r="D349" s="38"/>
      <c r="E349" s="38"/>
      <c r="F349" s="38"/>
      <c r="G349" s="38"/>
      <c r="H349" s="38"/>
      <c r="I349" s="38"/>
      <c r="J349" s="38"/>
      <c r="K349" s="38"/>
      <c r="L349" s="38"/>
      <c r="M349" s="38"/>
      <c r="N349" s="38"/>
      <c r="O349" s="38"/>
      <c r="P349" s="38"/>
      <c r="Q349" s="38"/>
      <c r="R349" s="38"/>
      <c r="S349" s="38"/>
      <c r="T349" s="38"/>
      <c r="U349" s="38"/>
      <c r="V349" s="38"/>
    </row>
    <row r="350" ht="15.75" customHeight="1">
      <c r="A350" s="14"/>
      <c r="B350" s="14"/>
      <c r="C350" s="14"/>
      <c r="D350" s="38"/>
      <c r="E350" s="38"/>
      <c r="F350" s="38"/>
      <c r="G350" s="38"/>
      <c r="H350" s="38"/>
      <c r="I350" s="38"/>
      <c r="J350" s="38"/>
      <c r="K350" s="38"/>
      <c r="L350" s="38"/>
      <c r="M350" s="38"/>
      <c r="N350" s="38"/>
      <c r="O350" s="38"/>
      <c r="P350" s="38"/>
      <c r="Q350" s="38"/>
      <c r="R350" s="38"/>
      <c r="S350" s="38"/>
      <c r="T350" s="38"/>
      <c r="U350" s="38"/>
      <c r="V350" s="38"/>
    </row>
    <row r="351" ht="15.75" customHeight="1">
      <c r="A351" s="14"/>
      <c r="B351" s="14"/>
      <c r="C351" s="14"/>
      <c r="D351" s="38"/>
      <c r="E351" s="38"/>
      <c r="F351" s="38"/>
      <c r="G351" s="38"/>
      <c r="H351" s="38"/>
      <c r="I351" s="38"/>
      <c r="J351" s="38"/>
      <c r="K351" s="38"/>
      <c r="L351" s="38"/>
      <c r="M351" s="38"/>
      <c r="N351" s="38"/>
      <c r="O351" s="38"/>
      <c r="P351" s="38"/>
      <c r="Q351" s="38"/>
      <c r="R351" s="38"/>
      <c r="S351" s="38"/>
      <c r="T351" s="38"/>
      <c r="U351" s="38"/>
      <c r="V351" s="38"/>
    </row>
    <row r="352" ht="15.75" customHeight="1">
      <c r="A352" s="14"/>
      <c r="B352" s="14"/>
      <c r="C352" s="14"/>
      <c r="D352" s="38"/>
      <c r="E352" s="38"/>
      <c r="F352" s="38"/>
      <c r="G352" s="38"/>
      <c r="H352" s="38"/>
      <c r="I352" s="38"/>
      <c r="J352" s="38"/>
      <c r="K352" s="38"/>
      <c r="L352" s="38"/>
      <c r="M352" s="38"/>
      <c r="N352" s="38"/>
      <c r="O352" s="38"/>
      <c r="P352" s="38"/>
      <c r="Q352" s="38"/>
      <c r="R352" s="38"/>
      <c r="S352" s="38"/>
      <c r="T352" s="38"/>
      <c r="U352" s="38"/>
      <c r="V352" s="38"/>
    </row>
    <row r="353" ht="15.75" customHeight="1">
      <c r="A353" s="14"/>
      <c r="B353" s="14"/>
      <c r="C353" s="14"/>
      <c r="D353" s="38"/>
      <c r="E353" s="38"/>
      <c r="F353" s="38"/>
      <c r="G353" s="38"/>
      <c r="H353" s="38"/>
      <c r="I353" s="38"/>
      <c r="J353" s="38"/>
      <c r="K353" s="38"/>
      <c r="L353" s="38"/>
      <c r="M353" s="38"/>
      <c r="N353" s="38"/>
      <c r="O353" s="38"/>
      <c r="P353" s="38"/>
      <c r="Q353" s="38"/>
      <c r="R353" s="38"/>
      <c r="S353" s="38"/>
      <c r="T353" s="38"/>
      <c r="U353" s="38"/>
      <c r="V353" s="38"/>
    </row>
    <row r="354" ht="15.75" customHeight="1">
      <c r="A354" s="14"/>
      <c r="B354" s="14"/>
      <c r="C354" s="14"/>
      <c r="D354" s="38"/>
      <c r="E354" s="38"/>
      <c r="F354" s="38"/>
      <c r="G354" s="38"/>
      <c r="H354" s="38"/>
      <c r="I354" s="38"/>
      <c r="J354" s="38"/>
      <c r="K354" s="38"/>
      <c r="L354" s="38"/>
      <c r="M354" s="38"/>
      <c r="N354" s="38"/>
      <c r="O354" s="38"/>
      <c r="P354" s="38"/>
      <c r="Q354" s="38"/>
      <c r="R354" s="38"/>
      <c r="S354" s="38"/>
      <c r="T354" s="38"/>
      <c r="U354" s="38"/>
      <c r="V354" s="38"/>
    </row>
    <row r="355" ht="15.75" customHeight="1">
      <c r="A355" s="14"/>
      <c r="B355" s="14"/>
      <c r="C355" s="14"/>
      <c r="D355" s="38"/>
      <c r="E355" s="38"/>
      <c r="F355" s="38"/>
      <c r="G355" s="38"/>
      <c r="H355" s="38"/>
      <c r="I355" s="38"/>
      <c r="J355" s="38"/>
      <c r="K355" s="38"/>
      <c r="L355" s="38"/>
      <c r="M355" s="38"/>
      <c r="N355" s="38"/>
      <c r="O355" s="38"/>
      <c r="P355" s="38"/>
      <c r="Q355" s="38"/>
      <c r="R355" s="38"/>
      <c r="S355" s="38"/>
      <c r="T355" s="38"/>
      <c r="U355" s="38"/>
      <c r="V355" s="38"/>
    </row>
    <row r="356" ht="15.75" customHeight="1">
      <c r="A356" s="14"/>
      <c r="B356" s="14"/>
      <c r="C356" s="14"/>
      <c r="D356" s="38"/>
      <c r="E356" s="38"/>
      <c r="F356" s="38"/>
      <c r="G356" s="38"/>
      <c r="H356" s="38"/>
      <c r="I356" s="38"/>
      <c r="J356" s="38"/>
      <c r="K356" s="38"/>
      <c r="L356" s="38"/>
      <c r="M356" s="38"/>
      <c r="N356" s="38"/>
      <c r="O356" s="38"/>
      <c r="P356" s="38"/>
      <c r="Q356" s="38"/>
      <c r="R356" s="38"/>
      <c r="S356" s="38"/>
      <c r="T356" s="38"/>
      <c r="U356" s="38"/>
      <c r="V356" s="38"/>
    </row>
    <row r="357" ht="15.75" customHeight="1">
      <c r="A357" s="14"/>
      <c r="B357" s="14"/>
      <c r="C357" s="14"/>
      <c r="D357" s="38"/>
      <c r="E357" s="38"/>
      <c r="F357" s="38"/>
      <c r="G357" s="38"/>
      <c r="H357" s="38"/>
      <c r="I357" s="38"/>
      <c r="J357" s="38"/>
      <c r="K357" s="38"/>
      <c r="L357" s="38"/>
      <c r="M357" s="38"/>
      <c r="N357" s="38"/>
      <c r="O357" s="38"/>
      <c r="P357" s="38"/>
      <c r="Q357" s="38"/>
      <c r="R357" s="38"/>
      <c r="S357" s="38"/>
      <c r="T357" s="38"/>
      <c r="U357" s="38"/>
      <c r="V357" s="38"/>
    </row>
    <row r="358" ht="15.75" customHeight="1">
      <c r="A358" s="14"/>
      <c r="B358" s="14"/>
      <c r="C358" s="14"/>
      <c r="D358" s="38"/>
      <c r="E358" s="38"/>
      <c r="F358" s="38"/>
      <c r="G358" s="38"/>
      <c r="H358" s="38"/>
      <c r="I358" s="38"/>
      <c r="J358" s="38"/>
      <c r="K358" s="38"/>
      <c r="L358" s="38"/>
      <c r="M358" s="38"/>
      <c r="N358" s="38"/>
      <c r="O358" s="38"/>
      <c r="P358" s="38"/>
      <c r="Q358" s="38"/>
      <c r="R358" s="38"/>
      <c r="S358" s="38"/>
      <c r="T358" s="38"/>
      <c r="U358" s="38"/>
      <c r="V358" s="38"/>
    </row>
    <row r="359" ht="15.75" customHeight="1">
      <c r="A359" s="14"/>
      <c r="B359" s="14"/>
      <c r="C359" s="14"/>
      <c r="D359" s="38"/>
      <c r="E359" s="38"/>
      <c r="F359" s="38"/>
      <c r="G359" s="38"/>
      <c r="H359" s="38"/>
      <c r="I359" s="38"/>
      <c r="J359" s="38"/>
      <c r="K359" s="38"/>
      <c r="L359" s="38"/>
      <c r="M359" s="38"/>
      <c r="N359" s="38"/>
      <c r="O359" s="38"/>
      <c r="P359" s="38"/>
      <c r="Q359" s="38"/>
      <c r="R359" s="38"/>
      <c r="S359" s="38"/>
      <c r="T359" s="38"/>
      <c r="U359" s="38"/>
      <c r="V359" s="38"/>
    </row>
    <row r="360" ht="15.75" customHeight="1">
      <c r="A360" s="14"/>
      <c r="B360" s="14"/>
      <c r="C360" s="14"/>
      <c r="D360" s="38"/>
      <c r="E360" s="38"/>
      <c r="F360" s="38"/>
      <c r="G360" s="38"/>
      <c r="H360" s="38"/>
      <c r="I360" s="38"/>
      <c r="J360" s="38"/>
      <c r="K360" s="38"/>
      <c r="L360" s="38"/>
      <c r="M360" s="38"/>
      <c r="N360" s="38"/>
      <c r="O360" s="38"/>
      <c r="P360" s="38"/>
      <c r="Q360" s="38"/>
      <c r="R360" s="38"/>
      <c r="S360" s="38"/>
      <c r="T360" s="38"/>
      <c r="U360" s="38"/>
      <c r="V360" s="38"/>
    </row>
    <row r="361" ht="15.75" customHeight="1">
      <c r="A361" s="14"/>
      <c r="B361" s="14"/>
      <c r="C361" s="14"/>
      <c r="D361" s="38"/>
      <c r="E361" s="38"/>
      <c r="F361" s="38"/>
      <c r="G361" s="38"/>
      <c r="H361" s="38"/>
      <c r="I361" s="38"/>
      <c r="J361" s="38"/>
      <c r="K361" s="38"/>
      <c r="L361" s="38"/>
      <c r="M361" s="38"/>
      <c r="N361" s="38"/>
      <c r="O361" s="38"/>
      <c r="P361" s="38"/>
      <c r="Q361" s="38"/>
      <c r="R361" s="38"/>
      <c r="S361" s="38"/>
      <c r="T361" s="38"/>
      <c r="U361" s="38"/>
      <c r="V361" s="38"/>
    </row>
    <row r="362" ht="15.75" customHeight="1">
      <c r="A362" s="14"/>
      <c r="B362" s="14"/>
      <c r="C362" s="14"/>
      <c r="D362" s="38"/>
      <c r="E362" s="38"/>
      <c r="F362" s="38"/>
      <c r="G362" s="38"/>
      <c r="H362" s="38"/>
      <c r="I362" s="38"/>
      <c r="J362" s="38"/>
      <c r="K362" s="38"/>
      <c r="L362" s="38"/>
      <c r="M362" s="38"/>
      <c r="N362" s="38"/>
      <c r="O362" s="38"/>
      <c r="P362" s="38"/>
      <c r="Q362" s="38"/>
      <c r="R362" s="38"/>
      <c r="S362" s="38"/>
      <c r="T362" s="38"/>
      <c r="U362" s="38"/>
      <c r="V362" s="38"/>
    </row>
    <row r="363" ht="15.75" customHeight="1">
      <c r="A363" s="14"/>
      <c r="B363" s="14"/>
      <c r="C363" s="14"/>
      <c r="D363" s="38"/>
      <c r="E363" s="38"/>
      <c r="F363" s="38"/>
      <c r="G363" s="38"/>
      <c r="H363" s="38"/>
      <c r="I363" s="38"/>
      <c r="J363" s="38"/>
      <c r="K363" s="38"/>
      <c r="L363" s="38"/>
      <c r="M363" s="38"/>
      <c r="N363" s="38"/>
      <c r="O363" s="38"/>
      <c r="P363" s="38"/>
      <c r="Q363" s="38"/>
      <c r="R363" s="38"/>
      <c r="S363" s="38"/>
      <c r="T363" s="38"/>
      <c r="U363" s="38"/>
      <c r="V363" s="38"/>
    </row>
    <row r="364" ht="15.75" customHeight="1">
      <c r="A364" s="14"/>
      <c r="B364" s="14"/>
      <c r="C364" s="14"/>
      <c r="D364" s="38"/>
      <c r="E364" s="38"/>
      <c r="F364" s="38"/>
      <c r="G364" s="38"/>
      <c r="H364" s="38"/>
      <c r="I364" s="38"/>
      <c r="J364" s="38"/>
      <c r="K364" s="38"/>
      <c r="L364" s="38"/>
      <c r="M364" s="38"/>
      <c r="N364" s="38"/>
      <c r="O364" s="38"/>
      <c r="P364" s="38"/>
      <c r="Q364" s="38"/>
      <c r="R364" s="38"/>
      <c r="S364" s="38"/>
      <c r="T364" s="38"/>
      <c r="U364" s="38"/>
      <c r="V364" s="38"/>
    </row>
    <row r="365" ht="15.75" customHeight="1">
      <c r="A365" s="14"/>
      <c r="B365" s="14"/>
      <c r="C365" s="14"/>
      <c r="D365" s="38"/>
      <c r="E365" s="38"/>
      <c r="F365" s="38"/>
      <c r="G365" s="38"/>
      <c r="H365" s="38"/>
      <c r="I365" s="38"/>
      <c r="J365" s="38"/>
      <c r="K365" s="38"/>
      <c r="L365" s="38"/>
      <c r="M365" s="38"/>
      <c r="N365" s="38"/>
      <c r="O365" s="38"/>
      <c r="P365" s="38"/>
      <c r="Q365" s="38"/>
      <c r="R365" s="38"/>
      <c r="S365" s="38"/>
      <c r="T365" s="38"/>
      <c r="U365" s="38"/>
      <c r="V365" s="38"/>
    </row>
    <row r="366" ht="15.75" customHeight="1">
      <c r="A366" s="14"/>
      <c r="B366" s="14"/>
      <c r="C366" s="14"/>
      <c r="D366" s="38"/>
      <c r="E366" s="38"/>
      <c r="F366" s="38"/>
      <c r="G366" s="38"/>
      <c r="H366" s="38"/>
      <c r="I366" s="38"/>
      <c r="J366" s="38"/>
      <c r="K366" s="38"/>
      <c r="L366" s="38"/>
      <c r="M366" s="38"/>
      <c r="N366" s="38"/>
      <c r="O366" s="38"/>
      <c r="P366" s="38"/>
      <c r="Q366" s="38"/>
      <c r="R366" s="38"/>
      <c r="S366" s="38"/>
      <c r="T366" s="38"/>
      <c r="U366" s="38"/>
      <c r="V366" s="38"/>
    </row>
    <row r="367" ht="15.75" customHeight="1">
      <c r="A367" s="14"/>
      <c r="B367" s="14"/>
      <c r="C367" s="14"/>
      <c r="D367" s="38"/>
      <c r="E367" s="38"/>
      <c r="F367" s="38"/>
      <c r="G367" s="38"/>
      <c r="H367" s="38"/>
      <c r="I367" s="38"/>
      <c r="J367" s="38"/>
      <c r="K367" s="38"/>
      <c r="L367" s="38"/>
      <c r="M367" s="38"/>
      <c r="N367" s="38"/>
      <c r="O367" s="38"/>
      <c r="P367" s="38"/>
      <c r="Q367" s="38"/>
      <c r="R367" s="38"/>
      <c r="S367" s="38"/>
      <c r="T367" s="38"/>
      <c r="U367" s="38"/>
      <c r="V367" s="38"/>
    </row>
    <row r="368" ht="15.75" customHeight="1">
      <c r="A368" s="14"/>
      <c r="B368" s="14"/>
      <c r="C368" s="14"/>
      <c r="D368" s="38"/>
      <c r="E368" s="38"/>
      <c r="F368" s="38"/>
      <c r="G368" s="38"/>
      <c r="H368" s="38"/>
      <c r="I368" s="38"/>
      <c r="J368" s="38"/>
      <c r="K368" s="38"/>
      <c r="L368" s="38"/>
      <c r="M368" s="38"/>
      <c r="N368" s="38"/>
      <c r="O368" s="38"/>
      <c r="P368" s="38"/>
      <c r="Q368" s="38"/>
      <c r="R368" s="38"/>
      <c r="S368" s="38"/>
      <c r="T368" s="38"/>
      <c r="U368" s="38"/>
      <c r="V368" s="38"/>
    </row>
    <row r="369" ht="15.75" customHeight="1">
      <c r="A369" s="14"/>
      <c r="B369" s="14"/>
      <c r="C369" s="14"/>
      <c r="D369" s="38"/>
      <c r="E369" s="38"/>
      <c r="F369" s="38"/>
      <c r="G369" s="38"/>
      <c r="H369" s="38"/>
      <c r="I369" s="38"/>
      <c r="J369" s="38"/>
      <c r="K369" s="38"/>
      <c r="L369" s="38"/>
      <c r="M369" s="38"/>
      <c r="N369" s="38"/>
      <c r="O369" s="38"/>
      <c r="P369" s="38"/>
      <c r="Q369" s="38"/>
      <c r="R369" s="38"/>
      <c r="S369" s="38"/>
      <c r="T369" s="38"/>
      <c r="U369" s="38"/>
      <c r="V369" s="38"/>
    </row>
    <row r="370" ht="15.75" customHeight="1">
      <c r="A370" s="14"/>
      <c r="B370" s="14"/>
      <c r="C370" s="14"/>
      <c r="D370" s="38"/>
      <c r="E370" s="38"/>
      <c r="F370" s="38"/>
      <c r="G370" s="38"/>
      <c r="H370" s="38"/>
      <c r="I370" s="38"/>
      <c r="J370" s="38"/>
      <c r="K370" s="38"/>
      <c r="L370" s="38"/>
      <c r="M370" s="38"/>
      <c r="N370" s="38"/>
      <c r="O370" s="38"/>
      <c r="P370" s="38"/>
      <c r="Q370" s="38"/>
      <c r="R370" s="38"/>
      <c r="S370" s="38"/>
      <c r="T370" s="38"/>
      <c r="U370" s="38"/>
      <c r="V370" s="38"/>
    </row>
    <row r="371" ht="15.75" customHeight="1">
      <c r="A371" s="14"/>
      <c r="B371" s="14"/>
      <c r="C371" s="14"/>
      <c r="D371" s="38"/>
      <c r="E371" s="38"/>
      <c r="F371" s="38"/>
      <c r="G371" s="38"/>
      <c r="H371" s="38"/>
      <c r="I371" s="38"/>
      <c r="J371" s="38"/>
      <c r="K371" s="38"/>
      <c r="L371" s="38"/>
      <c r="M371" s="38"/>
      <c r="N371" s="38"/>
      <c r="O371" s="38"/>
      <c r="P371" s="38"/>
      <c r="Q371" s="38"/>
      <c r="R371" s="38"/>
      <c r="S371" s="38"/>
      <c r="T371" s="38"/>
      <c r="U371" s="38"/>
      <c r="V371" s="38"/>
    </row>
    <row r="372" ht="15.75" customHeight="1">
      <c r="A372" s="14"/>
      <c r="B372" s="14"/>
      <c r="C372" s="14"/>
      <c r="D372" s="38"/>
      <c r="E372" s="38"/>
      <c r="F372" s="38"/>
      <c r="G372" s="38"/>
      <c r="H372" s="38"/>
      <c r="I372" s="38"/>
      <c r="J372" s="38"/>
      <c r="K372" s="38"/>
      <c r="L372" s="38"/>
      <c r="M372" s="38"/>
      <c r="N372" s="38"/>
      <c r="O372" s="38"/>
      <c r="P372" s="38"/>
      <c r="Q372" s="38"/>
      <c r="R372" s="38"/>
      <c r="S372" s="38"/>
      <c r="T372" s="38"/>
      <c r="U372" s="38"/>
      <c r="V372" s="38"/>
    </row>
    <row r="373" ht="15.75" customHeight="1">
      <c r="A373" s="14"/>
      <c r="B373" s="14"/>
      <c r="C373" s="14"/>
      <c r="D373" s="38"/>
      <c r="E373" s="38"/>
      <c r="F373" s="38"/>
      <c r="G373" s="38"/>
      <c r="H373" s="38"/>
      <c r="I373" s="38"/>
      <c r="J373" s="38"/>
      <c r="K373" s="38"/>
      <c r="L373" s="38"/>
      <c r="M373" s="38"/>
      <c r="N373" s="38"/>
      <c r="O373" s="38"/>
      <c r="P373" s="38"/>
      <c r="Q373" s="38"/>
      <c r="R373" s="38"/>
      <c r="S373" s="38"/>
      <c r="T373" s="38"/>
      <c r="U373" s="38"/>
      <c r="V373" s="38"/>
    </row>
    <row r="374" ht="15.75" customHeight="1">
      <c r="A374" s="14"/>
      <c r="B374" s="14"/>
      <c r="C374" s="14"/>
      <c r="D374" s="38"/>
      <c r="E374" s="38"/>
      <c r="F374" s="38"/>
      <c r="G374" s="38"/>
      <c r="H374" s="38"/>
      <c r="I374" s="38"/>
      <c r="J374" s="38"/>
      <c r="K374" s="38"/>
      <c r="L374" s="38"/>
      <c r="M374" s="38"/>
      <c r="N374" s="38"/>
      <c r="O374" s="38"/>
      <c r="P374" s="38"/>
      <c r="Q374" s="38"/>
      <c r="R374" s="38"/>
      <c r="S374" s="38"/>
      <c r="T374" s="38"/>
      <c r="U374" s="38"/>
      <c r="V374" s="38"/>
    </row>
    <row r="375" ht="15.75" customHeight="1">
      <c r="A375" s="14"/>
      <c r="B375" s="14"/>
      <c r="C375" s="14"/>
      <c r="D375" s="38"/>
      <c r="E375" s="38"/>
      <c r="F375" s="38"/>
      <c r="G375" s="38"/>
      <c r="H375" s="38"/>
      <c r="I375" s="38"/>
      <c r="J375" s="38"/>
      <c r="K375" s="38"/>
      <c r="L375" s="38"/>
      <c r="M375" s="38"/>
      <c r="N375" s="38"/>
      <c r="O375" s="38"/>
      <c r="P375" s="38"/>
      <c r="Q375" s="38"/>
      <c r="R375" s="38"/>
      <c r="S375" s="38"/>
      <c r="T375" s="38"/>
      <c r="U375" s="38"/>
      <c r="V375" s="38"/>
    </row>
    <row r="376" ht="15.75" customHeight="1">
      <c r="A376" s="14"/>
      <c r="B376" s="14"/>
      <c r="C376" s="14"/>
      <c r="D376" s="38"/>
      <c r="E376" s="38"/>
      <c r="F376" s="38"/>
      <c r="G376" s="38"/>
      <c r="H376" s="38"/>
      <c r="I376" s="38"/>
      <c r="J376" s="38"/>
      <c r="K376" s="38"/>
      <c r="L376" s="38"/>
      <c r="M376" s="38"/>
      <c r="N376" s="38"/>
      <c r="O376" s="38"/>
      <c r="P376" s="38"/>
      <c r="Q376" s="38"/>
      <c r="R376" s="38"/>
      <c r="S376" s="38"/>
      <c r="T376" s="38"/>
      <c r="U376" s="38"/>
      <c r="V376" s="38"/>
    </row>
    <row r="377" ht="15.75" customHeight="1">
      <c r="A377" s="14"/>
      <c r="B377" s="14"/>
      <c r="C377" s="14"/>
      <c r="D377" s="38"/>
      <c r="E377" s="38"/>
      <c r="F377" s="38"/>
      <c r="G377" s="38"/>
      <c r="H377" s="38"/>
      <c r="I377" s="38"/>
      <c r="J377" s="38"/>
      <c r="K377" s="38"/>
      <c r="L377" s="38"/>
      <c r="M377" s="38"/>
      <c r="N377" s="38"/>
      <c r="O377" s="38"/>
      <c r="P377" s="38"/>
      <c r="Q377" s="38"/>
      <c r="R377" s="38"/>
      <c r="S377" s="38"/>
      <c r="T377" s="38"/>
      <c r="U377" s="38"/>
      <c r="V377" s="38"/>
    </row>
    <row r="378" ht="15.75" customHeight="1">
      <c r="A378" s="14"/>
      <c r="B378" s="14"/>
      <c r="C378" s="14"/>
      <c r="D378" s="38"/>
      <c r="E378" s="38"/>
      <c r="F378" s="38"/>
      <c r="G378" s="38"/>
      <c r="H378" s="38"/>
      <c r="I378" s="38"/>
      <c r="J378" s="38"/>
      <c r="K378" s="38"/>
      <c r="L378" s="38"/>
      <c r="M378" s="38"/>
      <c r="N378" s="38"/>
      <c r="O378" s="38"/>
      <c r="P378" s="38"/>
      <c r="Q378" s="38"/>
      <c r="R378" s="38"/>
      <c r="S378" s="38"/>
      <c r="T378" s="38"/>
      <c r="U378" s="38"/>
      <c r="V378" s="38"/>
    </row>
    <row r="379" ht="15.75" customHeight="1">
      <c r="A379" s="14"/>
      <c r="B379" s="14"/>
      <c r="C379" s="14"/>
      <c r="D379" s="38"/>
      <c r="E379" s="38"/>
      <c r="F379" s="38"/>
      <c r="G379" s="38"/>
      <c r="H379" s="38"/>
      <c r="I379" s="38"/>
      <c r="J379" s="38"/>
      <c r="K379" s="38"/>
      <c r="L379" s="38"/>
      <c r="M379" s="38"/>
      <c r="N379" s="38"/>
      <c r="O379" s="38"/>
      <c r="P379" s="38"/>
      <c r="Q379" s="38"/>
      <c r="R379" s="38"/>
      <c r="S379" s="38"/>
      <c r="T379" s="38"/>
      <c r="U379" s="38"/>
      <c r="V379" s="38"/>
    </row>
    <row r="380" ht="15.75" customHeight="1">
      <c r="A380" s="14"/>
      <c r="B380" s="14"/>
      <c r="C380" s="14"/>
      <c r="D380" s="38"/>
      <c r="E380" s="38"/>
      <c r="F380" s="38"/>
      <c r="G380" s="38"/>
      <c r="H380" s="38"/>
      <c r="I380" s="38"/>
      <c r="J380" s="38"/>
      <c r="K380" s="38"/>
      <c r="L380" s="38"/>
      <c r="M380" s="38"/>
      <c r="N380" s="38"/>
      <c r="O380" s="38"/>
      <c r="P380" s="38"/>
      <c r="Q380" s="38"/>
      <c r="R380" s="38"/>
      <c r="S380" s="38"/>
      <c r="T380" s="38"/>
      <c r="U380" s="38"/>
      <c r="V380" s="38"/>
    </row>
    <row r="381" ht="15.75" customHeight="1">
      <c r="A381" s="14"/>
      <c r="B381" s="14"/>
      <c r="C381" s="14"/>
      <c r="D381" s="38"/>
      <c r="E381" s="38"/>
      <c r="F381" s="38"/>
      <c r="G381" s="38"/>
      <c r="H381" s="38"/>
      <c r="I381" s="38"/>
      <c r="J381" s="38"/>
      <c r="K381" s="38"/>
      <c r="L381" s="38"/>
      <c r="M381" s="38"/>
      <c r="N381" s="38"/>
      <c r="O381" s="38"/>
      <c r="P381" s="38"/>
      <c r="Q381" s="38"/>
      <c r="R381" s="38"/>
      <c r="S381" s="38"/>
      <c r="T381" s="38"/>
      <c r="U381" s="38"/>
      <c r="V381" s="38"/>
    </row>
    <row r="382" ht="15.75" customHeight="1">
      <c r="A382" s="14"/>
      <c r="B382" s="14"/>
      <c r="C382" s="14"/>
      <c r="D382" s="38"/>
      <c r="E382" s="38"/>
      <c r="F382" s="38"/>
      <c r="G382" s="38"/>
      <c r="H382" s="38"/>
      <c r="I382" s="38"/>
      <c r="J382" s="38"/>
      <c r="K382" s="38"/>
      <c r="L382" s="38"/>
      <c r="M382" s="38"/>
      <c r="N382" s="38"/>
      <c r="O382" s="38"/>
      <c r="P382" s="38"/>
      <c r="Q382" s="38"/>
      <c r="R382" s="38"/>
      <c r="S382" s="38"/>
      <c r="T382" s="38"/>
      <c r="U382" s="38"/>
      <c r="V382" s="38"/>
    </row>
    <row r="383" ht="15.75" customHeight="1">
      <c r="A383" s="14"/>
      <c r="B383" s="14"/>
      <c r="C383" s="14"/>
      <c r="D383" s="38"/>
      <c r="E383" s="38"/>
      <c r="F383" s="38"/>
      <c r="G383" s="38"/>
      <c r="H383" s="38"/>
      <c r="I383" s="38"/>
      <c r="J383" s="38"/>
      <c r="K383" s="38"/>
      <c r="L383" s="38"/>
      <c r="M383" s="38"/>
      <c r="N383" s="38"/>
      <c r="O383" s="38"/>
      <c r="P383" s="38"/>
      <c r="Q383" s="38"/>
      <c r="R383" s="38"/>
      <c r="S383" s="38"/>
      <c r="T383" s="38"/>
      <c r="U383" s="38"/>
      <c r="V383" s="38"/>
    </row>
    <row r="384" ht="15.75" customHeight="1">
      <c r="A384" s="14"/>
      <c r="B384" s="14"/>
      <c r="C384" s="14"/>
      <c r="D384" s="38"/>
      <c r="E384" s="38"/>
      <c r="F384" s="38"/>
      <c r="G384" s="38"/>
      <c r="H384" s="38"/>
      <c r="I384" s="38"/>
      <c r="J384" s="38"/>
      <c r="K384" s="38"/>
      <c r="L384" s="38"/>
      <c r="M384" s="38"/>
      <c r="N384" s="38"/>
      <c r="O384" s="38"/>
      <c r="P384" s="38"/>
      <c r="Q384" s="38"/>
      <c r="R384" s="38"/>
      <c r="S384" s="38"/>
      <c r="T384" s="38"/>
      <c r="U384" s="38"/>
      <c r="V384" s="38"/>
    </row>
    <row r="385" ht="15.75" customHeight="1">
      <c r="A385" s="14"/>
      <c r="B385" s="14"/>
      <c r="C385" s="14"/>
      <c r="D385" s="38"/>
      <c r="E385" s="38"/>
      <c r="F385" s="38"/>
      <c r="G385" s="38"/>
      <c r="H385" s="38"/>
      <c r="I385" s="38"/>
      <c r="J385" s="38"/>
      <c r="K385" s="38"/>
      <c r="L385" s="38"/>
      <c r="M385" s="38"/>
      <c r="N385" s="38"/>
      <c r="O385" s="38"/>
      <c r="P385" s="38"/>
      <c r="Q385" s="38"/>
      <c r="R385" s="38"/>
      <c r="S385" s="38"/>
      <c r="T385" s="38"/>
      <c r="U385" s="38"/>
      <c r="V385" s="38"/>
    </row>
    <row r="386" ht="15.75" customHeight="1">
      <c r="A386" s="14"/>
      <c r="B386" s="14"/>
      <c r="C386" s="38"/>
      <c r="D386" s="38"/>
      <c r="E386" s="38"/>
      <c r="F386" s="38"/>
      <c r="G386" s="38"/>
      <c r="H386" s="38"/>
      <c r="I386" s="38"/>
      <c r="J386" s="38"/>
      <c r="K386" s="38"/>
      <c r="L386" s="38"/>
      <c r="M386" s="38"/>
      <c r="N386" s="38"/>
      <c r="O386" s="38"/>
      <c r="P386" s="38"/>
      <c r="Q386" s="38"/>
      <c r="R386" s="38"/>
      <c r="S386" s="38"/>
      <c r="T386" s="38"/>
      <c r="U386" s="38"/>
      <c r="V386" s="38"/>
    </row>
    <row r="387" ht="15.75" customHeight="1">
      <c r="A387" s="14"/>
      <c r="B387" s="14"/>
      <c r="C387" s="38"/>
      <c r="D387" s="38"/>
      <c r="E387" s="38"/>
      <c r="F387" s="38"/>
      <c r="G387" s="38"/>
      <c r="H387" s="38"/>
      <c r="I387" s="38"/>
      <c r="J387" s="38"/>
      <c r="K387" s="38"/>
      <c r="L387" s="38"/>
      <c r="M387" s="38"/>
      <c r="N387" s="38"/>
      <c r="O387" s="38"/>
      <c r="P387" s="38"/>
      <c r="Q387" s="38"/>
      <c r="R387" s="38"/>
      <c r="S387" s="38"/>
      <c r="T387" s="38"/>
      <c r="U387" s="38"/>
      <c r="V387" s="38"/>
    </row>
    <row r="388" ht="15.75" customHeight="1">
      <c r="A388" s="14"/>
      <c r="B388" s="14"/>
      <c r="C388" s="38"/>
      <c r="D388" s="38"/>
      <c r="E388" s="38"/>
      <c r="F388" s="38"/>
      <c r="G388" s="38"/>
      <c r="H388" s="38"/>
      <c r="I388" s="38"/>
      <c r="J388" s="38"/>
      <c r="K388" s="38"/>
      <c r="L388" s="38"/>
      <c r="M388" s="38"/>
      <c r="N388" s="38"/>
      <c r="O388" s="38"/>
      <c r="P388" s="38"/>
      <c r="Q388" s="38"/>
      <c r="R388" s="38"/>
      <c r="S388" s="38"/>
      <c r="T388" s="38"/>
      <c r="U388" s="38"/>
      <c r="V388" s="38"/>
    </row>
    <row r="389" ht="15.75" customHeight="1">
      <c r="A389" s="14"/>
      <c r="B389" s="14"/>
      <c r="C389" s="38"/>
      <c r="D389" s="38"/>
      <c r="E389" s="38"/>
      <c r="F389" s="38"/>
      <c r="G389" s="38"/>
      <c r="H389" s="38"/>
      <c r="I389" s="38"/>
      <c r="J389" s="38"/>
      <c r="K389" s="38"/>
      <c r="L389" s="38"/>
      <c r="M389" s="38"/>
      <c r="N389" s="38"/>
      <c r="O389" s="38"/>
      <c r="P389" s="38"/>
      <c r="Q389" s="38"/>
      <c r="R389" s="38"/>
      <c r="S389" s="38"/>
      <c r="T389" s="38"/>
      <c r="U389" s="38"/>
      <c r="V389" s="38"/>
    </row>
    <row r="390" ht="15.75" customHeight="1">
      <c r="A390" s="14"/>
      <c r="B390" s="14"/>
      <c r="C390" s="38"/>
      <c r="D390" s="38"/>
      <c r="E390" s="38"/>
      <c r="F390" s="38"/>
      <c r="G390" s="38"/>
      <c r="H390" s="38"/>
      <c r="I390" s="38"/>
      <c r="J390" s="38"/>
      <c r="K390" s="38"/>
      <c r="L390" s="38"/>
      <c r="M390" s="38"/>
      <c r="N390" s="38"/>
      <c r="O390" s="38"/>
      <c r="P390" s="38"/>
      <c r="Q390" s="38"/>
      <c r="R390" s="38"/>
      <c r="S390" s="38"/>
      <c r="T390" s="38"/>
      <c r="U390" s="38"/>
      <c r="V390" s="38"/>
    </row>
    <row r="391" ht="15.75" customHeight="1">
      <c r="A391" s="14"/>
      <c r="B391" s="14"/>
      <c r="C391" s="38"/>
      <c r="D391" s="38"/>
      <c r="E391" s="38"/>
      <c r="F391" s="38"/>
      <c r="G391" s="38"/>
      <c r="H391" s="38"/>
      <c r="I391" s="38"/>
      <c r="J391" s="38"/>
      <c r="K391" s="38"/>
      <c r="L391" s="38"/>
      <c r="M391" s="38"/>
      <c r="N391" s="38"/>
      <c r="O391" s="38"/>
      <c r="P391" s="38"/>
      <c r="Q391" s="38"/>
      <c r="R391" s="38"/>
      <c r="S391" s="38"/>
      <c r="T391" s="38"/>
      <c r="U391" s="38"/>
      <c r="V391" s="38"/>
    </row>
    <row r="392" ht="15.75" customHeight="1">
      <c r="A392" s="14"/>
      <c r="B392" s="14"/>
      <c r="C392" s="38"/>
      <c r="D392" s="38"/>
      <c r="E392" s="38"/>
      <c r="F392" s="38"/>
      <c r="G392" s="38"/>
      <c r="H392" s="38"/>
      <c r="I392" s="38"/>
      <c r="J392" s="38"/>
      <c r="K392" s="38"/>
      <c r="L392" s="38"/>
      <c r="M392" s="38"/>
      <c r="N392" s="38"/>
      <c r="O392" s="38"/>
      <c r="P392" s="38"/>
      <c r="Q392" s="38"/>
      <c r="R392" s="38"/>
      <c r="S392" s="38"/>
      <c r="T392" s="38"/>
      <c r="U392" s="38"/>
      <c r="V392" s="38"/>
    </row>
    <row r="393" ht="15.75" customHeight="1">
      <c r="A393" s="14"/>
      <c r="B393" s="14"/>
      <c r="C393" s="38"/>
      <c r="D393" s="38"/>
      <c r="E393" s="38"/>
      <c r="F393" s="38"/>
      <c r="G393" s="38"/>
      <c r="H393" s="38"/>
      <c r="I393" s="38"/>
      <c r="J393" s="38"/>
      <c r="K393" s="38"/>
      <c r="L393" s="38"/>
      <c r="M393" s="38"/>
      <c r="N393" s="38"/>
      <c r="O393" s="38"/>
      <c r="P393" s="38"/>
      <c r="Q393" s="38"/>
      <c r="R393" s="38"/>
      <c r="S393" s="38"/>
      <c r="T393" s="38"/>
      <c r="U393" s="38"/>
      <c r="V393" s="38"/>
    </row>
    <row r="394" ht="15.75" customHeight="1">
      <c r="A394" s="14"/>
      <c r="B394" s="14"/>
      <c r="C394" s="38"/>
      <c r="D394" s="38"/>
      <c r="E394" s="38"/>
      <c r="F394" s="38"/>
      <c r="G394" s="38"/>
      <c r="H394" s="38"/>
      <c r="I394" s="38"/>
      <c r="J394" s="38"/>
      <c r="K394" s="38"/>
      <c r="L394" s="38"/>
      <c r="M394" s="38"/>
      <c r="N394" s="38"/>
      <c r="O394" s="38"/>
      <c r="P394" s="38"/>
      <c r="Q394" s="38"/>
      <c r="R394" s="38"/>
      <c r="S394" s="38"/>
      <c r="T394" s="38"/>
      <c r="U394" s="38"/>
      <c r="V394" s="38"/>
    </row>
    <row r="395" ht="15.75" customHeight="1">
      <c r="A395" s="14"/>
      <c r="B395" s="14"/>
      <c r="C395" s="38"/>
      <c r="D395" s="38"/>
      <c r="E395" s="38"/>
      <c r="F395" s="38"/>
      <c r="G395" s="38"/>
      <c r="H395" s="38"/>
      <c r="I395" s="38"/>
      <c r="J395" s="38"/>
      <c r="K395" s="38"/>
      <c r="L395" s="38"/>
      <c r="M395" s="38"/>
      <c r="N395" s="38"/>
      <c r="O395" s="38"/>
      <c r="P395" s="38"/>
      <c r="Q395" s="38"/>
      <c r="R395" s="38"/>
      <c r="S395" s="38"/>
      <c r="T395" s="38"/>
      <c r="U395" s="38"/>
      <c r="V395" s="38"/>
    </row>
    <row r="396" ht="15.75" customHeight="1">
      <c r="A396" s="14"/>
      <c r="B396" s="14"/>
      <c r="C396" s="38"/>
      <c r="D396" s="38"/>
      <c r="E396" s="38"/>
      <c r="F396" s="38"/>
      <c r="G396" s="38"/>
      <c r="H396" s="38"/>
      <c r="I396" s="38"/>
      <c r="J396" s="38"/>
      <c r="K396" s="38"/>
      <c r="L396" s="38"/>
      <c r="M396" s="38"/>
      <c r="N396" s="38"/>
      <c r="O396" s="38"/>
      <c r="P396" s="38"/>
      <c r="Q396" s="38"/>
      <c r="R396" s="38"/>
      <c r="S396" s="38"/>
      <c r="T396" s="38"/>
      <c r="U396" s="38"/>
      <c r="V396" s="38"/>
    </row>
    <row r="397" ht="15.75" customHeight="1">
      <c r="A397" s="14"/>
      <c r="B397" s="14"/>
      <c r="C397" s="38"/>
      <c r="D397" s="38"/>
      <c r="E397" s="38"/>
      <c r="F397" s="38"/>
      <c r="G397" s="38"/>
      <c r="H397" s="38"/>
      <c r="I397" s="38"/>
      <c r="J397" s="38"/>
      <c r="K397" s="38"/>
      <c r="L397" s="38"/>
      <c r="M397" s="38"/>
      <c r="N397" s="38"/>
      <c r="O397" s="38"/>
      <c r="P397" s="38"/>
      <c r="Q397" s="38"/>
      <c r="R397" s="38"/>
      <c r="S397" s="38"/>
      <c r="T397" s="38"/>
      <c r="U397" s="38"/>
      <c r="V397" s="38"/>
    </row>
    <row r="398" ht="15.75" customHeight="1">
      <c r="A398" s="14"/>
      <c r="B398" s="14"/>
      <c r="C398" s="38"/>
      <c r="D398" s="38"/>
      <c r="E398" s="38"/>
      <c r="F398" s="38"/>
      <c r="G398" s="38"/>
      <c r="H398" s="38"/>
      <c r="I398" s="38"/>
      <c r="J398" s="38"/>
      <c r="K398" s="38"/>
      <c r="L398" s="38"/>
      <c r="M398" s="38"/>
      <c r="N398" s="38"/>
      <c r="O398" s="38"/>
      <c r="P398" s="38"/>
      <c r="Q398" s="38"/>
      <c r="R398" s="38"/>
      <c r="S398" s="38"/>
      <c r="T398" s="38"/>
      <c r="U398" s="38"/>
      <c r="V398" s="38"/>
    </row>
    <row r="399" ht="15.75" customHeight="1">
      <c r="A399" s="14"/>
      <c r="B399" s="14"/>
      <c r="C399" s="38"/>
      <c r="D399" s="38"/>
      <c r="E399" s="38"/>
      <c r="F399" s="38"/>
      <c r="G399" s="38"/>
      <c r="H399" s="38"/>
      <c r="I399" s="38"/>
      <c r="J399" s="38"/>
      <c r="K399" s="38"/>
      <c r="L399" s="38"/>
      <c r="M399" s="38"/>
      <c r="N399" s="38"/>
      <c r="O399" s="38"/>
      <c r="P399" s="38"/>
      <c r="Q399" s="38"/>
      <c r="R399" s="38"/>
      <c r="S399" s="38"/>
      <c r="T399" s="38"/>
      <c r="U399" s="38"/>
      <c r="V399" s="38"/>
    </row>
    <row r="400" ht="15.75" customHeight="1">
      <c r="A400" s="14"/>
      <c r="B400" s="14"/>
      <c r="C400" s="38"/>
      <c r="D400" s="38"/>
      <c r="E400" s="38"/>
      <c r="F400" s="38"/>
      <c r="G400" s="38"/>
      <c r="H400" s="38"/>
      <c r="I400" s="38"/>
      <c r="J400" s="38"/>
      <c r="K400" s="38"/>
      <c r="L400" s="38"/>
      <c r="M400" s="38"/>
      <c r="N400" s="38"/>
      <c r="O400" s="38"/>
      <c r="P400" s="38"/>
      <c r="Q400" s="38"/>
      <c r="R400" s="38"/>
      <c r="S400" s="38"/>
      <c r="T400" s="38"/>
      <c r="U400" s="38"/>
      <c r="V400" s="38"/>
    </row>
    <row r="401" ht="15.75" customHeight="1">
      <c r="A401" s="14"/>
      <c r="B401" s="14"/>
      <c r="C401" s="38"/>
      <c r="D401" s="38"/>
      <c r="E401" s="38"/>
      <c r="F401" s="38"/>
      <c r="G401" s="38"/>
      <c r="H401" s="38"/>
      <c r="I401" s="38"/>
      <c r="J401" s="38"/>
      <c r="K401" s="38"/>
      <c r="L401" s="38"/>
      <c r="M401" s="38"/>
      <c r="N401" s="38"/>
      <c r="O401" s="38"/>
      <c r="P401" s="38"/>
      <c r="Q401" s="38"/>
      <c r="R401" s="38"/>
      <c r="S401" s="38"/>
      <c r="T401" s="38"/>
      <c r="U401" s="38"/>
      <c r="V401" s="38"/>
    </row>
    <row r="402" ht="15.75" customHeight="1">
      <c r="A402" s="14"/>
      <c r="B402" s="14"/>
      <c r="C402" s="38"/>
      <c r="D402" s="38"/>
      <c r="E402" s="38"/>
      <c r="F402" s="38"/>
      <c r="G402" s="38"/>
      <c r="H402" s="38"/>
      <c r="I402" s="38"/>
      <c r="J402" s="38"/>
      <c r="K402" s="38"/>
      <c r="L402" s="38"/>
      <c r="M402" s="38"/>
      <c r="N402" s="38"/>
      <c r="O402" s="38"/>
      <c r="P402" s="38"/>
      <c r="Q402" s="38"/>
      <c r="R402" s="38"/>
      <c r="S402" s="38"/>
      <c r="T402" s="38"/>
      <c r="U402" s="38"/>
      <c r="V402" s="38"/>
    </row>
    <row r="403" ht="15.75" customHeight="1">
      <c r="A403" s="14"/>
      <c r="B403" s="14"/>
      <c r="C403" s="38"/>
      <c r="D403" s="38"/>
      <c r="E403" s="38"/>
      <c r="F403" s="38"/>
      <c r="G403" s="38"/>
      <c r="H403" s="38"/>
      <c r="I403" s="38"/>
      <c r="J403" s="38"/>
      <c r="K403" s="38"/>
      <c r="L403" s="38"/>
      <c r="M403" s="38"/>
      <c r="N403" s="38"/>
      <c r="O403" s="38"/>
      <c r="P403" s="38"/>
      <c r="Q403" s="38"/>
      <c r="R403" s="38"/>
      <c r="S403" s="38"/>
      <c r="T403" s="38"/>
      <c r="U403" s="38"/>
      <c r="V403" s="38"/>
    </row>
    <row r="404" ht="15.75" customHeight="1">
      <c r="A404" s="14"/>
      <c r="B404" s="14"/>
      <c r="C404" s="38"/>
      <c r="D404" s="38"/>
      <c r="E404" s="38"/>
      <c r="F404" s="38"/>
      <c r="G404" s="38"/>
      <c r="H404" s="38"/>
      <c r="I404" s="38"/>
      <c r="J404" s="38"/>
      <c r="K404" s="38"/>
      <c r="L404" s="38"/>
      <c r="M404" s="38"/>
      <c r="N404" s="38"/>
      <c r="O404" s="38"/>
      <c r="P404" s="38"/>
      <c r="Q404" s="38"/>
      <c r="R404" s="38"/>
      <c r="S404" s="38"/>
      <c r="T404" s="38"/>
      <c r="U404" s="38"/>
      <c r="V404" s="38"/>
    </row>
    <row r="405" ht="15.75" customHeight="1">
      <c r="A405" s="14"/>
      <c r="B405" s="14"/>
      <c r="C405" s="38"/>
      <c r="D405" s="38"/>
      <c r="E405" s="38"/>
      <c r="F405" s="38"/>
      <c r="G405" s="38"/>
      <c r="H405" s="38"/>
      <c r="I405" s="38"/>
      <c r="J405" s="38"/>
      <c r="K405" s="38"/>
      <c r="L405" s="38"/>
      <c r="M405" s="38"/>
      <c r="N405" s="38"/>
      <c r="O405" s="38"/>
      <c r="P405" s="38"/>
      <c r="Q405" s="38"/>
      <c r="R405" s="38"/>
      <c r="S405" s="38"/>
      <c r="T405" s="38"/>
      <c r="U405" s="38"/>
      <c r="V405" s="38"/>
    </row>
    <row r="406" ht="15.75" customHeight="1">
      <c r="A406" s="14"/>
      <c r="B406" s="14"/>
      <c r="C406" s="38"/>
      <c r="D406" s="38"/>
      <c r="E406" s="38"/>
      <c r="F406" s="38"/>
      <c r="G406" s="38"/>
      <c r="H406" s="38"/>
      <c r="I406" s="38"/>
      <c r="J406" s="38"/>
      <c r="K406" s="38"/>
      <c r="L406" s="38"/>
      <c r="M406" s="38"/>
      <c r="N406" s="38"/>
      <c r="O406" s="38"/>
      <c r="P406" s="38"/>
      <c r="Q406" s="38"/>
      <c r="R406" s="38"/>
      <c r="S406" s="38"/>
      <c r="T406" s="38"/>
      <c r="U406" s="38"/>
      <c r="V406" s="38"/>
    </row>
    <row r="407" ht="15.75" customHeight="1">
      <c r="A407" s="14"/>
      <c r="B407" s="14"/>
      <c r="C407" s="38"/>
      <c r="D407" s="38"/>
      <c r="E407" s="38"/>
      <c r="F407" s="38"/>
      <c r="G407" s="38"/>
      <c r="H407" s="38"/>
      <c r="I407" s="38"/>
      <c r="J407" s="38"/>
      <c r="K407" s="38"/>
      <c r="L407" s="38"/>
      <c r="M407" s="38"/>
      <c r="N407" s="38"/>
      <c r="O407" s="38"/>
      <c r="P407" s="38"/>
      <c r="Q407" s="38"/>
      <c r="R407" s="38"/>
      <c r="S407" s="38"/>
      <c r="T407" s="38"/>
      <c r="U407" s="38"/>
      <c r="V407" s="38"/>
    </row>
    <row r="408" ht="15.75" customHeight="1">
      <c r="A408" s="14"/>
      <c r="B408" s="14"/>
      <c r="C408" s="38"/>
      <c r="D408" s="38"/>
      <c r="E408" s="38"/>
      <c r="F408" s="38"/>
      <c r="G408" s="38"/>
      <c r="H408" s="38"/>
      <c r="I408" s="38"/>
      <c r="J408" s="38"/>
      <c r="K408" s="38"/>
      <c r="L408" s="38"/>
      <c r="M408" s="38"/>
      <c r="N408" s="38"/>
      <c r="O408" s="38"/>
      <c r="P408" s="38"/>
      <c r="Q408" s="38"/>
      <c r="R408" s="38"/>
      <c r="S408" s="38"/>
      <c r="T408" s="38"/>
      <c r="U408" s="38"/>
      <c r="V408" s="38"/>
    </row>
    <row r="409" ht="15.75" customHeight="1">
      <c r="A409" s="14"/>
      <c r="B409" s="14"/>
      <c r="C409" s="38"/>
      <c r="D409" s="38"/>
      <c r="E409" s="38"/>
      <c r="F409" s="38"/>
      <c r="G409" s="38"/>
      <c r="H409" s="38"/>
      <c r="I409" s="38"/>
      <c r="J409" s="38"/>
      <c r="K409" s="38"/>
      <c r="L409" s="38"/>
      <c r="M409" s="38"/>
      <c r="N409" s="38"/>
      <c r="O409" s="38"/>
      <c r="P409" s="38"/>
      <c r="Q409" s="38"/>
      <c r="R409" s="38"/>
      <c r="S409" s="38"/>
      <c r="T409" s="38"/>
      <c r="U409" s="38"/>
      <c r="V409" s="38"/>
    </row>
    <row r="410" ht="15.75" customHeight="1">
      <c r="A410" s="14"/>
      <c r="B410" s="14"/>
      <c r="C410" s="38"/>
      <c r="D410" s="38"/>
      <c r="E410" s="38"/>
      <c r="F410" s="38"/>
      <c r="G410" s="38"/>
      <c r="H410" s="38"/>
      <c r="I410" s="38"/>
      <c r="J410" s="38"/>
      <c r="K410" s="38"/>
      <c r="L410" s="38"/>
      <c r="M410" s="38"/>
      <c r="N410" s="38"/>
      <c r="O410" s="38"/>
      <c r="P410" s="38"/>
      <c r="Q410" s="38"/>
      <c r="R410" s="38"/>
      <c r="S410" s="38"/>
      <c r="T410" s="38"/>
      <c r="U410" s="38"/>
      <c r="V410" s="38"/>
    </row>
    <row r="411" ht="15.75" customHeight="1">
      <c r="A411" s="14"/>
      <c r="B411" s="14"/>
      <c r="C411" s="38"/>
      <c r="D411" s="38"/>
      <c r="E411" s="38"/>
      <c r="F411" s="38"/>
      <c r="G411" s="38"/>
      <c r="H411" s="38"/>
      <c r="I411" s="38"/>
      <c r="J411" s="38"/>
      <c r="K411" s="38"/>
      <c r="L411" s="38"/>
      <c r="M411" s="38"/>
      <c r="N411" s="38"/>
      <c r="O411" s="38"/>
      <c r="P411" s="38"/>
      <c r="Q411" s="38"/>
      <c r="R411" s="38"/>
      <c r="S411" s="38"/>
      <c r="T411" s="38"/>
      <c r="U411" s="38"/>
      <c r="V411" s="38"/>
    </row>
    <row r="412" ht="15.75" customHeight="1">
      <c r="A412" s="14"/>
      <c r="B412" s="14"/>
      <c r="C412" s="38"/>
      <c r="D412" s="38"/>
      <c r="E412" s="38"/>
      <c r="F412" s="38"/>
      <c r="G412" s="38"/>
      <c r="H412" s="38"/>
      <c r="I412" s="38"/>
      <c r="J412" s="38"/>
      <c r="K412" s="38"/>
      <c r="L412" s="38"/>
      <c r="M412" s="38"/>
      <c r="N412" s="38"/>
      <c r="O412" s="38"/>
      <c r="P412" s="38"/>
      <c r="Q412" s="38"/>
      <c r="R412" s="38"/>
      <c r="S412" s="38"/>
      <c r="T412" s="38"/>
      <c r="U412" s="38"/>
      <c r="V412" s="38"/>
    </row>
    <row r="413" ht="15.75" customHeight="1">
      <c r="A413" s="14"/>
      <c r="B413" s="14"/>
      <c r="C413" s="38"/>
      <c r="D413" s="38"/>
      <c r="E413" s="38"/>
      <c r="F413" s="38"/>
      <c r="G413" s="38"/>
      <c r="H413" s="38"/>
      <c r="I413" s="38"/>
      <c r="J413" s="38"/>
      <c r="K413" s="38"/>
      <c r="L413" s="38"/>
      <c r="M413" s="38"/>
      <c r="N413" s="38"/>
      <c r="O413" s="38"/>
      <c r="P413" s="38"/>
      <c r="Q413" s="38"/>
      <c r="R413" s="38"/>
      <c r="S413" s="38"/>
      <c r="T413" s="38"/>
      <c r="U413" s="38"/>
      <c r="V413" s="38"/>
    </row>
    <row r="414" ht="15.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row>
    <row r="415" ht="15.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row>
    <row r="416" ht="15.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row>
    <row r="417" ht="15.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row>
    <row r="418" ht="15.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row>
    <row r="419" ht="15.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row>
    <row r="420" ht="15.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row>
    <row r="421" ht="15.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row>
    <row r="422" ht="15.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row>
    <row r="423" ht="15.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row>
    <row r="424" ht="15.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row>
    <row r="425" ht="15.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row>
    <row r="426" ht="15.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row>
    <row r="427" ht="15.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row>
    <row r="428" ht="15.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row>
    <row r="429" ht="15.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row>
    <row r="430" ht="15.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row>
    <row r="431" ht="15.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row>
    <row r="432" ht="15.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row>
    <row r="433" ht="15.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row>
    <row r="434" ht="15.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row>
    <row r="435" ht="15.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row>
    <row r="436" ht="15.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row>
    <row r="437" ht="15.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row>
    <row r="438" ht="15.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row>
    <row r="439" ht="15.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row>
    <row r="440" ht="15.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row>
    <row r="441" ht="15.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row>
    <row r="442" ht="15.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row>
    <row r="443" ht="15.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row>
    <row r="444" ht="15.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row>
    <row r="445" ht="15.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row>
    <row r="446" ht="15.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row>
    <row r="447" ht="15.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row>
    <row r="448" ht="15.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row>
    <row r="449" ht="15.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row>
    <row r="450" ht="15.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row>
    <row r="451" ht="15.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row>
    <row r="452" ht="15.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row>
    <row r="453" ht="15.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row>
    <row r="454" ht="15.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row>
    <row r="455" ht="15.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row>
    <row r="456" ht="15.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row>
    <row r="457" ht="15.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row>
    <row r="458" ht="15.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row>
    <row r="459" ht="15.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row>
    <row r="460" ht="15.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row>
    <row r="461" ht="15.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row>
    <row r="462" ht="15.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row>
    <row r="463" ht="15.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row>
    <row r="464" ht="15.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row>
    <row r="465" ht="15.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row>
    <row r="466" ht="15.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row>
    <row r="467" ht="15.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row>
    <row r="468" ht="15.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row>
    <row r="469" ht="15.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row>
    <row r="470" ht="15.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row>
    <row r="471" ht="15.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row>
    <row r="472" ht="15.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row>
    <row r="473" ht="15.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row>
    <row r="474" ht="15.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row>
    <row r="475" ht="15.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row>
    <row r="476" ht="15.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row>
    <row r="477" ht="15.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row>
    <row r="478" ht="15.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row>
    <row r="479" ht="15.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row>
    <row r="480" ht="15.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row>
    <row r="481" ht="15.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row>
    <row r="482" ht="15.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row>
    <row r="483" ht="15.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row>
    <row r="484" ht="15.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row>
    <row r="485" ht="15.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row>
    <row r="486" ht="15.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row>
    <row r="487" ht="15.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row>
    <row r="488" ht="15.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row>
    <row r="489" ht="15.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row>
    <row r="490" ht="15.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row>
    <row r="491" ht="15.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row>
    <row r="492" ht="15.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row>
    <row r="493" ht="15.75" customHeight="1">
      <c r="A493" s="38"/>
      <c r="B493" s="38"/>
      <c r="C493" s="8"/>
      <c r="D493" s="8"/>
      <c r="E493" s="8"/>
      <c r="F493" s="8"/>
      <c r="G493" s="8"/>
      <c r="H493" s="8"/>
      <c r="I493" s="8"/>
      <c r="J493" s="8"/>
      <c r="K493" s="38"/>
      <c r="L493" s="38"/>
      <c r="M493" s="38"/>
      <c r="N493" s="38"/>
      <c r="O493" s="38"/>
      <c r="P493" s="38"/>
      <c r="Q493" s="38"/>
      <c r="R493" s="38"/>
      <c r="S493" s="38"/>
      <c r="T493" s="38"/>
      <c r="U493" s="38"/>
      <c r="V493" s="38"/>
    </row>
    <row r="494" ht="15.75" customHeight="1">
      <c r="A494" s="38"/>
      <c r="B494" s="38"/>
      <c r="C494" s="8"/>
      <c r="D494" s="8"/>
      <c r="E494" s="8"/>
      <c r="F494" s="8"/>
      <c r="G494" s="8"/>
      <c r="H494" s="8"/>
      <c r="I494" s="8"/>
      <c r="J494" s="8"/>
      <c r="K494" s="38"/>
      <c r="L494" s="38"/>
      <c r="M494" s="38"/>
      <c r="N494" s="38"/>
      <c r="O494" s="38"/>
      <c r="P494" s="38"/>
      <c r="Q494" s="38"/>
      <c r="R494" s="38"/>
      <c r="S494" s="38"/>
      <c r="T494" s="38"/>
      <c r="U494" s="38"/>
      <c r="V494" s="38"/>
    </row>
    <row r="495" ht="15.75" customHeight="1">
      <c r="A495" s="38"/>
      <c r="B495" s="38"/>
      <c r="C495" s="8"/>
      <c r="D495" s="8"/>
      <c r="E495" s="8"/>
      <c r="F495" s="8"/>
      <c r="G495" s="8"/>
      <c r="H495" s="8"/>
      <c r="I495" s="8"/>
      <c r="J495" s="8"/>
      <c r="K495" s="38"/>
      <c r="L495" s="38"/>
      <c r="M495" s="38"/>
      <c r="N495" s="38"/>
      <c r="O495" s="38"/>
      <c r="P495" s="38"/>
      <c r="Q495" s="38"/>
      <c r="R495" s="38"/>
      <c r="S495" s="38"/>
      <c r="T495" s="38"/>
      <c r="U495" s="38"/>
      <c r="V495" s="38"/>
    </row>
    <row r="496" ht="15.75" customHeight="1">
      <c r="A496" s="38"/>
      <c r="B496" s="38"/>
      <c r="C496" s="8"/>
      <c r="D496" s="8"/>
      <c r="E496" s="8"/>
      <c r="F496" s="8"/>
      <c r="G496" s="8"/>
      <c r="H496" s="8"/>
      <c r="I496" s="8"/>
      <c r="J496" s="8"/>
      <c r="K496" s="38"/>
      <c r="L496" s="38"/>
      <c r="M496" s="38"/>
      <c r="N496" s="38"/>
      <c r="O496" s="38"/>
      <c r="P496" s="38"/>
      <c r="Q496" s="38"/>
      <c r="R496" s="38"/>
      <c r="S496" s="38"/>
      <c r="T496" s="38"/>
      <c r="U496" s="38"/>
      <c r="V496" s="38"/>
    </row>
    <row r="497" ht="15.75" customHeight="1">
      <c r="A497" s="38"/>
      <c r="B497" s="38"/>
      <c r="C497" s="8"/>
      <c r="D497" s="8"/>
      <c r="E497" s="8"/>
      <c r="F497" s="8"/>
      <c r="G497" s="8"/>
      <c r="H497" s="8"/>
      <c r="I497" s="8"/>
      <c r="J497" s="8"/>
      <c r="K497" s="38"/>
      <c r="L497" s="38"/>
      <c r="M497" s="38"/>
      <c r="N497" s="38"/>
      <c r="O497" s="38"/>
      <c r="P497" s="38"/>
      <c r="Q497" s="38"/>
      <c r="R497" s="38"/>
      <c r="S497" s="38"/>
      <c r="T497" s="38"/>
      <c r="U497" s="38"/>
      <c r="V497" s="38"/>
    </row>
    <row r="498" ht="15.75" customHeight="1">
      <c r="A498" s="38"/>
      <c r="B498" s="38"/>
      <c r="C498" s="8"/>
      <c r="D498" s="8"/>
      <c r="E498" s="8"/>
      <c r="F498" s="8"/>
      <c r="G498" s="8"/>
      <c r="H498" s="8"/>
      <c r="I498" s="8"/>
      <c r="J498" s="8"/>
      <c r="K498" s="38"/>
      <c r="L498" s="38"/>
      <c r="M498" s="38"/>
      <c r="N498" s="38"/>
      <c r="O498" s="38"/>
      <c r="P498" s="38"/>
      <c r="Q498" s="38"/>
      <c r="R498" s="38"/>
      <c r="S498" s="38"/>
      <c r="T498" s="38"/>
      <c r="U498" s="38"/>
      <c r="V498" s="38"/>
    </row>
    <row r="499" ht="15.75" customHeight="1">
      <c r="A499" s="38"/>
      <c r="B499" s="38"/>
      <c r="C499" s="8"/>
      <c r="D499" s="8"/>
      <c r="E499" s="8"/>
      <c r="F499" s="8"/>
      <c r="G499" s="8"/>
      <c r="H499" s="8"/>
      <c r="I499" s="8"/>
      <c r="J499" s="8"/>
      <c r="K499" s="38"/>
      <c r="L499" s="38"/>
      <c r="M499" s="38"/>
      <c r="N499" s="38"/>
      <c r="O499" s="38"/>
      <c r="P499" s="38"/>
      <c r="Q499" s="38"/>
      <c r="R499" s="38"/>
      <c r="S499" s="38"/>
      <c r="T499" s="38"/>
      <c r="U499" s="38"/>
      <c r="V499" s="38"/>
    </row>
    <row r="500" ht="15.75" customHeight="1">
      <c r="A500" s="38"/>
      <c r="B500" s="38"/>
      <c r="C500" s="8"/>
      <c r="D500" s="8"/>
      <c r="E500" s="8"/>
      <c r="F500" s="8"/>
      <c r="G500" s="8"/>
      <c r="H500" s="8"/>
      <c r="I500" s="8"/>
      <c r="J500" s="8"/>
      <c r="K500" s="38"/>
      <c r="L500" s="38"/>
      <c r="M500" s="38"/>
      <c r="N500" s="38"/>
      <c r="O500" s="38"/>
      <c r="P500" s="38"/>
      <c r="Q500" s="38"/>
      <c r="R500" s="38"/>
      <c r="S500" s="38"/>
      <c r="T500" s="38"/>
      <c r="U500" s="38"/>
      <c r="V500" s="38"/>
    </row>
    <row r="501" ht="15.75" customHeight="1">
      <c r="A501" s="38"/>
      <c r="B501" s="38"/>
      <c r="C501" s="8"/>
      <c r="D501" s="8"/>
      <c r="E501" s="8"/>
      <c r="F501" s="8"/>
      <c r="G501" s="8"/>
      <c r="H501" s="8"/>
      <c r="I501" s="8"/>
      <c r="J501" s="8"/>
      <c r="K501" s="38"/>
      <c r="L501" s="38"/>
      <c r="M501" s="38"/>
      <c r="N501" s="38"/>
      <c r="O501" s="38"/>
      <c r="P501" s="38"/>
      <c r="Q501" s="38"/>
      <c r="R501" s="38"/>
      <c r="S501" s="38"/>
      <c r="T501" s="38"/>
      <c r="U501" s="38"/>
      <c r="V501" s="38"/>
    </row>
    <row r="502" ht="15.75" customHeight="1">
      <c r="A502" s="38"/>
      <c r="B502" s="38"/>
      <c r="C502" s="8"/>
      <c r="D502" s="8"/>
      <c r="E502" s="8"/>
      <c r="F502" s="8"/>
      <c r="G502" s="8"/>
      <c r="H502" s="8"/>
      <c r="I502" s="8"/>
      <c r="J502" s="8"/>
      <c r="K502" s="38"/>
      <c r="L502" s="38"/>
      <c r="M502" s="38"/>
      <c r="N502" s="38"/>
      <c r="O502" s="38"/>
      <c r="P502" s="38"/>
      <c r="Q502" s="38"/>
      <c r="R502" s="38"/>
      <c r="S502" s="38"/>
      <c r="T502" s="38"/>
      <c r="U502" s="38"/>
      <c r="V502" s="38"/>
    </row>
    <row r="503" ht="15.75" customHeight="1">
      <c r="A503" s="38"/>
      <c r="B503" s="38"/>
      <c r="C503" s="8"/>
      <c r="D503" s="8"/>
      <c r="E503" s="8"/>
      <c r="F503" s="8"/>
      <c r="G503" s="8"/>
      <c r="H503" s="8"/>
      <c r="I503" s="8"/>
      <c r="J503" s="8"/>
      <c r="K503" s="38"/>
      <c r="L503" s="38"/>
      <c r="M503" s="38"/>
      <c r="N503" s="38"/>
      <c r="O503" s="38"/>
      <c r="P503" s="38"/>
      <c r="Q503" s="38"/>
      <c r="R503" s="38"/>
      <c r="S503" s="38"/>
      <c r="T503" s="38"/>
      <c r="U503" s="38"/>
      <c r="V503" s="38"/>
    </row>
    <row r="504" ht="15.75" customHeight="1">
      <c r="A504" s="38"/>
      <c r="B504" s="38"/>
      <c r="C504" s="8"/>
      <c r="D504" s="8"/>
      <c r="E504" s="8"/>
      <c r="F504" s="8"/>
      <c r="G504" s="8"/>
      <c r="H504" s="8"/>
      <c r="I504" s="8"/>
      <c r="J504" s="8"/>
      <c r="K504" s="38"/>
      <c r="L504" s="38"/>
      <c r="M504" s="38"/>
      <c r="N504" s="38"/>
      <c r="O504" s="38"/>
      <c r="P504" s="38"/>
      <c r="Q504" s="38"/>
      <c r="R504" s="38"/>
      <c r="S504" s="38"/>
      <c r="T504" s="38"/>
      <c r="U504" s="38"/>
      <c r="V504" s="38"/>
    </row>
    <row r="505" ht="15.75" customHeight="1">
      <c r="A505" s="38"/>
      <c r="B505" s="38"/>
      <c r="C505" s="8"/>
      <c r="D505" s="8"/>
      <c r="E505" s="8"/>
      <c r="F505" s="8"/>
      <c r="G505" s="8"/>
      <c r="H505" s="8"/>
      <c r="I505" s="8"/>
      <c r="J505" s="8"/>
      <c r="K505" s="38"/>
      <c r="L505" s="38"/>
      <c r="M505" s="38"/>
      <c r="N505" s="38"/>
      <c r="O505" s="38"/>
      <c r="P505" s="38"/>
      <c r="Q505" s="38"/>
      <c r="R505" s="38"/>
      <c r="S505" s="38"/>
      <c r="T505" s="38"/>
      <c r="U505" s="38"/>
      <c r="V505" s="38"/>
    </row>
    <row r="506" ht="15.75" customHeight="1">
      <c r="A506" s="38"/>
      <c r="B506" s="38"/>
      <c r="C506" s="8"/>
      <c r="D506" s="8"/>
      <c r="E506" s="8"/>
      <c r="F506" s="8"/>
      <c r="G506" s="8"/>
      <c r="H506" s="8"/>
      <c r="I506" s="8"/>
      <c r="J506" s="8"/>
      <c r="K506" s="38"/>
      <c r="L506" s="38"/>
      <c r="M506" s="38"/>
      <c r="N506" s="38"/>
      <c r="O506" s="38"/>
      <c r="P506" s="38"/>
      <c r="Q506" s="38"/>
      <c r="R506" s="38"/>
      <c r="S506" s="38"/>
      <c r="T506" s="38"/>
      <c r="U506" s="38"/>
      <c r="V506" s="38"/>
    </row>
    <row r="507" ht="15.75" customHeight="1">
      <c r="A507" s="38"/>
      <c r="B507" s="38"/>
      <c r="C507" s="8"/>
      <c r="D507" s="8"/>
      <c r="E507" s="8"/>
      <c r="F507" s="8"/>
      <c r="G507" s="8"/>
      <c r="H507" s="8"/>
      <c r="I507" s="8"/>
      <c r="J507" s="8"/>
      <c r="K507" s="38"/>
      <c r="L507" s="38"/>
      <c r="M507" s="38"/>
      <c r="N507" s="38"/>
      <c r="O507" s="38"/>
      <c r="P507" s="38"/>
      <c r="Q507" s="38"/>
      <c r="R507" s="38"/>
      <c r="S507" s="38"/>
      <c r="T507" s="38"/>
      <c r="U507" s="38"/>
      <c r="V507" s="38"/>
    </row>
    <row r="508" ht="15.75" customHeight="1">
      <c r="A508" s="38"/>
      <c r="B508" s="38"/>
      <c r="C508" s="8"/>
      <c r="D508" s="8"/>
      <c r="E508" s="8"/>
      <c r="F508" s="8"/>
      <c r="G508" s="8"/>
      <c r="H508" s="8"/>
      <c r="I508" s="8"/>
      <c r="J508" s="8"/>
      <c r="K508" s="38"/>
      <c r="L508" s="38"/>
      <c r="M508" s="38"/>
      <c r="N508" s="38"/>
      <c r="O508" s="38"/>
      <c r="P508" s="38"/>
      <c r="Q508" s="38"/>
      <c r="R508" s="38"/>
      <c r="S508" s="38"/>
      <c r="T508" s="38"/>
      <c r="U508" s="38"/>
      <c r="V508" s="38"/>
    </row>
    <row r="509" ht="15.75" customHeight="1">
      <c r="A509" s="38"/>
      <c r="B509" s="38"/>
      <c r="C509" s="8"/>
      <c r="D509" s="8"/>
      <c r="E509" s="8"/>
      <c r="F509" s="8"/>
      <c r="G509" s="8"/>
      <c r="H509" s="8"/>
      <c r="I509" s="8"/>
      <c r="J509" s="8"/>
      <c r="K509" s="38"/>
      <c r="L509" s="38"/>
      <c r="M509" s="38"/>
      <c r="N509" s="38"/>
      <c r="O509" s="38"/>
      <c r="P509" s="38"/>
      <c r="Q509" s="38"/>
      <c r="R509" s="38"/>
      <c r="S509" s="38"/>
      <c r="T509" s="38"/>
      <c r="U509" s="38"/>
      <c r="V509" s="38"/>
    </row>
    <row r="510" ht="15.75" customHeight="1">
      <c r="A510" s="38"/>
      <c r="B510" s="38"/>
      <c r="C510" s="8"/>
      <c r="D510" s="8"/>
      <c r="E510" s="8"/>
      <c r="F510" s="8"/>
      <c r="G510" s="8"/>
      <c r="H510" s="8"/>
      <c r="I510" s="8"/>
      <c r="J510" s="8"/>
      <c r="K510" s="38"/>
      <c r="L510" s="38"/>
      <c r="M510" s="38"/>
      <c r="N510" s="38"/>
      <c r="O510" s="38"/>
      <c r="P510" s="38"/>
      <c r="Q510" s="38"/>
      <c r="R510" s="38"/>
      <c r="S510" s="38"/>
      <c r="T510" s="38"/>
      <c r="U510" s="38"/>
      <c r="V510" s="38"/>
    </row>
    <row r="511" ht="15.75" customHeight="1">
      <c r="A511" s="38"/>
      <c r="B511" s="38"/>
      <c r="C511" s="8"/>
      <c r="D511" s="8"/>
      <c r="E511" s="8"/>
      <c r="F511" s="8"/>
      <c r="G511" s="8"/>
      <c r="H511" s="8"/>
      <c r="I511" s="8"/>
      <c r="J511" s="8"/>
      <c r="K511" s="38"/>
      <c r="L511" s="38"/>
      <c r="M511" s="38"/>
      <c r="N511" s="38"/>
      <c r="O511" s="38"/>
      <c r="P511" s="38"/>
      <c r="Q511" s="38"/>
      <c r="R511" s="38"/>
      <c r="S511" s="38"/>
      <c r="T511" s="38"/>
      <c r="U511" s="38"/>
      <c r="V511" s="38"/>
    </row>
    <row r="512" ht="15.75" customHeight="1">
      <c r="A512" s="38"/>
      <c r="B512" s="38"/>
      <c r="C512" s="8"/>
      <c r="D512" s="8"/>
      <c r="E512" s="8"/>
      <c r="F512" s="8"/>
      <c r="G512" s="8"/>
      <c r="H512" s="8"/>
      <c r="I512" s="8"/>
      <c r="J512" s="8"/>
      <c r="K512" s="38"/>
      <c r="L512" s="38"/>
      <c r="M512" s="38"/>
      <c r="N512" s="38"/>
      <c r="O512" s="38"/>
      <c r="P512" s="38"/>
      <c r="Q512" s="38"/>
      <c r="R512" s="38"/>
      <c r="S512" s="38"/>
      <c r="T512" s="38"/>
      <c r="U512" s="38"/>
      <c r="V512" s="38"/>
    </row>
    <row r="513" ht="15.75" customHeight="1">
      <c r="A513" s="38"/>
      <c r="B513" s="38"/>
      <c r="C513" s="8"/>
      <c r="D513" s="8"/>
      <c r="E513" s="8"/>
      <c r="F513" s="8"/>
      <c r="G513" s="8"/>
      <c r="H513" s="8"/>
      <c r="I513" s="8"/>
      <c r="J513" s="8"/>
      <c r="K513" s="38"/>
      <c r="L513" s="38"/>
      <c r="M513" s="38"/>
      <c r="N513" s="38"/>
      <c r="O513" s="38"/>
      <c r="P513" s="38"/>
      <c r="Q513" s="38"/>
      <c r="R513" s="38"/>
      <c r="S513" s="38"/>
      <c r="T513" s="38"/>
      <c r="U513" s="38"/>
      <c r="V513" s="38"/>
    </row>
    <row r="514" ht="15.75" customHeight="1">
      <c r="A514" s="38"/>
      <c r="B514" s="38"/>
      <c r="C514" s="8"/>
      <c r="D514" s="8"/>
      <c r="E514" s="8"/>
      <c r="F514" s="8"/>
      <c r="G514" s="8"/>
      <c r="H514" s="8"/>
      <c r="I514" s="8"/>
      <c r="J514" s="8"/>
      <c r="K514" s="38"/>
      <c r="L514" s="38"/>
      <c r="M514" s="38"/>
      <c r="N514" s="38"/>
      <c r="O514" s="38"/>
      <c r="P514" s="38"/>
      <c r="Q514" s="38"/>
      <c r="R514" s="38"/>
      <c r="S514" s="38"/>
      <c r="T514" s="38"/>
      <c r="U514" s="38"/>
      <c r="V514" s="38"/>
    </row>
    <row r="515" ht="15.75" customHeight="1">
      <c r="A515" s="38"/>
      <c r="B515" s="38"/>
      <c r="C515" s="8"/>
      <c r="D515" s="8"/>
      <c r="E515" s="8"/>
      <c r="F515" s="8"/>
      <c r="G515" s="8"/>
      <c r="H515" s="8"/>
      <c r="I515" s="8"/>
      <c r="J515" s="8"/>
      <c r="K515" s="38"/>
      <c r="L515" s="38"/>
      <c r="M515" s="38"/>
      <c r="N515" s="38"/>
      <c r="O515" s="38"/>
      <c r="P515" s="38"/>
      <c r="Q515" s="38"/>
      <c r="R515" s="38"/>
      <c r="S515" s="38"/>
      <c r="T515" s="38"/>
      <c r="U515" s="38"/>
      <c r="V515" s="38"/>
    </row>
    <row r="516" ht="15.75" customHeight="1">
      <c r="A516" s="38"/>
      <c r="B516" s="38"/>
      <c r="C516" s="8"/>
      <c r="D516" s="8"/>
      <c r="E516" s="8"/>
      <c r="F516" s="8"/>
      <c r="G516" s="8"/>
      <c r="H516" s="8"/>
      <c r="I516" s="8"/>
      <c r="J516" s="8"/>
      <c r="K516" s="38"/>
      <c r="L516" s="38"/>
      <c r="M516" s="38"/>
      <c r="N516" s="38"/>
      <c r="O516" s="38"/>
      <c r="P516" s="38"/>
      <c r="Q516" s="38"/>
      <c r="R516" s="38"/>
      <c r="S516" s="38"/>
      <c r="T516" s="38"/>
      <c r="U516" s="38"/>
      <c r="V516" s="38"/>
    </row>
    <row r="517" ht="15.75" customHeight="1">
      <c r="A517" s="38"/>
      <c r="B517" s="38"/>
      <c r="C517" s="8"/>
      <c r="D517" s="8"/>
      <c r="E517" s="8"/>
      <c r="F517" s="8"/>
      <c r="G517" s="8"/>
      <c r="H517" s="8"/>
      <c r="I517" s="8"/>
      <c r="J517" s="8"/>
      <c r="K517" s="38"/>
      <c r="L517" s="38"/>
      <c r="M517" s="38"/>
      <c r="N517" s="38"/>
      <c r="O517" s="38"/>
      <c r="P517" s="38"/>
      <c r="Q517" s="38"/>
      <c r="R517" s="38"/>
      <c r="S517" s="38"/>
      <c r="T517" s="38"/>
      <c r="U517" s="38"/>
      <c r="V517" s="38"/>
    </row>
    <row r="518" ht="15.75" customHeight="1">
      <c r="A518" s="38"/>
      <c r="B518" s="38"/>
      <c r="C518" s="8"/>
      <c r="D518" s="8"/>
      <c r="E518" s="8"/>
      <c r="F518" s="8"/>
      <c r="G518" s="8"/>
      <c r="H518" s="8"/>
      <c r="I518" s="8"/>
      <c r="J518" s="8"/>
      <c r="K518" s="38"/>
      <c r="L518" s="38"/>
      <c r="M518" s="38"/>
      <c r="N518" s="38"/>
      <c r="O518" s="38"/>
      <c r="P518" s="38"/>
      <c r="Q518" s="38"/>
      <c r="R518" s="38"/>
      <c r="S518" s="38"/>
      <c r="T518" s="38"/>
      <c r="U518" s="38"/>
      <c r="V518" s="38"/>
    </row>
    <row r="519" ht="15.75" customHeight="1">
      <c r="A519" s="38"/>
      <c r="B519" s="38"/>
      <c r="C519" s="8"/>
      <c r="D519" s="8"/>
      <c r="E519" s="8"/>
      <c r="F519" s="8"/>
      <c r="G519" s="8"/>
      <c r="H519" s="8"/>
      <c r="I519" s="8"/>
      <c r="J519" s="8"/>
      <c r="K519" s="38"/>
      <c r="L519" s="38"/>
      <c r="M519" s="38"/>
      <c r="N519" s="38"/>
      <c r="O519" s="38"/>
      <c r="P519" s="38"/>
      <c r="Q519" s="38"/>
      <c r="R519" s="38"/>
      <c r="S519" s="38"/>
      <c r="T519" s="38"/>
      <c r="U519" s="38"/>
      <c r="V519" s="38"/>
    </row>
    <row r="520" ht="15.75" customHeight="1">
      <c r="A520" s="38"/>
      <c r="B520" s="38"/>
      <c r="C520" s="8"/>
      <c r="D520" s="8"/>
      <c r="E520" s="8"/>
      <c r="F520" s="8"/>
      <c r="G520" s="8"/>
      <c r="H520" s="8"/>
      <c r="I520" s="8"/>
      <c r="J520" s="8"/>
      <c r="K520" s="38"/>
      <c r="L520" s="38"/>
      <c r="M520" s="38"/>
      <c r="N520" s="38"/>
      <c r="O520" s="38"/>
      <c r="P520" s="38"/>
      <c r="Q520" s="38"/>
      <c r="R520" s="38"/>
      <c r="S520" s="38"/>
      <c r="T520" s="38"/>
      <c r="U520" s="38"/>
      <c r="V520" s="38"/>
    </row>
    <row r="521" ht="15.75" customHeight="1">
      <c r="B521" s="8"/>
      <c r="C521" s="8"/>
      <c r="D521" s="8"/>
      <c r="E521" s="8"/>
      <c r="F521" s="8"/>
      <c r="G521" s="8"/>
      <c r="H521" s="8"/>
      <c r="I521" s="8"/>
      <c r="J521" s="8"/>
      <c r="K521" s="8"/>
      <c r="L521" s="38"/>
      <c r="M521" s="38"/>
      <c r="N521" s="38"/>
      <c r="O521" s="38"/>
      <c r="P521" s="38"/>
      <c r="Q521" s="38"/>
      <c r="R521" s="38"/>
      <c r="S521" s="38"/>
      <c r="T521" s="38"/>
      <c r="U521" s="38"/>
      <c r="V521" s="38"/>
    </row>
    <row r="522" ht="15.75" customHeight="1">
      <c r="B522" s="8"/>
      <c r="C522" s="8"/>
      <c r="D522" s="8"/>
      <c r="E522" s="8"/>
      <c r="F522" s="8"/>
      <c r="G522" s="8"/>
      <c r="H522" s="8"/>
      <c r="I522" s="8"/>
      <c r="J522" s="8"/>
      <c r="K522" s="8"/>
      <c r="L522" s="38"/>
      <c r="M522" s="38"/>
      <c r="N522" s="38"/>
      <c r="O522" s="38"/>
      <c r="P522" s="38"/>
      <c r="Q522" s="38"/>
      <c r="R522" s="38"/>
      <c r="S522" s="38"/>
      <c r="T522" s="38"/>
      <c r="U522" s="38"/>
      <c r="V522" s="38"/>
    </row>
    <row r="523" ht="15.75" customHeight="1">
      <c r="B523" s="8"/>
      <c r="C523" s="8"/>
      <c r="D523" s="8"/>
      <c r="E523" s="8"/>
      <c r="F523" s="8"/>
      <c r="G523" s="8"/>
      <c r="H523" s="8"/>
      <c r="I523" s="8"/>
      <c r="J523" s="8"/>
      <c r="K523" s="8"/>
      <c r="L523" s="38"/>
      <c r="M523" s="38"/>
      <c r="N523" s="38"/>
      <c r="O523" s="38"/>
      <c r="P523" s="38"/>
      <c r="Q523" s="38"/>
      <c r="R523" s="38"/>
      <c r="S523" s="38"/>
      <c r="T523" s="38"/>
      <c r="U523" s="38"/>
      <c r="V523" s="38"/>
    </row>
    <row r="524" ht="15.75" customHeight="1">
      <c r="B524" s="8"/>
      <c r="C524" s="8"/>
      <c r="D524" s="8"/>
      <c r="E524" s="8"/>
      <c r="F524" s="8"/>
      <c r="G524" s="8"/>
      <c r="H524" s="8"/>
      <c r="I524" s="8"/>
      <c r="J524" s="8"/>
      <c r="K524" s="8"/>
      <c r="L524" s="38"/>
      <c r="M524" s="38"/>
      <c r="N524" s="38"/>
      <c r="O524" s="38"/>
      <c r="P524" s="38"/>
      <c r="Q524" s="38"/>
      <c r="R524" s="38"/>
      <c r="S524" s="38"/>
      <c r="T524" s="38"/>
      <c r="U524" s="38"/>
      <c r="V524" s="38"/>
    </row>
    <row r="525" ht="15.75" customHeight="1">
      <c r="B525" s="8"/>
      <c r="C525" s="8"/>
      <c r="D525" s="8"/>
      <c r="E525" s="8"/>
      <c r="F525" s="8"/>
      <c r="G525" s="8"/>
      <c r="H525" s="8"/>
      <c r="I525" s="8"/>
      <c r="J525" s="8"/>
      <c r="K525" s="8"/>
      <c r="L525" s="38"/>
      <c r="M525" s="38"/>
      <c r="N525" s="38"/>
      <c r="O525" s="38"/>
      <c r="P525" s="38"/>
      <c r="Q525" s="38"/>
      <c r="R525" s="38"/>
      <c r="S525" s="38"/>
      <c r="T525" s="38"/>
      <c r="U525" s="38"/>
      <c r="V525" s="38"/>
    </row>
    <row r="526" ht="15.75" customHeight="1">
      <c r="B526" s="8"/>
      <c r="C526" s="8"/>
      <c r="D526" s="8"/>
      <c r="E526" s="8"/>
      <c r="F526" s="8"/>
      <c r="G526" s="8"/>
      <c r="H526" s="8"/>
      <c r="I526" s="8"/>
      <c r="J526" s="8"/>
      <c r="K526" s="8"/>
      <c r="L526" s="38"/>
      <c r="M526" s="8"/>
      <c r="N526" s="8"/>
      <c r="O526" s="8"/>
      <c r="P526" s="8"/>
      <c r="Q526" s="8"/>
      <c r="R526" s="8"/>
      <c r="S526" s="8"/>
      <c r="T526" s="8"/>
      <c r="U526" s="8"/>
      <c r="V526" s="38"/>
    </row>
    <row r="527" ht="15.75" customHeight="1">
      <c r="B527" s="8"/>
      <c r="C527" s="8"/>
      <c r="D527" s="8"/>
      <c r="E527" s="8"/>
      <c r="F527" s="8"/>
      <c r="G527" s="8"/>
      <c r="H527" s="8"/>
      <c r="I527" s="8"/>
      <c r="J527" s="8"/>
      <c r="K527" s="8"/>
      <c r="L527" s="8"/>
      <c r="M527" s="8"/>
      <c r="N527" s="8"/>
      <c r="O527" s="8"/>
      <c r="P527" s="8"/>
      <c r="Q527" s="8"/>
      <c r="R527" s="8"/>
      <c r="S527" s="8"/>
      <c r="T527" s="8"/>
      <c r="U527" s="8"/>
    </row>
    <row r="528" ht="15.75" customHeight="1">
      <c r="B528" s="8"/>
      <c r="C528" s="8"/>
      <c r="D528" s="8"/>
      <c r="E528" s="8"/>
      <c r="F528" s="8"/>
      <c r="G528" s="8"/>
      <c r="H528" s="8"/>
      <c r="I528" s="8"/>
      <c r="J528" s="8"/>
      <c r="K528" s="8"/>
      <c r="L528" s="8"/>
      <c r="M528" s="8"/>
      <c r="N528" s="8"/>
      <c r="O528" s="8"/>
      <c r="P528" s="8"/>
      <c r="Q528" s="8"/>
      <c r="R528" s="8"/>
      <c r="S528" s="8"/>
      <c r="T528" s="8"/>
      <c r="U528" s="8"/>
    </row>
    <row r="529" ht="15.75" customHeight="1">
      <c r="B529" s="8"/>
      <c r="C529" s="8"/>
      <c r="D529" s="8"/>
      <c r="E529" s="8"/>
      <c r="F529" s="8"/>
      <c r="G529" s="8"/>
      <c r="H529" s="8"/>
      <c r="I529" s="8"/>
      <c r="J529" s="8"/>
      <c r="K529" s="8"/>
      <c r="L529" s="8"/>
      <c r="M529" s="8"/>
      <c r="N529" s="8"/>
      <c r="O529" s="8"/>
      <c r="P529" s="8"/>
      <c r="Q529" s="8"/>
      <c r="R529" s="8"/>
      <c r="S529" s="8"/>
      <c r="T529" s="8"/>
      <c r="U529" s="8"/>
    </row>
    <row r="530" ht="15.75" customHeight="1">
      <c r="B530" s="8"/>
      <c r="C530" s="8"/>
      <c r="D530" s="8"/>
      <c r="E530" s="8"/>
      <c r="F530" s="8"/>
      <c r="G530" s="8"/>
      <c r="H530" s="8"/>
      <c r="I530" s="8"/>
      <c r="J530" s="8"/>
      <c r="K530" s="8"/>
      <c r="L530" s="8"/>
      <c r="M530" s="8"/>
      <c r="N530" s="8"/>
      <c r="O530" s="8"/>
      <c r="P530" s="8"/>
      <c r="Q530" s="8"/>
      <c r="R530" s="8"/>
      <c r="S530" s="8"/>
      <c r="T530" s="8"/>
      <c r="U530" s="8"/>
    </row>
    <row r="531" ht="15.75" customHeight="1">
      <c r="B531" s="8"/>
      <c r="C531" s="8"/>
      <c r="D531" s="8"/>
      <c r="E531" s="8"/>
      <c r="F531" s="8"/>
      <c r="G531" s="8"/>
      <c r="H531" s="8"/>
      <c r="I531" s="8"/>
      <c r="J531" s="8"/>
      <c r="K531" s="8"/>
      <c r="L531" s="8"/>
      <c r="M531" s="8"/>
      <c r="N531" s="8"/>
      <c r="O531" s="8"/>
      <c r="P531" s="8"/>
      <c r="Q531" s="8"/>
      <c r="R531" s="8"/>
      <c r="S531" s="8"/>
      <c r="T531" s="8"/>
      <c r="U531" s="8"/>
    </row>
    <row r="532" ht="15.75" customHeight="1">
      <c r="B532" s="8"/>
      <c r="C532" s="8"/>
      <c r="D532" s="8"/>
      <c r="E532" s="8"/>
      <c r="F532" s="8"/>
      <c r="G532" s="8"/>
      <c r="H532" s="8"/>
      <c r="I532" s="8"/>
      <c r="J532" s="8"/>
      <c r="K532" s="8"/>
      <c r="L532" s="8"/>
      <c r="M532" s="8"/>
      <c r="N532" s="8"/>
      <c r="O532" s="8"/>
      <c r="P532" s="8"/>
      <c r="Q532" s="8"/>
      <c r="R532" s="8"/>
      <c r="S532" s="8"/>
      <c r="T532" s="8"/>
      <c r="U532" s="8"/>
    </row>
    <row r="533" ht="15.75" customHeight="1">
      <c r="B533" s="8"/>
      <c r="C533" s="8"/>
      <c r="D533" s="8"/>
      <c r="E533" s="8"/>
      <c r="F533" s="8"/>
      <c r="G533" s="8"/>
      <c r="H533" s="8"/>
      <c r="I533" s="8"/>
      <c r="J533" s="8"/>
      <c r="K533" s="8"/>
      <c r="L533" s="8"/>
      <c r="M533" s="8"/>
      <c r="N533" s="8"/>
      <c r="O533" s="8"/>
      <c r="P533" s="8"/>
      <c r="Q533" s="8"/>
      <c r="R533" s="8"/>
      <c r="S533" s="8"/>
      <c r="T533" s="8"/>
      <c r="U533" s="8"/>
    </row>
    <row r="534" ht="15.75" customHeight="1">
      <c r="B534" s="8"/>
      <c r="C534" s="8"/>
      <c r="D534" s="8"/>
      <c r="E534" s="8"/>
      <c r="F534" s="8"/>
      <c r="G534" s="8"/>
      <c r="H534" s="8"/>
      <c r="I534" s="8"/>
      <c r="J534" s="8"/>
      <c r="K534" s="8"/>
      <c r="L534" s="8"/>
      <c r="M534" s="8"/>
      <c r="N534" s="8"/>
      <c r="O534" s="8"/>
      <c r="P534" s="8"/>
      <c r="Q534" s="8"/>
      <c r="R534" s="8"/>
      <c r="S534" s="8"/>
      <c r="T534" s="8"/>
      <c r="U534" s="8"/>
    </row>
    <row r="535" ht="15.75" customHeight="1">
      <c r="B535" s="8"/>
      <c r="C535" s="8"/>
      <c r="D535" s="8"/>
      <c r="E535" s="8"/>
      <c r="F535" s="8"/>
      <c r="G535" s="8"/>
      <c r="H535" s="8"/>
      <c r="I535" s="8"/>
      <c r="J535" s="8"/>
      <c r="K535" s="8"/>
      <c r="L535" s="8"/>
      <c r="M535" s="8"/>
      <c r="N535" s="8"/>
      <c r="O535" s="8"/>
      <c r="P535" s="8"/>
      <c r="Q535" s="8"/>
      <c r="R535" s="8"/>
      <c r="S535" s="8"/>
      <c r="T535" s="8"/>
      <c r="U535" s="8"/>
    </row>
    <row r="536" ht="15.75" customHeight="1">
      <c r="B536" s="8"/>
      <c r="C536" s="8"/>
      <c r="D536" s="8"/>
      <c r="E536" s="8"/>
      <c r="F536" s="8"/>
      <c r="G536" s="8"/>
      <c r="H536" s="8"/>
      <c r="I536" s="8"/>
      <c r="J536" s="8"/>
      <c r="K536" s="8"/>
      <c r="L536" s="8"/>
      <c r="M536" s="8"/>
      <c r="N536" s="8"/>
      <c r="O536" s="8"/>
      <c r="P536" s="8"/>
      <c r="Q536" s="8"/>
      <c r="R536" s="8"/>
      <c r="S536" s="8"/>
      <c r="T536" s="8"/>
      <c r="U536" s="8"/>
    </row>
    <row r="537" ht="15.75" customHeight="1">
      <c r="B537" s="8"/>
      <c r="C537" s="8"/>
      <c r="D537" s="8"/>
      <c r="E537" s="8"/>
      <c r="F537" s="8"/>
      <c r="G537" s="8"/>
      <c r="H537" s="8"/>
      <c r="I537" s="8"/>
      <c r="J537" s="8"/>
      <c r="K537" s="8"/>
      <c r="L537" s="8"/>
      <c r="M537" s="8"/>
      <c r="N537" s="8"/>
      <c r="O537" s="8"/>
      <c r="P537" s="8"/>
      <c r="Q537" s="8"/>
      <c r="R537" s="8"/>
      <c r="S537" s="8"/>
      <c r="T537" s="8"/>
      <c r="U537" s="8"/>
    </row>
    <row r="538" ht="15.75" customHeight="1">
      <c r="B538" s="8"/>
      <c r="C538" s="8"/>
      <c r="D538" s="8"/>
      <c r="E538" s="8"/>
      <c r="F538" s="8"/>
      <c r="G538" s="8"/>
      <c r="H538" s="8"/>
      <c r="I538" s="8"/>
      <c r="J538" s="8"/>
      <c r="K538" s="8"/>
      <c r="L538" s="8"/>
      <c r="M538" s="8"/>
      <c r="N538" s="8"/>
      <c r="O538" s="8"/>
      <c r="P538" s="8"/>
      <c r="Q538" s="8"/>
      <c r="R538" s="8"/>
      <c r="S538" s="8"/>
      <c r="T538" s="8"/>
      <c r="U538" s="8"/>
    </row>
    <row r="539" ht="15.75" customHeight="1">
      <c r="B539" s="8"/>
      <c r="C539" s="8"/>
      <c r="D539" s="8"/>
      <c r="E539" s="8"/>
      <c r="F539" s="8"/>
      <c r="G539" s="8"/>
      <c r="H539" s="8"/>
      <c r="I539" s="8"/>
      <c r="J539" s="8"/>
      <c r="K539" s="8"/>
      <c r="L539" s="8"/>
      <c r="M539" s="8"/>
      <c r="N539" s="8"/>
      <c r="O539" s="8"/>
      <c r="P539" s="8"/>
      <c r="Q539" s="8"/>
      <c r="R539" s="8"/>
      <c r="S539" s="8"/>
      <c r="T539" s="8"/>
      <c r="U539" s="8"/>
    </row>
    <row r="540" ht="15.75" customHeight="1">
      <c r="B540" s="8"/>
      <c r="C540" s="8"/>
      <c r="D540" s="8"/>
      <c r="E540" s="8"/>
      <c r="F540" s="8"/>
      <c r="G540" s="8"/>
      <c r="H540" s="8"/>
      <c r="I540" s="8"/>
      <c r="J540" s="8"/>
      <c r="K540" s="8"/>
      <c r="L540" s="8"/>
      <c r="M540" s="8"/>
      <c r="N540" s="8"/>
      <c r="O540" s="8"/>
      <c r="P540" s="8"/>
      <c r="Q540" s="8"/>
      <c r="R540" s="8"/>
      <c r="S540" s="8"/>
      <c r="T540" s="8"/>
      <c r="U540" s="8"/>
    </row>
    <row r="541" ht="15.75" customHeight="1">
      <c r="B541" s="8"/>
      <c r="C541" s="8"/>
      <c r="D541" s="8"/>
      <c r="E541" s="8"/>
      <c r="F541" s="8"/>
      <c r="G541" s="8"/>
      <c r="H541" s="8"/>
      <c r="I541" s="8"/>
      <c r="J541" s="8"/>
      <c r="K541" s="8"/>
      <c r="L541" s="8"/>
      <c r="M541" s="8"/>
      <c r="N541" s="8"/>
      <c r="O541" s="8"/>
      <c r="P541" s="8"/>
      <c r="Q541" s="8"/>
      <c r="R541" s="8"/>
      <c r="S541" s="8"/>
      <c r="T541" s="8"/>
      <c r="U541" s="8"/>
    </row>
    <row r="542" ht="15.75" customHeight="1">
      <c r="B542" s="8"/>
      <c r="C542" s="8"/>
      <c r="D542" s="8"/>
      <c r="E542" s="8"/>
      <c r="F542" s="8"/>
      <c r="G542" s="8"/>
      <c r="H542" s="8"/>
      <c r="I542" s="8"/>
      <c r="J542" s="8"/>
      <c r="K542" s="8"/>
      <c r="L542" s="8"/>
      <c r="M542" s="8"/>
      <c r="N542" s="8"/>
      <c r="O542" s="8"/>
      <c r="P542" s="8"/>
      <c r="Q542" s="8"/>
      <c r="R542" s="8"/>
      <c r="S542" s="8"/>
      <c r="T542" s="8"/>
      <c r="U542" s="8"/>
    </row>
    <row r="543" ht="15.75" customHeight="1">
      <c r="B543" s="8"/>
      <c r="C543" s="8"/>
      <c r="D543" s="8"/>
      <c r="E543" s="8"/>
      <c r="F543" s="8"/>
      <c r="G543" s="8"/>
      <c r="H543" s="8"/>
      <c r="I543" s="8"/>
      <c r="J543" s="8"/>
      <c r="K543" s="8"/>
      <c r="L543" s="8"/>
      <c r="M543" s="8"/>
      <c r="N543" s="8"/>
      <c r="O543" s="8"/>
      <c r="P543" s="8"/>
      <c r="Q543" s="8"/>
      <c r="R543" s="8"/>
      <c r="S543" s="8"/>
      <c r="T543" s="8"/>
      <c r="U543" s="8"/>
    </row>
    <row r="544" ht="15.75" customHeight="1">
      <c r="B544" s="8"/>
      <c r="C544" s="8"/>
      <c r="D544" s="8"/>
      <c r="E544" s="8"/>
      <c r="F544" s="8"/>
      <c r="G544" s="8"/>
      <c r="H544" s="8"/>
      <c r="I544" s="8"/>
      <c r="J544" s="8"/>
      <c r="K544" s="8"/>
      <c r="L544" s="8"/>
      <c r="M544" s="8"/>
      <c r="N544" s="8"/>
      <c r="O544" s="8"/>
      <c r="P544" s="8"/>
      <c r="Q544" s="8"/>
      <c r="R544" s="8"/>
      <c r="S544" s="8"/>
      <c r="T544" s="8"/>
      <c r="U544" s="8"/>
    </row>
    <row r="545" ht="15.75" customHeight="1">
      <c r="B545" s="8"/>
      <c r="C545" s="8"/>
      <c r="D545" s="8"/>
      <c r="E545" s="8"/>
      <c r="F545" s="8"/>
      <c r="G545" s="8"/>
      <c r="H545" s="8"/>
      <c r="I545" s="8"/>
      <c r="J545" s="8"/>
      <c r="K545" s="8"/>
      <c r="L545" s="8"/>
      <c r="M545" s="8"/>
      <c r="N545" s="8"/>
      <c r="O545" s="8"/>
      <c r="P545" s="8"/>
      <c r="Q545" s="8"/>
      <c r="R545" s="8"/>
      <c r="S545" s="8"/>
      <c r="T545" s="8"/>
      <c r="U545" s="8"/>
    </row>
    <row r="546" ht="15.75" customHeight="1">
      <c r="B546" s="8"/>
      <c r="C546" s="8"/>
      <c r="D546" s="8"/>
      <c r="E546" s="8"/>
      <c r="F546" s="8"/>
      <c r="G546" s="8"/>
      <c r="H546" s="8"/>
      <c r="I546" s="8"/>
      <c r="J546" s="8"/>
      <c r="K546" s="8"/>
      <c r="L546" s="8"/>
      <c r="M546" s="8"/>
      <c r="N546" s="8"/>
      <c r="O546" s="8"/>
      <c r="P546" s="8"/>
      <c r="Q546" s="8"/>
      <c r="R546" s="8"/>
      <c r="S546" s="8"/>
      <c r="T546" s="8"/>
      <c r="U546" s="8"/>
    </row>
    <row r="547" ht="15.75" customHeight="1">
      <c r="B547" s="8"/>
      <c r="C547" s="8"/>
      <c r="D547" s="8"/>
      <c r="E547" s="8"/>
      <c r="F547" s="8"/>
      <c r="G547" s="8"/>
      <c r="H547" s="8"/>
      <c r="I547" s="8"/>
      <c r="J547" s="8"/>
      <c r="K547" s="8"/>
      <c r="L547" s="8"/>
      <c r="M547" s="8"/>
      <c r="N547" s="8"/>
      <c r="O547" s="8"/>
      <c r="P547" s="8"/>
      <c r="Q547" s="8"/>
      <c r="R547" s="8"/>
      <c r="S547" s="8"/>
      <c r="T547" s="8"/>
      <c r="U547" s="8"/>
    </row>
    <row r="548" ht="15.75" customHeight="1">
      <c r="B548" s="8"/>
      <c r="C548" s="8"/>
      <c r="D548" s="8"/>
      <c r="E548" s="8"/>
      <c r="F548" s="8"/>
      <c r="G548" s="8"/>
      <c r="H548" s="8"/>
      <c r="I548" s="8"/>
      <c r="J548" s="8"/>
      <c r="K548" s="8"/>
      <c r="L548" s="8"/>
      <c r="M548" s="8"/>
      <c r="N548" s="8"/>
      <c r="O548" s="8"/>
      <c r="P548" s="8"/>
      <c r="Q548" s="8"/>
      <c r="R548" s="8"/>
      <c r="S548" s="8"/>
      <c r="T548" s="8"/>
      <c r="U548" s="8"/>
    </row>
    <row r="549" ht="15.75" customHeight="1">
      <c r="B549" s="8"/>
      <c r="C549" s="8"/>
      <c r="D549" s="8"/>
      <c r="E549" s="8"/>
      <c r="F549" s="8"/>
      <c r="G549" s="8"/>
      <c r="H549" s="8"/>
      <c r="I549" s="8"/>
      <c r="J549" s="8"/>
      <c r="K549" s="8"/>
      <c r="L549" s="8"/>
      <c r="M549" s="8"/>
      <c r="N549" s="8"/>
      <c r="O549" s="8"/>
      <c r="P549" s="8"/>
      <c r="Q549" s="8"/>
      <c r="R549" s="8"/>
      <c r="S549" s="8"/>
      <c r="T549" s="8"/>
      <c r="U549" s="8"/>
    </row>
    <row r="550" ht="15.75" customHeight="1">
      <c r="B550" s="8"/>
      <c r="C550" s="8"/>
      <c r="D550" s="8"/>
      <c r="E550" s="8"/>
      <c r="F550" s="8"/>
      <c r="G550" s="8"/>
      <c r="H550" s="8"/>
      <c r="I550" s="8"/>
      <c r="J550" s="8"/>
      <c r="K550" s="8"/>
      <c r="L550" s="8"/>
      <c r="M550" s="8"/>
      <c r="N550" s="8"/>
      <c r="O550" s="8"/>
      <c r="P550" s="8"/>
      <c r="Q550" s="8"/>
      <c r="R550" s="8"/>
      <c r="S550" s="8"/>
      <c r="T550" s="8"/>
      <c r="U550" s="8"/>
    </row>
    <row r="551" ht="15.75" customHeight="1">
      <c r="B551" s="8"/>
      <c r="C551" s="8"/>
      <c r="D551" s="8"/>
      <c r="E551" s="8"/>
      <c r="F551" s="8"/>
      <c r="G551" s="8"/>
      <c r="H551" s="8"/>
      <c r="I551" s="8"/>
      <c r="J551" s="8"/>
      <c r="K551" s="8"/>
      <c r="L551" s="8"/>
      <c r="M551" s="8"/>
      <c r="N551" s="8"/>
      <c r="O551" s="8"/>
      <c r="P551" s="8"/>
      <c r="Q551" s="8"/>
      <c r="R551" s="8"/>
      <c r="S551" s="8"/>
      <c r="T551" s="8"/>
      <c r="U551" s="8"/>
    </row>
    <row r="552" ht="15.75" customHeight="1">
      <c r="B552" s="8"/>
      <c r="C552" s="8"/>
      <c r="D552" s="8"/>
      <c r="E552" s="8"/>
      <c r="F552" s="8"/>
      <c r="G552" s="8"/>
      <c r="H552" s="8"/>
      <c r="I552" s="8"/>
      <c r="J552" s="8"/>
      <c r="K552" s="8"/>
      <c r="L552" s="8"/>
      <c r="M552" s="8"/>
      <c r="N552" s="8"/>
      <c r="O552" s="8"/>
      <c r="P552" s="8"/>
      <c r="Q552" s="8"/>
      <c r="R552" s="8"/>
      <c r="S552" s="8"/>
      <c r="T552" s="8"/>
      <c r="U552" s="8"/>
    </row>
    <row r="553" ht="15.75" customHeight="1">
      <c r="B553" s="8"/>
      <c r="C553" s="8"/>
      <c r="D553" s="8"/>
      <c r="E553" s="8"/>
      <c r="F553" s="8"/>
      <c r="G553" s="8"/>
      <c r="H553" s="8"/>
      <c r="I553" s="8"/>
      <c r="J553" s="8"/>
      <c r="K553" s="8"/>
      <c r="L553" s="8"/>
      <c r="M553" s="8"/>
      <c r="N553" s="8"/>
      <c r="O553" s="8"/>
      <c r="P553" s="8"/>
      <c r="Q553" s="8"/>
      <c r="R553" s="8"/>
      <c r="S553" s="8"/>
      <c r="T553" s="8"/>
      <c r="U553" s="8"/>
    </row>
    <row r="554" ht="15.75" customHeight="1">
      <c r="B554" s="8"/>
      <c r="C554" s="8"/>
      <c r="D554" s="8"/>
      <c r="E554" s="8"/>
      <c r="F554" s="8"/>
      <c r="G554" s="8"/>
      <c r="H554" s="8"/>
      <c r="I554" s="8"/>
      <c r="J554" s="8"/>
      <c r="K554" s="8"/>
      <c r="L554" s="8"/>
      <c r="M554" s="8"/>
      <c r="N554" s="8"/>
      <c r="O554" s="8"/>
      <c r="P554" s="8"/>
      <c r="Q554" s="8"/>
      <c r="R554" s="8"/>
      <c r="S554" s="8"/>
      <c r="T554" s="8"/>
      <c r="U554" s="8"/>
    </row>
    <row r="555" ht="15.75" customHeight="1">
      <c r="B555" s="8"/>
      <c r="C555" s="8"/>
      <c r="D555" s="8"/>
      <c r="E555" s="8"/>
      <c r="F555" s="8"/>
      <c r="G555" s="8"/>
      <c r="H555" s="8"/>
      <c r="I555" s="8"/>
      <c r="J555" s="8"/>
      <c r="K555" s="8"/>
      <c r="L555" s="8"/>
      <c r="M555" s="8"/>
      <c r="N555" s="8"/>
      <c r="O555" s="8"/>
      <c r="P555" s="8"/>
      <c r="Q555" s="8"/>
      <c r="R555" s="8"/>
      <c r="S555" s="8"/>
      <c r="T555" s="8"/>
      <c r="U555" s="8"/>
    </row>
    <row r="556" ht="15.75" customHeight="1">
      <c r="B556" s="8"/>
      <c r="C556" s="8"/>
      <c r="D556" s="8"/>
      <c r="E556" s="8"/>
      <c r="F556" s="8"/>
      <c r="G556" s="8"/>
      <c r="H556" s="8"/>
      <c r="I556" s="8"/>
      <c r="J556" s="8"/>
      <c r="K556" s="8"/>
      <c r="L556" s="8"/>
      <c r="M556" s="8"/>
      <c r="N556" s="8"/>
      <c r="O556" s="8"/>
      <c r="P556" s="8"/>
      <c r="Q556" s="8"/>
      <c r="R556" s="8"/>
      <c r="S556" s="8"/>
      <c r="T556" s="8"/>
      <c r="U556" s="8"/>
    </row>
    <row r="557" ht="15.75" customHeight="1">
      <c r="B557" s="8"/>
      <c r="C557" s="8"/>
      <c r="D557" s="8"/>
      <c r="E557" s="8"/>
      <c r="F557" s="8"/>
      <c r="G557" s="8"/>
      <c r="H557" s="8"/>
      <c r="I557" s="8"/>
      <c r="J557" s="8"/>
      <c r="K557" s="8"/>
      <c r="L557" s="8"/>
      <c r="M557" s="8"/>
      <c r="N557" s="8"/>
      <c r="O557" s="8"/>
      <c r="P557" s="8"/>
      <c r="Q557" s="8"/>
      <c r="R557" s="8"/>
      <c r="S557" s="8"/>
      <c r="T557" s="8"/>
      <c r="U557" s="8"/>
    </row>
    <row r="558" ht="15.75" customHeight="1">
      <c r="B558" s="8"/>
      <c r="C558" s="8"/>
      <c r="D558" s="8"/>
      <c r="E558" s="8"/>
      <c r="F558" s="8"/>
      <c r="G558" s="8"/>
      <c r="H558" s="8"/>
      <c r="I558" s="8"/>
      <c r="J558" s="8"/>
      <c r="K558" s="8"/>
      <c r="L558" s="8"/>
      <c r="M558" s="8"/>
      <c r="N558" s="8"/>
      <c r="O558" s="8"/>
      <c r="P558" s="8"/>
      <c r="Q558" s="8"/>
      <c r="R558" s="8"/>
      <c r="S558" s="8"/>
      <c r="T558" s="8"/>
      <c r="U558" s="8"/>
    </row>
    <row r="559" ht="15.75" customHeight="1">
      <c r="B559" s="8"/>
      <c r="C559" s="8"/>
      <c r="D559" s="8"/>
      <c r="E559" s="8"/>
      <c r="F559" s="8"/>
      <c r="G559" s="8"/>
      <c r="H559" s="8"/>
      <c r="I559" s="8"/>
      <c r="J559" s="8"/>
      <c r="K559" s="8"/>
      <c r="L559" s="8"/>
      <c r="M559" s="8"/>
      <c r="N559" s="8"/>
      <c r="O559" s="8"/>
      <c r="P559" s="8"/>
      <c r="Q559" s="8"/>
      <c r="R559" s="8"/>
      <c r="S559" s="8"/>
      <c r="T559" s="8"/>
      <c r="U559" s="8"/>
    </row>
    <row r="560" ht="15.75" customHeight="1">
      <c r="B560" s="8"/>
      <c r="C560" s="8"/>
      <c r="D560" s="8"/>
      <c r="E560" s="8"/>
      <c r="F560" s="8"/>
      <c r="G560" s="8"/>
      <c r="H560" s="8"/>
      <c r="I560" s="8"/>
      <c r="J560" s="8"/>
      <c r="K560" s="8"/>
      <c r="L560" s="8"/>
      <c r="M560" s="8"/>
      <c r="N560" s="8"/>
      <c r="O560" s="8"/>
      <c r="P560" s="8"/>
      <c r="Q560" s="8"/>
      <c r="R560" s="8"/>
      <c r="S560" s="8"/>
      <c r="T560" s="8"/>
      <c r="U560" s="8"/>
    </row>
    <row r="561" ht="15.75" customHeight="1">
      <c r="B561" s="8"/>
      <c r="C561" s="8"/>
      <c r="D561" s="8"/>
      <c r="E561" s="8"/>
      <c r="F561" s="8"/>
      <c r="G561" s="8"/>
      <c r="H561" s="8"/>
      <c r="I561" s="8"/>
      <c r="J561" s="8"/>
      <c r="K561" s="8"/>
      <c r="L561" s="8"/>
      <c r="M561" s="8"/>
      <c r="N561" s="8"/>
      <c r="O561" s="8"/>
      <c r="P561" s="8"/>
      <c r="Q561" s="8"/>
      <c r="R561" s="8"/>
      <c r="S561" s="8"/>
      <c r="T561" s="8"/>
      <c r="U561" s="8"/>
    </row>
    <row r="562" ht="15.75" customHeight="1">
      <c r="B562" s="8"/>
      <c r="C562" s="8"/>
      <c r="D562" s="8"/>
      <c r="E562" s="8"/>
      <c r="F562" s="8"/>
      <c r="G562" s="8"/>
      <c r="H562" s="8"/>
      <c r="I562" s="8"/>
      <c r="J562" s="8"/>
      <c r="K562" s="8"/>
      <c r="L562" s="8"/>
      <c r="M562" s="8"/>
      <c r="N562" s="8"/>
      <c r="O562" s="8"/>
      <c r="P562" s="8"/>
      <c r="Q562" s="8"/>
      <c r="R562" s="8"/>
      <c r="S562" s="8"/>
      <c r="T562" s="8"/>
      <c r="U562" s="8"/>
    </row>
    <row r="563" ht="15.75" customHeight="1">
      <c r="B563" s="8"/>
      <c r="C563" s="8"/>
      <c r="D563" s="8"/>
      <c r="E563" s="8"/>
      <c r="F563" s="8"/>
      <c r="G563" s="8"/>
      <c r="H563" s="8"/>
      <c r="I563" s="8"/>
      <c r="J563" s="8"/>
      <c r="K563" s="8"/>
      <c r="L563" s="8"/>
      <c r="M563" s="8"/>
      <c r="N563" s="8"/>
      <c r="O563" s="8"/>
      <c r="P563" s="8"/>
      <c r="Q563" s="8"/>
      <c r="R563" s="8"/>
      <c r="S563" s="8"/>
      <c r="T563" s="8"/>
      <c r="U563" s="8"/>
    </row>
    <row r="564" ht="15.75" customHeight="1">
      <c r="B564" s="8"/>
      <c r="C564" s="8"/>
      <c r="D564" s="8"/>
      <c r="E564" s="8"/>
      <c r="F564" s="8"/>
      <c r="G564" s="8"/>
      <c r="H564" s="8"/>
      <c r="I564" s="8"/>
      <c r="J564" s="8"/>
      <c r="K564" s="8"/>
      <c r="L564" s="8"/>
      <c r="M564" s="8"/>
      <c r="N564" s="8"/>
      <c r="O564" s="8"/>
      <c r="P564" s="8"/>
      <c r="Q564" s="8"/>
      <c r="R564" s="8"/>
      <c r="S564" s="8"/>
      <c r="T564" s="8"/>
      <c r="U564" s="8"/>
    </row>
    <row r="565" ht="15.75" customHeight="1">
      <c r="B565" s="8"/>
      <c r="C565" s="8"/>
      <c r="D565" s="8"/>
      <c r="E565" s="8"/>
      <c r="F565" s="8"/>
      <c r="G565" s="8"/>
      <c r="H565" s="8"/>
      <c r="I565" s="8"/>
      <c r="J565" s="8"/>
      <c r="K565" s="8"/>
      <c r="L565" s="8"/>
      <c r="M565" s="8"/>
      <c r="N565" s="8"/>
      <c r="O565" s="8"/>
      <c r="P565" s="8"/>
      <c r="Q565" s="8"/>
      <c r="R565" s="8"/>
      <c r="S565" s="8"/>
      <c r="T565" s="8"/>
      <c r="U565" s="8"/>
    </row>
    <row r="566" ht="15.75" customHeight="1">
      <c r="B566" s="8"/>
      <c r="C566" s="8"/>
      <c r="D566" s="8"/>
      <c r="E566" s="8"/>
      <c r="F566" s="8"/>
      <c r="G566" s="8"/>
      <c r="H566" s="8"/>
      <c r="I566" s="8"/>
      <c r="J566" s="8"/>
      <c r="K566" s="8"/>
      <c r="L566" s="8"/>
      <c r="M566" s="8"/>
      <c r="N566" s="8"/>
      <c r="O566" s="8"/>
      <c r="P566" s="8"/>
      <c r="Q566" s="8"/>
      <c r="R566" s="8"/>
      <c r="S566" s="8"/>
      <c r="T566" s="8"/>
      <c r="U566" s="8"/>
    </row>
    <row r="567" ht="15.75" customHeight="1">
      <c r="B567" s="8"/>
      <c r="C567" s="8"/>
      <c r="D567" s="8"/>
      <c r="E567" s="8"/>
      <c r="F567" s="8"/>
      <c r="G567" s="8"/>
      <c r="H567" s="8"/>
      <c r="I567" s="8"/>
      <c r="J567" s="8"/>
      <c r="K567" s="8"/>
      <c r="L567" s="8"/>
      <c r="M567" s="8"/>
      <c r="N567" s="8"/>
      <c r="O567" s="8"/>
      <c r="P567" s="8"/>
      <c r="Q567" s="8"/>
      <c r="R567" s="8"/>
      <c r="S567" s="8"/>
      <c r="T567" s="8"/>
      <c r="U567" s="8"/>
    </row>
    <row r="568" ht="15.75" customHeight="1">
      <c r="B568" s="8"/>
      <c r="C568" s="8"/>
      <c r="D568" s="8"/>
      <c r="E568" s="8"/>
      <c r="F568" s="8"/>
      <c r="G568" s="8"/>
      <c r="H568" s="8"/>
      <c r="I568" s="8"/>
      <c r="J568" s="8"/>
      <c r="K568" s="8"/>
      <c r="L568" s="8"/>
      <c r="M568" s="8"/>
      <c r="N568" s="8"/>
      <c r="O568" s="8"/>
      <c r="P568" s="8"/>
      <c r="Q568" s="8"/>
      <c r="R568" s="8"/>
      <c r="S568" s="8"/>
      <c r="T568" s="8"/>
      <c r="U568" s="8"/>
    </row>
    <row r="569" ht="15.75" customHeight="1">
      <c r="B569" s="8"/>
      <c r="C569" s="8"/>
      <c r="D569" s="8"/>
      <c r="E569" s="8"/>
      <c r="F569" s="8"/>
      <c r="G569" s="8"/>
      <c r="H569" s="8"/>
      <c r="I569" s="8"/>
      <c r="J569" s="8"/>
      <c r="K569" s="8"/>
      <c r="L569" s="8"/>
      <c r="M569" s="8"/>
      <c r="N569" s="8"/>
      <c r="O569" s="8"/>
      <c r="P569" s="8"/>
      <c r="Q569" s="8"/>
      <c r="R569" s="8"/>
      <c r="S569" s="8"/>
      <c r="T569" s="8"/>
      <c r="U569" s="8"/>
    </row>
    <row r="570" ht="15.75" customHeight="1">
      <c r="B570" s="8"/>
      <c r="C570" s="8"/>
      <c r="D570" s="8"/>
      <c r="E570" s="8"/>
      <c r="F570" s="8"/>
      <c r="G570" s="8"/>
      <c r="H570" s="8"/>
      <c r="I570" s="8"/>
      <c r="J570" s="8"/>
      <c r="K570" s="8"/>
      <c r="L570" s="8"/>
      <c r="M570" s="8"/>
      <c r="N570" s="8"/>
      <c r="O570" s="8"/>
      <c r="P570" s="8"/>
      <c r="Q570" s="8"/>
      <c r="R570" s="8"/>
      <c r="S570" s="8"/>
      <c r="T570" s="8"/>
      <c r="U570" s="8"/>
    </row>
    <row r="571" ht="15.75" customHeight="1">
      <c r="B571" s="8"/>
      <c r="C571" s="8"/>
      <c r="D571" s="8"/>
      <c r="E571" s="8"/>
      <c r="F571" s="8"/>
      <c r="G571" s="8"/>
      <c r="H571" s="8"/>
      <c r="I571" s="8"/>
      <c r="J571" s="8"/>
      <c r="K571" s="8"/>
      <c r="L571" s="8"/>
      <c r="M571" s="8"/>
      <c r="N571" s="8"/>
      <c r="O571" s="8"/>
      <c r="P571" s="8"/>
      <c r="Q571" s="8"/>
      <c r="R571" s="8"/>
      <c r="S571" s="8"/>
      <c r="T571" s="8"/>
      <c r="U571" s="8"/>
    </row>
    <row r="572" ht="15.75" customHeight="1">
      <c r="B572" s="8"/>
      <c r="C572" s="8"/>
      <c r="D572" s="8"/>
      <c r="E572" s="8"/>
      <c r="F572" s="8"/>
      <c r="G572" s="8"/>
      <c r="H572" s="8"/>
      <c r="I572" s="8"/>
      <c r="J572" s="8"/>
      <c r="K572" s="8"/>
      <c r="L572" s="8"/>
      <c r="M572" s="8"/>
      <c r="N572" s="8"/>
      <c r="O572" s="8"/>
      <c r="P572" s="8"/>
      <c r="Q572" s="8"/>
      <c r="R572" s="8"/>
      <c r="S572" s="8"/>
      <c r="T572" s="8"/>
      <c r="U572" s="8"/>
    </row>
    <row r="573" ht="15.75" customHeight="1">
      <c r="B573" s="8"/>
      <c r="C573" s="8"/>
      <c r="D573" s="8"/>
      <c r="E573" s="8"/>
      <c r="F573" s="8"/>
      <c r="G573" s="8"/>
      <c r="H573" s="8"/>
      <c r="I573" s="8"/>
      <c r="J573" s="8"/>
      <c r="K573" s="8"/>
      <c r="L573" s="8"/>
      <c r="M573" s="8"/>
      <c r="N573" s="8"/>
      <c r="O573" s="8"/>
      <c r="P573" s="8"/>
      <c r="Q573" s="8"/>
      <c r="R573" s="8"/>
      <c r="S573" s="8"/>
      <c r="T573" s="8"/>
      <c r="U573" s="8"/>
    </row>
    <row r="574" ht="15.75" customHeight="1">
      <c r="B574" s="8"/>
      <c r="C574" s="8"/>
      <c r="D574" s="8"/>
      <c r="E574" s="8"/>
      <c r="F574" s="8"/>
      <c r="G574" s="8"/>
      <c r="H574" s="8"/>
      <c r="I574" s="8"/>
      <c r="J574" s="8"/>
      <c r="K574" s="8"/>
      <c r="L574" s="8"/>
      <c r="M574" s="8"/>
      <c r="N574" s="8"/>
      <c r="O574" s="8"/>
      <c r="P574" s="8"/>
      <c r="Q574" s="8"/>
      <c r="R574" s="8"/>
      <c r="S574" s="8"/>
      <c r="T574" s="8"/>
      <c r="U574" s="8"/>
    </row>
    <row r="575" ht="15.75" customHeight="1">
      <c r="B575" s="8"/>
      <c r="C575" s="8"/>
      <c r="D575" s="8"/>
      <c r="E575" s="8"/>
      <c r="F575" s="8"/>
      <c r="G575" s="8"/>
      <c r="H575" s="8"/>
      <c r="I575" s="8"/>
      <c r="J575" s="8"/>
      <c r="K575" s="8"/>
      <c r="L575" s="8"/>
      <c r="M575" s="8"/>
      <c r="N575" s="8"/>
      <c r="O575" s="8"/>
      <c r="P575" s="8"/>
      <c r="Q575" s="8"/>
      <c r="R575" s="8"/>
      <c r="S575" s="8"/>
      <c r="T575" s="8"/>
      <c r="U575" s="8"/>
    </row>
    <row r="576" ht="15.75" customHeight="1">
      <c r="B576" s="8"/>
      <c r="C576" s="8"/>
      <c r="D576" s="8"/>
      <c r="E576" s="8"/>
      <c r="F576" s="8"/>
      <c r="G576" s="8"/>
      <c r="H576" s="8"/>
      <c r="I576" s="8"/>
      <c r="J576" s="8"/>
      <c r="K576" s="8"/>
      <c r="L576" s="8"/>
      <c r="M576" s="8"/>
      <c r="N576" s="8"/>
      <c r="O576" s="8"/>
      <c r="P576" s="8"/>
      <c r="Q576" s="8"/>
      <c r="R576" s="8"/>
      <c r="S576" s="8"/>
      <c r="T576" s="8"/>
      <c r="U576" s="8"/>
    </row>
    <row r="577" ht="15.75" customHeight="1">
      <c r="B577" s="8"/>
      <c r="C577" s="8"/>
      <c r="D577" s="8"/>
      <c r="E577" s="8"/>
      <c r="F577" s="8"/>
      <c r="G577" s="8"/>
      <c r="H577" s="8"/>
      <c r="I577" s="8"/>
      <c r="J577" s="8"/>
      <c r="K577" s="8"/>
      <c r="L577" s="8"/>
      <c r="M577" s="8"/>
      <c r="N577" s="8"/>
      <c r="O577" s="8"/>
      <c r="P577" s="8"/>
      <c r="Q577" s="8"/>
      <c r="R577" s="8"/>
      <c r="S577" s="8"/>
      <c r="T577" s="8"/>
      <c r="U577" s="8"/>
    </row>
    <row r="578" ht="15.75" customHeight="1">
      <c r="B578" s="8"/>
      <c r="C578" s="8"/>
      <c r="D578" s="8"/>
      <c r="E578" s="8"/>
      <c r="F578" s="8"/>
      <c r="G578" s="8"/>
      <c r="H578" s="8"/>
      <c r="I578" s="8"/>
      <c r="J578" s="8"/>
      <c r="K578" s="8"/>
      <c r="L578" s="8"/>
      <c r="M578" s="8"/>
      <c r="N578" s="8"/>
      <c r="O578" s="8"/>
      <c r="P578" s="8"/>
      <c r="Q578" s="8"/>
      <c r="R578" s="8"/>
      <c r="S578" s="8"/>
      <c r="T578" s="8"/>
      <c r="U578" s="8"/>
    </row>
    <row r="579" ht="15.75" customHeight="1">
      <c r="B579" s="8"/>
      <c r="C579" s="8"/>
      <c r="D579" s="8"/>
      <c r="E579" s="8"/>
      <c r="F579" s="8"/>
      <c r="G579" s="8"/>
      <c r="H579" s="8"/>
      <c r="I579" s="8"/>
      <c r="J579" s="8"/>
      <c r="K579" s="8"/>
      <c r="L579" s="8"/>
      <c r="M579" s="8"/>
      <c r="N579" s="8"/>
      <c r="O579" s="8"/>
      <c r="P579" s="8"/>
      <c r="Q579" s="8"/>
      <c r="R579" s="8"/>
      <c r="S579" s="8"/>
      <c r="T579" s="8"/>
      <c r="U579" s="8"/>
    </row>
    <row r="580" ht="15.75" customHeight="1">
      <c r="B580" s="8"/>
      <c r="C580" s="8"/>
      <c r="D580" s="8"/>
      <c r="E580" s="8"/>
      <c r="F580" s="8"/>
      <c r="G580" s="8"/>
      <c r="H580" s="8"/>
      <c r="I580" s="8"/>
      <c r="J580" s="8"/>
      <c r="K580" s="8"/>
      <c r="L580" s="8"/>
      <c r="M580" s="8"/>
      <c r="N580" s="8"/>
      <c r="O580" s="8"/>
      <c r="P580" s="8"/>
      <c r="Q580" s="8"/>
      <c r="R580" s="8"/>
      <c r="S580" s="8"/>
      <c r="T580" s="8"/>
      <c r="U580" s="8"/>
    </row>
    <row r="581" ht="15.75" customHeight="1">
      <c r="B581" s="8"/>
      <c r="C581" s="8"/>
      <c r="D581" s="8"/>
      <c r="E581" s="8"/>
      <c r="F581" s="8"/>
      <c r="G581" s="8"/>
      <c r="H581" s="8"/>
      <c r="I581" s="8"/>
      <c r="J581" s="8"/>
      <c r="K581" s="8"/>
      <c r="L581" s="8"/>
      <c r="M581" s="8"/>
      <c r="N581" s="8"/>
      <c r="O581" s="8"/>
      <c r="P581" s="8"/>
      <c r="Q581" s="8"/>
      <c r="R581" s="8"/>
      <c r="S581" s="8"/>
      <c r="T581" s="8"/>
      <c r="U581" s="8"/>
    </row>
    <row r="582" ht="15.75" customHeight="1">
      <c r="B582" s="8"/>
      <c r="C582" s="8"/>
      <c r="D582" s="8"/>
      <c r="E582" s="8"/>
      <c r="F582" s="8"/>
      <c r="G582" s="8"/>
      <c r="H582" s="8"/>
      <c r="I582" s="8"/>
      <c r="J582" s="8"/>
      <c r="K582" s="8"/>
      <c r="L582" s="8"/>
      <c r="M582" s="8"/>
      <c r="N582" s="8"/>
      <c r="O582" s="8"/>
      <c r="P582" s="8"/>
      <c r="Q582" s="8"/>
      <c r="R582" s="8"/>
      <c r="S582" s="8"/>
      <c r="T582" s="8"/>
      <c r="U582" s="8"/>
    </row>
    <row r="583" ht="15.75" customHeight="1">
      <c r="B583" s="8"/>
      <c r="C583" s="8"/>
      <c r="D583" s="8"/>
      <c r="E583" s="8"/>
      <c r="F583" s="8"/>
      <c r="G583" s="8"/>
      <c r="H583" s="8"/>
      <c r="I583" s="8"/>
      <c r="J583" s="8"/>
      <c r="K583" s="8"/>
      <c r="L583" s="8"/>
      <c r="M583" s="8"/>
      <c r="N583" s="8"/>
      <c r="O583" s="8"/>
      <c r="P583" s="8"/>
      <c r="Q583" s="8"/>
      <c r="R583" s="8"/>
      <c r="S583" s="8"/>
      <c r="T583" s="8"/>
      <c r="U583" s="8"/>
    </row>
    <row r="584" ht="15.75" customHeight="1">
      <c r="B584" s="8"/>
      <c r="C584" s="8"/>
      <c r="D584" s="8"/>
      <c r="E584" s="8"/>
      <c r="F584" s="8"/>
      <c r="G584" s="8"/>
      <c r="H584" s="8"/>
      <c r="I584" s="8"/>
      <c r="J584" s="8"/>
      <c r="K584" s="8"/>
      <c r="L584" s="8"/>
      <c r="M584" s="8"/>
      <c r="N584" s="8"/>
      <c r="O584" s="8"/>
      <c r="P584" s="8"/>
      <c r="Q584" s="8"/>
      <c r="R584" s="8"/>
      <c r="S584" s="8"/>
      <c r="T584" s="8"/>
      <c r="U584" s="8"/>
    </row>
    <row r="585" ht="15.75" customHeight="1">
      <c r="B585" s="8"/>
      <c r="C585" s="8"/>
      <c r="D585" s="8"/>
      <c r="E585" s="8"/>
      <c r="F585" s="8"/>
      <c r="G585" s="8"/>
      <c r="H585" s="8"/>
      <c r="I585" s="8"/>
      <c r="J585" s="8"/>
      <c r="K585" s="8"/>
      <c r="L585" s="8"/>
      <c r="M585" s="8"/>
      <c r="N585" s="8"/>
      <c r="O585" s="8"/>
      <c r="P585" s="8"/>
      <c r="Q585" s="8"/>
      <c r="R585" s="8"/>
      <c r="S585" s="8"/>
      <c r="T585" s="8"/>
      <c r="U585" s="8"/>
    </row>
    <row r="586" ht="15.75" customHeight="1">
      <c r="B586" s="8"/>
      <c r="C586" s="8"/>
      <c r="D586" s="8"/>
      <c r="E586" s="8"/>
      <c r="F586" s="8"/>
      <c r="G586" s="8"/>
      <c r="H586" s="8"/>
      <c r="I586" s="8"/>
      <c r="J586" s="8"/>
      <c r="K586" s="8"/>
      <c r="L586" s="8"/>
      <c r="M586" s="8"/>
      <c r="N586" s="8"/>
      <c r="O586" s="8"/>
      <c r="P586" s="8"/>
      <c r="Q586" s="8"/>
      <c r="R586" s="8"/>
      <c r="S586" s="8"/>
      <c r="T586" s="8"/>
      <c r="U586" s="8"/>
    </row>
    <row r="587" ht="15.75" customHeight="1">
      <c r="B587" s="8"/>
      <c r="C587" s="8"/>
      <c r="D587" s="8"/>
      <c r="E587" s="8"/>
      <c r="F587" s="8"/>
      <c r="G587" s="8"/>
      <c r="H587" s="8"/>
      <c r="I587" s="8"/>
      <c r="J587" s="8"/>
      <c r="K587" s="8"/>
      <c r="L587" s="8"/>
      <c r="M587" s="8"/>
      <c r="N587" s="8"/>
      <c r="O587" s="8"/>
      <c r="P587" s="8"/>
      <c r="Q587" s="8"/>
      <c r="R587" s="8"/>
      <c r="S587" s="8"/>
      <c r="T587" s="8"/>
      <c r="U587" s="8"/>
    </row>
    <row r="588" ht="15.75" customHeight="1">
      <c r="B588" s="8"/>
      <c r="C588" s="8"/>
      <c r="D588" s="8"/>
      <c r="E588" s="8"/>
      <c r="F588" s="8"/>
      <c r="G588" s="8"/>
      <c r="H588" s="8"/>
      <c r="I588" s="8"/>
      <c r="J588" s="8"/>
      <c r="K588" s="8"/>
      <c r="L588" s="8"/>
      <c r="M588" s="8"/>
      <c r="N588" s="8"/>
      <c r="O588" s="8"/>
      <c r="P588" s="8"/>
      <c r="Q588" s="8"/>
      <c r="R588" s="8"/>
      <c r="S588" s="8"/>
      <c r="T588" s="8"/>
      <c r="U588" s="8"/>
    </row>
    <row r="589" ht="15.75" customHeight="1">
      <c r="B589" s="8"/>
      <c r="C589" s="8"/>
      <c r="D589" s="8"/>
      <c r="E589" s="8"/>
      <c r="F589" s="8"/>
      <c r="G589" s="8"/>
      <c r="H589" s="8"/>
      <c r="I589" s="8"/>
      <c r="J589" s="8"/>
      <c r="K589" s="8"/>
      <c r="L589" s="8"/>
      <c r="M589" s="8"/>
      <c r="N589" s="8"/>
      <c r="O589" s="8"/>
      <c r="P589" s="8"/>
      <c r="Q589" s="8"/>
      <c r="R589" s="8"/>
      <c r="S589" s="8"/>
      <c r="T589" s="8"/>
      <c r="U589" s="8"/>
    </row>
    <row r="590" ht="15.75" customHeight="1">
      <c r="B590" s="8"/>
      <c r="C590" s="8"/>
      <c r="D590" s="8"/>
      <c r="E590" s="8"/>
      <c r="F590" s="8"/>
      <c r="G590" s="8"/>
      <c r="H590" s="8"/>
      <c r="I590" s="8"/>
      <c r="J590" s="8"/>
      <c r="K590" s="8"/>
      <c r="L590" s="8"/>
      <c r="M590" s="8"/>
      <c r="N590" s="8"/>
      <c r="O590" s="8"/>
      <c r="P590" s="8"/>
      <c r="Q590" s="8"/>
      <c r="R590" s="8"/>
      <c r="S590" s="8"/>
      <c r="T590" s="8"/>
      <c r="U590" s="8"/>
    </row>
    <row r="591" ht="15.75" customHeight="1">
      <c r="B591" s="8"/>
      <c r="C591" s="8"/>
      <c r="D591" s="8"/>
      <c r="E591" s="8"/>
      <c r="F591" s="8"/>
      <c r="G591" s="8"/>
      <c r="H591" s="8"/>
      <c r="I591" s="8"/>
      <c r="J591" s="8"/>
      <c r="K591" s="8"/>
      <c r="L591" s="8"/>
      <c r="M591" s="8"/>
      <c r="N591" s="8"/>
      <c r="O591" s="8"/>
      <c r="P591" s="8"/>
      <c r="Q591" s="8"/>
      <c r="R591" s="8"/>
      <c r="S591" s="8"/>
      <c r="T591" s="8"/>
      <c r="U591" s="8"/>
    </row>
    <row r="592" ht="15.75" customHeight="1">
      <c r="B592" s="8"/>
      <c r="C592" s="8"/>
      <c r="D592" s="8"/>
      <c r="E592" s="8"/>
      <c r="F592" s="8"/>
      <c r="G592" s="8"/>
      <c r="H592" s="8"/>
      <c r="I592" s="8"/>
      <c r="J592" s="8"/>
      <c r="K592" s="8"/>
      <c r="L592" s="8"/>
      <c r="M592" s="8"/>
      <c r="N592" s="8"/>
      <c r="O592" s="8"/>
      <c r="P592" s="8"/>
      <c r="Q592" s="8"/>
      <c r="R592" s="8"/>
      <c r="S592" s="8"/>
      <c r="T592" s="8"/>
      <c r="U592" s="8"/>
    </row>
    <row r="593" ht="15.75" customHeight="1">
      <c r="B593" s="8"/>
      <c r="C593" s="8"/>
      <c r="D593" s="8"/>
      <c r="E593" s="8"/>
      <c r="F593" s="8"/>
      <c r="G593" s="8"/>
      <c r="H593" s="8"/>
      <c r="I593" s="8"/>
      <c r="J593" s="8"/>
      <c r="K593" s="8"/>
      <c r="L593" s="8"/>
      <c r="M593" s="8"/>
      <c r="N593" s="8"/>
      <c r="O593" s="8"/>
      <c r="P593" s="8"/>
      <c r="Q593" s="8"/>
      <c r="R593" s="8"/>
      <c r="S593" s="8"/>
      <c r="T593" s="8"/>
      <c r="U593" s="8"/>
    </row>
    <row r="594" ht="15.75" customHeight="1">
      <c r="B594" s="8"/>
      <c r="C594" s="8"/>
      <c r="D594" s="8"/>
      <c r="E594" s="8"/>
      <c r="F594" s="8"/>
      <c r="G594" s="8"/>
      <c r="H594" s="8"/>
      <c r="I594" s="8"/>
      <c r="J594" s="8"/>
      <c r="K594" s="8"/>
      <c r="L594" s="8"/>
      <c r="M594" s="8"/>
      <c r="N594" s="8"/>
      <c r="O594" s="8"/>
      <c r="P594" s="8"/>
      <c r="Q594" s="8"/>
      <c r="R594" s="8"/>
      <c r="S594" s="8"/>
      <c r="T594" s="8"/>
      <c r="U594" s="8"/>
    </row>
    <row r="595" ht="15.75" customHeight="1">
      <c r="B595" s="8"/>
      <c r="C595" s="8"/>
      <c r="D595" s="8"/>
      <c r="E595" s="8"/>
      <c r="F595" s="8"/>
      <c r="G595" s="8"/>
      <c r="H595" s="8"/>
      <c r="I595" s="8"/>
      <c r="J595" s="8"/>
      <c r="K595" s="8"/>
      <c r="L595" s="8"/>
      <c r="M595" s="8"/>
      <c r="N595" s="8"/>
      <c r="O595" s="8"/>
      <c r="P595" s="8"/>
      <c r="Q595" s="8"/>
      <c r="R595" s="8"/>
      <c r="S595" s="8"/>
      <c r="T595" s="8"/>
      <c r="U595" s="8"/>
    </row>
    <row r="596" ht="15.75" customHeight="1">
      <c r="B596" s="8"/>
      <c r="C596" s="8"/>
      <c r="D596" s="8"/>
      <c r="E596" s="8"/>
      <c r="F596" s="8"/>
      <c r="G596" s="8"/>
      <c r="H596" s="8"/>
      <c r="I596" s="8"/>
      <c r="J596" s="8"/>
      <c r="K596" s="8"/>
      <c r="L596" s="8"/>
      <c r="M596" s="8"/>
      <c r="N596" s="8"/>
      <c r="O596" s="8"/>
      <c r="P596" s="8"/>
      <c r="Q596" s="8"/>
      <c r="R596" s="8"/>
      <c r="S596" s="8"/>
      <c r="T596" s="8"/>
      <c r="U596" s="8"/>
    </row>
    <row r="597" ht="15.75" customHeight="1">
      <c r="B597" s="8"/>
      <c r="C597" s="8"/>
      <c r="D597" s="8"/>
      <c r="E597" s="8"/>
      <c r="F597" s="8"/>
      <c r="G597" s="8"/>
      <c r="H597" s="8"/>
      <c r="I597" s="8"/>
      <c r="J597" s="8"/>
      <c r="K597" s="8"/>
      <c r="L597" s="8"/>
      <c r="M597" s="8"/>
      <c r="N597" s="8"/>
      <c r="O597" s="8"/>
      <c r="P597" s="8"/>
      <c r="Q597" s="8"/>
      <c r="R597" s="8"/>
      <c r="S597" s="8"/>
      <c r="T597" s="8"/>
      <c r="U597" s="8"/>
    </row>
    <row r="598" ht="15.75" customHeight="1">
      <c r="B598" s="8"/>
      <c r="C598" s="8"/>
      <c r="D598" s="8"/>
      <c r="E598" s="8"/>
      <c r="F598" s="8"/>
      <c r="G598" s="8"/>
      <c r="H598" s="8"/>
      <c r="I598" s="8"/>
      <c r="J598" s="8"/>
      <c r="K598" s="8"/>
      <c r="L598" s="8"/>
      <c r="M598" s="8"/>
      <c r="N598" s="8"/>
      <c r="O598" s="8"/>
      <c r="P598" s="8"/>
      <c r="Q598" s="8"/>
      <c r="R598" s="8"/>
      <c r="S598" s="8"/>
      <c r="T598" s="8"/>
      <c r="U598" s="8"/>
    </row>
    <row r="599" ht="15.75" customHeight="1">
      <c r="B599" s="8"/>
      <c r="C599" s="8"/>
      <c r="D599" s="8"/>
      <c r="E599" s="8"/>
      <c r="F599" s="8"/>
      <c r="G599" s="8"/>
      <c r="H599" s="8"/>
      <c r="I599" s="8"/>
      <c r="J599" s="8"/>
      <c r="K599" s="8"/>
      <c r="L599" s="8"/>
      <c r="M599" s="8"/>
      <c r="N599" s="8"/>
      <c r="O599" s="8"/>
      <c r="P599" s="8"/>
      <c r="Q599" s="8"/>
      <c r="R599" s="8"/>
      <c r="S599" s="8"/>
      <c r="T599" s="8"/>
      <c r="U599" s="8"/>
    </row>
    <row r="600" ht="15.75" customHeight="1">
      <c r="B600" s="8"/>
      <c r="C600" s="8"/>
      <c r="D600" s="8"/>
      <c r="E600" s="8"/>
      <c r="F600" s="8"/>
      <c r="G600" s="8"/>
      <c r="H600" s="8"/>
      <c r="I600" s="8"/>
      <c r="J600" s="8"/>
      <c r="K600" s="8"/>
      <c r="L600" s="8"/>
      <c r="M600" s="8"/>
      <c r="N600" s="8"/>
      <c r="O600" s="8"/>
      <c r="P600" s="8"/>
      <c r="Q600" s="8"/>
      <c r="R600" s="8"/>
      <c r="S600" s="8"/>
      <c r="T600" s="8"/>
      <c r="U600" s="8"/>
    </row>
    <row r="601" ht="15.75" customHeight="1">
      <c r="B601" s="8"/>
      <c r="C601" s="8"/>
      <c r="D601" s="8"/>
      <c r="E601" s="8"/>
      <c r="F601" s="8"/>
      <c r="G601" s="8"/>
      <c r="H601" s="8"/>
      <c r="I601" s="8"/>
      <c r="J601" s="8"/>
      <c r="K601" s="8"/>
      <c r="L601" s="8"/>
      <c r="M601" s="8"/>
      <c r="N601" s="8"/>
      <c r="O601" s="8"/>
      <c r="P601" s="8"/>
      <c r="Q601" s="8"/>
      <c r="R601" s="8"/>
      <c r="S601" s="8"/>
      <c r="T601" s="8"/>
      <c r="U601" s="8"/>
    </row>
    <row r="602" ht="15.75" customHeight="1">
      <c r="B602" s="8"/>
      <c r="C602" s="8"/>
      <c r="D602" s="8"/>
      <c r="E602" s="8"/>
      <c r="F602" s="8"/>
      <c r="G602" s="8"/>
      <c r="H602" s="8"/>
      <c r="I602" s="8"/>
      <c r="J602" s="8"/>
      <c r="K602" s="8"/>
      <c r="L602" s="8"/>
      <c r="M602" s="8"/>
      <c r="N602" s="8"/>
      <c r="O602" s="8"/>
      <c r="P602" s="8"/>
      <c r="Q602" s="8"/>
      <c r="R602" s="8"/>
      <c r="S602" s="8"/>
      <c r="T602" s="8"/>
      <c r="U602" s="8"/>
    </row>
    <row r="603" ht="15.75" customHeight="1">
      <c r="B603" s="8"/>
      <c r="C603" s="8"/>
      <c r="D603" s="8"/>
      <c r="E603" s="8"/>
      <c r="F603" s="8"/>
      <c r="G603" s="8"/>
      <c r="H603" s="8"/>
      <c r="I603" s="8"/>
      <c r="J603" s="8"/>
      <c r="K603" s="8"/>
      <c r="L603" s="8"/>
      <c r="M603" s="8"/>
      <c r="N603" s="8"/>
      <c r="O603" s="8"/>
      <c r="P603" s="8"/>
      <c r="Q603" s="8"/>
      <c r="R603" s="8"/>
      <c r="S603" s="8"/>
      <c r="T603" s="8"/>
      <c r="U603" s="8"/>
    </row>
    <row r="604" ht="15.75" customHeight="1">
      <c r="B604" s="8"/>
      <c r="C604" s="8"/>
      <c r="D604" s="8"/>
      <c r="E604" s="8"/>
      <c r="F604" s="8"/>
      <c r="G604" s="8"/>
      <c r="H604" s="8"/>
      <c r="I604" s="8"/>
      <c r="J604" s="8"/>
      <c r="K604" s="8"/>
      <c r="L604" s="8"/>
      <c r="M604" s="8"/>
      <c r="N604" s="8"/>
      <c r="O604" s="8"/>
      <c r="P604" s="8"/>
      <c r="Q604" s="8"/>
      <c r="R604" s="8"/>
      <c r="S604" s="8"/>
      <c r="T604" s="8"/>
      <c r="U604" s="8"/>
    </row>
    <row r="605" ht="15.75" customHeight="1">
      <c r="B605" s="8"/>
      <c r="C605" s="8"/>
      <c r="D605" s="8"/>
      <c r="E605" s="8"/>
      <c r="F605" s="8"/>
      <c r="G605" s="8"/>
      <c r="H605" s="8"/>
      <c r="I605" s="8"/>
      <c r="J605" s="8"/>
      <c r="K605" s="8"/>
      <c r="L605" s="8"/>
      <c r="M605" s="8"/>
      <c r="N605" s="8"/>
      <c r="O605" s="8"/>
      <c r="P605" s="8"/>
      <c r="Q605" s="8"/>
      <c r="R605" s="8"/>
      <c r="S605" s="8"/>
      <c r="T605" s="8"/>
      <c r="U605" s="8"/>
    </row>
    <row r="606" ht="15.75" customHeight="1">
      <c r="B606" s="8"/>
      <c r="C606" s="8"/>
      <c r="D606" s="8"/>
      <c r="E606" s="8"/>
      <c r="F606" s="8"/>
      <c r="G606" s="8"/>
      <c r="H606" s="8"/>
      <c r="I606" s="8"/>
      <c r="J606" s="8"/>
      <c r="K606" s="8"/>
      <c r="L606" s="8"/>
      <c r="M606" s="8"/>
      <c r="N606" s="8"/>
      <c r="O606" s="8"/>
      <c r="P606" s="8"/>
      <c r="Q606" s="8"/>
      <c r="R606" s="8"/>
      <c r="S606" s="8"/>
      <c r="T606" s="8"/>
      <c r="U606" s="8"/>
    </row>
    <row r="607" ht="15.75" customHeight="1">
      <c r="B607" s="8"/>
      <c r="C607" s="8"/>
      <c r="D607" s="8"/>
      <c r="E607" s="8"/>
      <c r="F607" s="8"/>
      <c r="G607" s="8"/>
      <c r="H607" s="8"/>
      <c r="I607" s="8"/>
      <c r="J607" s="8"/>
      <c r="K607" s="8"/>
      <c r="L607" s="8"/>
      <c r="M607" s="8"/>
      <c r="N607" s="8"/>
      <c r="O607" s="8"/>
      <c r="P607" s="8"/>
      <c r="Q607" s="8"/>
      <c r="R607" s="8"/>
      <c r="S607" s="8"/>
      <c r="T607" s="8"/>
      <c r="U607" s="8"/>
    </row>
    <row r="608" ht="15.75" customHeight="1">
      <c r="B608" s="8"/>
      <c r="C608" s="8"/>
      <c r="D608" s="8"/>
      <c r="E608" s="8"/>
      <c r="F608" s="8"/>
      <c r="G608" s="8"/>
      <c r="H608" s="8"/>
      <c r="I608" s="8"/>
      <c r="J608" s="8"/>
      <c r="K608" s="8"/>
      <c r="L608" s="8"/>
      <c r="M608" s="8"/>
      <c r="N608" s="8"/>
      <c r="O608" s="8"/>
      <c r="P608" s="8"/>
      <c r="Q608" s="8"/>
      <c r="R608" s="8"/>
      <c r="S608" s="8"/>
      <c r="T608" s="8"/>
      <c r="U608" s="8"/>
    </row>
    <row r="609" ht="15.75" customHeight="1">
      <c r="B609" s="8"/>
      <c r="C609" s="8"/>
      <c r="D609" s="8"/>
      <c r="E609" s="8"/>
      <c r="F609" s="8"/>
      <c r="G609" s="8"/>
      <c r="H609" s="8"/>
      <c r="I609" s="8"/>
      <c r="J609" s="8"/>
      <c r="K609" s="8"/>
      <c r="L609" s="8"/>
      <c r="M609" s="8"/>
      <c r="N609" s="8"/>
      <c r="O609" s="8"/>
      <c r="P609" s="8"/>
      <c r="Q609" s="8"/>
      <c r="R609" s="8"/>
      <c r="S609" s="8"/>
      <c r="T609" s="8"/>
      <c r="U609" s="8"/>
    </row>
    <row r="610" ht="15.75" customHeight="1">
      <c r="B610" s="8"/>
      <c r="C610" s="8"/>
      <c r="D610" s="8"/>
      <c r="E610" s="8"/>
      <c r="F610" s="8"/>
      <c r="G610" s="8"/>
      <c r="H610" s="8"/>
      <c r="I610" s="8"/>
      <c r="J610" s="8"/>
      <c r="K610" s="8"/>
      <c r="L610" s="8"/>
      <c r="M610" s="8"/>
      <c r="N610" s="8"/>
      <c r="O610" s="8"/>
      <c r="P610" s="8"/>
      <c r="Q610" s="8"/>
      <c r="R610" s="8"/>
      <c r="S610" s="8"/>
      <c r="T610" s="8"/>
      <c r="U610" s="8"/>
    </row>
    <row r="611" ht="15.75" customHeight="1">
      <c r="B611" s="8"/>
      <c r="C611" s="8"/>
      <c r="D611" s="8"/>
      <c r="E611" s="8"/>
      <c r="F611" s="8"/>
      <c r="G611" s="8"/>
      <c r="H611" s="8"/>
      <c r="I611" s="8"/>
      <c r="J611" s="8"/>
      <c r="K611" s="8"/>
      <c r="L611" s="8"/>
      <c r="M611" s="8"/>
      <c r="N611" s="8"/>
      <c r="O611" s="8"/>
      <c r="P611" s="8"/>
      <c r="Q611" s="8"/>
      <c r="R611" s="8"/>
      <c r="S611" s="8"/>
      <c r="T611" s="8"/>
      <c r="U611" s="8"/>
    </row>
    <row r="612" ht="15.75" customHeight="1">
      <c r="B612" s="8"/>
      <c r="C612" s="8"/>
      <c r="D612" s="8"/>
      <c r="E612" s="8"/>
      <c r="F612" s="8"/>
      <c r="G612" s="8"/>
      <c r="H612" s="8"/>
      <c r="I612" s="8"/>
      <c r="J612" s="8"/>
      <c r="K612" s="8"/>
      <c r="L612" s="8"/>
      <c r="M612" s="8"/>
      <c r="N612" s="8"/>
      <c r="O612" s="8"/>
      <c r="P612" s="8"/>
      <c r="Q612" s="8"/>
      <c r="R612" s="8"/>
      <c r="S612" s="8"/>
      <c r="T612" s="8"/>
      <c r="U612" s="8"/>
    </row>
    <row r="613" ht="15.75" customHeight="1">
      <c r="B613" s="8"/>
      <c r="C613" s="8"/>
      <c r="D613" s="8"/>
      <c r="E613" s="8"/>
      <c r="F613" s="8"/>
      <c r="G613" s="8"/>
      <c r="H613" s="8"/>
      <c r="I613" s="8"/>
      <c r="J613" s="8"/>
      <c r="K613" s="8"/>
      <c r="L613" s="8"/>
      <c r="M613" s="8"/>
      <c r="N613" s="8"/>
      <c r="O613" s="8"/>
      <c r="P613" s="8"/>
      <c r="Q613" s="8"/>
      <c r="R613" s="8"/>
      <c r="S613" s="8"/>
      <c r="T613" s="8"/>
      <c r="U613" s="8"/>
    </row>
    <row r="614" ht="15.75" customHeight="1">
      <c r="B614" s="8"/>
      <c r="C614" s="8"/>
      <c r="D614" s="8"/>
      <c r="E614" s="8"/>
      <c r="F614" s="8"/>
      <c r="G614" s="8"/>
      <c r="H614" s="8"/>
      <c r="I614" s="8"/>
      <c r="J614" s="8"/>
      <c r="K614" s="8"/>
      <c r="L614" s="8"/>
      <c r="M614" s="8"/>
      <c r="N614" s="8"/>
      <c r="O614" s="8"/>
      <c r="P614" s="8"/>
      <c r="Q614" s="8"/>
      <c r="R614" s="8"/>
      <c r="S614" s="8"/>
      <c r="T614" s="8"/>
      <c r="U614" s="8"/>
    </row>
    <row r="615" ht="15.75" customHeight="1">
      <c r="B615" s="8"/>
      <c r="C615" s="8"/>
      <c r="D615" s="8"/>
      <c r="E615" s="8"/>
      <c r="F615" s="8"/>
      <c r="G615" s="8"/>
      <c r="H615" s="8"/>
      <c r="I615" s="8"/>
      <c r="J615" s="8"/>
      <c r="K615" s="8"/>
      <c r="L615" s="8"/>
      <c r="M615" s="8"/>
      <c r="N615" s="8"/>
      <c r="O615" s="8"/>
      <c r="P615" s="8"/>
      <c r="Q615" s="8"/>
      <c r="R615" s="8"/>
      <c r="S615" s="8"/>
      <c r="T615" s="8"/>
      <c r="U615" s="8"/>
    </row>
    <row r="616" ht="15.75" customHeight="1">
      <c r="B616" s="8"/>
      <c r="C616" s="8"/>
      <c r="D616" s="8"/>
      <c r="E616" s="8"/>
      <c r="F616" s="8"/>
      <c r="G616" s="8"/>
      <c r="H616" s="8"/>
      <c r="I616" s="8"/>
      <c r="J616" s="8"/>
      <c r="K616" s="8"/>
      <c r="L616" s="8"/>
      <c r="M616" s="8"/>
      <c r="N616" s="8"/>
      <c r="O616" s="8"/>
      <c r="P616" s="8"/>
      <c r="Q616" s="8"/>
      <c r="R616" s="8"/>
      <c r="S616" s="8"/>
      <c r="T616" s="8"/>
      <c r="U616" s="8"/>
    </row>
    <row r="617" ht="15.75" customHeight="1">
      <c r="B617" s="8"/>
      <c r="C617" s="8"/>
      <c r="D617" s="8"/>
      <c r="E617" s="8"/>
      <c r="F617" s="8"/>
      <c r="G617" s="8"/>
      <c r="H617" s="8"/>
      <c r="I617" s="8"/>
      <c r="J617" s="8"/>
      <c r="K617" s="8"/>
      <c r="L617" s="8"/>
      <c r="M617" s="8"/>
      <c r="N617" s="8"/>
      <c r="O617" s="8"/>
      <c r="P617" s="8"/>
      <c r="Q617" s="8"/>
      <c r="R617" s="8"/>
      <c r="S617" s="8"/>
      <c r="T617" s="8"/>
      <c r="U617" s="8"/>
    </row>
    <row r="618" ht="15.75" customHeight="1">
      <c r="B618" s="8"/>
      <c r="C618" s="8"/>
      <c r="D618" s="8"/>
      <c r="E618" s="8"/>
      <c r="F618" s="8"/>
      <c r="G618" s="8"/>
      <c r="H618" s="8"/>
      <c r="I618" s="8"/>
      <c r="J618" s="8"/>
      <c r="K618" s="8"/>
      <c r="L618" s="8"/>
      <c r="M618" s="8"/>
      <c r="N618" s="8"/>
      <c r="O618" s="8"/>
      <c r="P618" s="8"/>
      <c r="Q618" s="8"/>
      <c r="R618" s="8"/>
      <c r="S618" s="8"/>
      <c r="T618" s="8"/>
      <c r="U618" s="8"/>
    </row>
    <row r="619" ht="15.75" customHeight="1">
      <c r="B619" s="8"/>
      <c r="C619" s="8"/>
      <c r="D619" s="8"/>
      <c r="E619" s="8"/>
      <c r="F619" s="8"/>
      <c r="G619" s="8"/>
      <c r="H619" s="8"/>
      <c r="I619" s="8"/>
      <c r="J619" s="8"/>
      <c r="K619" s="8"/>
      <c r="L619" s="8"/>
      <c r="M619" s="8"/>
      <c r="N619" s="8"/>
      <c r="O619" s="8"/>
      <c r="P619" s="8"/>
      <c r="Q619" s="8"/>
      <c r="R619" s="8"/>
      <c r="S619" s="8"/>
      <c r="T619" s="8"/>
      <c r="U619" s="8"/>
    </row>
    <row r="620" ht="15.75" customHeight="1">
      <c r="B620" s="8"/>
      <c r="C620" s="8"/>
      <c r="D620" s="8"/>
      <c r="E620" s="8"/>
      <c r="F620" s="8"/>
      <c r="G620" s="8"/>
      <c r="H620" s="8"/>
      <c r="I620" s="8"/>
      <c r="J620" s="8"/>
      <c r="K620" s="8"/>
      <c r="L620" s="8"/>
      <c r="M620" s="8"/>
      <c r="N620" s="8"/>
      <c r="O620" s="8"/>
      <c r="P620" s="8"/>
      <c r="Q620" s="8"/>
      <c r="R620" s="8"/>
      <c r="S620" s="8"/>
      <c r="T620" s="8"/>
      <c r="U620" s="8"/>
    </row>
    <row r="621" ht="15.75" customHeight="1">
      <c r="B621" s="8"/>
      <c r="C621" s="8"/>
      <c r="D621" s="8"/>
      <c r="E621" s="8"/>
      <c r="F621" s="8"/>
      <c r="G621" s="8"/>
      <c r="H621" s="8"/>
      <c r="I621" s="8"/>
      <c r="J621" s="8"/>
      <c r="K621" s="8"/>
      <c r="L621" s="8"/>
      <c r="M621" s="8"/>
      <c r="N621" s="8"/>
      <c r="O621" s="8"/>
      <c r="P621" s="8"/>
      <c r="Q621" s="8"/>
      <c r="R621" s="8"/>
      <c r="S621" s="8"/>
      <c r="T621" s="8"/>
      <c r="U621" s="8"/>
    </row>
    <row r="622" ht="15.75" customHeight="1">
      <c r="B622" s="8"/>
      <c r="C622" s="8"/>
      <c r="D622" s="8"/>
      <c r="E622" s="8"/>
      <c r="F622" s="8"/>
      <c r="G622" s="8"/>
      <c r="H622" s="8"/>
      <c r="I622" s="8"/>
      <c r="J622" s="8"/>
      <c r="K622" s="8"/>
      <c r="L622" s="8"/>
      <c r="M622" s="8"/>
      <c r="N622" s="8"/>
      <c r="O622" s="8"/>
      <c r="P622" s="8"/>
      <c r="Q622" s="8"/>
      <c r="R622" s="8"/>
      <c r="S622" s="8"/>
      <c r="T622" s="8"/>
      <c r="U622" s="8"/>
    </row>
    <row r="623" ht="15.75" customHeight="1">
      <c r="B623" s="8"/>
      <c r="C623" s="8"/>
      <c r="D623" s="8"/>
      <c r="E623" s="8"/>
      <c r="F623" s="8"/>
      <c r="G623" s="8"/>
      <c r="H623" s="8"/>
      <c r="I623" s="8"/>
      <c r="J623" s="8"/>
      <c r="K623" s="8"/>
      <c r="L623" s="8"/>
      <c r="M623" s="8"/>
      <c r="N623" s="8"/>
      <c r="O623" s="8"/>
      <c r="P623" s="8"/>
      <c r="Q623" s="8"/>
      <c r="R623" s="8"/>
      <c r="S623" s="8"/>
      <c r="T623" s="8"/>
      <c r="U623" s="8"/>
    </row>
    <row r="624" ht="15.75" customHeight="1">
      <c r="B624" s="8"/>
      <c r="C624" s="8"/>
      <c r="D624" s="8"/>
      <c r="E624" s="8"/>
      <c r="F624" s="8"/>
      <c r="G624" s="8"/>
      <c r="H624" s="8"/>
      <c r="I624" s="8"/>
      <c r="J624" s="8"/>
      <c r="K624" s="8"/>
      <c r="L624" s="8"/>
      <c r="M624" s="8"/>
      <c r="N624" s="8"/>
      <c r="O624" s="8"/>
      <c r="P624" s="8"/>
      <c r="Q624" s="8"/>
      <c r="R624" s="8"/>
      <c r="S624" s="8"/>
      <c r="T624" s="8"/>
      <c r="U624" s="8"/>
    </row>
    <row r="625" ht="15.75" customHeight="1">
      <c r="B625" s="8"/>
      <c r="C625" s="8"/>
      <c r="D625" s="8"/>
      <c r="E625" s="8"/>
      <c r="F625" s="8"/>
      <c r="G625" s="8"/>
      <c r="H625" s="8"/>
      <c r="I625" s="8"/>
      <c r="J625" s="8"/>
      <c r="K625" s="8"/>
      <c r="L625" s="8"/>
      <c r="M625" s="8"/>
      <c r="N625" s="8"/>
      <c r="O625" s="8"/>
      <c r="P625" s="8"/>
      <c r="Q625" s="8"/>
      <c r="R625" s="8"/>
      <c r="S625" s="8"/>
      <c r="T625" s="8"/>
      <c r="U625" s="8"/>
    </row>
    <row r="626" ht="15.75" customHeight="1">
      <c r="B626" s="8"/>
      <c r="C626" s="8"/>
      <c r="D626" s="8"/>
      <c r="E626" s="8"/>
      <c r="F626" s="8"/>
      <c r="G626" s="8"/>
      <c r="H626" s="8"/>
      <c r="I626" s="8"/>
      <c r="J626" s="8"/>
      <c r="K626" s="8"/>
      <c r="L626" s="8"/>
      <c r="M626" s="8"/>
      <c r="N626" s="8"/>
      <c r="O626" s="8"/>
      <c r="P626" s="8"/>
      <c r="Q626" s="8"/>
      <c r="R626" s="8"/>
      <c r="S626" s="8"/>
      <c r="T626" s="8"/>
      <c r="U626" s="8"/>
    </row>
    <row r="627" ht="15.75" customHeight="1">
      <c r="B627" s="8"/>
      <c r="C627" s="8"/>
      <c r="D627" s="8"/>
      <c r="E627" s="8"/>
      <c r="F627" s="8"/>
      <c r="G627" s="8"/>
      <c r="H627" s="8"/>
      <c r="I627" s="8"/>
      <c r="J627" s="8"/>
      <c r="K627" s="8"/>
      <c r="L627" s="8"/>
      <c r="M627" s="8"/>
      <c r="N627" s="8"/>
      <c r="O627" s="8"/>
      <c r="P627" s="8"/>
      <c r="Q627" s="8"/>
      <c r="R627" s="8"/>
      <c r="S627" s="8"/>
      <c r="T627" s="8"/>
      <c r="U627" s="8"/>
    </row>
    <row r="628" ht="15.75" customHeight="1">
      <c r="B628" s="8"/>
      <c r="C628" s="8"/>
      <c r="D628" s="8"/>
      <c r="E628" s="8"/>
      <c r="F628" s="8"/>
      <c r="G628" s="8"/>
      <c r="H628" s="8"/>
      <c r="I628" s="8"/>
      <c r="J628" s="8"/>
      <c r="K628" s="8"/>
      <c r="L628" s="8"/>
      <c r="M628" s="8"/>
      <c r="N628" s="8"/>
      <c r="O628" s="8"/>
      <c r="P628" s="8"/>
      <c r="Q628" s="8"/>
      <c r="R628" s="8"/>
      <c r="S628" s="8"/>
      <c r="T628" s="8"/>
      <c r="U628" s="8"/>
    </row>
    <row r="629" ht="15.75" customHeight="1">
      <c r="B629" s="8"/>
      <c r="C629" s="8"/>
      <c r="D629" s="8"/>
      <c r="E629" s="8"/>
      <c r="F629" s="8"/>
      <c r="G629" s="8"/>
      <c r="H629" s="8"/>
      <c r="I629" s="8"/>
      <c r="J629" s="8"/>
      <c r="K629" s="8"/>
      <c r="L629" s="8"/>
      <c r="M629" s="8"/>
      <c r="N629" s="8"/>
      <c r="O629" s="8"/>
      <c r="P629" s="8"/>
      <c r="Q629" s="8"/>
      <c r="R629" s="8"/>
      <c r="S629" s="8"/>
      <c r="T629" s="8"/>
      <c r="U629" s="8"/>
    </row>
    <row r="630" ht="15.75" customHeight="1">
      <c r="B630" s="8"/>
      <c r="C630" s="8"/>
      <c r="D630" s="8"/>
      <c r="E630" s="8"/>
      <c r="F630" s="8"/>
      <c r="G630" s="8"/>
      <c r="H630" s="8"/>
      <c r="I630" s="8"/>
      <c r="J630" s="8"/>
      <c r="K630" s="8"/>
      <c r="L630" s="8"/>
      <c r="M630" s="8"/>
      <c r="N630" s="8"/>
      <c r="O630" s="8"/>
      <c r="P630" s="8"/>
      <c r="Q630" s="8"/>
      <c r="R630" s="8"/>
      <c r="S630" s="8"/>
      <c r="T630" s="8"/>
      <c r="U630" s="8"/>
    </row>
    <row r="631" ht="15.75" customHeight="1">
      <c r="B631" s="8"/>
      <c r="C631" s="8"/>
      <c r="D631" s="8"/>
      <c r="E631" s="8"/>
      <c r="F631" s="8"/>
      <c r="G631" s="8"/>
      <c r="H631" s="8"/>
      <c r="I631" s="8"/>
      <c r="J631" s="8"/>
      <c r="K631" s="8"/>
      <c r="L631" s="8"/>
      <c r="M631" s="8"/>
      <c r="N631" s="8"/>
      <c r="O631" s="8"/>
      <c r="P631" s="8"/>
      <c r="Q631" s="8"/>
      <c r="R631" s="8"/>
      <c r="S631" s="8"/>
      <c r="T631" s="8"/>
      <c r="U631" s="8"/>
    </row>
    <row r="632" ht="15.75" customHeight="1">
      <c r="B632" s="8"/>
      <c r="C632" s="8"/>
      <c r="D632" s="8"/>
      <c r="E632" s="8"/>
      <c r="F632" s="8"/>
      <c r="G632" s="8"/>
      <c r="H632" s="8"/>
      <c r="I632" s="8"/>
      <c r="J632" s="8"/>
      <c r="K632" s="8"/>
      <c r="L632" s="8"/>
      <c r="M632" s="8"/>
      <c r="N632" s="8"/>
      <c r="O632" s="8"/>
      <c r="P632" s="8"/>
      <c r="Q632" s="8"/>
      <c r="R632" s="8"/>
      <c r="S632" s="8"/>
      <c r="T632" s="8"/>
      <c r="U632" s="8"/>
    </row>
    <row r="633" ht="15.75" customHeight="1">
      <c r="B633" s="8"/>
      <c r="C633" s="8"/>
      <c r="D633" s="8"/>
      <c r="E633" s="8"/>
      <c r="F633" s="8"/>
      <c r="G633" s="8"/>
      <c r="H633" s="8"/>
      <c r="I633" s="8"/>
      <c r="J633" s="8"/>
      <c r="K633" s="8"/>
      <c r="L633" s="8"/>
      <c r="M633" s="8"/>
      <c r="N633" s="8"/>
      <c r="O633" s="8"/>
      <c r="P633" s="8"/>
      <c r="Q633" s="8"/>
      <c r="R633" s="8"/>
      <c r="S633" s="8"/>
      <c r="T633" s="8"/>
      <c r="U633" s="8"/>
    </row>
    <row r="634" ht="15.75" customHeight="1">
      <c r="B634" s="8"/>
      <c r="C634" s="8"/>
      <c r="D634" s="8"/>
      <c r="E634" s="8"/>
      <c r="F634" s="8"/>
      <c r="G634" s="8"/>
      <c r="H634" s="8"/>
      <c r="I634" s="8"/>
      <c r="J634" s="8"/>
      <c r="K634" s="8"/>
      <c r="L634" s="8"/>
      <c r="M634" s="8"/>
      <c r="N634" s="8"/>
      <c r="O634" s="8"/>
      <c r="P634" s="8"/>
      <c r="Q634" s="8"/>
      <c r="R634" s="8"/>
      <c r="S634" s="8"/>
      <c r="T634" s="8"/>
      <c r="U634" s="8"/>
    </row>
    <row r="635" ht="15.75" customHeight="1">
      <c r="B635" s="8"/>
      <c r="C635" s="8"/>
      <c r="D635" s="8"/>
      <c r="E635" s="8"/>
      <c r="F635" s="8"/>
      <c r="G635" s="8"/>
      <c r="H635" s="8"/>
      <c r="I635" s="8"/>
      <c r="J635" s="8"/>
      <c r="K635" s="8"/>
      <c r="L635" s="8"/>
      <c r="M635" s="8"/>
      <c r="N635" s="8"/>
      <c r="O635" s="8"/>
      <c r="P635" s="8"/>
      <c r="Q635" s="8"/>
      <c r="R635" s="8"/>
      <c r="S635" s="8"/>
      <c r="T635" s="8"/>
      <c r="U635" s="8"/>
    </row>
    <row r="636" ht="15.75" customHeight="1">
      <c r="B636" s="8"/>
      <c r="C636" s="8"/>
      <c r="D636" s="8"/>
      <c r="E636" s="8"/>
      <c r="F636" s="8"/>
      <c r="G636" s="8"/>
      <c r="H636" s="8"/>
      <c r="I636" s="8"/>
      <c r="J636" s="8"/>
      <c r="K636" s="8"/>
      <c r="L636" s="8"/>
      <c r="M636" s="8"/>
      <c r="N636" s="8"/>
      <c r="O636" s="8"/>
      <c r="P636" s="8"/>
      <c r="Q636" s="8"/>
      <c r="R636" s="8"/>
      <c r="S636" s="8"/>
      <c r="T636" s="8"/>
      <c r="U636" s="8"/>
    </row>
    <row r="637" ht="15.75" customHeight="1">
      <c r="B637" s="8"/>
      <c r="C637" s="8"/>
      <c r="D637" s="8"/>
      <c r="E637" s="8"/>
      <c r="F637" s="8"/>
      <c r="G637" s="8"/>
      <c r="H637" s="8"/>
      <c r="I637" s="8"/>
      <c r="J637" s="8"/>
      <c r="K637" s="8"/>
      <c r="L637" s="8"/>
      <c r="M637" s="8"/>
      <c r="N637" s="8"/>
      <c r="O637" s="8"/>
      <c r="P637" s="8"/>
      <c r="Q637" s="8"/>
      <c r="R637" s="8"/>
      <c r="S637" s="8"/>
      <c r="T637" s="8"/>
      <c r="U637" s="8"/>
    </row>
    <row r="638" ht="15.75" customHeight="1">
      <c r="B638" s="8"/>
      <c r="C638" s="8"/>
      <c r="D638" s="8"/>
      <c r="E638" s="8"/>
      <c r="F638" s="8"/>
      <c r="G638" s="8"/>
      <c r="H638" s="8"/>
      <c r="I638" s="8"/>
      <c r="J638" s="8"/>
      <c r="K638" s="8"/>
      <c r="L638" s="8"/>
      <c r="M638" s="8"/>
      <c r="N638" s="8"/>
      <c r="O638" s="8"/>
      <c r="P638" s="8"/>
      <c r="Q638" s="8"/>
      <c r="R638" s="8"/>
      <c r="S638" s="8"/>
      <c r="T638" s="8"/>
      <c r="U638" s="8"/>
    </row>
    <row r="639" ht="15.75" customHeight="1">
      <c r="B639" s="8"/>
      <c r="C639" s="8"/>
      <c r="D639" s="8"/>
      <c r="E639" s="8"/>
      <c r="F639" s="8"/>
      <c r="G639" s="8"/>
      <c r="H639" s="8"/>
      <c r="I639" s="8"/>
      <c r="J639" s="8"/>
      <c r="K639" s="8"/>
      <c r="L639" s="8"/>
      <c r="M639" s="8"/>
      <c r="N639" s="8"/>
      <c r="O639" s="8"/>
      <c r="P639" s="8"/>
      <c r="Q639" s="8"/>
      <c r="R639" s="8"/>
      <c r="S639" s="8"/>
      <c r="T639" s="8"/>
      <c r="U639" s="8"/>
    </row>
    <row r="640" ht="15.75" customHeight="1">
      <c r="B640" s="8"/>
      <c r="C640" s="8"/>
      <c r="D640" s="8"/>
      <c r="E640" s="8"/>
      <c r="F640" s="8"/>
      <c r="G640" s="8"/>
      <c r="H640" s="8"/>
      <c r="I640" s="8"/>
      <c r="J640" s="8"/>
      <c r="K640" s="8"/>
      <c r="L640" s="8"/>
      <c r="M640" s="8"/>
      <c r="N640" s="8"/>
      <c r="O640" s="8"/>
      <c r="P640" s="8"/>
      <c r="Q640" s="8"/>
      <c r="R640" s="8"/>
      <c r="S640" s="8"/>
      <c r="T640" s="8"/>
      <c r="U640" s="8"/>
    </row>
    <row r="641" ht="15.75" customHeight="1">
      <c r="B641" s="8"/>
      <c r="C641" s="8"/>
      <c r="D641" s="8"/>
      <c r="E641" s="8"/>
      <c r="F641" s="8"/>
      <c r="G641" s="8"/>
      <c r="H641" s="8"/>
      <c r="I641" s="8"/>
      <c r="J641" s="8"/>
      <c r="K641" s="8"/>
      <c r="L641" s="8"/>
      <c r="M641" s="8"/>
      <c r="N641" s="8"/>
      <c r="O641" s="8"/>
      <c r="P641" s="8"/>
      <c r="Q641" s="8"/>
      <c r="R641" s="8"/>
      <c r="S641" s="8"/>
      <c r="T641" s="8"/>
      <c r="U641" s="8"/>
    </row>
    <row r="642" ht="15.75" customHeight="1">
      <c r="B642" s="8"/>
      <c r="C642" s="8"/>
      <c r="D642" s="8"/>
      <c r="E642" s="8"/>
      <c r="F642" s="8"/>
      <c r="G642" s="8"/>
      <c r="H642" s="8"/>
      <c r="I642" s="8"/>
      <c r="J642" s="8"/>
      <c r="K642" s="8"/>
      <c r="L642" s="8"/>
      <c r="M642" s="8"/>
      <c r="N642" s="8"/>
      <c r="O642" s="8"/>
      <c r="P642" s="8"/>
      <c r="Q642" s="8"/>
      <c r="R642" s="8"/>
      <c r="S642" s="8"/>
      <c r="T642" s="8"/>
      <c r="U642" s="8"/>
    </row>
    <row r="643" ht="15.75" customHeight="1">
      <c r="B643" s="8"/>
      <c r="C643" s="8"/>
      <c r="D643" s="8"/>
      <c r="E643" s="8"/>
      <c r="F643" s="8"/>
      <c r="G643" s="8"/>
      <c r="H643" s="8"/>
      <c r="I643" s="8"/>
      <c r="J643" s="8"/>
      <c r="K643" s="8"/>
      <c r="L643" s="8"/>
      <c r="M643" s="8"/>
      <c r="N643" s="8"/>
      <c r="O643" s="8"/>
      <c r="P643" s="8"/>
      <c r="Q643" s="8"/>
      <c r="R643" s="8"/>
      <c r="S643" s="8"/>
      <c r="T643" s="8"/>
      <c r="U643" s="8"/>
    </row>
    <row r="644" ht="15.75" customHeight="1">
      <c r="B644" s="8"/>
      <c r="C644" s="8"/>
      <c r="D644" s="8"/>
      <c r="E644" s="8"/>
      <c r="F644" s="8"/>
      <c r="G644" s="8"/>
      <c r="H644" s="8"/>
      <c r="I644" s="8"/>
      <c r="J644" s="8"/>
      <c r="K644" s="8"/>
      <c r="L644" s="8"/>
      <c r="M644" s="8"/>
      <c r="N644" s="8"/>
      <c r="O644" s="8"/>
      <c r="P644" s="8"/>
      <c r="Q644" s="8"/>
      <c r="R644" s="8"/>
      <c r="S644" s="8"/>
      <c r="T644" s="8"/>
      <c r="U644" s="8"/>
    </row>
    <row r="645" ht="15.75" customHeight="1">
      <c r="B645" s="8"/>
      <c r="C645" s="8"/>
      <c r="D645" s="8"/>
      <c r="E645" s="8"/>
      <c r="F645" s="8"/>
      <c r="G645" s="8"/>
      <c r="H645" s="8"/>
      <c r="I645" s="8"/>
      <c r="J645" s="8"/>
      <c r="K645" s="8"/>
      <c r="L645" s="8"/>
      <c r="M645" s="8"/>
      <c r="N645" s="8"/>
      <c r="O645" s="8"/>
      <c r="P645" s="8"/>
      <c r="Q645" s="8"/>
      <c r="R645" s="8"/>
      <c r="S645" s="8"/>
      <c r="T645" s="8"/>
      <c r="U645" s="8"/>
    </row>
    <row r="646" ht="15.75" customHeight="1">
      <c r="B646" s="8"/>
      <c r="C646" s="8"/>
      <c r="D646" s="8"/>
      <c r="E646" s="8"/>
      <c r="F646" s="8"/>
      <c r="G646" s="8"/>
      <c r="H646" s="8"/>
      <c r="I646" s="8"/>
      <c r="J646" s="8"/>
      <c r="K646" s="8"/>
      <c r="L646" s="8"/>
      <c r="M646" s="8"/>
      <c r="N646" s="8"/>
      <c r="O646" s="8"/>
      <c r="P646" s="8"/>
      <c r="Q646" s="8"/>
      <c r="R646" s="8"/>
      <c r="S646" s="8"/>
      <c r="T646" s="8"/>
      <c r="U646" s="8"/>
    </row>
    <row r="647" ht="15.75" customHeight="1">
      <c r="B647" s="8"/>
      <c r="C647" s="8"/>
      <c r="D647" s="8"/>
      <c r="E647" s="8"/>
      <c r="F647" s="8"/>
      <c r="G647" s="8"/>
      <c r="H647" s="8"/>
      <c r="I647" s="8"/>
      <c r="J647" s="8"/>
      <c r="K647" s="8"/>
      <c r="L647" s="8"/>
      <c r="M647" s="8"/>
      <c r="N647" s="8"/>
      <c r="O647" s="8"/>
      <c r="P647" s="8"/>
      <c r="Q647" s="8"/>
      <c r="R647" s="8"/>
      <c r="S647" s="8"/>
      <c r="T647" s="8"/>
      <c r="U647" s="8"/>
    </row>
    <row r="648" ht="15.75" customHeight="1">
      <c r="B648" s="8"/>
      <c r="C648" s="8"/>
      <c r="D648" s="8"/>
      <c r="E648" s="8"/>
      <c r="F648" s="8"/>
      <c r="G648" s="8"/>
      <c r="H648" s="8"/>
      <c r="I648" s="8"/>
      <c r="J648" s="8"/>
      <c r="K648" s="8"/>
      <c r="L648" s="8"/>
      <c r="M648" s="8"/>
      <c r="N648" s="8"/>
      <c r="O648" s="8"/>
      <c r="P648" s="8"/>
      <c r="Q648" s="8"/>
      <c r="R648" s="8"/>
      <c r="S648" s="8"/>
      <c r="T648" s="8"/>
      <c r="U648" s="8"/>
    </row>
    <row r="649" ht="15.75" customHeight="1">
      <c r="B649" s="8"/>
      <c r="C649" s="8"/>
      <c r="D649" s="8"/>
      <c r="E649" s="8"/>
      <c r="F649" s="8"/>
      <c r="G649" s="8"/>
      <c r="H649" s="8"/>
      <c r="I649" s="8"/>
      <c r="J649" s="8"/>
      <c r="K649" s="8"/>
      <c r="L649" s="8"/>
      <c r="M649" s="8"/>
      <c r="N649" s="8"/>
      <c r="O649" s="8"/>
      <c r="P649" s="8"/>
      <c r="Q649" s="8"/>
      <c r="R649" s="8"/>
      <c r="S649" s="8"/>
      <c r="T649" s="8"/>
      <c r="U649" s="8"/>
    </row>
    <row r="650" ht="15.75" customHeight="1">
      <c r="B650" s="8"/>
      <c r="C650" s="8"/>
      <c r="D650" s="8"/>
      <c r="E650" s="8"/>
      <c r="F650" s="8"/>
      <c r="G650" s="8"/>
      <c r="H650" s="8"/>
      <c r="I650" s="8"/>
      <c r="J650" s="8"/>
      <c r="K650" s="8"/>
      <c r="L650" s="8"/>
      <c r="M650" s="8"/>
      <c r="N650" s="8"/>
      <c r="O650" s="8"/>
      <c r="P650" s="8"/>
      <c r="Q650" s="8"/>
      <c r="R650" s="8"/>
      <c r="S650" s="8"/>
      <c r="T650" s="8"/>
      <c r="U650" s="8"/>
    </row>
    <row r="651" ht="15.75" customHeight="1">
      <c r="B651" s="8"/>
      <c r="C651" s="8"/>
      <c r="D651" s="8"/>
      <c r="E651" s="8"/>
      <c r="F651" s="8"/>
      <c r="G651" s="8"/>
      <c r="H651" s="8"/>
      <c r="I651" s="8"/>
      <c r="J651" s="8"/>
      <c r="K651" s="8"/>
      <c r="L651" s="8"/>
      <c r="M651" s="8"/>
      <c r="N651" s="8"/>
      <c r="O651" s="8"/>
      <c r="P651" s="8"/>
      <c r="Q651" s="8"/>
      <c r="R651" s="8"/>
      <c r="S651" s="8"/>
      <c r="T651" s="8"/>
      <c r="U651" s="8"/>
    </row>
    <row r="652" ht="15.75" customHeight="1">
      <c r="B652" s="8"/>
      <c r="C652" s="8"/>
      <c r="D652" s="8"/>
      <c r="E652" s="8"/>
      <c r="F652" s="8"/>
      <c r="G652" s="8"/>
      <c r="H652" s="8"/>
      <c r="I652" s="8"/>
      <c r="J652" s="8"/>
      <c r="K652" s="8"/>
      <c r="L652" s="8"/>
      <c r="M652" s="8"/>
      <c r="N652" s="8"/>
      <c r="O652" s="8"/>
      <c r="P652" s="8"/>
      <c r="Q652" s="8"/>
      <c r="R652" s="8"/>
      <c r="S652" s="8"/>
      <c r="T652" s="8"/>
      <c r="U652" s="8"/>
    </row>
    <row r="653" ht="15.75" customHeight="1">
      <c r="B653" s="8"/>
      <c r="C653" s="8"/>
      <c r="D653" s="8"/>
      <c r="E653" s="8"/>
      <c r="F653" s="8"/>
      <c r="G653" s="8"/>
      <c r="H653" s="8"/>
      <c r="I653" s="8"/>
      <c r="J653" s="8"/>
      <c r="K653" s="8"/>
      <c r="L653" s="8"/>
      <c r="M653" s="8"/>
      <c r="N653" s="8"/>
      <c r="O653" s="8"/>
      <c r="P653" s="8"/>
      <c r="Q653" s="8"/>
      <c r="R653" s="8"/>
      <c r="S653" s="8"/>
      <c r="T653" s="8"/>
      <c r="U653" s="8"/>
    </row>
    <row r="654" ht="15.75" customHeight="1">
      <c r="B654" s="8"/>
      <c r="C654" s="8"/>
      <c r="D654" s="8"/>
      <c r="E654" s="8"/>
      <c r="F654" s="8"/>
      <c r="G654" s="8"/>
      <c r="H654" s="8"/>
      <c r="I654" s="8"/>
      <c r="J654" s="8"/>
      <c r="K654" s="8"/>
      <c r="L654" s="8"/>
      <c r="M654" s="8"/>
      <c r="N654" s="8"/>
      <c r="O654" s="8"/>
      <c r="P654" s="8"/>
      <c r="Q654" s="8"/>
      <c r="R654" s="8"/>
      <c r="S654" s="8"/>
      <c r="T654" s="8"/>
      <c r="U654" s="8"/>
    </row>
    <row r="655" ht="15.75" customHeight="1">
      <c r="B655" s="8"/>
      <c r="C655" s="8"/>
      <c r="D655" s="8"/>
      <c r="E655" s="8"/>
      <c r="F655" s="8"/>
      <c r="G655" s="8"/>
      <c r="H655" s="8"/>
      <c r="I655" s="8"/>
      <c r="J655" s="8"/>
      <c r="K655" s="8"/>
      <c r="L655" s="8"/>
      <c r="M655" s="8"/>
      <c r="N655" s="8"/>
      <c r="O655" s="8"/>
      <c r="P655" s="8"/>
      <c r="Q655" s="8"/>
      <c r="R655" s="8"/>
      <c r="S655" s="8"/>
      <c r="T655" s="8"/>
      <c r="U655" s="8"/>
    </row>
    <row r="656" ht="15.75" customHeight="1">
      <c r="B656" s="8"/>
      <c r="C656" s="8"/>
      <c r="D656" s="8"/>
      <c r="E656" s="8"/>
      <c r="F656" s="8"/>
      <c r="G656" s="8"/>
      <c r="H656" s="8"/>
      <c r="I656" s="8"/>
      <c r="J656" s="8"/>
      <c r="K656" s="8"/>
      <c r="L656" s="8"/>
      <c r="M656" s="8"/>
      <c r="N656" s="8"/>
      <c r="O656" s="8"/>
      <c r="P656" s="8"/>
      <c r="Q656" s="8"/>
      <c r="R656" s="8"/>
      <c r="S656" s="8"/>
      <c r="T656" s="8"/>
      <c r="U656" s="8"/>
    </row>
    <row r="657" ht="15.75" customHeight="1">
      <c r="B657" s="8"/>
      <c r="C657" s="8"/>
      <c r="D657" s="8"/>
      <c r="E657" s="8"/>
      <c r="F657" s="8"/>
      <c r="G657" s="8"/>
      <c r="H657" s="8"/>
      <c r="I657" s="8"/>
      <c r="J657" s="8"/>
      <c r="K657" s="8"/>
      <c r="L657" s="8"/>
      <c r="M657" s="8"/>
      <c r="N657" s="8"/>
      <c r="O657" s="8"/>
      <c r="P657" s="8"/>
      <c r="Q657" s="8"/>
      <c r="R657" s="8"/>
      <c r="S657" s="8"/>
      <c r="T657" s="8"/>
      <c r="U657" s="8"/>
    </row>
    <row r="658" ht="15.75" customHeight="1">
      <c r="B658" s="8"/>
      <c r="C658" s="8"/>
      <c r="D658" s="8"/>
      <c r="E658" s="8"/>
      <c r="F658" s="8"/>
      <c r="G658" s="8"/>
      <c r="H658" s="8"/>
      <c r="I658" s="8"/>
      <c r="J658" s="8"/>
      <c r="K658" s="8"/>
      <c r="L658" s="8"/>
      <c r="M658" s="8"/>
      <c r="N658" s="8"/>
      <c r="O658" s="8"/>
      <c r="P658" s="8"/>
      <c r="Q658" s="8"/>
      <c r="R658" s="8"/>
      <c r="S658" s="8"/>
      <c r="T658" s="8"/>
      <c r="U658" s="8"/>
    </row>
    <row r="659" ht="15.75" customHeight="1">
      <c r="B659" s="8"/>
      <c r="C659" s="8"/>
      <c r="D659" s="8"/>
      <c r="E659" s="8"/>
      <c r="F659" s="8"/>
      <c r="G659" s="8"/>
      <c r="H659" s="8"/>
      <c r="I659" s="8"/>
      <c r="J659" s="8"/>
      <c r="K659" s="8"/>
      <c r="L659" s="8"/>
      <c r="M659" s="8"/>
      <c r="N659" s="8"/>
      <c r="O659" s="8"/>
      <c r="P659" s="8"/>
      <c r="Q659" s="8"/>
      <c r="R659" s="8"/>
      <c r="S659" s="8"/>
      <c r="T659" s="8"/>
      <c r="U659" s="8"/>
    </row>
    <row r="660" ht="15.75" customHeight="1">
      <c r="B660" s="8"/>
      <c r="C660" s="8"/>
      <c r="D660" s="8"/>
      <c r="E660" s="8"/>
      <c r="F660" s="8"/>
      <c r="G660" s="8"/>
      <c r="H660" s="8"/>
      <c r="I660" s="8"/>
      <c r="J660" s="8"/>
      <c r="K660" s="8"/>
      <c r="L660" s="8"/>
      <c r="M660" s="8"/>
      <c r="N660" s="8"/>
      <c r="O660" s="8"/>
      <c r="P660" s="8"/>
      <c r="Q660" s="8"/>
      <c r="R660" s="8"/>
      <c r="S660" s="8"/>
      <c r="T660" s="8"/>
      <c r="U660" s="8"/>
    </row>
    <row r="661" ht="15.75" customHeight="1">
      <c r="B661" s="8"/>
      <c r="C661" s="8"/>
      <c r="D661" s="8"/>
      <c r="E661" s="8"/>
      <c r="F661" s="8"/>
      <c r="G661" s="8"/>
      <c r="H661" s="8"/>
      <c r="I661" s="8"/>
      <c r="J661" s="8"/>
      <c r="K661" s="8"/>
      <c r="L661" s="8"/>
      <c r="M661" s="8"/>
      <c r="N661" s="8"/>
      <c r="O661" s="8"/>
      <c r="P661" s="8"/>
      <c r="Q661" s="8"/>
      <c r="R661" s="8"/>
      <c r="S661" s="8"/>
      <c r="T661" s="8"/>
      <c r="U661" s="8"/>
    </row>
    <row r="662" ht="15.75" customHeight="1">
      <c r="B662" s="8"/>
      <c r="C662" s="8"/>
      <c r="D662" s="8"/>
      <c r="E662" s="8"/>
      <c r="F662" s="8"/>
      <c r="G662" s="8"/>
      <c r="H662" s="8"/>
      <c r="I662" s="8"/>
      <c r="J662" s="8"/>
      <c r="K662" s="8"/>
      <c r="L662" s="8"/>
      <c r="M662" s="8"/>
      <c r="N662" s="8"/>
      <c r="O662" s="8"/>
      <c r="P662" s="8"/>
      <c r="Q662" s="8"/>
      <c r="R662" s="8"/>
      <c r="S662" s="8"/>
      <c r="T662" s="8"/>
      <c r="U662" s="8"/>
    </row>
    <row r="663" ht="15.75" customHeight="1">
      <c r="B663" s="8"/>
      <c r="C663" s="8"/>
      <c r="D663" s="8"/>
      <c r="E663" s="8"/>
      <c r="F663" s="8"/>
      <c r="G663" s="8"/>
      <c r="H663" s="8"/>
      <c r="I663" s="8"/>
      <c r="J663" s="8"/>
      <c r="K663" s="8"/>
      <c r="L663" s="8"/>
      <c r="M663" s="8"/>
      <c r="N663" s="8"/>
      <c r="O663" s="8"/>
      <c r="P663" s="8"/>
      <c r="Q663" s="8"/>
      <c r="R663" s="8"/>
      <c r="S663" s="8"/>
      <c r="T663" s="8"/>
      <c r="U663" s="8"/>
    </row>
    <row r="664" ht="15.75" customHeight="1">
      <c r="B664" s="8"/>
      <c r="C664" s="8"/>
      <c r="D664" s="8"/>
      <c r="E664" s="8"/>
      <c r="F664" s="8"/>
      <c r="G664" s="8"/>
      <c r="H664" s="8"/>
      <c r="I664" s="8"/>
      <c r="J664" s="8"/>
      <c r="K664" s="8"/>
      <c r="L664" s="8"/>
      <c r="M664" s="8"/>
      <c r="N664" s="8"/>
      <c r="O664" s="8"/>
      <c r="P664" s="8"/>
      <c r="Q664" s="8"/>
      <c r="R664" s="8"/>
      <c r="S664" s="8"/>
      <c r="T664" s="8"/>
      <c r="U664" s="8"/>
    </row>
    <row r="665" ht="15.75" customHeight="1">
      <c r="B665" s="8"/>
      <c r="C665" s="8"/>
      <c r="D665" s="8"/>
      <c r="E665" s="8"/>
      <c r="F665" s="8"/>
      <c r="G665" s="8"/>
      <c r="H665" s="8"/>
      <c r="I665" s="8"/>
      <c r="J665" s="8"/>
      <c r="K665" s="8"/>
      <c r="L665" s="8"/>
      <c r="M665" s="8"/>
      <c r="N665" s="8"/>
      <c r="O665" s="8"/>
      <c r="P665" s="8"/>
      <c r="Q665" s="8"/>
      <c r="R665" s="8"/>
      <c r="S665" s="8"/>
      <c r="T665" s="8"/>
      <c r="U665" s="8"/>
    </row>
    <row r="666" ht="15.75" customHeight="1">
      <c r="B666" s="8"/>
      <c r="C666" s="8"/>
      <c r="D666" s="8"/>
      <c r="E666" s="8"/>
      <c r="F666" s="8"/>
      <c r="G666" s="8"/>
      <c r="H666" s="8"/>
      <c r="I666" s="8"/>
      <c r="J666" s="8"/>
      <c r="K666" s="8"/>
      <c r="L666" s="8"/>
      <c r="M666" s="8"/>
      <c r="N666" s="8"/>
      <c r="O666" s="8"/>
      <c r="P666" s="8"/>
      <c r="Q666" s="8"/>
      <c r="R666" s="8"/>
      <c r="S666" s="8"/>
      <c r="T666" s="8"/>
      <c r="U666" s="8"/>
    </row>
    <row r="667" ht="15.75" customHeight="1">
      <c r="B667" s="8"/>
      <c r="C667" s="8"/>
      <c r="D667" s="8"/>
      <c r="E667" s="8"/>
      <c r="F667" s="8"/>
      <c r="G667" s="8"/>
      <c r="H667" s="8"/>
      <c r="I667" s="8"/>
      <c r="J667" s="8"/>
      <c r="K667" s="8"/>
      <c r="L667" s="8"/>
      <c r="M667" s="8"/>
      <c r="N667" s="8"/>
      <c r="O667" s="8"/>
      <c r="P667" s="8"/>
      <c r="Q667" s="8"/>
      <c r="R667" s="8"/>
      <c r="S667" s="8"/>
      <c r="T667" s="8"/>
      <c r="U667" s="8"/>
    </row>
    <row r="668" ht="15.75" customHeight="1">
      <c r="B668" s="8"/>
      <c r="C668" s="8"/>
      <c r="D668" s="8"/>
      <c r="E668" s="8"/>
      <c r="F668" s="8"/>
      <c r="G668" s="8"/>
      <c r="H668" s="8"/>
      <c r="I668" s="8"/>
      <c r="J668" s="8"/>
      <c r="K668" s="8"/>
      <c r="L668" s="8"/>
      <c r="M668" s="8"/>
      <c r="N668" s="8"/>
      <c r="O668" s="8"/>
      <c r="P668" s="8"/>
      <c r="Q668" s="8"/>
      <c r="R668" s="8"/>
      <c r="S668" s="8"/>
      <c r="T668" s="8"/>
      <c r="U668" s="8"/>
    </row>
    <row r="669" ht="15.75" customHeight="1">
      <c r="B669" s="8"/>
      <c r="C669" s="8"/>
      <c r="D669" s="8"/>
      <c r="E669" s="8"/>
      <c r="F669" s="8"/>
      <c r="G669" s="8"/>
      <c r="H669" s="8"/>
      <c r="I669" s="8"/>
      <c r="J669" s="8"/>
      <c r="K669" s="8"/>
      <c r="L669" s="8"/>
      <c r="M669" s="8"/>
      <c r="N669" s="8"/>
      <c r="O669" s="8"/>
      <c r="P669" s="8"/>
      <c r="Q669" s="8"/>
      <c r="R669" s="8"/>
      <c r="S669" s="8"/>
      <c r="T669" s="8"/>
      <c r="U669" s="8"/>
    </row>
    <row r="670" ht="15.75" customHeight="1">
      <c r="B670" s="8"/>
      <c r="C670" s="8"/>
      <c r="D670" s="8"/>
      <c r="E670" s="8"/>
      <c r="F670" s="8"/>
      <c r="G670" s="8"/>
      <c r="H670" s="8"/>
      <c r="I670" s="8"/>
      <c r="J670" s="8"/>
      <c r="K670" s="8"/>
      <c r="L670" s="8"/>
      <c r="M670" s="8"/>
      <c r="N670" s="8"/>
      <c r="O670" s="8"/>
      <c r="P670" s="8"/>
      <c r="Q670" s="8"/>
      <c r="R670" s="8"/>
      <c r="S670" s="8"/>
      <c r="T670" s="8"/>
      <c r="U670" s="8"/>
    </row>
    <row r="671" ht="15.75" customHeight="1">
      <c r="B671" s="8"/>
      <c r="C671" s="8"/>
      <c r="D671" s="8"/>
      <c r="E671" s="8"/>
      <c r="F671" s="8"/>
      <c r="G671" s="8"/>
      <c r="H671" s="8"/>
      <c r="I671" s="8"/>
      <c r="J671" s="8"/>
      <c r="K671" s="8"/>
      <c r="L671" s="8"/>
      <c r="M671" s="8"/>
      <c r="N671" s="8"/>
      <c r="O671" s="8"/>
      <c r="P671" s="8"/>
      <c r="Q671" s="8"/>
      <c r="R671" s="8"/>
      <c r="S671" s="8"/>
      <c r="T671" s="8"/>
      <c r="U671" s="8"/>
    </row>
    <row r="672" ht="15.75" customHeight="1">
      <c r="B672" s="8"/>
      <c r="C672" s="8"/>
      <c r="D672" s="8"/>
      <c r="E672" s="8"/>
      <c r="F672" s="8"/>
      <c r="G672" s="8"/>
      <c r="H672" s="8"/>
      <c r="I672" s="8"/>
      <c r="J672" s="8"/>
      <c r="K672" s="8"/>
      <c r="L672" s="8"/>
      <c r="M672" s="8"/>
      <c r="N672" s="8"/>
      <c r="O672" s="8"/>
      <c r="P672" s="8"/>
      <c r="Q672" s="8"/>
      <c r="R672" s="8"/>
      <c r="S672" s="8"/>
      <c r="T672" s="8"/>
      <c r="U672" s="8"/>
    </row>
    <row r="673" ht="15.75" customHeight="1">
      <c r="B673" s="8"/>
      <c r="C673" s="8"/>
      <c r="D673" s="8"/>
      <c r="E673" s="8"/>
      <c r="F673" s="8"/>
      <c r="G673" s="8"/>
      <c r="H673" s="8"/>
      <c r="I673" s="8"/>
      <c r="J673" s="8"/>
      <c r="K673" s="8"/>
      <c r="L673" s="8"/>
      <c r="M673" s="8"/>
      <c r="N673" s="8"/>
      <c r="O673" s="8"/>
      <c r="P673" s="8"/>
      <c r="Q673" s="8"/>
      <c r="R673" s="8"/>
      <c r="S673" s="8"/>
      <c r="T673" s="8"/>
      <c r="U673" s="8"/>
    </row>
    <row r="674" ht="15.75" customHeight="1">
      <c r="B674" s="8"/>
      <c r="C674" s="8"/>
      <c r="D674" s="8"/>
      <c r="E674" s="8"/>
      <c r="F674" s="8"/>
      <c r="G674" s="8"/>
      <c r="H674" s="8"/>
      <c r="I674" s="8"/>
      <c r="J674" s="8"/>
      <c r="K674" s="8"/>
      <c r="L674" s="8"/>
      <c r="M674" s="8"/>
      <c r="N674" s="8"/>
      <c r="O674" s="8"/>
      <c r="P674" s="8"/>
      <c r="Q674" s="8"/>
      <c r="R674" s="8"/>
      <c r="S674" s="8"/>
      <c r="T674" s="8"/>
      <c r="U674" s="8"/>
    </row>
    <row r="675" ht="15.75" customHeight="1">
      <c r="B675" s="8"/>
      <c r="C675" s="8"/>
      <c r="D675" s="8"/>
      <c r="E675" s="8"/>
      <c r="F675" s="8"/>
      <c r="G675" s="8"/>
      <c r="H675" s="8"/>
      <c r="I675" s="8"/>
      <c r="J675" s="8"/>
      <c r="K675" s="8"/>
      <c r="L675" s="8"/>
      <c r="M675" s="8"/>
      <c r="N675" s="8"/>
      <c r="O675" s="8"/>
      <c r="P675" s="8"/>
      <c r="Q675" s="8"/>
      <c r="R675" s="8"/>
      <c r="S675" s="8"/>
      <c r="T675" s="8"/>
      <c r="U675" s="8"/>
    </row>
    <row r="676" ht="15.75" customHeight="1">
      <c r="B676" s="8"/>
      <c r="C676" s="8"/>
      <c r="D676" s="8"/>
      <c r="E676" s="8"/>
      <c r="F676" s="8"/>
      <c r="G676" s="8"/>
      <c r="H676" s="8"/>
      <c r="I676" s="8"/>
      <c r="J676" s="8"/>
      <c r="K676" s="8"/>
      <c r="L676" s="8"/>
      <c r="M676" s="8"/>
      <c r="N676" s="8"/>
      <c r="O676" s="8"/>
      <c r="P676" s="8"/>
      <c r="Q676" s="8"/>
      <c r="R676" s="8"/>
      <c r="S676" s="8"/>
      <c r="T676" s="8"/>
      <c r="U676" s="8"/>
    </row>
    <row r="677" ht="15.75" customHeight="1">
      <c r="B677" s="8"/>
      <c r="C677" s="8"/>
      <c r="D677" s="8"/>
      <c r="E677" s="8"/>
      <c r="F677" s="8"/>
      <c r="G677" s="8"/>
      <c r="H677" s="8"/>
      <c r="I677" s="8"/>
      <c r="J677" s="8"/>
      <c r="K677" s="8"/>
      <c r="L677" s="8"/>
      <c r="M677" s="8"/>
      <c r="N677" s="8"/>
      <c r="O677" s="8"/>
      <c r="P677" s="8"/>
      <c r="Q677" s="8"/>
      <c r="R677" s="8"/>
      <c r="S677" s="8"/>
      <c r="T677" s="8"/>
      <c r="U677" s="8"/>
    </row>
    <row r="678" ht="15.75" customHeight="1">
      <c r="B678" s="8"/>
      <c r="C678" s="8"/>
      <c r="D678" s="8"/>
      <c r="E678" s="8"/>
      <c r="F678" s="8"/>
      <c r="G678" s="8"/>
      <c r="H678" s="8"/>
      <c r="I678" s="8"/>
      <c r="J678" s="8"/>
      <c r="K678" s="8"/>
      <c r="L678" s="8"/>
      <c r="M678" s="8"/>
      <c r="N678" s="8"/>
      <c r="O678" s="8"/>
      <c r="P678" s="8"/>
      <c r="Q678" s="8"/>
      <c r="R678" s="8"/>
      <c r="S678" s="8"/>
      <c r="T678" s="8"/>
      <c r="U678" s="8"/>
    </row>
    <row r="679" ht="15.75" customHeight="1">
      <c r="B679" s="8"/>
      <c r="C679" s="8"/>
      <c r="D679" s="8"/>
      <c r="E679" s="8"/>
      <c r="F679" s="8"/>
      <c r="G679" s="8"/>
      <c r="H679" s="8"/>
      <c r="I679" s="8"/>
      <c r="J679" s="8"/>
      <c r="K679" s="8"/>
      <c r="L679" s="8"/>
      <c r="M679" s="8"/>
      <c r="N679" s="8"/>
      <c r="O679" s="8"/>
      <c r="P679" s="8"/>
      <c r="Q679" s="8"/>
      <c r="R679" s="8"/>
      <c r="S679" s="8"/>
      <c r="T679" s="8"/>
      <c r="U679" s="8"/>
    </row>
    <row r="680" ht="15.75" customHeight="1">
      <c r="B680" s="8"/>
      <c r="C680" s="8"/>
      <c r="D680" s="8"/>
      <c r="E680" s="8"/>
      <c r="F680" s="8"/>
      <c r="G680" s="8"/>
      <c r="H680" s="8"/>
      <c r="I680" s="8"/>
      <c r="J680" s="8"/>
      <c r="K680" s="8"/>
      <c r="L680" s="8"/>
      <c r="M680" s="8"/>
      <c r="N680" s="8"/>
      <c r="O680" s="8"/>
      <c r="P680" s="8"/>
      <c r="Q680" s="8"/>
      <c r="R680" s="8"/>
      <c r="S680" s="8"/>
      <c r="T680" s="8"/>
      <c r="U680" s="8"/>
    </row>
    <row r="681" ht="15.75" customHeight="1">
      <c r="B681" s="8"/>
      <c r="C681" s="8"/>
      <c r="D681" s="8"/>
      <c r="E681" s="8"/>
      <c r="F681" s="8"/>
      <c r="G681" s="8"/>
      <c r="H681" s="8"/>
      <c r="I681" s="8"/>
      <c r="J681" s="8"/>
      <c r="K681" s="8"/>
      <c r="L681" s="8"/>
      <c r="M681" s="8"/>
      <c r="N681" s="8"/>
      <c r="O681" s="8"/>
      <c r="P681" s="8"/>
      <c r="Q681" s="8"/>
      <c r="R681" s="8"/>
      <c r="S681" s="8"/>
      <c r="T681" s="8"/>
      <c r="U681" s="8"/>
    </row>
    <row r="682" ht="15.75" customHeight="1">
      <c r="B682" s="8"/>
      <c r="C682" s="8"/>
      <c r="D682" s="8"/>
      <c r="E682" s="8"/>
      <c r="F682" s="8"/>
      <c r="G682" s="8"/>
      <c r="H682" s="8"/>
      <c r="I682" s="8"/>
      <c r="J682" s="8"/>
      <c r="K682" s="8"/>
      <c r="L682" s="8"/>
      <c r="M682" s="8"/>
      <c r="N682" s="8"/>
      <c r="O682" s="8"/>
      <c r="P682" s="8"/>
      <c r="Q682" s="8"/>
      <c r="R682" s="8"/>
      <c r="S682" s="8"/>
      <c r="T682" s="8"/>
      <c r="U682" s="8"/>
    </row>
    <row r="683" ht="15.75" customHeight="1">
      <c r="B683" s="8"/>
      <c r="C683" s="8"/>
      <c r="D683" s="8"/>
      <c r="E683" s="8"/>
      <c r="F683" s="8"/>
      <c r="G683" s="8"/>
      <c r="H683" s="8"/>
      <c r="I683" s="8"/>
      <c r="J683" s="8"/>
      <c r="K683" s="8"/>
      <c r="L683" s="8"/>
      <c r="M683" s="8"/>
      <c r="N683" s="8"/>
      <c r="O683" s="8"/>
      <c r="P683" s="8"/>
      <c r="Q683" s="8"/>
      <c r="R683" s="8"/>
      <c r="S683" s="8"/>
      <c r="T683" s="8"/>
      <c r="U683" s="8"/>
    </row>
    <row r="684" ht="15.75" customHeight="1">
      <c r="B684" s="8"/>
      <c r="C684" s="8"/>
      <c r="D684" s="8"/>
      <c r="E684" s="8"/>
      <c r="F684" s="8"/>
      <c r="G684" s="8"/>
      <c r="H684" s="8"/>
      <c r="I684" s="8"/>
      <c r="J684" s="8"/>
      <c r="K684" s="8"/>
      <c r="L684" s="8"/>
      <c r="M684" s="8"/>
      <c r="N684" s="8"/>
      <c r="O684" s="8"/>
      <c r="P684" s="8"/>
      <c r="Q684" s="8"/>
      <c r="R684" s="8"/>
      <c r="S684" s="8"/>
      <c r="T684" s="8"/>
      <c r="U684" s="8"/>
    </row>
    <row r="685" ht="15.75" customHeight="1">
      <c r="B685" s="8"/>
      <c r="C685" s="8"/>
      <c r="D685" s="8"/>
      <c r="E685" s="8"/>
      <c r="F685" s="8"/>
      <c r="G685" s="8"/>
      <c r="H685" s="8"/>
      <c r="I685" s="8"/>
      <c r="J685" s="8"/>
      <c r="K685" s="8"/>
      <c r="L685" s="8"/>
      <c r="M685" s="8"/>
      <c r="N685" s="8"/>
      <c r="O685" s="8"/>
      <c r="P685" s="8"/>
      <c r="Q685" s="8"/>
      <c r="R685" s="8"/>
      <c r="S685" s="8"/>
      <c r="T685" s="8"/>
      <c r="U685" s="8"/>
    </row>
    <row r="686" ht="15.75" customHeight="1">
      <c r="B686" s="8"/>
      <c r="C686" s="8"/>
      <c r="D686" s="8"/>
      <c r="E686" s="8"/>
      <c r="F686" s="8"/>
      <c r="G686" s="8"/>
      <c r="H686" s="8"/>
      <c r="I686" s="8"/>
      <c r="J686" s="8"/>
      <c r="K686" s="8"/>
      <c r="L686" s="8"/>
      <c r="M686" s="8"/>
      <c r="N686" s="8"/>
      <c r="O686" s="8"/>
      <c r="P686" s="8"/>
      <c r="Q686" s="8"/>
      <c r="R686" s="8"/>
      <c r="S686" s="8"/>
      <c r="T686" s="8"/>
      <c r="U686" s="8"/>
    </row>
    <row r="687" ht="15.75" customHeight="1">
      <c r="B687" s="8"/>
      <c r="C687" s="8"/>
      <c r="D687" s="8"/>
      <c r="E687" s="8"/>
      <c r="F687" s="8"/>
      <c r="G687" s="8"/>
      <c r="H687" s="8"/>
      <c r="I687" s="8"/>
      <c r="J687" s="8"/>
      <c r="K687" s="8"/>
      <c r="L687" s="8"/>
      <c r="M687" s="8"/>
      <c r="N687" s="8"/>
      <c r="O687" s="8"/>
      <c r="P687" s="8"/>
      <c r="Q687" s="8"/>
      <c r="R687" s="8"/>
      <c r="S687" s="8"/>
      <c r="T687" s="8"/>
      <c r="U687" s="8"/>
    </row>
    <row r="688" ht="15.75" customHeight="1">
      <c r="B688" s="8"/>
      <c r="C688" s="8"/>
      <c r="D688" s="8"/>
      <c r="E688" s="8"/>
      <c r="F688" s="8"/>
      <c r="G688" s="8"/>
      <c r="H688" s="8"/>
      <c r="I688" s="8"/>
      <c r="J688" s="8"/>
      <c r="K688" s="8"/>
      <c r="L688" s="8"/>
      <c r="M688" s="8"/>
      <c r="N688" s="8"/>
      <c r="O688" s="8"/>
      <c r="P688" s="8"/>
      <c r="Q688" s="8"/>
      <c r="R688" s="8"/>
      <c r="S688" s="8"/>
      <c r="T688" s="8"/>
      <c r="U688" s="8"/>
    </row>
    <row r="689" ht="15.75" customHeight="1">
      <c r="B689" s="8"/>
      <c r="C689" s="8"/>
      <c r="D689" s="8"/>
      <c r="E689" s="8"/>
      <c r="F689" s="8"/>
      <c r="G689" s="8"/>
      <c r="H689" s="8"/>
      <c r="I689" s="8"/>
      <c r="J689" s="8"/>
      <c r="K689" s="8"/>
      <c r="L689" s="8"/>
      <c r="M689" s="8"/>
      <c r="N689" s="8"/>
      <c r="O689" s="8"/>
      <c r="P689" s="8"/>
      <c r="Q689" s="8"/>
      <c r="R689" s="8"/>
      <c r="S689" s="8"/>
      <c r="T689" s="8"/>
      <c r="U689" s="8"/>
    </row>
    <row r="690" ht="15.75" customHeight="1">
      <c r="B690" s="8"/>
      <c r="C690" s="8"/>
      <c r="D690" s="8"/>
      <c r="E690" s="8"/>
      <c r="F690" s="8"/>
      <c r="G690" s="8"/>
      <c r="H690" s="8"/>
      <c r="I690" s="8"/>
      <c r="J690" s="8"/>
      <c r="K690" s="8"/>
      <c r="L690" s="8"/>
      <c r="M690" s="8"/>
      <c r="N690" s="8"/>
      <c r="O690" s="8"/>
      <c r="P690" s="8"/>
      <c r="Q690" s="8"/>
      <c r="R690" s="8"/>
      <c r="S690" s="8"/>
      <c r="T690" s="8"/>
      <c r="U690" s="8"/>
    </row>
    <row r="691" ht="15.75" customHeight="1">
      <c r="B691" s="8"/>
      <c r="C691" s="8"/>
      <c r="D691" s="8"/>
      <c r="E691" s="8"/>
      <c r="F691" s="8"/>
      <c r="G691" s="8"/>
      <c r="H691" s="8"/>
      <c r="I691" s="8"/>
      <c r="J691" s="8"/>
      <c r="K691" s="8"/>
      <c r="L691" s="8"/>
      <c r="M691" s="8"/>
      <c r="N691" s="8"/>
      <c r="O691" s="8"/>
      <c r="P691" s="8"/>
      <c r="Q691" s="8"/>
      <c r="R691" s="8"/>
      <c r="S691" s="8"/>
      <c r="T691" s="8"/>
      <c r="U691" s="8"/>
    </row>
    <row r="692" ht="15.75" customHeight="1">
      <c r="B692" s="8"/>
      <c r="C692" s="8"/>
      <c r="D692" s="8"/>
      <c r="E692" s="8"/>
      <c r="F692" s="8"/>
      <c r="G692" s="8"/>
      <c r="H692" s="8"/>
      <c r="I692" s="8"/>
      <c r="J692" s="8"/>
      <c r="K692" s="8"/>
      <c r="L692" s="8"/>
      <c r="M692" s="8"/>
      <c r="N692" s="8"/>
      <c r="O692" s="8"/>
      <c r="P692" s="8"/>
      <c r="Q692" s="8"/>
      <c r="R692" s="8"/>
      <c r="S692" s="8"/>
      <c r="T692" s="8"/>
      <c r="U692" s="8"/>
    </row>
    <row r="693" ht="15.75" customHeight="1">
      <c r="B693" s="8"/>
      <c r="C693" s="8"/>
      <c r="D693" s="8"/>
      <c r="E693" s="8"/>
      <c r="F693" s="8"/>
      <c r="G693" s="8"/>
      <c r="H693" s="8"/>
      <c r="I693" s="8"/>
      <c r="J693" s="8"/>
      <c r="K693" s="8"/>
      <c r="L693" s="8"/>
      <c r="M693" s="8"/>
      <c r="N693" s="8"/>
      <c r="O693" s="8"/>
      <c r="P693" s="8"/>
      <c r="Q693" s="8"/>
      <c r="R693" s="8"/>
      <c r="S693" s="8"/>
      <c r="T693" s="8"/>
      <c r="U693" s="8"/>
    </row>
    <row r="694" ht="15.75" customHeight="1">
      <c r="B694" s="8"/>
      <c r="C694" s="8"/>
      <c r="D694" s="8"/>
      <c r="E694" s="8"/>
      <c r="F694" s="8"/>
      <c r="G694" s="8"/>
      <c r="H694" s="8"/>
      <c r="I694" s="8"/>
      <c r="J694" s="8"/>
      <c r="K694" s="8"/>
      <c r="L694" s="8"/>
      <c r="M694" s="8"/>
      <c r="N694" s="8"/>
      <c r="O694" s="8"/>
      <c r="P694" s="8"/>
      <c r="Q694" s="8"/>
      <c r="R694" s="8"/>
      <c r="S694" s="8"/>
      <c r="T694" s="8"/>
      <c r="U694" s="8"/>
    </row>
    <row r="695" ht="15.75" customHeight="1">
      <c r="B695" s="8"/>
      <c r="C695" s="8"/>
      <c r="D695" s="8"/>
      <c r="E695" s="8"/>
      <c r="F695" s="8"/>
      <c r="G695" s="8"/>
      <c r="H695" s="8"/>
      <c r="I695" s="8"/>
      <c r="J695" s="8"/>
      <c r="K695" s="8"/>
      <c r="L695" s="8"/>
      <c r="M695" s="8"/>
      <c r="N695" s="8"/>
      <c r="O695" s="8"/>
      <c r="P695" s="8"/>
      <c r="Q695" s="8"/>
      <c r="R695" s="8"/>
      <c r="S695" s="8"/>
      <c r="T695" s="8"/>
      <c r="U695" s="8"/>
    </row>
    <row r="696" ht="15.75" customHeight="1">
      <c r="B696" s="8"/>
      <c r="C696" s="8"/>
      <c r="D696" s="8"/>
      <c r="E696" s="8"/>
      <c r="F696" s="8"/>
      <c r="G696" s="8"/>
      <c r="H696" s="8"/>
      <c r="I696" s="8"/>
      <c r="J696" s="8"/>
      <c r="K696" s="8"/>
      <c r="L696" s="8"/>
      <c r="M696" s="8"/>
      <c r="N696" s="8"/>
      <c r="O696" s="8"/>
      <c r="P696" s="8"/>
      <c r="Q696" s="8"/>
      <c r="R696" s="8"/>
      <c r="S696" s="8"/>
      <c r="T696" s="8"/>
      <c r="U696" s="8"/>
    </row>
    <row r="697" ht="15.75" customHeight="1">
      <c r="B697" s="8"/>
      <c r="C697" s="8"/>
      <c r="D697" s="8"/>
      <c r="E697" s="8"/>
      <c r="F697" s="8"/>
      <c r="G697" s="8"/>
      <c r="H697" s="8"/>
      <c r="I697" s="8"/>
      <c r="J697" s="8"/>
      <c r="K697" s="8"/>
      <c r="L697" s="8"/>
      <c r="M697" s="8"/>
      <c r="N697" s="8"/>
      <c r="O697" s="8"/>
      <c r="P697" s="8"/>
      <c r="Q697" s="8"/>
      <c r="R697" s="8"/>
      <c r="S697" s="8"/>
      <c r="T697" s="8"/>
      <c r="U697" s="8"/>
    </row>
    <row r="698" ht="15.75" customHeight="1">
      <c r="B698" s="8"/>
      <c r="C698" s="8"/>
      <c r="D698" s="8"/>
      <c r="E698" s="8"/>
      <c r="F698" s="8"/>
      <c r="G698" s="8"/>
      <c r="H698" s="8"/>
      <c r="I698" s="8"/>
      <c r="J698" s="8"/>
      <c r="K698" s="8"/>
      <c r="L698" s="8"/>
      <c r="M698" s="8"/>
      <c r="N698" s="8"/>
      <c r="O698" s="8"/>
      <c r="P698" s="8"/>
      <c r="Q698" s="8"/>
      <c r="R698" s="8"/>
      <c r="S698" s="8"/>
      <c r="T698" s="8"/>
      <c r="U698" s="8"/>
    </row>
    <row r="699" ht="15.75" customHeight="1">
      <c r="B699" s="8"/>
      <c r="C699" s="8"/>
      <c r="D699" s="8"/>
      <c r="E699" s="8"/>
      <c r="F699" s="8"/>
      <c r="G699" s="8"/>
      <c r="H699" s="8"/>
      <c r="I699" s="8"/>
      <c r="J699" s="8"/>
      <c r="K699" s="8"/>
      <c r="L699" s="8"/>
      <c r="M699" s="8"/>
      <c r="N699" s="8"/>
      <c r="O699" s="8"/>
      <c r="P699" s="8"/>
      <c r="Q699" s="8"/>
      <c r="R699" s="8"/>
      <c r="S699" s="8"/>
      <c r="T699" s="8"/>
      <c r="U699" s="8"/>
    </row>
    <row r="700" ht="15.75" customHeight="1">
      <c r="B700" s="8"/>
      <c r="C700" s="8"/>
      <c r="D700" s="8"/>
      <c r="E700" s="8"/>
      <c r="F700" s="8"/>
      <c r="G700" s="8"/>
      <c r="H700" s="8"/>
      <c r="I700" s="8"/>
      <c r="J700" s="8"/>
      <c r="K700" s="8"/>
      <c r="L700" s="8"/>
      <c r="M700" s="8"/>
      <c r="N700" s="8"/>
      <c r="O700" s="8"/>
      <c r="P700" s="8"/>
      <c r="Q700" s="8"/>
      <c r="R700" s="8"/>
      <c r="S700" s="8"/>
      <c r="T700" s="8"/>
      <c r="U700" s="8"/>
    </row>
    <row r="701" ht="15.75" customHeight="1">
      <c r="B701" s="8"/>
      <c r="C701" s="8"/>
      <c r="D701" s="8"/>
      <c r="E701" s="8"/>
      <c r="F701" s="8"/>
      <c r="G701" s="8"/>
      <c r="H701" s="8"/>
      <c r="I701" s="8"/>
      <c r="J701" s="8"/>
      <c r="K701" s="8"/>
      <c r="L701" s="8"/>
      <c r="M701" s="8"/>
      <c r="N701" s="8"/>
      <c r="O701" s="8"/>
      <c r="P701" s="8"/>
      <c r="Q701" s="8"/>
      <c r="R701" s="8"/>
      <c r="S701" s="8"/>
      <c r="T701" s="8"/>
      <c r="U701" s="8"/>
    </row>
    <row r="702" ht="15.75" customHeight="1">
      <c r="B702" s="8"/>
      <c r="C702" s="8"/>
      <c r="D702" s="8"/>
      <c r="E702" s="8"/>
      <c r="F702" s="8"/>
      <c r="G702" s="8"/>
      <c r="H702" s="8"/>
      <c r="I702" s="8"/>
      <c r="J702" s="8"/>
      <c r="K702" s="8"/>
      <c r="L702" s="8"/>
      <c r="M702" s="8"/>
      <c r="N702" s="8"/>
      <c r="O702" s="8"/>
      <c r="P702" s="8"/>
      <c r="Q702" s="8"/>
      <c r="R702" s="8"/>
      <c r="S702" s="8"/>
      <c r="T702" s="8"/>
      <c r="U702" s="8"/>
    </row>
    <row r="703" ht="15.75" customHeight="1">
      <c r="B703" s="8"/>
      <c r="C703" s="8"/>
      <c r="D703" s="8"/>
      <c r="E703" s="8"/>
      <c r="F703" s="8"/>
      <c r="G703" s="8"/>
      <c r="H703" s="8"/>
      <c r="I703" s="8"/>
      <c r="J703" s="8"/>
      <c r="K703" s="8"/>
      <c r="L703" s="8"/>
      <c r="M703" s="8"/>
      <c r="N703" s="8"/>
      <c r="O703" s="8"/>
      <c r="P703" s="8"/>
      <c r="Q703" s="8"/>
      <c r="R703" s="8"/>
      <c r="S703" s="8"/>
      <c r="T703" s="8"/>
      <c r="U703" s="8"/>
    </row>
    <row r="704" ht="15.75" customHeight="1">
      <c r="B704" s="8"/>
      <c r="C704" s="8"/>
      <c r="D704" s="8"/>
      <c r="E704" s="8"/>
      <c r="F704" s="8"/>
      <c r="G704" s="8"/>
      <c r="H704" s="8"/>
      <c r="I704" s="8"/>
      <c r="J704" s="8"/>
      <c r="K704" s="8"/>
      <c r="L704" s="8"/>
      <c r="M704" s="8"/>
      <c r="N704" s="8"/>
      <c r="O704" s="8"/>
      <c r="P704" s="8"/>
      <c r="Q704" s="8"/>
      <c r="R704" s="8"/>
      <c r="S704" s="8"/>
      <c r="T704" s="8"/>
      <c r="U704" s="8"/>
    </row>
    <row r="705" ht="15.75" customHeight="1">
      <c r="B705" s="8"/>
      <c r="C705" s="8"/>
      <c r="D705" s="8"/>
      <c r="E705" s="8"/>
      <c r="F705" s="8"/>
      <c r="G705" s="8"/>
      <c r="H705" s="8"/>
      <c r="I705" s="8"/>
      <c r="J705" s="8"/>
      <c r="K705" s="8"/>
      <c r="L705" s="8"/>
      <c r="M705" s="8"/>
      <c r="N705" s="8"/>
      <c r="O705" s="8"/>
      <c r="P705" s="8"/>
      <c r="Q705" s="8"/>
      <c r="R705" s="8"/>
      <c r="S705" s="8"/>
      <c r="T705" s="8"/>
      <c r="U705" s="8"/>
    </row>
    <row r="706" ht="15.75" customHeight="1">
      <c r="B706" s="8"/>
      <c r="C706" s="8"/>
      <c r="D706" s="8"/>
      <c r="E706" s="8"/>
      <c r="F706" s="8"/>
      <c r="G706" s="8"/>
      <c r="H706" s="8"/>
      <c r="I706" s="8"/>
      <c r="J706" s="8"/>
      <c r="K706" s="8"/>
      <c r="L706" s="8"/>
      <c r="M706" s="8"/>
      <c r="N706" s="8"/>
      <c r="O706" s="8"/>
      <c r="P706" s="8"/>
      <c r="Q706" s="8"/>
      <c r="R706" s="8"/>
      <c r="S706" s="8"/>
      <c r="T706" s="8"/>
      <c r="U706" s="8"/>
    </row>
    <row r="707" ht="15.75" customHeight="1">
      <c r="B707" s="8"/>
      <c r="C707" s="8"/>
      <c r="D707" s="8"/>
      <c r="E707" s="8"/>
      <c r="F707" s="8"/>
      <c r="G707" s="8"/>
      <c r="H707" s="8"/>
      <c r="I707" s="8"/>
      <c r="J707" s="8"/>
      <c r="K707" s="8"/>
      <c r="L707" s="8"/>
      <c r="M707" s="8"/>
      <c r="N707" s="8"/>
      <c r="O707" s="8"/>
      <c r="P707" s="8"/>
      <c r="Q707" s="8"/>
      <c r="R707" s="8"/>
      <c r="S707" s="8"/>
      <c r="T707" s="8"/>
      <c r="U707" s="8"/>
    </row>
    <row r="708" ht="15.75" customHeight="1">
      <c r="B708" s="8"/>
      <c r="C708" s="8"/>
      <c r="D708" s="8"/>
      <c r="E708" s="8"/>
      <c r="F708" s="8"/>
      <c r="G708" s="8"/>
      <c r="H708" s="8"/>
      <c r="I708" s="8"/>
      <c r="J708" s="8"/>
      <c r="K708" s="8"/>
      <c r="L708" s="8"/>
      <c r="M708" s="8"/>
      <c r="N708" s="8"/>
      <c r="O708" s="8"/>
      <c r="P708" s="8"/>
      <c r="Q708" s="8"/>
      <c r="R708" s="8"/>
      <c r="S708" s="8"/>
      <c r="T708" s="8"/>
      <c r="U708" s="8"/>
    </row>
    <row r="709" ht="15.75" customHeight="1">
      <c r="B709" s="8"/>
      <c r="C709" s="8"/>
      <c r="D709" s="8"/>
      <c r="E709" s="8"/>
      <c r="F709" s="8"/>
      <c r="G709" s="8"/>
      <c r="H709" s="8"/>
      <c r="I709" s="8"/>
      <c r="J709" s="8"/>
      <c r="K709" s="8"/>
      <c r="L709" s="8"/>
      <c r="M709" s="8"/>
      <c r="N709" s="8"/>
      <c r="O709" s="8"/>
      <c r="P709" s="8"/>
      <c r="Q709" s="8"/>
      <c r="R709" s="8"/>
      <c r="S709" s="8"/>
      <c r="T709" s="8"/>
      <c r="U709" s="8"/>
    </row>
    <row r="710" ht="15.75" customHeight="1">
      <c r="B710" s="8"/>
      <c r="C710" s="8"/>
      <c r="D710" s="8"/>
      <c r="E710" s="8"/>
      <c r="F710" s="8"/>
      <c r="G710" s="8"/>
      <c r="H710" s="8"/>
      <c r="I710" s="8"/>
      <c r="J710" s="8"/>
      <c r="K710" s="8"/>
      <c r="L710" s="8"/>
      <c r="M710" s="8"/>
      <c r="N710" s="8"/>
      <c r="O710" s="8"/>
      <c r="P710" s="8"/>
      <c r="Q710" s="8"/>
      <c r="R710" s="8"/>
      <c r="S710" s="8"/>
      <c r="T710" s="8"/>
      <c r="U710" s="8"/>
    </row>
    <row r="711" ht="15.75" customHeight="1">
      <c r="B711" s="8"/>
      <c r="C711" s="8"/>
      <c r="D711" s="8"/>
      <c r="E711" s="8"/>
      <c r="F711" s="8"/>
      <c r="G711" s="8"/>
      <c r="H711" s="8"/>
      <c r="I711" s="8"/>
      <c r="J711" s="8"/>
      <c r="K711" s="8"/>
      <c r="L711" s="8"/>
      <c r="M711" s="8"/>
      <c r="N711" s="8"/>
      <c r="O711" s="8"/>
      <c r="P711" s="8"/>
      <c r="Q711" s="8"/>
      <c r="R711" s="8"/>
      <c r="S711" s="8"/>
      <c r="T711" s="8"/>
      <c r="U711" s="8"/>
    </row>
    <row r="712" ht="15.75" customHeight="1">
      <c r="B712" s="8"/>
      <c r="C712" s="8"/>
      <c r="D712" s="8"/>
      <c r="E712" s="8"/>
      <c r="F712" s="8"/>
      <c r="G712" s="8"/>
      <c r="H712" s="8"/>
      <c r="I712" s="8"/>
      <c r="J712" s="8"/>
      <c r="K712" s="8"/>
      <c r="L712" s="8"/>
      <c r="M712" s="8"/>
      <c r="N712" s="8"/>
      <c r="O712" s="8"/>
      <c r="P712" s="8"/>
      <c r="Q712" s="8"/>
      <c r="R712" s="8"/>
      <c r="S712" s="8"/>
      <c r="T712" s="8"/>
      <c r="U712" s="8"/>
    </row>
    <row r="713" ht="15.75" customHeight="1">
      <c r="B713" s="8"/>
      <c r="C713" s="8"/>
      <c r="D713" s="8"/>
      <c r="E713" s="8"/>
      <c r="F713" s="8"/>
      <c r="G713" s="8"/>
      <c r="H713" s="8"/>
      <c r="I713" s="8"/>
      <c r="J713" s="8"/>
      <c r="K713" s="8"/>
      <c r="L713" s="8"/>
      <c r="M713" s="8"/>
      <c r="N713" s="8"/>
      <c r="O713" s="8"/>
      <c r="P713" s="8"/>
      <c r="Q713" s="8"/>
      <c r="R713" s="8"/>
      <c r="S713" s="8"/>
      <c r="T713" s="8"/>
      <c r="U713" s="8"/>
    </row>
    <row r="714" ht="15.75" customHeight="1">
      <c r="B714" s="8"/>
      <c r="C714" s="8"/>
      <c r="D714" s="8"/>
      <c r="E714" s="8"/>
      <c r="F714" s="8"/>
      <c r="G714" s="8"/>
      <c r="H714" s="8"/>
      <c r="I714" s="8"/>
      <c r="J714" s="8"/>
      <c r="K714" s="8"/>
      <c r="L714" s="8"/>
      <c r="M714" s="8"/>
      <c r="N714" s="8"/>
      <c r="O714" s="8"/>
      <c r="P714" s="8"/>
      <c r="Q714" s="8"/>
      <c r="R714" s="8"/>
      <c r="S714" s="8"/>
      <c r="T714" s="8"/>
      <c r="U714" s="8"/>
    </row>
    <row r="715" ht="15.75" customHeight="1">
      <c r="B715" s="8"/>
      <c r="C715" s="8"/>
      <c r="D715" s="8"/>
      <c r="E715" s="8"/>
      <c r="F715" s="8"/>
      <c r="G715" s="8"/>
      <c r="H715" s="8"/>
      <c r="I715" s="8"/>
      <c r="J715" s="8"/>
      <c r="K715" s="8"/>
      <c r="L715" s="8"/>
      <c r="M715" s="8"/>
      <c r="N715" s="8"/>
      <c r="O715" s="8"/>
      <c r="P715" s="8"/>
      <c r="Q715" s="8"/>
      <c r="R715" s="8"/>
      <c r="S715" s="8"/>
      <c r="T715" s="8"/>
      <c r="U715" s="8"/>
    </row>
    <row r="716" ht="15.75" customHeight="1">
      <c r="B716" s="8"/>
      <c r="C716" s="8"/>
      <c r="D716" s="8"/>
      <c r="E716" s="8"/>
      <c r="F716" s="8"/>
      <c r="G716" s="8"/>
      <c r="H716" s="8"/>
      <c r="I716" s="8"/>
      <c r="J716" s="8"/>
      <c r="K716" s="8"/>
      <c r="L716" s="8"/>
      <c r="M716" s="8"/>
      <c r="N716" s="8"/>
      <c r="O716" s="8"/>
      <c r="P716" s="8"/>
      <c r="Q716" s="8"/>
      <c r="R716" s="8"/>
      <c r="S716" s="8"/>
      <c r="T716" s="8"/>
      <c r="U716" s="8"/>
    </row>
    <row r="717" ht="15.75" customHeight="1">
      <c r="B717" s="8"/>
      <c r="C717" s="8"/>
      <c r="D717" s="8"/>
      <c r="E717" s="8"/>
      <c r="F717" s="8"/>
      <c r="G717" s="8"/>
      <c r="H717" s="8"/>
      <c r="I717" s="8"/>
      <c r="J717" s="8"/>
      <c r="K717" s="8"/>
      <c r="L717" s="8"/>
      <c r="M717" s="8"/>
      <c r="N717" s="8"/>
      <c r="O717" s="8"/>
      <c r="P717" s="8"/>
      <c r="Q717" s="8"/>
      <c r="R717" s="8"/>
      <c r="S717" s="8"/>
      <c r="T717" s="8"/>
      <c r="U717" s="8"/>
    </row>
    <row r="718" ht="15.75" customHeight="1">
      <c r="B718" s="8"/>
      <c r="C718" s="8"/>
      <c r="D718" s="8"/>
      <c r="E718" s="8"/>
      <c r="F718" s="8"/>
      <c r="G718" s="8"/>
      <c r="H718" s="8"/>
      <c r="I718" s="8"/>
      <c r="J718" s="8"/>
      <c r="K718" s="8"/>
      <c r="L718" s="8"/>
      <c r="M718" s="8"/>
      <c r="N718" s="8"/>
      <c r="O718" s="8"/>
      <c r="P718" s="8"/>
      <c r="Q718" s="8"/>
      <c r="R718" s="8"/>
      <c r="S718" s="8"/>
      <c r="T718" s="8"/>
      <c r="U718" s="8"/>
    </row>
    <row r="719" ht="15.75" customHeight="1">
      <c r="B719" s="8"/>
      <c r="C719" s="8"/>
      <c r="D719" s="8"/>
      <c r="E719" s="8"/>
      <c r="F719" s="8"/>
      <c r="G719" s="8"/>
      <c r="H719" s="8"/>
      <c r="I719" s="8"/>
      <c r="J719" s="8"/>
      <c r="K719" s="8"/>
      <c r="L719" s="8"/>
      <c r="M719" s="8"/>
      <c r="N719" s="8"/>
      <c r="O719" s="8"/>
      <c r="P719" s="8"/>
      <c r="Q719" s="8"/>
      <c r="R719" s="8"/>
      <c r="S719" s="8"/>
      <c r="T719" s="8"/>
      <c r="U719" s="8"/>
    </row>
    <row r="720" ht="15.75" customHeight="1">
      <c r="B720" s="8"/>
      <c r="C720" s="8"/>
      <c r="D720" s="8"/>
      <c r="E720" s="8"/>
      <c r="F720" s="8"/>
      <c r="G720" s="8"/>
      <c r="H720" s="8"/>
      <c r="I720" s="8"/>
      <c r="J720" s="8"/>
      <c r="K720" s="8"/>
      <c r="L720" s="8"/>
      <c r="M720" s="8"/>
      <c r="N720" s="8"/>
      <c r="O720" s="8"/>
      <c r="P720" s="8"/>
      <c r="Q720" s="8"/>
      <c r="R720" s="8"/>
      <c r="S720" s="8"/>
      <c r="T720" s="8"/>
      <c r="U720" s="8"/>
    </row>
    <row r="721" ht="15.75" customHeight="1">
      <c r="B721" s="8"/>
      <c r="C721" s="8"/>
      <c r="D721" s="8"/>
      <c r="E721" s="8"/>
      <c r="F721" s="8"/>
      <c r="G721" s="8"/>
      <c r="H721" s="8"/>
      <c r="I721" s="8"/>
      <c r="J721" s="8"/>
      <c r="K721" s="8"/>
      <c r="L721" s="8"/>
      <c r="M721" s="8"/>
      <c r="N721" s="8"/>
      <c r="O721" s="8"/>
      <c r="P721" s="8"/>
      <c r="Q721" s="8"/>
      <c r="R721" s="8"/>
      <c r="S721" s="8"/>
      <c r="T721" s="8"/>
      <c r="U721" s="8"/>
    </row>
    <row r="722" ht="15.75" customHeight="1">
      <c r="B722" s="8"/>
      <c r="C722" s="8"/>
      <c r="D722" s="8"/>
      <c r="E722" s="8"/>
      <c r="F722" s="8"/>
      <c r="G722" s="8"/>
      <c r="H722" s="8"/>
      <c r="I722" s="8"/>
      <c r="J722" s="8"/>
      <c r="K722" s="8"/>
      <c r="L722" s="8"/>
      <c r="M722" s="8"/>
      <c r="N722" s="8"/>
      <c r="O722" s="8"/>
      <c r="P722" s="8"/>
      <c r="Q722" s="8"/>
      <c r="R722" s="8"/>
      <c r="S722" s="8"/>
      <c r="T722" s="8"/>
      <c r="U722" s="8"/>
    </row>
    <row r="723" ht="15.75" customHeight="1">
      <c r="B723" s="8"/>
      <c r="C723" s="8"/>
      <c r="D723" s="8"/>
      <c r="E723" s="8"/>
      <c r="F723" s="8"/>
      <c r="G723" s="8"/>
      <c r="H723" s="8"/>
      <c r="I723" s="8"/>
      <c r="J723" s="8"/>
      <c r="K723" s="8"/>
      <c r="L723" s="8"/>
      <c r="M723" s="8"/>
      <c r="N723" s="8"/>
      <c r="O723" s="8"/>
      <c r="P723" s="8"/>
      <c r="Q723" s="8"/>
      <c r="R723" s="8"/>
      <c r="S723" s="8"/>
      <c r="T723" s="8"/>
      <c r="U723" s="8"/>
    </row>
    <row r="724" ht="15.75" customHeight="1">
      <c r="B724" s="8"/>
      <c r="C724" s="8"/>
      <c r="D724" s="8"/>
      <c r="E724" s="8"/>
      <c r="F724" s="8"/>
      <c r="G724" s="8"/>
      <c r="H724" s="8"/>
      <c r="I724" s="8"/>
      <c r="J724" s="8"/>
      <c r="K724" s="8"/>
      <c r="L724" s="8"/>
      <c r="M724" s="8"/>
      <c r="N724" s="8"/>
      <c r="O724" s="8"/>
      <c r="P724" s="8"/>
      <c r="Q724" s="8"/>
      <c r="R724" s="8"/>
      <c r="S724" s="8"/>
      <c r="T724" s="8"/>
      <c r="U724" s="8"/>
    </row>
    <row r="725" ht="15.75" customHeight="1">
      <c r="B725" s="8"/>
      <c r="C725" s="8"/>
      <c r="D725" s="8"/>
      <c r="E725" s="8"/>
      <c r="F725" s="8"/>
      <c r="G725" s="8"/>
      <c r="H725" s="8"/>
      <c r="I725" s="8"/>
      <c r="J725" s="8"/>
      <c r="K725" s="8"/>
      <c r="L725" s="8"/>
      <c r="M725" s="8"/>
      <c r="N725" s="8"/>
      <c r="O725" s="8"/>
      <c r="P725" s="8"/>
      <c r="Q725" s="8"/>
      <c r="R725" s="8"/>
      <c r="S725" s="8"/>
      <c r="T725" s="8"/>
      <c r="U725" s="8"/>
    </row>
    <row r="726" ht="15.75" customHeight="1">
      <c r="B726" s="8"/>
      <c r="C726" s="8"/>
      <c r="D726" s="8"/>
      <c r="E726" s="8"/>
      <c r="F726" s="8"/>
      <c r="G726" s="8"/>
      <c r="H726" s="8"/>
      <c r="I726" s="8"/>
      <c r="J726" s="8"/>
      <c r="K726" s="8"/>
      <c r="L726" s="8"/>
      <c r="M726" s="8"/>
      <c r="N726" s="8"/>
      <c r="O726" s="8"/>
      <c r="P726" s="8"/>
      <c r="Q726" s="8"/>
      <c r="R726" s="8"/>
      <c r="S726" s="8"/>
      <c r="T726" s="8"/>
      <c r="U726" s="8"/>
    </row>
    <row r="727" ht="15.75" customHeight="1">
      <c r="B727" s="8"/>
      <c r="C727" s="8"/>
      <c r="D727" s="8"/>
      <c r="E727" s="8"/>
      <c r="F727" s="8"/>
      <c r="G727" s="8"/>
      <c r="H727" s="8"/>
      <c r="I727" s="8"/>
      <c r="J727" s="8"/>
      <c r="K727" s="8"/>
      <c r="L727" s="8"/>
      <c r="M727" s="8"/>
      <c r="N727" s="8"/>
      <c r="O727" s="8"/>
      <c r="P727" s="8"/>
      <c r="Q727" s="8"/>
      <c r="R727" s="8"/>
      <c r="S727" s="8"/>
      <c r="T727" s="8"/>
      <c r="U727" s="8"/>
    </row>
    <row r="728" ht="15.75" customHeight="1">
      <c r="B728" s="8"/>
      <c r="C728" s="8"/>
      <c r="D728" s="8"/>
      <c r="E728" s="8"/>
      <c r="F728" s="8"/>
      <c r="G728" s="8"/>
      <c r="H728" s="8"/>
      <c r="I728" s="8"/>
      <c r="J728" s="8"/>
      <c r="K728" s="8"/>
      <c r="L728" s="8"/>
      <c r="M728" s="8"/>
      <c r="N728" s="8"/>
      <c r="O728" s="8"/>
      <c r="P728" s="8"/>
      <c r="Q728" s="8"/>
      <c r="R728" s="8"/>
      <c r="S728" s="8"/>
      <c r="T728" s="8"/>
      <c r="U728" s="8"/>
    </row>
    <row r="729" ht="15.75" customHeight="1">
      <c r="B729" s="8"/>
      <c r="C729" s="8"/>
      <c r="D729" s="8"/>
      <c r="E729" s="8"/>
      <c r="F729" s="8"/>
      <c r="G729" s="8"/>
      <c r="H729" s="8"/>
      <c r="I729" s="8"/>
      <c r="J729" s="8"/>
      <c r="K729" s="8"/>
      <c r="L729" s="8"/>
      <c r="M729" s="8"/>
      <c r="N729" s="8"/>
      <c r="O729" s="8"/>
      <c r="P729" s="8"/>
      <c r="Q729" s="8"/>
      <c r="R729" s="8"/>
      <c r="S729" s="8"/>
      <c r="T729" s="8"/>
      <c r="U729" s="8"/>
    </row>
    <row r="730" ht="15.75" customHeight="1">
      <c r="B730" s="8"/>
      <c r="C730" s="8"/>
      <c r="D730" s="8"/>
      <c r="E730" s="8"/>
      <c r="F730" s="8"/>
      <c r="G730" s="8"/>
      <c r="H730" s="8"/>
      <c r="I730" s="8"/>
      <c r="J730" s="8"/>
      <c r="K730" s="8"/>
      <c r="L730" s="8"/>
      <c r="M730" s="8"/>
      <c r="N730" s="8"/>
      <c r="O730" s="8"/>
      <c r="P730" s="8"/>
      <c r="Q730" s="8"/>
      <c r="R730" s="8"/>
      <c r="S730" s="8"/>
      <c r="T730" s="8"/>
      <c r="U730" s="8"/>
    </row>
    <row r="731" ht="15.75" customHeight="1">
      <c r="B731" s="8"/>
      <c r="C731" s="8"/>
      <c r="D731" s="8"/>
      <c r="E731" s="8"/>
      <c r="F731" s="8"/>
      <c r="G731" s="8"/>
      <c r="H731" s="8"/>
      <c r="I731" s="8"/>
      <c r="J731" s="8"/>
      <c r="K731" s="8"/>
      <c r="L731" s="8"/>
      <c r="M731" s="8"/>
      <c r="N731" s="8"/>
      <c r="O731" s="8"/>
      <c r="P731" s="8"/>
      <c r="Q731" s="8"/>
      <c r="R731" s="8"/>
      <c r="S731" s="8"/>
      <c r="T731" s="8"/>
      <c r="U731" s="8"/>
    </row>
    <row r="732" ht="15.75" customHeight="1">
      <c r="B732" s="8"/>
      <c r="C732" s="8"/>
      <c r="D732" s="8"/>
      <c r="E732" s="8"/>
      <c r="F732" s="8"/>
      <c r="G732" s="8"/>
      <c r="H732" s="8"/>
      <c r="I732" s="8"/>
      <c r="J732" s="8"/>
      <c r="K732" s="8"/>
      <c r="L732" s="8"/>
      <c r="M732" s="8"/>
      <c r="N732" s="8"/>
      <c r="O732" s="8"/>
      <c r="P732" s="8"/>
      <c r="Q732" s="8"/>
      <c r="R732" s="8"/>
      <c r="S732" s="8"/>
      <c r="T732" s="8"/>
      <c r="U732" s="8"/>
    </row>
    <row r="733" ht="15.75" customHeight="1">
      <c r="B733" s="8"/>
      <c r="C733" s="8"/>
      <c r="D733" s="8"/>
      <c r="E733" s="8"/>
      <c r="F733" s="8"/>
      <c r="G733" s="8"/>
      <c r="H733" s="8"/>
      <c r="I733" s="8"/>
      <c r="J733" s="8"/>
      <c r="K733" s="8"/>
      <c r="L733" s="8"/>
      <c r="M733" s="8"/>
      <c r="N733" s="8"/>
      <c r="O733" s="8"/>
      <c r="P733" s="8"/>
      <c r="Q733" s="8"/>
      <c r="R733" s="8"/>
      <c r="S733" s="8"/>
      <c r="T733" s="8"/>
      <c r="U733" s="8"/>
    </row>
    <row r="734" ht="15.75" customHeight="1">
      <c r="B734" s="8"/>
      <c r="C734" s="8"/>
      <c r="D734" s="8"/>
      <c r="E734" s="8"/>
      <c r="F734" s="8"/>
      <c r="G734" s="8"/>
      <c r="H734" s="8"/>
      <c r="I734" s="8"/>
      <c r="J734" s="8"/>
      <c r="K734" s="8"/>
      <c r="L734" s="8"/>
      <c r="M734" s="8"/>
      <c r="N734" s="8"/>
      <c r="O734" s="8"/>
      <c r="P734" s="8"/>
      <c r="Q734" s="8"/>
      <c r="R734" s="8"/>
      <c r="S734" s="8"/>
      <c r="T734" s="8"/>
      <c r="U734" s="8"/>
    </row>
    <row r="735" ht="15.75" customHeight="1">
      <c r="B735" s="8"/>
      <c r="C735" s="8"/>
      <c r="D735" s="8"/>
      <c r="E735" s="8"/>
      <c r="F735" s="8"/>
      <c r="G735" s="8"/>
      <c r="H735" s="8"/>
      <c r="I735" s="8"/>
      <c r="J735" s="8"/>
      <c r="K735" s="8"/>
      <c r="L735" s="8"/>
      <c r="M735" s="8"/>
      <c r="N735" s="8"/>
      <c r="O735" s="8"/>
      <c r="P735" s="8"/>
      <c r="Q735" s="8"/>
      <c r="R735" s="8"/>
      <c r="S735" s="8"/>
      <c r="T735" s="8"/>
      <c r="U735" s="8"/>
    </row>
    <row r="736" ht="15.75" customHeight="1">
      <c r="B736" s="8"/>
      <c r="C736" s="8"/>
      <c r="D736" s="8"/>
      <c r="E736" s="8"/>
      <c r="F736" s="8"/>
      <c r="G736" s="8"/>
      <c r="H736" s="8"/>
      <c r="I736" s="8"/>
      <c r="J736" s="8"/>
      <c r="K736" s="8"/>
      <c r="L736" s="8"/>
      <c r="M736" s="8"/>
      <c r="N736" s="8"/>
      <c r="O736" s="8"/>
      <c r="P736" s="8"/>
      <c r="Q736" s="8"/>
      <c r="R736" s="8"/>
      <c r="S736" s="8"/>
      <c r="T736" s="8"/>
      <c r="U736" s="8"/>
    </row>
    <row r="737" ht="15.75" customHeight="1">
      <c r="B737" s="8"/>
      <c r="C737" s="8"/>
      <c r="D737" s="8"/>
      <c r="E737" s="8"/>
      <c r="F737" s="8"/>
      <c r="G737" s="8"/>
      <c r="H737" s="8"/>
      <c r="I737" s="8"/>
      <c r="J737" s="8"/>
      <c r="K737" s="8"/>
      <c r="L737" s="8"/>
      <c r="M737" s="8"/>
      <c r="N737" s="8"/>
      <c r="O737" s="8"/>
      <c r="P737" s="8"/>
      <c r="Q737" s="8"/>
      <c r="R737" s="8"/>
      <c r="S737" s="8"/>
      <c r="T737" s="8"/>
      <c r="U737" s="8"/>
    </row>
    <row r="738" ht="15.75" customHeight="1">
      <c r="B738" s="8"/>
      <c r="C738" s="8"/>
      <c r="D738" s="8"/>
      <c r="E738" s="8"/>
      <c r="F738" s="8"/>
      <c r="G738" s="8"/>
      <c r="H738" s="8"/>
      <c r="I738" s="8"/>
      <c r="J738" s="8"/>
      <c r="K738" s="8"/>
      <c r="L738" s="8"/>
      <c r="M738" s="8"/>
      <c r="N738" s="8"/>
      <c r="O738" s="8"/>
      <c r="P738" s="8"/>
      <c r="Q738" s="8"/>
      <c r="R738" s="8"/>
      <c r="S738" s="8"/>
      <c r="T738" s="8"/>
      <c r="U738" s="8"/>
    </row>
    <row r="739" ht="15.75" customHeight="1">
      <c r="B739" s="8"/>
      <c r="C739" s="8"/>
      <c r="D739" s="8"/>
      <c r="E739" s="8"/>
      <c r="F739" s="8"/>
      <c r="G739" s="8"/>
      <c r="H739" s="8"/>
      <c r="I739" s="8"/>
      <c r="J739" s="8"/>
      <c r="K739" s="8"/>
      <c r="L739" s="8"/>
      <c r="M739" s="8"/>
      <c r="N739" s="8"/>
      <c r="O739" s="8"/>
      <c r="P739" s="8"/>
      <c r="Q739" s="8"/>
      <c r="R739" s="8"/>
      <c r="S739" s="8"/>
      <c r="T739" s="8"/>
      <c r="U739" s="8"/>
    </row>
    <row r="740" ht="15.75" customHeight="1">
      <c r="B740" s="8"/>
      <c r="C740" s="8"/>
      <c r="D740" s="8"/>
      <c r="E740" s="8"/>
      <c r="F740" s="8"/>
      <c r="G740" s="8"/>
      <c r="H740" s="8"/>
      <c r="I740" s="8"/>
      <c r="J740" s="8"/>
      <c r="K740" s="8"/>
      <c r="L740" s="8"/>
      <c r="M740" s="8"/>
      <c r="N740" s="8"/>
      <c r="O740" s="8"/>
      <c r="P740" s="8"/>
      <c r="Q740" s="8"/>
      <c r="R740" s="8"/>
      <c r="S740" s="8"/>
      <c r="T740" s="8"/>
      <c r="U740" s="8"/>
    </row>
    <row r="741" ht="15.75" customHeight="1">
      <c r="B741" s="8"/>
      <c r="C741" s="8"/>
      <c r="D741" s="8"/>
      <c r="E741" s="8"/>
      <c r="F741" s="8"/>
      <c r="G741" s="8"/>
      <c r="H741" s="8"/>
      <c r="I741" s="8"/>
      <c r="J741" s="8"/>
      <c r="K741" s="8"/>
      <c r="L741" s="8"/>
      <c r="M741" s="8"/>
      <c r="N741" s="8"/>
      <c r="O741" s="8"/>
      <c r="P741" s="8"/>
      <c r="Q741" s="8"/>
      <c r="R741" s="8"/>
      <c r="S741" s="8"/>
      <c r="T741" s="8"/>
      <c r="U741" s="8"/>
    </row>
    <row r="742" ht="15.75" customHeight="1">
      <c r="B742" s="8"/>
      <c r="C742" s="8"/>
      <c r="D742" s="8"/>
      <c r="E742" s="8"/>
      <c r="F742" s="8"/>
      <c r="G742" s="8"/>
      <c r="H742" s="8"/>
      <c r="I742" s="8"/>
      <c r="J742" s="8"/>
      <c r="K742" s="8"/>
      <c r="L742" s="8"/>
      <c r="M742" s="8"/>
      <c r="N742" s="8"/>
      <c r="O742" s="8"/>
      <c r="P742" s="8"/>
      <c r="Q742" s="8"/>
      <c r="R742" s="8"/>
      <c r="S742" s="8"/>
      <c r="T742" s="8"/>
      <c r="U742" s="8"/>
    </row>
    <row r="743" ht="15.75" customHeight="1">
      <c r="B743" s="8"/>
      <c r="C743" s="8"/>
      <c r="D743" s="8"/>
      <c r="E743" s="8"/>
      <c r="F743" s="8"/>
      <c r="G743" s="8"/>
      <c r="H743" s="8"/>
      <c r="I743" s="8"/>
      <c r="J743" s="8"/>
      <c r="K743" s="8"/>
      <c r="L743" s="8"/>
      <c r="M743" s="8"/>
      <c r="N743" s="8"/>
      <c r="O743" s="8"/>
      <c r="P743" s="8"/>
      <c r="Q743" s="8"/>
      <c r="R743" s="8"/>
      <c r="S743" s="8"/>
      <c r="T743" s="8"/>
      <c r="U743" s="8"/>
    </row>
    <row r="744" ht="15.75" customHeight="1">
      <c r="B744" s="8"/>
      <c r="C744" s="8"/>
      <c r="D744" s="8"/>
      <c r="E744" s="8"/>
      <c r="F744" s="8"/>
      <c r="G744" s="8"/>
      <c r="H744" s="8"/>
      <c r="I744" s="8"/>
      <c r="J744" s="8"/>
      <c r="K744" s="8"/>
      <c r="L744" s="8"/>
      <c r="M744" s="8"/>
      <c r="N744" s="8"/>
      <c r="O744" s="8"/>
      <c r="P744" s="8"/>
      <c r="Q744" s="8"/>
      <c r="R744" s="8"/>
      <c r="S744" s="8"/>
      <c r="T744" s="8"/>
      <c r="U744" s="8"/>
    </row>
    <row r="745" ht="15.75" customHeight="1">
      <c r="B745" s="8"/>
      <c r="C745" s="8"/>
      <c r="D745" s="8"/>
      <c r="E745" s="8"/>
      <c r="F745" s="8"/>
      <c r="G745" s="8"/>
      <c r="H745" s="8"/>
      <c r="I745" s="8"/>
      <c r="J745" s="8"/>
      <c r="K745" s="8"/>
      <c r="L745" s="8"/>
      <c r="M745" s="8"/>
      <c r="N745" s="8"/>
      <c r="O745" s="8"/>
      <c r="P745" s="8"/>
      <c r="Q745" s="8"/>
      <c r="R745" s="8"/>
      <c r="S745" s="8"/>
      <c r="T745" s="8"/>
      <c r="U745" s="8"/>
    </row>
    <row r="746" ht="15.75" customHeight="1">
      <c r="B746" s="8"/>
      <c r="C746" s="8"/>
      <c r="D746" s="8"/>
      <c r="E746" s="8"/>
      <c r="F746" s="8"/>
      <c r="G746" s="8"/>
      <c r="H746" s="8"/>
      <c r="I746" s="8"/>
      <c r="J746" s="8"/>
      <c r="K746" s="8"/>
      <c r="L746" s="8"/>
      <c r="M746" s="8"/>
      <c r="N746" s="8"/>
      <c r="O746" s="8"/>
      <c r="P746" s="8"/>
      <c r="Q746" s="8"/>
      <c r="R746" s="8"/>
      <c r="S746" s="8"/>
      <c r="T746" s="8"/>
      <c r="U746" s="8"/>
    </row>
    <row r="747" ht="15.75" customHeight="1">
      <c r="B747" s="8"/>
      <c r="C747" s="8"/>
      <c r="D747" s="8"/>
      <c r="E747" s="8"/>
      <c r="F747" s="8"/>
      <c r="G747" s="8"/>
      <c r="H747" s="8"/>
      <c r="I747" s="8"/>
      <c r="J747" s="8"/>
      <c r="K747" s="8"/>
      <c r="L747" s="8"/>
      <c r="M747" s="8"/>
      <c r="N747" s="8"/>
      <c r="O747" s="8"/>
      <c r="P747" s="8"/>
      <c r="Q747" s="8"/>
      <c r="R747" s="8"/>
      <c r="S747" s="8"/>
      <c r="T747" s="8"/>
      <c r="U747" s="8"/>
    </row>
    <row r="748" ht="15.75" customHeight="1">
      <c r="B748" s="8"/>
      <c r="C748" s="8"/>
      <c r="D748" s="8"/>
      <c r="E748" s="8"/>
      <c r="F748" s="8"/>
      <c r="G748" s="8"/>
      <c r="H748" s="8"/>
      <c r="I748" s="8"/>
      <c r="J748" s="8"/>
      <c r="K748" s="8"/>
      <c r="L748" s="8"/>
      <c r="M748" s="8"/>
      <c r="N748" s="8"/>
      <c r="O748" s="8"/>
      <c r="P748" s="8"/>
      <c r="Q748" s="8"/>
      <c r="R748" s="8"/>
      <c r="S748" s="8"/>
      <c r="T748" s="8"/>
      <c r="U748" s="8"/>
    </row>
    <row r="749" ht="15.75" customHeight="1">
      <c r="B749" s="8"/>
      <c r="C749" s="8"/>
      <c r="D749" s="8"/>
      <c r="E749" s="8"/>
      <c r="F749" s="8"/>
      <c r="G749" s="8"/>
      <c r="H749" s="8"/>
      <c r="I749" s="8"/>
      <c r="J749" s="8"/>
      <c r="K749" s="8"/>
      <c r="L749" s="8"/>
      <c r="M749" s="8"/>
      <c r="N749" s="8"/>
      <c r="O749" s="8"/>
      <c r="P749" s="8"/>
      <c r="Q749" s="8"/>
      <c r="R749" s="8"/>
      <c r="S749" s="8"/>
      <c r="T749" s="8"/>
      <c r="U749" s="8"/>
    </row>
    <row r="750" ht="15.75" customHeight="1">
      <c r="B750" s="8"/>
      <c r="C750" s="8"/>
      <c r="D750" s="8"/>
      <c r="E750" s="8"/>
      <c r="F750" s="8"/>
      <c r="G750" s="8"/>
      <c r="H750" s="8"/>
      <c r="I750" s="8"/>
      <c r="J750" s="8"/>
      <c r="K750" s="8"/>
      <c r="L750" s="8"/>
      <c r="M750" s="8"/>
      <c r="N750" s="8"/>
      <c r="O750" s="8"/>
      <c r="P750" s="8"/>
      <c r="Q750" s="8"/>
      <c r="R750" s="8"/>
      <c r="S750" s="8"/>
      <c r="T750" s="8"/>
      <c r="U750" s="8"/>
    </row>
    <row r="751" ht="15.75" customHeight="1">
      <c r="B751" s="8"/>
      <c r="C751" s="8"/>
      <c r="D751" s="8"/>
      <c r="E751" s="8"/>
      <c r="F751" s="8"/>
      <c r="G751" s="8"/>
      <c r="H751" s="8"/>
      <c r="I751" s="8"/>
      <c r="J751" s="8"/>
      <c r="K751" s="8"/>
      <c r="L751" s="8"/>
      <c r="M751" s="8"/>
      <c r="N751" s="8"/>
      <c r="O751" s="8"/>
      <c r="P751" s="8"/>
      <c r="Q751" s="8"/>
      <c r="R751" s="8"/>
      <c r="S751" s="8"/>
      <c r="T751" s="8"/>
      <c r="U751" s="8"/>
    </row>
    <row r="752" ht="15.75" customHeight="1">
      <c r="B752" s="8"/>
      <c r="C752" s="8"/>
      <c r="D752" s="8"/>
      <c r="E752" s="8"/>
      <c r="F752" s="8"/>
      <c r="G752" s="8"/>
      <c r="H752" s="8"/>
      <c r="I752" s="8"/>
      <c r="J752" s="8"/>
      <c r="K752" s="8"/>
      <c r="L752" s="8"/>
      <c r="M752" s="8"/>
      <c r="N752" s="8"/>
      <c r="O752" s="8"/>
      <c r="P752" s="8"/>
      <c r="Q752" s="8"/>
      <c r="R752" s="8"/>
      <c r="S752" s="8"/>
      <c r="T752" s="8"/>
      <c r="U752" s="8"/>
    </row>
    <row r="753" ht="15.75" customHeight="1">
      <c r="B753" s="8"/>
      <c r="C753" s="8"/>
      <c r="D753" s="8"/>
      <c r="E753" s="8"/>
      <c r="F753" s="8"/>
      <c r="G753" s="8"/>
      <c r="H753" s="8"/>
      <c r="I753" s="8"/>
      <c r="J753" s="8"/>
      <c r="K753" s="8"/>
      <c r="L753" s="8"/>
      <c r="M753" s="8"/>
      <c r="N753" s="8"/>
      <c r="O753" s="8"/>
      <c r="P753" s="8"/>
      <c r="Q753" s="8"/>
      <c r="R753" s="8"/>
      <c r="S753" s="8"/>
      <c r="T753" s="8"/>
      <c r="U753" s="8"/>
    </row>
    <row r="754" ht="15.75" customHeight="1">
      <c r="B754" s="8"/>
      <c r="C754" s="8"/>
      <c r="D754" s="8"/>
      <c r="E754" s="8"/>
      <c r="F754" s="8"/>
      <c r="G754" s="8"/>
      <c r="H754" s="8"/>
      <c r="I754" s="8"/>
      <c r="J754" s="8"/>
      <c r="K754" s="8"/>
      <c r="L754" s="8"/>
      <c r="M754" s="8"/>
      <c r="N754" s="8"/>
      <c r="O754" s="8"/>
      <c r="P754" s="8"/>
      <c r="Q754" s="8"/>
      <c r="R754" s="8"/>
      <c r="S754" s="8"/>
      <c r="T754" s="8"/>
      <c r="U754" s="8"/>
    </row>
    <row r="755" ht="15.75" customHeight="1">
      <c r="B755" s="8"/>
      <c r="C755" s="8"/>
      <c r="D755" s="8"/>
      <c r="E755" s="8"/>
      <c r="F755" s="8"/>
      <c r="G755" s="8"/>
      <c r="H755" s="8"/>
      <c r="I755" s="8"/>
      <c r="J755" s="8"/>
      <c r="K755" s="8"/>
      <c r="L755" s="8"/>
      <c r="M755" s="8"/>
      <c r="N755" s="8"/>
      <c r="O755" s="8"/>
      <c r="P755" s="8"/>
      <c r="Q755" s="8"/>
      <c r="R755" s="8"/>
      <c r="S755" s="8"/>
      <c r="T755" s="8"/>
      <c r="U755" s="8"/>
    </row>
    <row r="756" ht="15.75" customHeight="1">
      <c r="B756" s="8"/>
      <c r="C756" s="8"/>
      <c r="D756" s="8"/>
      <c r="E756" s="8"/>
      <c r="F756" s="8"/>
      <c r="G756" s="8"/>
      <c r="H756" s="8"/>
      <c r="I756" s="8"/>
      <c r="J756" s="8"/>
      <c r="K756" s="8"/>
      <c r="L756" s="8"/>
      <c r="M756" s="8"/>
      <c r="N756" s="8"/>
      <c r="O756" s="8"/>
      <c r="P756" s="8"/>
      <c r="Q756" s="8"/>
      <c r="R756" s="8"/>
      <c r="S756" s="8"/>
      <c r="T756" s="8"/>
      <c r="U756" s="8"/>
    </row>
    <row r="757" ht="15.75" customHeight="1">
      <c r="B757" s="8"/>
      <c r="C757" s="8"/>
      <c r="D757" s="8"/>
      <c r="E757" s="8"/>
      <c r="F757" s="8"/>
      <c r="G757" s="8"/>
      <c r="H757" s="8"/>
      <c r="I757" s="8"/>
      <c r="J757" s="8"/>
      <c r="K757" s="8"/>
      <c r="L757" s="8"/>
      <c r="M757" s="8"/>
      <c r="N757" s="8"/>
      <c r="O757" s="8"/>
      <c r="P757" s="8"/>
      <c r="Q757" s="8"/>
      <c r="R757" s="8"/>
      <c r="S757" s="8"/>
      <c r="T757" s="8"/>
      <c r="U757" s="8"/>
    </row>
    <row r="758" ht="15.75" customHeight="1">
      <c r="B758" s="8"/>
      <c r="C758" s="8"/>
      <c r="D758" s="8"/>
      <c r="E758" s="8"/>
      <c r="F758" s="8"/>
      <c r="G758" s="8"/>
      <c r="H758" s="8"/>
      <c r="I758" s="8"/>
      <c r="J758" s="8"/>
      <c r="K758" s="8"/>
      <c r="L758" s="8"/>
      <c r="M758" s="8"/>
      <c r="N758" s="8"/>
      <c r="O758" s="8"/>
      <c r="P758" s="8"/>
      <c r="Q758" s="8"/>
      <c r="R758" s="8"/>
      <c r="S758" s="8"/>
      <c r="T758" s="8"/>
      <c r="U758" s="8"/>
    </row>
    <row r="759" ht="15.75" customHeight="1">
      <c r="B759" s="8"/>
      <c r="C759" s="8"/>
      <c r="D759" s="8"/>
      <c r="E759" s="8"/>
      <c r="F759" s="8"/>
      <c r="G759" s="8"/>
      <c r="H759" s="8"/>
      <c r="I759" s="8"/>
      <c r="J759" s="8"/>
      <c r="K759" s="8"/>
      <c r="L759" s="8"/>
      <c r="M759" s="8"/>
      <c r="N759" s="8"/>
      <c r="O759" s="8"/>
      <c r="P759" s="8"/>
      <c r="Q759" s="8"/>
      <c r="R759" s="8"/>
      <c r="S759" s="8"/>
      <c r="T759" s="8"/>
      <c r="U759" s="8"/>
    </row>
    <row r="760" ht="15.75" customHeight="1">
      <c r="B760" s="8"/>
      <c r="C760" s="8"/>
      <c r="D760" s="8"/>
      <c r="E760" s="8"/>
      <c r="F760" s="8"/>
      <c r="G760" s="8"/>
      <c r="H760" s="8"/>
      <c r="I760" s="8"/>
      <c r="J760" s="8"/>
      <c r="K760" s="8"/>
      <c r="L760" s="8"/>
      <c r="M760" s="8"/>
      <c r="N760" s="8"/>
      <c r="O760" s="8"/>
      <c r="P760" s="8"/>
      <c r="Q760" s="8"/>
      <c r="R760" s="8"/>
      <c r="S760" s="8"/>
      <c r="T760" s="8"/>
      <c r="U760" s="8"/>
    </row>
    <row r="761" ht="15.75" customHeight="1">
      <c r="B761" s="8"/>
      <c r="C761" s="8"/>
      <c r="D761" s="8"/>
      <c r="E761" s="8"/>
      <c r="F761" s="8"/>
      <c r="G761" s="8"/>
      <c r="H761" s="8"/>
      <c r="I761" s="8"/>
      <c r="J761" s="8"/>
      <c r="K761" s="8"/>
      <c r="L761" s="8"/>
      <c r="M761" s="8"/>
      <c r="N761" s="8"/>
      <c r="O761" s="8"/>
      <c r="P761" s="8"/>
      <c r="Q761" s="8"/>
      <c r="R761" s="8"/>
      <c r="S761" s="8"/>
      <c r="T761" s="8"/>
      <c r="U761" s="8"/>
    </row>
    <row r="762" ht="15.75" customHeight="1">
      <c r="B762" s="8"/>
      <c r="C762" s="8"/>
      <c r="D762" s="8"/>
      <c r="E762" s="8"/>
      <c r="F762" s="8"/>
      <c r="G762" s="8"/>
      <c r="H762" s="8"/>
      <c r="I762" s="8"/>
      <c r="J762" s="8"/>
      <c r="K762" s="8"/>
      <c r="L762" s="8"/>
      <c r="M762" s="8"/>
      <c r="N762" s="8"/>
      <c r="O762" s="8"/>
      <c r="P762" s="8"/>
      <c r="Q762" s="8"/>
      <c r="R762" s="8"/>
      <c r="S762" s="8"/>
      <c r="T762" s="8"/>
      <c r="U762" s="8"/>
    </row>
    <row r="763" ht="15.75" customHeight="1">
      <c r="B763" s="8"/>
      <c r="C763" s="8"/>
      <c r="D763" s="8"/>
      <c r="E763" s="8"/>
      <c r="F763" s="8"/>
      <c r="G763" s="8"/>
      <c r="H763" s="8"/>
      <c r="I763" s="8"/>
      <c r="J763" s="8"/>
      <c r="K763" s="8"/>
      <c r="L763" s="8"/>
      <c r="M763" s="8"/>
      <c r="N763" s="8"/>
      <c r="O763" s="8"/>
      <c r="P763" s="8"/>
      <c r="Q763" s="8"/>
      <c r="R763" s="8"/>
      <c r="S763" s="8"/>
      <c r="T763" s="8"/>
      <c r="U763" s="8"/>
    </row>
    <row r="764" ht="15.75" customHeight="1">
      <c r="B764" s="8"/>
      <c r="C764" s="8"/>
      <c r="D764" s="8"/>
      <c r="E764" s="8"/>
      <c r="F764" s="8"/>
      <c r="G764" s="8"/>
      <c r="H764" s="8"/>
      <c r="I764" s="8"/>
      <c r="J764" s="8"/>
      <c r="K764" s="8"/>
      <c r="L764" s="8"/>
      <c r="M764" s="8"/>
      <c r="N764" s="8"/>
      <c r="O764" s="8"/>
      <c r="P764" s="8"/>
      <c r="Q764" s="8"/>
      <c r="R764" s="8"/>
      <c r="S764" s="8"/>
      <c r="T764" s="8"/>
      <c r="U764" s="8"/>
    </row>
    <row r="765" ht="15.75" customHeight="1">
      <c r="B765" s="8"/>
      <c r="C765" s="8"/>
      <c r="D765" s="8"/>
      <c r="E765" s="8"/>
      <c r="F765" s="8"/>
      <c r="G765" s="8"/>
      <c r="H765" s="8"/>
      <c r="I765" s="8"/>
      <c r="J765" s="8"/>
      <c r="K765" s="8"/>
      <c r="L765" s="8"/>
      <c r="M765" s="8"/>
      <c r="N765" s="8"/>
      <c r="O765" s="8"/>
      <c r="P765" s="8"/>
      <c r="Q765" s="8"/>
      <c r="R765" s="8"/>
      <c r="S765" s="8"/>
      <c r="T765" s="8"/>
      <c r="U765" s="8"/>
    </row>
    <row r="766" ht="15.75" customHeight="1">
      <c r="B766" s="8"/>
      <c r="C766" s="8"/>
      <c r="D766" s="8"/>
      <c r="E766" s="8"/>
      <c r="F766" s="8"/>
      <c r="G766" s="8"/>
      <c r="H766" s="8"/>
      <c r="I766" s="8"/>
      <c r="J766" s="8"/>
      <c r="K766" s="8"/>
      <c r="L766" s="8"/>
      <c r="M766" s="8"/>
      <c r="N766" s="8"/>
      <c r="O766" s="8"/>
      <c r="P766" s="8"/>
      <c r="Q766" s="8"/>
      <c r="R766" s="8"/>
      <c r="S766" s="8"/>
      <c r="T766" s="8"/>
      <c r="U766" s="8"/>
    </row>
    <row r="767" ht="15.75" customHeight="1">
      <c r="B767" s="8"/>
      <c r="C767" s="8"/>
      <c r="D767" s="8"/>
      <c r="E767" s="8"/>
      <c r="F767" s="8"/>
      <c r="G767" s="8"/>
      <c r="H767" s="8"/>
      <c r="I767" s="8"/>
      <c r="J767" s="8"/>
      <c r="K767" s="8"/>
      <c r="L767" s="8"/>
      <c r="M767" s="8"/>
      <c r="N767" s="8"/>
      <c r="O767" s="8"/>
      <c r="P767" s="8"/>
      <c r="Q767" s="8"/>
      <c r="R767" s="8"/>
      <c r="S767" s="8"/>
      <c r="T767" s="8"/>
      <c r="U767" s="8"/>
    </row>
    <row r="768" ht="15.75" customHeight="1">
      <c r="B768" s="8"/>
      <c r="C768" s="8"/>
      <c r="D768" s="8"/>
      <c r="E768" s="8"/>
      <c r="F768" s="8"/>
      <c r="G768" s="8"/>
      <c r="H768" s="8"/>
      <c r="I768" s="8"/>
      <c r="J768" s="8"/>
      <c r="K768" s="8"/>
      <c r="L768" s="8"/>
      <c r="M768" s="8"/>
      <c r="N768" s="8"/>
      <c r="O768" s="8"/>
      <c r="P768" s="8"/>
      <c r="Q768" s="8"/>
      <c r="R768" s="8"/>
      <c r="S768" s="8"/>
      <c r="T768" s="8"/>
      <c r="U768" s="8"/>
    </row>
    <row r="769" ht="15.75" customHeight="1">
      <c r="B769" s="8"/>
      <c r="C769" s="8"/>
      <c r="D769" s="8"/>
      <c r="E769" s="8"/>
      <c r="F769" s="8"/>
      <c r="G769" s="8"/>
      <c r="H769" s="8"/>
      <c r="I769" s="8"/>
      <c r="J769" s="8"/>
      <c r="K769" s="8"/>
      <c r="L769" s="8"/>
      <c r="M769" s="8"/>
      <c r="N769" s="8"/>
      <c r="O769" s="8"/>
      <c r="P769" s="8"/>
      <c r="Q769" s="8"/>
      <c r="R769" s="8"/>
      <c r="S769" s="8"/>
      <c r="T769" s="8"/>
      <c r="U769" s="8"/>
    </row>
    <row r="770" ht="15.75" customHeight="1">
      <c r="B770" s="8"/>
      <c r="C770" s="8"/>
      <c r="D770" s="8"/>
      <c r="E770" s="8"/>
      <c r="F770" s="8"/>
      <c r="G770" s="8"/>
      <c r="H770" s="8"/>
      <c r="I770" s="8"/>
      <c r="J770" s="8"/>
      <c r="K770" s="8"/>
      <c r="L770" s="8"/>
      <c r="M770" s="8"/>
      <c r="N770" s="8"/>
      <c r="O770" s="8"/>
      <c r="P770" s="8"/>
      <c r="Q770" s="8"/>
      <c r="R770" s="8"/>
      <c r="S770" s="8"/>
      <c r="T770" s="8"/>
      <c r="U770" s="8"/>
    </row>
    <row r="771" ht="15.75" customHeight="1">
      <c r="B771" s="8"/>
      <c r="C771" s="8"/>
      <c r="D771" s="8"/>
      <c r="E771" s="8"/>
      <c r="F771" s="8"/>
      <c r="G771" s="8"/>
      <c r="H771" s="8"/>
      <c r="I771" s="8"/>
      <c r="J771" s="8"/>
      <c r="K771" s="8"/>
      <c r="L771" s="8"/>
      <c r="M771" s="8"/>
      <c r="N771" s="8"/>
      <c r="O771" s="8"/>
      <c r="P771" s="8"/>
      <c r="Q771" s="8"/>
      <c r="R771" s="8"/>
      <c r="S771" s="8"/>
      <c r="T771" s="8"/>
      <c r="U771" s="8"/>
    </row>
    <row r="772" ht="15.75" customHeight="1">
      <c r="B772" s="8"/>
      <c r="C772" s="8"/>
      <c r="D772" s="8"/>
      <c r="E772" s="8"/>
      <c r="F772" s="8"/>
      <c r="G772" s="8"/>
      <c r="H772" s="8"/>
      <c r="I772" s="8"/>
      <c r="J772" s="8"/>
      <c r="K772" s="8"/>
      <c r="L772" s="8"/>
      <c r="M772" s="8"/>
      <c r="N772" s="8"/>
      <c r="O772" s="8"/>
      <c r="P772" s="8"/>
      <c r="Q772" s="8"/>
      <c r="R772" s="8"/>
      <c r="S772" s="8"/>
      <c r="T772" s="8"/>
      <c r="U772" s="8"/>
    </row>
    <row r="773" ht="15.75" customHeight="1">
      <c r="B773" s="8"/>
      <c r="C773" s="8"/>
      <c r="D773" s="8"/>
      <c r="E773" s="8"/>
      <c r="F773" s="8"/>
      <c r="G773" s="8"/>
      <c r="H773" s="8"/>
      <c r="I773" s="8"/>
      <c r="J773" s="8"/>
      <c r="K773" s="8"/>
      <c r="L773" s="8"/>
      <c r="M773" s="8"/>
      <c r="N773" s="8"/>
      <c r="O773" s="8"/>
      <c r="P773" s="8"/>
      <c r="Q773" s="8"/>
      <c r="R773" s="8"/>
      <c r="S773" s="8"/>
      <c r="T773" s="8"/>
      <c r="U773" s="8"/>
    </row>
    <row r="774" ht="15.75" customHeight="1">
      <c r="B774" s="8"/>
      <c r="C774" s="8"/>
      <c r="D774" s="8"/>
      <c r="E774" s="8"/>
      <c r="F774" s="8"/>
      <c r="G774" s="8"/>
      <c r="H774" s="8"/>
      <c r="I774" s="8"/>
      <c r="J774" s="8"/>
      <c r="K774" s="8"/>
      <c r="L774" s="8"/>
      <c r="M774" s="8"/>
      <c r="N774" s="8"/>
      <c r="O774" s="8"/>
      <c r="P774" s="8"/>
      <c r="Q774" s="8"/>
      <c r="R774" s="8"/>
      <c r="S774" s="8"/>
      <c r="T774" s="8"/>
      <c r="U774" s="8"/>
    </row>
    <row r="775" ht="15.75" customHeight="1">
      <c r="B775" s="8"/>
      <c r="C775" s="8"/>
      <c r="D775" s="8"/>
      <c r="E775" s="8"/>
      <c r="F775" s="8"/>
      <c r="G775" s="8"/>
      <c r="H775" s="8"/>
      <c r="I775" s="8"/>
      <c r="J775" s="8"/>
      <c r="K775" s="8"/>
      <c r="L775" s="8"/>
      <c r="M775" s="8"/>
      <c r="N775" s="8"/>
      <c r="O775" s="8"/>
      <c r="P775" s="8"/>
      <c r="Q775" s="8"/>
      <c r="R775" s="8"/>
      <c r="S775" s="8"/>
      <c r="T775" s="8"/>
      <c r="U775" s="8"/>
    </row>
    <row r="776" ht="15.75" customHeight="1">
      <c r="B776" s="8"/>
      <c r="C776" s="8"/>
      <c r="D776" s="8"/>
      <c r="E776" s="8"/>
      <c r="F776" s="8"/>
      <c r="G776" s="8"/>
      <c r="H776" s="8"/>
      <c r="I776" s="8"/>
      <c r="J776" s="8"/>
      <c r="K776" s="8"/>
      <c r="L776" s="8"/>
      <c r="M776" s="8"/>
      <c r="N776" s="8"/>
      <c r="O776" s="8"/>
      <c r="P776" s="8"/>
      <c r="Q776" s="8"/>
      <c r="R776" s="8"/>
      <c r="S776" s="8"/>
      <c r="T776" s="8"/>
      <c r="U776" s="8"/>
    </row>
    <row r="777" ht="15.75" customHeight="1">
      <c r="B777" s="8"/>
      <c r="C777" s="8"/>
      <c r="D777" s="8"/>
      <c r="E777" s="8"/>
      <c r="F777" s="8"/>
      <c r="G777" s="8"/>
      <c r="H777" s="8"/>
      <c r="I777" s="8"/>
      <c r="J777" s="8"/>
      <c r="K777" s="8"/>
      <c r="L777" s="8"/>
      <c r="M777" s="8"/>
      <c r="N777" s="8"/>
      <c r="O777" s="8"/>
      <c r="P777" s="8"/>
      <c r="Q777" s="8"/>
      <c r="R777" s="8"/>
      <c r="S777" s="8"/>
      <c r="T777" s="8"/>
      <c r="U777" s="8"/>
    </row>
    <row r="778" ht="15.75" customHeight="1">
      <c r="B778" s="8"/>
      <c r="C778" s="8"/>
      <c r="D778" s="8"/>
      <c r="E778" s="8"/>
      <c r="F778" s="8"/>
      <c r="G778" s="8"/>
      <c r="H778" s="8"/>
      <c r="I778" s="8"/>
      <c r="J778" s="8"/>
      <c r="K778" s="8"/>
      <c r="L778" s="8"/>
      <c r="M778" s="8"/>
      <c r="N778" s="8"/>
      <c r="O778" s="8"/>
      <c r="P778" s="8"/>
      <c r="Q778" s="8"/>
      <c r="R778" s="8"/>
      <c r="S778" s="8"/>
      <c r="T778" s="8"/>
      <c r="U778" s="8"/>
    </row>
    <row r="779" ht="15.75" customHeight="1">
      <c r="B779" s="8"/>
      <c r="C779" s="8"/>
      <c r="D779" s="8"/>
      <c r="E779" s="8"/>
      <c r="F779" s="8"/>
      <c r="G779" s="8"/>
      <c r="H779" s="8"/>
      <c r="I779" s="8"/>
      <c r="J779" s="8"/>
      <c r="K779" s="8"/>
      <c r="L779" s="8"/>
      <c r="M779" s="8"/>
      <c r="N779" s="8"/>
      <c r="O779" s="8"/>
      <c r="P779" s="8"/>
      <c r="Q779" s="8"/>
      <c r="R779" s="8"/>
      <c r="S779" s="8"/>
      <c r="T779" s="8"/>
      <c r="U779" s="8"/>
    </row>
    <row r="780" ht="15.75" customHeight="1">
      <c r="B780" s="8"/>
      <c r="C780" s="8"/>
      <c r="D780" s="8"/>
      <c r="E780" s="8"/>
      <c r="F780" s="8"/>
      <c r="G780" s="8"/>
      <c r="H780" s="8"/>
      <c r="I780" s="8"/>
      <c r="J780" s="8"/>
      <c r="K780" s="8"/>
      <c r="L780" s="8"/>
      <c r="M780" s="8"/>
      <c r="N780" s="8"/>
      <c r="O780" s="8"/>
      <c r="P780" s="8"/>
      <c r="Q780" s="8"/>
      <c r="R780" s="8"/>
      <c r="S780" s="8"/>
      <c r="T780" s="8"/>
      <c r="U780" s="8"/>
    </row>
    <row r="781" ht="15.75" customHeight="1">
      <c r="B781" s="8"/>
      <c r="C781" s="8"/>
      <c r="D781" s="8"/>
      <c r="E781" s="8"/>
      <c r="F781" s="8"/>
      <c r="G781" s="8"/>
      <c r="H781" s="8"/>
      <c r="I781" s="8"/>
      <c r="J781" s="8"/>
      <c r="K781" s="8"/>
      <c r="L781" s="8"/>
      <c r="M781" s="8"/>
      <c r="N781" s="8"/>
      <c r="O781" s="8"/>
      <c r="P781" s="8"/>
      <c r="Q781" s="8"/>
      <c r="R781" s="8"/>
      <c r="S781" s="8"/>
      <c r="T781" s="8"/>
      <c r="U781" s="8"/>
    </row>
    <row r="782" ht="15.75" customHeight="1">
      <c r="B782" s="8"/>
      <c r="C782" s="8"/>
      <c r="D782" s="8"/>
      <c r="E782" s="8"/>
      <c r="F782" s="8"/>
      <c r="G782" s="8"/>
      <c r="H782" s="8"/>
      <c r="I782" s="8"/>
      <c r="J782" s="8"/>
      <c r="K782" s="8"/>
      <c r="L782" s="8"/>
      <c r="M782" s="8"/>
      <c r="N782" s="8"/>
      <c r="O782" s="8"/>
      <c r="P782" s="8"/>
      <c r="Q782" s="8"/>
      <c r="R782" s="8"/>
      <c r="S782" s="8"/>
      <c r="T782" s="8"/>
      <c r="U782" s="8"/>
    </row>
    <row r="783" ht="15.75" customHeight="1">
      <c r="B783" s="8"/>
      <c r="C783" s="8"/>
      <c r="D783" s="8"/>
      <c r="E783" s="8"/>
      <c r="F783" s="8"/>
      <c r="G783" s="8"/>
      <c r="H783" s="8"/>
      <c r="I783" s="8"/>
      <c r="J783" s="8"/>
      <c r="K783" s="8"/>
      <c r="L783" s="8"/>
      <c r="M783" s="8"/>
      <c r="N783" s="8"/>
      <c r="O783" s="8"/>
      <c r="P783" s="8"/>
      <c r="Q783" s="8"/>
      <c r="R783" s="8"/>
      <c r="S783" s="8"/>
      <c r="T783" s="8"/>
      <c r="U783" s="8"/>
    </row>
    <row r="784" ht="15.75" customHeight="1">
      <c r="B784" s="8"/>
      <c r="C784" s="8"/>
      <c r="D784" s="8"/>
      <c r="E784" s="8"/>
      <c r="F784" s="8"/>
      <c r="G784" s="8"/>
      <c r="H784" s="8"/>
      <c r="I784" s="8"/>
      <c r="J784" s="8"/>
      <c r="K784" s="8"/>
      <c r="L784" s="8"/>
      <c r="M784" s="8"/>
      <c r="N784" s="8"/>
      <c r="O784" s="8"/>
      <c r="P784" s="8"/>
      <c r="Q784" s="8"/>
      <c r="R784" s="8"/>
      <c r="S784" s="8"/>
      <c r="T784" s="8"/>
      <c r="U784" s="8"/>
    </row>
    <row r="785" ht="15.75" customHeight="1">
      <c r="B785" s="8"/>
      <c r="C785" s="8"/>
      <c r="D785" s="8"/>
      <c r="E785" s="8"/>
      <c r="F785" s="8"/>
      <c r="G785" s="8"/>
      <c r="H785" s="8"/>
      <c r="I785" s="8"/>
      <c r="J785" s="8"/>
      <c r="K785" s="8"/>
      <c r="L785" s="8"/>
      <c r="M785" s="8"/>
      <c r="N785" s="8"/>
      <c r="O785" s="8"/>
      <c r="P785" s="8"/>
      <c r="Q785" s="8"/>
      <c r="R785" s="8"/>
      <c r="S785" s="8"/>
      <c r="T785" s="8"/>
      <c r="U785" s="8"/>
    </row>
    <row r="786" ht="15.75" customHeight="1">
      <c r="B786" s="8"/>
      <c r="C786" s="8"/>
      <c r="D786" s="8"/>
      <c r="E786" s="8"/>
      <c r="F786" s="8"/>
      <c r="G786" s="8"/>
      <c r="H786" s="8"/>
      <c r="I786" s="8"/>
      <c r="J786" s="8"/>
      <c r="K786" s="8"/>
      <c r="L786" s="8"/>
      <c r="M786" s="8"/>
      <c r="N786" s="8"/>
      <c r="O786" s="8"/>
      <c r="P786" s="8"/>
      <c r="Q786" s="8"/>
      <c r="R786" s="8"/>
      <c r="S786" s="8"/>
      <c r="T786" s="8"/>
      <c r="U786" s="8"/>
    </row>
    <row r="787" ht="15.75" customHeight="1">
      <c r="B787" s="8"/>
      <c r="C787" s="8"/>
      <c r="D787" s="8"/>
      <c r="E787" s="8"/>
      <c r="F787" s="8"/>
      <c r="G787" s="8"/>
      <c r="H787" s="8"/>
      <c r="I787" s="8"/>
      <c r="J787" s="8"/>
      <c r="K787" s="8"/>
      <c r="L787" s="8"/>
      <c r="M787" s="8"/>
      <c r="N787" s="8"/>
      <c r="O787" s="8"/>
      <c r="P787" s="8"/>
      <c r="Q787" s="8"/>
      <c r="R787" s="8"/>
      <c r="S787" s="8"/>
      <c r="T787" s="8"/>
      <c r="U787" s="8"/>
    </row>
    <row r="788" ht="15.75" customHeight="1">
      <c r="B788" s="8"/>
      <c r="C788" s="8"/>
      <c r="D788" s="8"/>
      <c r="E788" s="8"/>
      <c r="F788" s="8"/>
      <c r="G788" s="8"/>
      <c r="H788" s="8"/>
      <c r="I788" s="8"/>
      <c r="J788" s="8"/>
      <c r="K788" s="8"/>
      <c r="L788" s="8"/>
      <c r="M788" s="8"/>
      <c r="N788" s="8"/>
      <c r="O788" s="8"/>
      <c r="P788" s="8"/>
      <c r="Q788" s="8"/>
      <c r="R788" s="8"/>
      <c r="S788" s="8"/>
      <c r="T788" s="8"/>
      <c r="U788" s="8"/>
    </row>
    <row r="789" ht="15.75" customHeight="1">
      <c r="B789" s="8"/>
      <c r="C789" s="8"/>
      <c r="D789" s="8"/>
      <c r="E789" s="8"/>
      <c r="F789" s="8"/>
      <c r="G789" s="8"/>
      <c r="H789" s="8"/>
      <c r="I789" s="8"/>
      <c r="J789" s="8"/>
      <c r="K789" s="8"/>
      <c r="L789" s="8"/>
      <c r="M789" s="8"/>
      <c r="N789" s="8"/>
      <c r="O789" s="8"/>
      <c r="P789" s="8"/>
      <c r="Q789" s="8"/>
      <c r="R789" s="8"/>
      <c r="S789" s="8"/>
      <c r="T789" s="8"/>
      <c r="U789" s="8"/>
    </row>
    <row r="790" ht="15.75" customHeight="1">
      <c r="B790" s="8"/>
      <c r="C790" s="8"/>
      <c r="D790" s="8"/>
      <c r="E790" s="8"/>
      <c r="F790" s="8"/>
      <c r="G790" s="8"/>
      <c r="H790" s="8"/>
      <c r="I790" s="8"/>
      <c r="J790" s="8"/>
      <c r="K790" s="8"/>
      <c r="L790" s="8"/>
      <c r="M790" s="8"/>
      <c r="N790" s="8"/>
      <c r="O790" s="8"/>
      <c r="P790" s="8"/>
      <c r="Q790" s="8"/>
      <c r="R790" s="8"/>
      <c r="S790" s="8"/>
      <c r="T790" s="8"/>
      <c r="U790" s="8"/>
    </row>
    <row r="791" ht="15.75" customHeight="1">
      <c r="B791" s="8"/>
      <c r="C791" s="8"/>
      <c r="D791" s="8"/>
      <c r="E791" s="8"/>
      <c r="F791" s="8"/>
      <c r="G791" s="8"/>
      <c r="H791" s="8"/>
      <c r="I791" s="8"/>
      <c r="J791" s="8"/>
      <c r="K791" s="8"/>
      <c r="L791" s="8"/>
      <c r="M791" s="8"/>
      <c r="N791" s="8"/>
      <c r="O791" s="8"/>
      <c r="P791" s="8"/>
      <c r="Q791" s="8"/>
      <c r="R791" s="8"/>
      <c r="S791" s="8"/>
      <c r="T791" s="8"/>
      <c r="U791" s="8"/>
    </row>
    <row r="792" ht="15.75" customHeight="1">
      <c r="B792" s="8"/>
      <c r="C792" s="8"/>
      <c r="D792" s="8"/>
      <c r="E792" s="8"/>
      <c r="F792" s="8"/>
      <c r="G792" s="8"/>
      <c r="H792" s="8"/>
      <c r="I792" s="8"/>
      <c r="J792" s="8"/>
      <c r="K792" s="8"/>
      <c r="L792" s="8"/>
      <c r="M792" s="8"/>
      <c r="N792" s="8"/>
      <c r="O792" s="8"/>
      <c r="P792" s="8"/>
      <c r="Q792" s="8"/>
      <c r="R792" s="8"/>
      <c r="S792" s="8"/>
      <c r="T792" s="8"/>
      <c r="U792" s="8"/>
    </row>
    <row r="793" ht="15.75" customHeight="1">
      <c r="B793" s="8"/>
      <c r="C793" s="8"/>
      <c r="D793" s="8"/>
      <c r="E793" s="8"/>
      <c r="F793" s="8"/>
      <c r="G793" s="8"/>
      <c r="H793" s="8"/>
      <c r="I793" s="8"/>
      <c r="J793" s="8"/>
      <c r="K793" s="8"/>
      <c r="L793" s="8"/>
      <c r="M793" s="8"/>
      <c r="N793" s="8"/>
      <c r="O793" s="8"/>
      <c r="P793" s="8"/>
      <c r="Q793" s="8"/>
      <c r="R793" s="8"/>
      <c r="S793" s="8"/>
      <c r="T793" s="8"/>
      <c r="U793" s="8"/>
    </row>
    <row r="794" ht="15.75" customHeight="1">
      <c r="B794" s="8"/>
      <c r="C794" s="8"/>
      <c r="D794" s="8"/>
      <c r="E794" s="8"/>
      <c r="F794" s="8"/>
      <c r="G794" s="8"/>
      <c r="H794" s="8"/>
      <c r="I794" s="8"/>
      <c r="J794" s="8"/>
      <c r="K794" s="8"/>
      <c r="L794" s="8"/>
      <c r="M794" s="8"/>
      <c r="N794" s="8"/>
      <c r="O794" s="8"/>
      <c r="P794" s="8"/>
      <c r="Q794" s="8"/>
      <c r="R794" s="8"/>
      <c r="S794" s="8"/>
      <c r="T794" s="8"/>
      <c r="U794" s="8"/>
    </row>
    <row r="795" ht="15.75" customHeight="1">
      <c r="B795" s="8"/>
      <c r="C795" s="8"/>
      <c r="D795" s="8"/>
      <c r="E795" s="8"/>
      <c r="F795" s="8"/>
      <c r="G795" s="8"/>
      <c r="H795" s="8"/>
      <c r="I795" s="8"/>
      <c r="J795" s="8"/>
      <c r="K795" s="8"/>
      <c r="L795" s="8"/>
      <c r="M795" s="8"/>
      <c r="N795" s="8"/>
      <c r="O795" s="8"/>
      <c r="P795" s="8"/>
      <c r="Q795" s="8"/>
      <c r="R795" s="8"/>
      <c r="S795" s="8"/>
      <c r="T795" s="8"/>
      <c r="U795" s="8"/>
    </row>
    <row r="796" ht="15.75" customHeight="1">
      <c r="B796" s="8"/>
      <c r="C796" s="8"/>
      <c r="D796" s="8"/>
      <c r="E796" s="8"/>
      <c r="F796" s="8"/>
      <c r="G796" s="8"/>
      <c r="H796" s="8"/>
      <c r="I796" s="8"/>
      <c r="J796" s="8"/>
      <c r="K796" s="8"/>
      <c r="L796" s="8"/>
      <c r="M796" s="8"/>
      <c r="N796" s="8"/>
      <c r="O796" s="8"/>
      <c r="P796" s="8"/>
      <c r="Q796" s="8"/>
      <c r="R796" s="8"/>
      <c r="S796" s="8"/>
      <c r="T796" s="8"/>
      <c r="U796" s="8"/>
    </row>
    <row r="797" ht="15.75" customHeight="1">
      <c r="B797" s="8"/>
      <c r="C797" s="8"/>
      <c r="D797" s="8"/>
      <c r="E797" s="8"/>
      <c r="F797" s="8"/>
      <c r="G797" s="8"/>
      <c r="H797" s="8"/>
      <c r="I797" s="8"/>
      <c r="J797" s="8"/>
      <c r="K797" s="8"/>
      <c r="L797" s="8"/>
      <c r="M797" s="8"/>
      <c r="N797" s="8"/>
      <c r="O797" s="8"/>
      <c r="P797" s="8"/>
      <c r="Q797" s="8"/>
      <c r="R797" s="8"/>
      <c r="S797" s="8"/>
      <c r="T797" s="8"/>
      <c r="U797" s="8"/>
    </row>
    <row r="798" ht="15.75" customHeight="1">
      <c r="B798" s="8"/>
      <c r="C798" s="8"/>
      <c r="D798" s="8"/>
      <c r="E798" s="8"/>
      <c r="F798" s="8"/>
      <c r="G798" s="8"/>
      <c r="H798" s="8"/>
      <c r="I798" s="8"/>
      <c r="J798" s="8"/>
      <c r="K798" s="8"/>
      <c r="L798" s="8"/>
      <c r="M798" s="8"/>
      <c r="N798" s="8"/>
      <c r="O798" s="8"/>
      <c r="P798" s="8"/>
      <c r="Q798" s="8"/>
      <c r="R798" s="8"/>
      <c r="S798" s="8"/>
      <c r="T798" s="8"/>
      <c r="U798" s="8"/>
    </row>
    <row r="799" ht="15.75" customHeight="1">
      <c r="B799" s="8"/>
      <c r="C799" s="8"/>
      <c r="D799" s="8"/>
      <c r="E799" s="8"/>
      <c r="F799" s="8"/>
      <c r="G799" s="8"/>
      <c r="H799" s="8"/>
      <c r="I799" s="8"/>
      <c r="J799" s="8"/>
      <c r="K799" s="8"/>
      <c r="L799" s="8"/>
      <c r="M799" s="8"/>
      <c r="N799" s="8"/>
      <c r="O799" s="8"/>
      <c r="P799" s="8"/>
      <c r="Q799" s="8"/>
      <c r="R799" s="8"/>
      <c r="S799" s="8"/>
      <c r="T799" s="8"/>
      <c r="U799" s="8"/>
    </row>
    <row r="800" ht="15.75" customHeight="1">
      <c r="B800" s="8"/>
      <c r="C800" s="8"/>
      <c r="D800" s="8"/>
      <c r="E800" s="8"/>
      <c r="F800" s="8"/>
      <c r="G800" s="8"/>
      <c r="H800" s="8"/>
      <c r="I800" s="8"/>
      <c r="J800" s="8"/>
      <c r="K800" s="8"/>
      <c r="L800" s="8"/>
      <c r="M800" s="8"/>
      <c r="N800" s="8"/>
      <c r="O800" s="8"/>
      <c r="P800" s="8"/>
      <c r="Q800" s="8"/>
      <c r="R800" s="8"/>
      <c r="S800" s="8"/>
      <c r="T800" s="8"/>
      <c r="U800" s="8"/>
    </row>
    <row r="801" ht="15.75" customHeight="1">
      <c r="B801" s="8"/>
      <c r="C801" s="8"/>
      <c r="D801" s="8"/>
      <c r="E801" s="8"/>
      <c r="F801" s="8"/>
      <c r="G801" s="8"/>
      <c r="H801" s="8"/>
      <c r="I801" s="8"/>
      <c r="J801" s="8"/>
      <c r="K801" s="8"/>
      <c r="L801" s="8"/>
      <c r="M801" s="8"/>
      <c r="N801" s="8"/>
      <c r="O801" s="8"/>
      <c r="P801" s="8"/>
      <c r="Q801" s="8"/>
      <c r="R801" s="8"/>
      <c r="S801" s="8"/>
      <c r="T801" s="8"/>
      <c r="U801" s="8"/>
    </row>
    <row r="802" ht="15.75" customHeight="1">
      <c r="B802" s="8"/>
      <c r="C802" s="8"/>
      <c r="D802" s="8"/>
      <c r="E802" s="8"/>
      <c r="F802" s="8"/>
      <c r="G802" s="8"/>
      <c r="H802" s="8"/>
      <c r="I802" s="8"/>
      <c r="J802" s="8"/>
      <c r="K802" s="8"/>
      <c r="L802" s="8"/>
      <c r="M802" s="8"/>
      <c r="N802" s="8"/>
      <c r="O802" s="8"/>
      <c r="P802" s="8"/>
      <c r="Q802" s="8"/>
      <c r="R802" s="8"/>
      <c r="S802" s="8"/>
      <c r="T802" s="8"/>
      <c r="U802" s="8"/>
    </row>
    <row r="803" ht="15.75" customHeight="1">
      <c r="B803" s="8"/>
      <c r="C803" s="8"/>
      <c r="D803" s="8"/>
      <c r="E803" s="8"/>
      <c r="F803" s="8"/>
      <c r="G803" s="8"/>
      <c r="H803" s="8"/>
      <c r="I803" s="8"/>
      <c r="J803" s="8"/>
      <c r="K803" s="8"/>
      <c r="L803" s="8"/>
      <c r="M803" s="8"/>
      <c r="N803" s="8"/>
      <c r="O803" s="8"/>
      <c r="P803" s="8"/>
      <c r="Q803" s="8"/>
      <c r="R803" s="8"/>
      <c r="S803" s="8"/>
      <c r="T803" s="8"/>
      <c r="U803" s="8"/>
    </row>
    <row r="804" ht="15.75" customHeight="1">
      <c r="B804" s="8"/>
      <c r="C804" s="8"/>
      <c r="D804" s="8"/>
      <c r="E804" s="8"/>
      <c r="F804" s="8"/>
      <c r="G804" s="8"/>
      <c r="H804" s="8"/>
      <c r="I804" s="8"/>
      <c r="J804" s="8"/>
      <c r="K804" s="8"/>
      <c r="L804" s="8"/>
      <c r="M804" s="8"/>
      <c r="N804" s="8"/>
      <c r="O804" s="8"/>
      <c r="P804" s="8"/>
      <c r="Q804" s="8"/>
      <c r="R804" s="8"/>
      <c r="S804" s="8"/>
      <c r="T804" s="8"/>
      <c r="U804" s="8"/>
    </row>
    <row r="805" ht="15.75" customHeight="1">
      <c r="B805" s="8"/>
      <c r="C805" s="8"/>
      <c r="D805" s="8"/>
      <c r="E805" s="8"/>
      <c r="F805" s="8"/>
      <c r="G805" s="8"/>
      <c r="H805" s="8"/>
      <c r="I805" s="8"/>
      <c r="J805" s="8"/>
      <c r="K805" s="8"/>
      <c r="L805" s="8"/>
      <c r="M805" s="8"/>
      <c r="N805" s="8"/>
      <c r="O805" s="8"/>
      <c r="P805" s="8"/>
      <c r="Q805" s="8"/>
      <c r="R805" s="8"/>
      <c r="S805" s="8"/>
      <c r="T805" s="8"/>
      <c r="U805" s="8"/>
    </row>
    <row r="806" ht="15.75" customHeight="1">
      <c r="B806" s="8"/>
      <c r="C806" s="8"/>
      <c r="D806" s="8"/>
      <c r="E806" s="8"/>
      <c r="F806" s="8"/>
      <c r="G806" s="8"/>
      <c r="H806" s="8"/>
      <c r="I806" s="8"/>
      <c r="J806" s="8"/>
      <c r="K806" s="8"/>
      <c r="L806" s="8"/>
      <c r="M806" s="8"/>
      <c r="N806" s="8"/>
      <c r="O806" s="8"/>
      <c r="P806" s="8"/>
      <c r="Q806" s="8"/>
      <c r="R806" s="8"/>
      <c r="S806" s="8"/>
      <c r="T806" s="8"/>
      <c r="U806" s="8"/>
    </row>
    <row r="807" ht="15.75" customHeight="1">
      <c r="B807" s="8"/>
      <c r="C807" s="8"/>
      <c r="D807" s="8"/>
      <c r="E807" s="8"/>
      <c r="F807" s="8"/>
      <c r="G807" s="8"/>
      <c r="H807" s="8"/>
      <c r="I807" s="8"/>
      <c r="J807" s="8"/>
      <c r="K807" s="8"/>
      <c r="L807" s="8"/>
      <c r="M807" s="8"/>
      <c r="N807" s="8"/>
      <c r="O807" s="8"/>
      <c r="P807" s="8"/>
      <c r="Q807" s="8"/>
      <c r="R807" s="8"/>
      <c r="S807" s="8"/>
      <c r="T807" s="8"/>
      <c r="U807" s="8"/>
    </row>
    <row r="808" ht="15.75" customHeight="1">
      <c r="B808" s="8"/>
      <c r="C808" s="8"/>
      <c r="D808" s="8"/>
      <c r="E808" s="8"/>
      <c r="F808" s="8"/>
      <c r="G808" s="8"/>
      <c r="H808" s="8"/>
      <c r="I808" s="8"/>
      <c r="J808" s="8"/>
      <c r="K808" s="8"/>
      <c r="L808" s="8"/>
      <c r="M808" s="8"/>
      <c r="N808" s="8"/>
      <c r="O808" s="8"/>
      <c r="P808" s="8"/>
      <c r="Q808" s="8"/>
      <c r="R808" s="8"/>
      <c r="S808" s="8"/>
      <c r="T808" s="8"/>
      <c r="U808" s="8"/>
    </row>
    <row r="809" ht="15.75" customHeight="1">
      <c r="B809" s="8"/>
      <c r="C809" s="8"/>
      <c r="D809" s="8"/>
      <c r="E809" s="8"/>
      <c r="F809" s="8"/>
      <c r="G809" s="8"/>
      <c r="H809" s="8"/>
      <c r="I809" s="8"/>
      <c r="J809" s="8"/>
      <c r="K809" s="8"/>
      <c r="L809" s="8"/>
      <c r="M809" s="8"/>
      <c r="N809" s="8"/>
      <c r="O809" s="8"/>
      <c r="P809" s="8"/>
      <c r="Q809" s="8"/>
      <c r="R809" s="8"/>
      <c r="S809" s="8"/>
      <c r="T809" s="8"/>
      <c r="U809" s="8"/>
    </row>
    <row r="810" ht="15.75" customHeight="1">
      <c r="B810" s="8"/>
      <c r="C810" s="8"/>
      <c r="D810" s="8"/>
      <c r="E810" s="8"/>
      <c r="F810" s="8"/>
      <c r="G810" s="8"/>
      <c r="H810" s="8"/>
      <c r="I810" s="8"/>
      <c r="J810" s="8"/>
      <c r="K810" s="8"/>
      <c r="L810" s="8"/>
      <c r="M810" s="8"/>
      <c r="N810" s="8"/>
      <c r="O810" s="8"/>
      <c r="P810" s="8"/>
      <c r="Q810" s="8"/>
      <c r="R810" s="8"/>
      <c r="S810" s="8"/>
      <c r="T810" s="8"/>
      <c r="U810" s="8"/>
    </row>
    <row r="811" ht="15.75" customHeight="1">
      <c r="B811" s="8"/>
      <c r="C811" s="8"/>
      <c r="D811" s="8"/>
      <c r="E811" s="8"/>
      <c r="F811" s="8"/>
      <c r="G811" s="8"/>
      <c r="H811" s="8"/>
      <c r="I811" s="8"/>
      <c r="J811" s="8"/>
      <c r="K811" s="8"/>
      <c r="L811" s="8"/>
      <c r="M811" s="8"/>
      <c r="N811" s="8"/>
      <c r="O811" s="8"/>
      <c r="P811" s="8"/>
      <c r="Q811" s="8"/>
      <c r="R811" s="8"/>
      <c r="S811" s="8"/>
      <c r="T811" s="8"/>
      <c r="U811" s="8"/>
    </row>
    <row r="812" ht="15.75" customHeight="1">
      <c r="B812" s="8"/>
      <c r="C812" s="8"/>
      <c r="D812" s="8"/>
      <c r="E812" s="8"/>
      <c r="F812" s="8"/>
      <c r="G812" s="8"/>
      <c r="H812" s="8"/>
      <c r="I812" s="8"/>
      <c r="J812" s="8"/>
      <c r="K812" s="8"/>
      <c r="L812" s="8"/>
      <c r="M812" s="8"/>
      <c r="N812" s="8"/>
      <c r="O812" s="8"/>
      <c r="P812" s="8"/>
      <c r="Q812" s="8"/>
      <c r="R812" s="8"/>
      <c r="S812" s="8"/>
      <c r="T812" s="8"/>
      <c r="U812" s="8"/>
    </row>
    <row r="813" ht="15.75" customHeight="1">
      <c r="B813" s="8"/>
      <c r="C813" s="8"/>
      <c r="D813" s="8"/>
      <c r="E813" s="8"/>
      <c r="F813" s="8"/>
      <c r="G813" s="8"/>
      <c r="H813" s="8"/>
      <c r="I813" s="8"/>
      <c r="J813" s="8"/>
      <c r="K813" s="8"/>
      <c r="L813" s="8"/>
      <c r="M813" s="8"/>
      <c r="N813" s="8"/>
      <c r="O813" s="8"/>
      <c r="P813" s="8"/>
      <c r="Q813" s="8"/>
      <c r="R813" s="8"/>
      <c r="S813" s="8"/>
      <c r="T813" s="8"/>
      <c r="U813" s="8"/>
    </row>
    <row r="814" ht="15.75" customHeight="1">
      <c r="B814" s="8"/>
      <c r="C814" s="8"/>
      <c r="D814" s="8"/>
      <c r="E814" s="8"/>
      <c r="F814" s="8"/>
      <c r="G814" s="8"/>
      <c r="H814" s="8"/>
      <c r="I814" s="8"/>
      <c r="J814" s="8"/>
      <c r="K814" s="8"/>
      <c r="L814" s="8"/>
      <c r="M814" s="8"/>
      <c r="N814" s="8"/>
      <c r="O814" s="8"/>
      <c r="P814" s="8"/>
      <c r="Q814" s="8"/>
      <c r="R814" s="8"/>
      <c r="S814" s="8"/>
      <c r="T814" s="8"/>
      <c r="U814" s="8"/>
    </row>
    <row r="815" ht="15.75" customHeight="1">
      <c r="B815" s="8"/>
      <c r="C815" s="8"/>
      <c r="D815" s="8"/>
      <c r="E815" s="8"/>
      <c r="F815" s="8"/>
      <c r="G815" s="8"/>
      <c r="H815" s="8"/>
      <c r="I815" s="8"/>
      <c r="J815" s="8"/>
      <c r="K815" s="8"/>
      <c r="L815" s="8"/>
      <c r="M815" s="8"/>
      <c r="N815" s="8"/>
      <c r="O815" s="8"/>
      <c r="P815" s="8"/>
      <c r="Q815" s="8"/>
      <c r="R815" s="8"/>
      <c r="S815" s="8"/>
      <c r="T815" s="8"/>
      <c r="U815" s="8"/>
    </row>
    <row r="816" ht="15.75" customHeight="1">
      <c r="B816" s="8"/>
      <c r="C816" s="8"/>
      <c r="D816" s="8"/>
      <c r="E816" s="8"/>
      <c r="F816" s="8"/>
      <c r="G816" s="8"/>
      <c r="H816" s="8"/>
      <c r="I816" s="8"/>
      <c r="J816" s="8"/>
      <c r="K816" s="8"/>
      <c r="L816" s="8"/>
      <c r="M816" s="8"/>
      <c r="N816" s="8"/>
      <c r="O816" s="8"/>
      <c r="P816" s="8"/>
      <c r="Q816" s="8"/>
      <c r="R816" s="8"/>
      <c r="S816" s="8"/>
      <c r="T816" s="8"/>
      <c r="U816" s="8"/>
    </row>
    <row r="817" ht="15.75" customHeight="1">
      <c r="B817" s="8"/>
      <c r="C817" s="8"/>
      <c r="D817" s="8"/>
      <c r="E817" s="8"/>
      <c r="F817" s="8"/>
      <c r="G817" s="8"/>
      <c r="H817" s="8"/>
      <c r="I817" s="8"/>
      <c r="J817" s="8"/>
      <c r="K817" s="8"/>
      <c r="L817" s="8"/>
      <c r="M817" s="8"/>
      <c r="N817" s="8"/>
      <c r="O817" s="8"/>
      <c r="P817" s="8"/>
      <c r="Q817" s="8"/>
      <c r="R817" s="8"/>
      <c r="S817" s="8"/>
      <c r="T817" s="8"/>
      <c r="U817" s="8"/>
    </row>
    <row r="818" ht="15.75" customHeight="1">
      <c r="B818" s="8"/>
      <c r="C818" s="8"/>
      <c r="D818" s="8"/>
      <c r="E818" s="8"/>
      <c r="F818" s="8"/>
      <c r="G818" s="8"/>
      <c r="H818" s="8"/>
      <c r="I818" s="8"/>
      <c r="J818" s="8"/>
      <c r="K818" s="8"/>
      <c r="L818" s="8"/>
      <c r="M818" s="8"/>
      <c r="N818" s="8"/>
      <c r="O818" s="8"/>
      <c r="P818" s="8"/>
      <c r="Q818" s="8"/>
      <c r="R818" s="8"/>
      <c r="S818" s="8"/>
      <c r="T818" s="8"/>
      <c r="U818" s="8"/>
    </row>
    <row r="819" ht="15.75" customHeight="1">
      <c r="B819" s="8"/>
      <c r="C819" s="8"/>
      <c r="D819" s="8"/>
      <c r="E819" s="8"/>
      <c r="F819" s="8"/>
      <c r="G819" s="8"/>
      <c r="H819" s="8"/>
      <c r="I819" s="8"/>
      <c r="J819" s="8"/>
      <c r="K819" s="8"/>
      <c r="L819" s="8"/>
      <c r="M819" s="8"/>
      <c r="N819" s="8"/>
      <c r="O819" s="8"/>
      <c r="P819" s="8"/>
      <c r="Q819" s="8"/>
      <c r="R819" s="8"/>
      <c r="S819" s="8"/>
      <c r="T819" s="8"/>
      <c r="U819" s="8"/>
    </row>
    <row r="820" ht="15.75" customHeight="1">
      <c r="B820" s="8"/>
      <c r="C820" s="8"/>
      <c r="D820" s="8"/>
      <c r="E820" s="8"/>
      <c r="F820" s="8"/>
      <c r="G820" s="8"/>
      <c r="H820" s="8"/>
      <c r="I820" s="8"/>
      <c r="J820" s="8"/>
      <c r="K820" s="8"/>
      <c r="L820" s="8"/>
      <c r="M820" s="8"/>
      <c r="N820" s="8"/>
      <c r="O820" s="8"/>
      <c r="P820" s="8"/>
      <c r="Q820" s="8"/>
      <c r="R820" s="8"/>
      <c r="S820" s="8"/>
      <c r="T820" s="8"/>
      <c r="U820" s="8"/>
    </row>
    <row r="821" ht="15.75" customHeight="1">
      <c r="B821" s="8"/>
      <c r="C821" s="8"/>
      <c r="D821" s="8"/>
      <c r="E821" s="8"/>
      <c r="F821" s="8"/>
      <c r="G821" s="8"/>
      <c r="H821" s="8"/>
      <c r="I821" s="8"/>
      <c r="J821" s="8"/>
      <c r="K821" s="8"/>
      <c r="L821" s="8"/>
      <c r="M821" s="8"/>
      <c r="N821" s="8"/>
      <c r="O821" s="8"/>
      <c r="P821" s="8"/>
      <c r="Q821" s="8"/>
      <c r="R821" s="8"/>
      <c r="S821" s="8"/>
      <c r="T821" s="8"/>
      <c r="U821" s="8"/>
    </row>
    <row r="822" ht="15.75" customHeight="1">
      <c r="B822" s="8"/>
      <c r="C822" s="8"/>
      <c r="D822" s="8"/>
      <c r="E822" s="8"/>
      <c r="F822" s="8"/>
      <c r="G822" s="8"/>
      <c r="H822" s="8"/>
      <c r="I822" s="8"/>
      <c r="J822" s="8"/>
      <c r="K822" s="8"/>
      <c r="L822" s="8"/>
      <c r="M822" s="8"/>
      <c r="N822" s="8"/>
      <c r="O822" s="8"/>
      <c r="P822" s="8"/>
      <c r="Q822" s="8"/>
      <c r="R822" s="8"/>
      <c r="S822" s="8"/>
      <c r="T822" s="8"/>
      <c r="U822" s="8"/>
    </row>
    <row r="823" ht="15.75" customHeight="1">
      <c r="B823" s="8"/>
      <c r="C823" s="8"/>
      <c r="D823" s="8"/>
      <c r="E823" s="8"/>
      <c r="F823" s="8"/>
      <c r="G823" s="8"/>
      <c r="H823" s="8"/>
      <c r="I823" s="8"/>
      <c r="J823" s="8"/>
      <c r="K823" s="8"/>
      <c r="L823" s="8"/>
      <c r="M823" s="8"/>
      <c r="N823" s="8"/>
      <c r="O823" s="8"/>
      <c r="P823" s="8"/>
      <c r="Q823" s="8"/>
      <c r="R823" s="8"/>
      <c r="S823" s="8"/>
      <c r="T823" s="8"/>
      <c r="U823" s="8"/>
    </row>
    <row r="824" ht="15.75" customHeight="1">
      <c r="B824" s="8"/>
      <c r="C824" s="8"/>
      <c r="D824" s="8"/>
      <c r="E824" s="8"/>
      <c r="F824" s="8"/>
      <c r="G824" s="8"/>
      <c r="H824" s="8"/>
      <c r="I824" s="8"/>
      <c r="J824" s="8"/>
      <c r="K824" s="8"/>
      <c r="L824" s="8"/>
      <c r="M824" s="8"/>
      <c r="N824" s="8"/>
      <c r="O824" s="8"/>
      <c r="P824" s="8"/>
      <c r="Q824" s="8"/>
      <c r="R824" s="8"/>
      <c r="S824" s="8"/>
      <c r="T824" s="8"/>
      <c r="U824" s="8"/>
    </row>
    <row r="825" ht="15.75" customHeight="1">
      <c r="B825" s="8"/>
      <c r="C825" s="8"/>
      <c r="D825" s="8"/>
      <c r="E825" s="8"/>
      <c r="F825" s="8"/>
      <c r="G825" s="8"/>
      <c r="H825" s="8"/>
      <c r="I825" s="8"/>
      <c r="J825" s="8"/>
      <c r="K825" s="8"/>
      <c r="L825" s="8"/>
      <c r="M825" s="8"/>
      <c r="N825" s="8"/>
      <c r="O825" s="8"/>
      <c r="P825" s="8"/>
      <c r="Q825" s="8"/>
      <c r="R825" s="8"/>
      <c r="S825" s="8"/>
      <c r="T825" s="8"/>
      <c r="U825" s="8"/>
    </row>
    <row r="826" ht="15.75" customHeight="1">
      <c r="B826" s="8"/>
      <c r="C826" s="8"/>
      <c r="D826" s="8"/>
      <c r="E826" s="8"/>
      <c r="F826" s="8"/>
      <c r="G826" s="8"/>
      <c r="H826" s="8"/>
      <c r="I826" s="8"/>
      <c r="J826" s="8"/>
      <c r="K826" s="8"/>
      <c r="L826" s="8"/>
      <c r="M826" s="8"/>
      <c r="N826" s="8"/>
      <c r="O826" s="8"/>
      <c r="P826" s="8"/>
      <c r="Q826" s="8"/>
      <c r="R826" s="8"/>
      <c r="S826" s="8"/>
      <c r="T826" s="8"/>
      <c r="U826" s="8"/>
    </row>
    <row r="827" ht="15.75" customHeight="1">
      <c r="B827" s="8"/>
      <c r="C827" s="8"/>
      <c r="D827" s="8"/>
      <c r="E827" s="8"/>
      <c r="F827" s="8"/>
      <c r="G827" s="8"/>
      <c r="H827" s="8"/>
      <c r="I827" s="8"/>
      <c r="J827" s="8"/>
      <c r="K827" s="8"/>
      <c r="L827" s="8"/>
      <c r="M827" s="8"/>
      <c r="N827" s="8"/>
      <c r="O827" s="8"/>
      <c r="P827" s="8"/>
      <c r="Q827" s="8"/>
      <c r="R827" s="8"/>
      <c r="S827" s="8"/>
      <c r="T827" s="8"/>
      <c r="U827" s="8"/>
    </row>
    <row r="828" ht="15.75" customHeight="1">
      <c r="B828" s="8"/>
      <c r="C828" s="8"/>
      <c r="D828" s="8"/>
      <c r="E828" s="8"/>
      <c r="F828" s="8"/>
      <c r="G828" s="8"/>
      <c r="H828" s="8"/>
      <c r="I828" s="8"/>
      <c r="J828" s="8"/>
      <c r="K828" s="8"/>
      <c r="L828" s="8"/>
      <c r="M828" s="8"/>
      <c r="N828" s="8"/>
      <c r="O828" s="8"/>
      <c r="P828" s="8"/>
      <c r="Q828" s="8"/>
      <c r="R828" s="8"/>
      <c r="S828" s="8"/>
      <c r="T828" s="8"/>
      <c r="U828" s="8"/>
    </row>
    <row r="829" ht="15.75" customHeight="1">
      <c r="B829" s="8"/>
      <c r="C829" s="8"/>
      <c r="D829" s="8"/>
      <c r="E829" s="8"/>
      <c r="F829" s="8"/>
      <c r="G829" s="8"/>
      <c r="H829" s="8"/>
      <c r="I829" s="8"/>
      <c r="J829" s="8"/>
      <c r="K829" s="8"/>
      <c r="L829" s="8"/>
      <c r="M829" s="8"/>
      <c r="N829" s="8"/>
      <c r="O829" s="8"/>
      <c r="P829" s="8"/>
      <c r="Q829" s="8"/>
      <c r="R829" s="8"/>
      <c r="S829" s="8"/>
      <c r="T829" s="8"/>
      <c r="U829" s="8"/>
    </row>
    <row r="830" ht="15.75" customHeight="1">
      <c r="B830" s="8"/>
      <c r="C830" s="8"/>
      <c r="D830" s="8"/>
      <c r="E830" s="8"/>
      <c r="F830" s="8"/>
      <c r="G830" s="8"/>
      <c r="H830" s="8"/>
      <c r="I830" s="8"/>
      <c r="J830" s="8"/>
      <c r="K830" s="8"/>
      <c r="L830" s="8"/>
      <c r="M830" s="8"/>
      <c r="N830" s="8"/>
      <c r="O830" s="8"/>
      <c r="P830" s="8"/>
      <c r="Q830" s="8"/>
      <c r="R830" s="8"/>
      <c r="S830" s="8"/>
      <c r="T830" s="8"/>
      <c r="U830" s="8"/>
    </row>
    <row r="831" ht="15.75" customHeight="1">
      <c r="B831" s="8"/>
      <c r="C831" s="8"/>
      <c r="D831" s="8"/>
      <c r="E831" s="8"/>
      <c r="F831" s="8"/>
      <c r="G831" s="8"/>
      <c r="H831" s="8"/>
      <c r="I831" s="8"/>
      <c r="J831" s="8"/>
      <c r="K831" s="8"/>
      <c r="L831" s="8"/>
      <c r="M831" s="8"/>
      <c r="N831" s="8"/>
      <c r="O831" s="8"/>
      <c r="P831" s="8"/>
      <c r="Q831" s="8"/>
      <c r="R831" s="8"/>
      <c r="S831" s="8"/>
      <c r="T831" s="8"/>
      <c r="U831" s="8"/>
    </row>
    <row r="832" ht="15.75" customHeight="1">
      <c r="B832" s="8"/>
      <c r="C832" s="8"/>
      <c r="D832" s="8"/>
      <c r="E832" s="8"/>
      <c r="F832" s="8"/>
      <c r="G832" s="8"/>
      <c r="H832" s="8"/>
      <c r="I832" s="8"/>
      <c r="J832" s="8"/>
      <c r="K832" s="8"/>
      <c r="L832" s="8"/>
      <c r="M832" s="8"/>
      <c r="N832" s="8"/>
      <c r="O832" s="8"/>
      <c r="P832" s="8"/>
      <c r="Q832" s="8"/>
      <c r="R832" s="8"/>
      <c r="S832" s="8"/>
      <c r="T832" s="8"/>
      <c r="U832" s="8"/>
    </row>
    <row r="833" ht="15.75" customHeight="1">
      <c r="B833" s="8"/>
      <c r="C833" s="8"/>
      <c r="D833" s="8"/>
      <c r="E833" s="8"/>
      <c r="F833" s="8"/>
      <c r="G833" s="8"/>
      <c r="H833" s="8"/>
      <c r="I833" s="8"/>
      <c r="J833" s="8"/>
      <c r="K833" s="8"/>
      <c r="L833" s="8"/>
      <c r="M833" s="8"/>
      <c r="N833" s="8"/>
      <c r="O833" s="8"/>
      <c r="P833" s="8"/>
      <c r="Q833" s="8"/>
      <c r="R833" s="8"/>
      <c r="S833" s="8"/>
      <c r="T833" s="8"/>
      <c r="U833" s="8"/>
    </row>
    <row r="834" ht="15.75" customHeight="1">
      <c r="B834" s="8"/>
      <c r="C834" s="8"/>
      <c r="D834" s="8"/>
      <c r="E834" s="8"/>
      <c r="F834" s="8"/>
      <c r="G834" s="8"/>
      <c r="H834" s="8"/>
      <c r="I834" s="8"/>
      <c r="J834" s="8"/>
      <c r="K834" s="8"/>
      <c r="L834" s="8"/>
      <c r="M834" s="8"/>
      <c r="N834" s="8"/>
      <c r="O834" s="8"/>
      <c r="P834" s="8"/>
      <c r="Q834" s="8"/>
      <c r="R834" s="8"/>
      <c r="S834" s="8"/>
      <c r="T834" s="8"/>
      <c r="U834" s="8"/>
    </row>
    <row r="835" ht="15.75" customHeight="1">
      <c r="B835" s="8"/>
      <c r="C835" s="8"/>
      <c r="D835" s="8"/>
      <c r="E835" s="8"/>
      <c r="F835" s="8"/>
      <c r="G835" s="8"/>
      <c r="H835" s="8"/>
      <c r="I835" s="8"/>
      <c r="J835" s="8"/>
      <c r="K835" s="8"/>
      <c r="L835" s="8"/>
      <c r="M835" s="8"/>
      <c r="N835" s="8"/>
      <c r="O835" s="8"/>
      <c r="P835" s="8"/>
      <c r="Q835" s="8"/>
      <c r="R835" s="8"/>
      <c r="S835" s="8"/>
      <c r="T835" s="8"/>
      <c r="U835" s="8"/>
    </row>
    <row r="836" ht="15.75" customHeight="1">
      <c r="B836" s="8"/>
      <c r="C836" s="8"/>
      <c r="D836" s="8"/>
      <c r="E836" s="8"/>
      <c r="F836" s="8"/>
      <c r="G836" s="8"/>
      <c r="H836" s="8"/>
      <c r="I836" s="8"/>
      <c r="J836" s="8"/>
      <c r="K836" s="8"/>
      <c r="L836" s="8"/>
      <c r="M836" s="8"/>
      <c r="N836" s="8"/>
      <c r="O836" s="8"/>
      <c r="P836" s="8"/>
      <c r="Q836" s="8"/>
      <c r="R836" s="8"/>
      <c r="S836" s="8"/>
      <c r="T836" s="8"/>
      <c r="U836" s="8"/>
    </row>
    <row r="837" ht="15.75" customHeight="1">
      <c r="B837" s="8"/>
      <c r="C837" s="8"/>
      <c r="D837" s="8"/>
      <c r="E837" s="8"/>
      <c r="F837" s="8"/>
      <c r="G837" s="8"/>
      <c r="H837" s="8"/>
      <c r="I837" s="8"/>
      <c r="J837" s="8"/>
      <c r="K837" s="8"/>
      <c r="L837" s="8"/>
      <c r="M837" s="8"/>
      <c r="N837" s="8"/>
      <c r="O837" s="8"/>
      <c r="P837" s="8"/>
      <c r="Q837" s="8"/>
      <c r="R837" s="8"/>
      <c r="S837" s="8"/>
      <c r="T837" s="8"/>
      <c r="U837" s="8"/>
    </row>
    <row r="838" ht="15.75" customHeight="1">
      <c r="B838" s="8"/>
      <c r="C838" s="8"/>
      <c r="D838" s="8"/>
      <c r="E838" s="8"/>
      <c r="F838" s="8"/>
      <c r="G838" s="8"/>
      <c r="H838" s="8"/>
      <c r="I838" s="8"/>
      <c r="J838" s="8"/>
      <c r="K838" s="8"/>
      <c r="L838" s="8"/>
      <c r="M838" s="8"/>
      <c r="N838" s="8"/>
      <c r="O838" s="8"/>
      <c r="P838" s="8"/>
      <c r="Q838" s="8"/>
      <c r="R838" s="8"/>
      <c r="S838" s="8"/>
      <c r="T838" s="8"/>
      <c r="U838" s="8"/>
    </row>
    <row r="839" ht="15.75" customHeight="1">
      <c r="B839" s="8"/>
      <c r="C839" s="8"/>
      <c r="D839" s="8"/>
      <c r="E839" s="8"/>
      <c r="F839" s="8"/>
      <c r="G839" s="8"/>
      <c r="H839" s="8"/>
      <c r="I839" s="8"/>
      <c r="J839" s="8"/>
      <c r="K839" s="8"/>
      <c r="L839" s="8"/>
      <c r="M839" s="8"/>
      <c r="N839" s="8"/>
      <c r="O839" s="8"/>
      <c r="P839" s="8"/>
      <c r="Q839" s="8"/>
      <c r="R839" s="8"/>
      <c r="S839" s="8"/>
      <c r="T839" s="8"/>
      <c r="U839" s="8"/>
    </row>
    <row r="840" ht="15.75" customHeight="1">
      <c r="B840" s="8"/>
      <c r="C840" s="8"/>
      <c r="D840" s="8"/>
      <c r="E840" s="8"/>
      <c r="F840" s="8"/>
      <c r="G840" s="8"/>
      <c r="H840" s="8"/>
      <c r="I840" s="8"/>
      <c r="J840" s="8"/>
      <c r="K840" s="8"/>
      <c r="L840" s="8"/>
      <c r="M840" s="8"/>
      <c r="N840" s="8"/>
      <c r="O840" s="8"/>
      <c r="P840" s="8"/>
      <c r="Q840" s="8"/>
      <c r="R840" s="8"/>
      <c r="S840" s="8"/>
      <c r="T840" s="8"/>
      <c r="U840" s="8"/>
    </row>
    <row r="841" ht="15.75" customHeight="1">
      <c r="B841" s="8"/>
      <c r="C841" s="8"/>
      <c r="D841" s="8"/>
      <c r="E841" s="8"/>
      <c r="F841" s="8"/>
      <c r="G841" s="8"/>
      <c r="H841" s="8"/>
      <c r="I841" s="8"/>
      <c r="J841" s="8"/>
      <c r="K841" s="8"/>
      <c r="L841" s="8"/>
      <c r="M841" s="8"/>
      <c r="N841" s="8"/>
      <c r="O841" s="8"/>
      <c r="P841" s="8"/>
      <c r="Q841" s="8"/>
      <c r="R841" s="8"/>
      <c r="S841" s="8"/>
      <c r="T841" s="8"/>
      <c r="U841" s="8"/>
    </row>
    <row r="842" ht="15.75" customHeight="1">
      <c r="B842" s="8"/>
      <c r="C842" s="8"/>
      <c r="D842" s="8"/>
      <c r="E842" s="8"/>
      <c r="F842" s="8"/>
      <c r="G842" s="8"/>
      <c r="H842" s="8"/>
      <c r="I842" s="8"/>
      <c r="J842" s="8"/>
      <c r="K842" s="8"/>
      <c r="L842" s="8"/>
      <c r="M842" s="8"/>
      <c r="N842" s="8"/>
      <c r="O842" s="8"/>
      <c r="P842" s="8"/>
      <c r="Q842" s="8"/>
      <c r="R842" s="8"/>
      <c r="S842" s="8"/>
      <c r="T842" s="8"/>
      <c r="U842" s="8"/>
    </row>
    <row r="843" ht="15.75" customHeight="1">
      <c r="B843" s="8"/>
      <c r="C843" s="8"/>
      <c r="D843" s="8"/>
      <c r="E843" s="8"/>
      <c r="F843" s="8"/>
      <c r="G843" s="8"/>
      <c r="H843" s="8"/>
      <c r="I843" s="8"/>
      <c r="J843" s="8"/>
      <c r="K843" s="8"/>
      <c r="L843" s="8"/>
      <c r="M843" s="8"/>
      <c r="N843" s="8"/>
      <c r="O843" s="8"/>
      <c r="P843" s="8"/>
      <c r="Q843" s="8"/>
      <c r="R843" s="8"/>
      <c r="S843" s="8"/>
      <c r="T843" s="8"/>
      <c r="U843" s="8"/>
    </row>
    <row r="844" ht="15.75" customHeight="1">
      <c r="B844" s="8"/>
      <c r="C844" s="8"/>
      <c r="D844" s="8"/>
      <c r="E844" s="8"/>
      <c r="F844" s="8"/>
      <c r="G844" s="8"/>
      <c r="H844" s="8"/>
      <c r="I844" s="8"/>
      <c r="J844" s="8"/>
      <c r="K844" s="8"/>
      <c r="L844" s="8"/>
      <c r="M844" s="8"/>
      <c r="N844" s="8"/>
      <c r="O844" s="8"/>
      <c r="P844" s="8"/>
      <c r="Q844" s="8"/>
      <c r="R844" s="8"/>
      <c r="S844" s="8"/>
      <c r="T844" s="8"/>
      <c r="U844" s="8"/>
    </row>
    <row r="845" ht="15.75" customHeight="1">
      <c r="B845" s="8"/>
      <c r="C845" s="8"/>
      <c r="D845" s="8"/>
      <c r="E845" s="8"/>
      <c r="F845" s="8"/>
      <c r="G845" s="8"/>
      <c r="H845" s="8"/>
      <c r="I845" s="8"/>
      <c r="J845" s="8"/>
      <c r="K845" s="8"/>
      <c r="L845" s="8"/>
      <c r="M845" s="8"/>
      <c r="N845" s="8"/>
      <c r="O845" s="8"/>
      <c r="P845" s="8"/>
      <c r="Q845" s="8"/>
      <c r="R845" s="8"/>
      <c r="S845" s="8"/>
      <c r="T845" s="8"/>
      <c r="U845" s="8"/>
    </row>
    <row r="846" ht="15.75" customHeight="1">
      <c r="B846" s="8"/>
      <c r="C846" s="8"/>
      <c r="D846" s="8"/>
      <c r="E846" s="8"/>
      <c r="F846" s="8"/>
      <c r="G846" s="8"/>
      <c r="H846" s="8"/>
      <c r="I846" s="8"/>
      <c r="J846" s="8"/>
      <c r="K846" s="8"/>
      <c r="L846" s="8"/>
      <c r="M846" s="8"/>
      <c r="N846" s="8"/>
      <c r="O846" s="8"/>
      <c r="P846" s="8"/>
      <c r="Q846" s="8"/>
      <c r="R846" s="8"/>
      <c r="S846" s="8"/>
      <c r="T846" s="8"/>
      <c r="U846" s="8"/>
    </row>
    <row r="847" ht="15.75" customHeight="1">
      <c r="B847" s="8"/>
      <c r="C847" s="8"/>
      <c r="D847" s="8"/>
      <c r="E847" s="8"/>
      <c r="F847" s="8"/>
      <c r="G847" s="8"/>
      <c r="H847" s="8"/>
      <c r="I847" s="8"/>
      <c r="J847" s="8"/>
      <c r="K847" s="8"/>
      <c r="L847" s="8"/>
      <c r="M847" s="8"/>
      <c r="N847" s="8"/>
      <c r="O847" s="8"/>
      <c r="P847" s="8"/>
      <c r="Q847" s="8"/>
      <c r="R847" s="8"/>
      <c r="S847" s="8"/>
      <c r="T847" s="8"/>
      <c r="U847" s="8"/>
    </row>
    <row r="848" ht="15.75" customHeight="1">
      <c r="B848" s="8"/>
      <c r="C848" s="8"/>
      <c r="D848" s="8"/>
      <c r="E848" s="8"/>
      <c r="F848" s="8"/>
      <c r="G848" s="8"/>
      <c r="H848" s="8"/>
      <c r="I848" s="8"/>
      <c r="J848" s="8"/>
      <c r="K848" s="8"/>
      <c r="L848" s="8"/>
      <c r="M848" s="8"/>
      <c r="N848" s="8"/>
      <c r="O848" s="8"/>
      <c r="P848" s="8"/>
      <c r="Q848" s="8"/>
      <c r="R848" s="8"/>
      <c r="S848" s="8"/>
      <c r="T848" s="8"/>
      <c r="U848" s="8"/>
    </row>
    <row r="849" ht="15.75" customHeight="1">
      <c r="B849" s="8"/>
      <c r="C849" s="8"/>
      <c r="D849" s="8"/>
      <c r="E849" s="8"/>
      <c r="F849" s="8"/>
      <c r="G849" s="8"/>
      <c r="H849" s="8"/>
      <c r="I849" s="8"/>
      <c r="J849" s="8"/>
      <c r="K849" s="8"/>
      <c r="L849" s="8"/>
      <c r="M849" s="8"/>
      <c r="N849" s="8"/>
      <c r="O849" s="8"/>
      <c r="P849" s="8"/>
      <c r="Q849" s="8"/>
      <c r="R849" s="8"/>
      <c r="S849" s="8"/>
      <c r="T849" s="8"/>
      <c r="U849" s="8"/>
    </row>
    <row r="850" ht="15.75" customHeight="1">
      <c r="B850" s="8"/>
      <c r="C850" s="8"/>
      <c r="D850" s="8"/>
      <c r="E850" s="8"/>
      <c r="F850" s="8"/>
      <c r="G850" s="8"/>
      <c r="H850" s="8"/>
      <c r="I850" s="8"/>
      <c r="J850" s="8"/>
      <c r="K850" s="8"/>
      <c r="L850" s="8"/>
      <c r="M850" s="8"/>
      <c r="N850" s="8"/>
      <c r="O850" s="8"/>
      <c r="P850" s="8"/>
      <c r="Q850" s="8"/>
      <c r="R850" s="8"/>
      <c r="S850" s="8"/>
      <c r="T850" s="8"/>
      <c r="U850" s="8"/>
    </row>
    <row r="851" ht="15.75" customHeight="1">
      <c r="B851" s="8"/>
      <c r="C851" s="8"/>
      <c r="D851" s="8"/>
      <c r="E851" s="8"/>
      <c r="F851" s="8"/>
      <c r="G851" s="8"/>
      <c r="H851" s="8"/>
      <c r="I851" s="8"/>
      <c r="J851" s="8"/>
      <c r="K851" s="8"/>
      <c r="L851" s="8"/>
      <c r="M851" s="8"/>
      <c r="N851" s="8"/>
      <c r="O851" s="8"/>
      <c r="P851" s="8"/>
      <c r="Q851" s="8"/>
      <c r="R851" s="8"/>
      <c r="S851" s="8"/>
      <c r="T851" s="8"/>
      <c r="U851" s="8"/>
    </row>
    <row r="852" ht="15.75" customHeight="1">
      <c r="B852" s="8"/>
      <c r="C852" s="8"/>
      <c r="D852" s="8"/>
      <c r="E852" s="8"/>
      <c r="F852" s="8"/>
      <c r="G852" s="8"/>
      <c r="H852" s="8"/>
      <c r="I852" s="8"/>
      <c r="J852" s="8"/>
      <c r="K852" s="8"/>
      <c r="L852" s="8"/>
      <c r="M852" s="8"/>
      <c r="N852" s="8"/>
      <c r="O852" s="8"/>
      <c r="P852" s="8"/>
      <c r="Q852" s="8"/>
      <c r="R852" s="8"/>
      <c r="S852" s="8"/>
      <c r="T852" s="8"/>
      <c r="U852" s="8"/>
    </row>
    <row r="853" ht="15.75" customHeight="1">
      <c r="B853" s="8"/>
      <c r="C853" s="8"/>
      <c r="D853" s="8"/>
      <c r="E853" s="8"/>
      <c r="F853" s="8"/>
      <c r="G853" s="8"/>
      <c r="H853" s="8"/>
      <c r="I853" s="8"/>
      <c r="J853" s="8"/>
      <c r="K853" s="8"/>
      <c r="L853" s="8"/>
      <c r="M853" s="8"/>
      <c r="N853" s="8"/>
      <c r="O853" s="8"/>
      <c r="P853" s="8"/>
      <c r="Q853" s="8"/>
      <c r="R853" s="8"/>
      <c r="S853" s="8"/>
      <c r="T853" s="8"/>
      <c r="U853" s="8"/>
    </row>
    <row r="854" ht="15.75" customHeight="1">
      <c r="B854" s="8"/>
      <c r="C854" s="8"/>
      <c r="D854" s="8"/>
      <c r="E854" s="8"/>
      <c r="F854" s="8"/>
      <c r="G854" s="8"/>
      <c r="H854" s="8"/>
      <c r="I854" s="8"/>
      <c r="J854" s="8"/>
      <c r="K854" s="8"/>
      <c r="L854" s="8"/>
      <c r="M854" s="8"/>
      <c r="N854" s="8"/>
      <c r="O854" s="8"/>
      <c r="P854" s="8"/>
      <c r="Q854" s="8"/>
      <c r="R854" s="8"/>
      <c r="S854" s="8"/>
      <c r="T854" s="8"/>
      <c r="U854" s="8"/>
    </row>
    <row r="855" ht="15.75" customHeight="1">
      <c r="B855" s="8"/>
      <c r="C855" s="8"/>
      <c r="D855" s="8"/>
      <c r="E855" s="8"/>
      <c r="F855" s="8"/>
      <c r="G855" s="8"/>
      <c r="H855" s="8"/>
      <c r="I855" s="8"/>
      <c r="J855" s="8"/>
      <c r="K855" s="8"/>
      <c r="L855" s="8"/>
      <c r="M855" s="8"/>
      <c r="N855" s="8"/>
      <c r="O855" s="8"/>
      <c r="P855" s="8"/>
      <c r="Q855" s="8"/>
      <c r="R855" s="8"/>
      <c r="S855" s="8"/>
      <c r="T855" s="8"/>
      <c r="U855" s="8"/>
    </row>
    <row r="856" ht="15.75" customHeight="1">
      <c r="B856" s="8"/>
      <c r="C856" s="8"/>
      <c r="D856" s="8"/>
      <c r="E856" s="8"/>
      <c r="F856" s="8"/>
      <c r="G856" s="8"/>
      <c r="H856" s="8"/>
      <c r="I856" s="8"/>
      <c r="J856" s="8"/>
      <c r="K856" s="8"/>
      <c r="L856" s="8"/>
      <c r="M856" s="8"/>
      <c r="N856" s="8"/>
      <c r="O856" s="8"/>
      <c r="P856" s="8"/>
      <c r="Q856" s="8"/>
      <c r="R856" s="8"/>
      <c r="S856" s="8"/>
      <c r="T856" s="8"/>
      <c r="U856" s="8"/>
    </row>
    <row r="857" ht="15.75" customHeight="1">
      <c r="B857" s="8"/>
      <c r="C857" s="8"/>
      <c r="D857" s="8"/>
      <c r="E857" s="8"/>
      <c r="F857" s="8"/>
      <c r="G857" s="8"/>
      <c r="H857" s="8"/>
      <c r="I857" s="8"/>
      <c r="J857" s="8"/>
      <c r="K857" s="8"/>
      <c r="L857" s="8"/>
      <c r="M857" s="8"/>
      <c r="N857" s="8"/>
      <c r="O857" s="8"/>
      <c r="P857" s="8"/>
      <c r="Q857" s="8"/>
      <c r="R857" s="8"/>
      <c r="S857" s="8"/>
      <c r="T857" s="8"/>
      <c r="U857" s="8"/>
    </row>
    <row r="858" ht="15.75" customHeight="1">
      <c r="B858" s="8"/>
      <c r="C858" s="8"/>
      <c r="D858" s="8"/>
      <c r="E858" s="8"/>
      <c r="F858" s="8"/>
      <c r="G858" s="8"/>
      <c r="H858" s="8"/>
      <c r="I858" s="8"/>
      <c r="J858" s="8"/>
      <c r="K858" s="8"/>
      <c r="L858" s="8"/>
      <c r="M858" s="8"/>
      <c r="N858" s="8"/>
      <c r="O858" s="8"/>
      <c r="P858" s="8"/>
      <c r="Q858" s="8"/>
      <c r="R858" s="8"/>
      <c r="S858" s="8"/>
      <c r="T858" s="8"/>
      <c r="U858" s="8"/>
    </row>
    <row r="859" ht="15.75" customHeight="1">
      <c r="B859" s="8"/>
      <c r="C859" s="8"/>
      <c r="D859" s="8"/>
      <c r="E859" s="8"/>
      <c r="F859" s="8"/>
      <c r="G859" s="8"/>
      <c r="H859" s="8"/>
      <c r="I859" s="8"/>
      <c r="J859" s="8"/>
      <c r="K859" s="8"/>
      <c r="L859" s="8"/>
      <c r="M859" s="8"/>
      <c r="N859" s="8"/>
      <c r="O859" s="8"/>
      <c r="P859" s="8"/>
      <c r="Q859" s="8"/>
      <c r="R859" s="8"/>
      <c r="S859" s="8"/>
      <c r="T859" s="8"/>
      <c r="U859" s="8"/>
    </row>
    <row r="860" ht="15.75" customHeight="1">
      <c r="B860" s="8"/>
      <c r="C860" s="8"/>
      <c r="D860" s="8"/>
      <c r="E860" s="8"/>
      <c r="F860" s="8"/>
      <c r="G860" s="8"/>
      <c r="H860" s="8"/>
      <c r="I860" s="8"/>
      <c r="J860" s="8"/>
      <c r="K860" s="8"/>
      <c r="L860" s="8"/>
      <c r="M860" s="8"/>
      <c r="N860" s="8"/>
      <c r="O860" s="8"/>
      <c r="P860" s="8"/>
      <c r="Q860" s="8"/>
      <c r="R860" s="8"/>
      <c r="S860" s="8"/>
      <c r="T860" s="8"/>
      <c r="U860" s="8"/>
    </row>
    <row r="861" ht="15.75" customHeight="1">
      <c r="B861" s="8"/>
      <c r="C861" s="8"/>
      <c r="D861" s="8"/>
      <c r="E861" s="8"/>
      <c r="F861" s="8"/>
      <c r="G861" s="8"/>
      <c r="H861" s="8"/>
      <c r="I861" s="8"/>
      <c r="J861" s="8"/>
      <c r="K861" s="8"/>
      <c r="L861" s="8"/>
      <c r="M861" s="8"/>
      <c r="N861" s="8"/>
      <c r="O861" s="8"/>
      <c r="P861" s="8"/>
      <c r="Q861" s="8"/>
      <c r="R861" s="8"/>
      <c r="S861" s="8"/>
      <c r="T861" s="8"/>
      <c r="U861" s="8"/>
    </row>
    <row r="862" ht="15.75" customHeight="1">
      <c r="B862" s="8"/>
      <c r="C862" s="8"/>
      <c r="D862" s="8"/>
      <c r="E862" s="8"/>
      <c r="F862" s="8"/>
      <c r="G862" s="8"/>
      <c r="H862" s="8"/>
      <c r="I862" s="8"/>
      <c r="J862" s="8"/>
      <c r="K862" s="8"/>
      <c r="L862" s="8"/>
      <c r="M862" s="8"/>
      <c r="N862" s="8"/>
      <c r="O862" s="8"/>
      <c r="P862" s="8"/>
      <c r="Q862" s="8"/>
      <c r="R862" s="8"/>
      <c r="S862" s="8"/>
      <c r="T862" s="8"/>
      <c r="U862" s="8"/>
    </row>
    <row r="863" ht="15.75" customHeight="1">
      <c r="B863" s="8"/>
      <c r="C863" s="8"/>
      <c r="D863" s="8"/>
      <c r="E863" s="8"/>
      <c r="F863" s="8"/>
      <c r="G863" s="8"/>
      <c r="H863" s="8"/>
      <c r="I863" s="8"/>
      <c r="J863" s="8"/>
      <c r="K863" s="8"/>
      <c r="L863" s="8"/>
      <c r="M863" s="8"/>
      <c r="N863" s="8"/>
      <c r="O863" s="8"/>
      <c r="P863" s="8"/>
      <c r="Q863" s="8"/>
      <c r="R863" s="8"/>
      <c r="S863" s="8"/>
      <c r="T863" s="8"/>
      <c r="U863" s="8"/>
    </row>
    <row r="864" ht="15.75" customHeight="1">
      <c r="B864" s="8"/>
      <c r="C864" s="8"/>
      <c r="D864" s="8"/>
      <c r="E864" s="8"/>
      <c r="F864" s="8"/>
      <c r="G864" s="8"/>
      <c r="H864" s="8"/>
      <c r="I864" s="8"/>
      <c r="J864" s="8"/>
      <c r="K864" s="8"/>
      <c r="L864" s="8"/>
      <c r="M864" s="8"/>
      <c r="N864" s="8"/>
      <c r="O864" s="8"/>
      <c r="P864" s="8"/>
      <c r="Q864" s="8"/>
      <c r="R864" s="8"/>
      <c r="S864" s="8"/>
      <c r="T864" s="8"/>
      <c r="U864" s="8"/>
    </row>
    <row r="865" ht="15.75" customHeight="1">
      <c r="B865" s="8"/>
      <c r="C865" s="8"/>
      <c r="D865" s="8"/>
      <c r="E865" s="8"/>
      <c r="F865" s="8"/>
      <c r="G865" s="8"/>
      <c r="H865" s="8"/>
      <c r="I865" s="8"/>
      <c r="J865" s="8"/>
      <c r="K865" s="8"/>
      <c r="L865" s="8"/>
      <c r="M865" s="8"/>
      <c r="N865" s="8"/>
      <c r="O865" s="8"/>
      <c r="P865" s="8"/>
      <c r="Q865" s="8"/>
      <c r="R865" s="8"/>
      <c r="S865" s="8"/>
      <c r="T865" s="8"/>
      <c r="U865" s="8"/>
    </row>
    <row r="866" ht="15.75" customHeight="1">
      <c r="B866" s="8"/>
      <c r="C866" s="8"/>
      <c r="D866" s="8"/>
      <c r="E866" s="8"/>
      <c r="F866" s="8"/>
      <c r="G866" s="8"/>
      <c r="H866" s="8"/>
      <c r="I866" s="8"/>
      <c r="J866" s="8"/>
      <c r="K866" s="8"/>
      <c r="L866" s="8"/>
      <c r="M866" s="8"/>
      <c r="N866" s="8"/>
      <c r="O866" s="8"/>
      <c r="P866" s="8"/>
      <c r="Q866" s="8"/>
      <c r="R866" s="8"/>
      <c r="S866" s="8"/>
      <c r="T866" s="8"/>
      <c r="U866" s="8"/>
    </row>
    <row r="867" ht="15.75" customHeight="1">
      <c r="B867" s="8"/>
      <c r="C867" s="8"/>
      <c r="D867" s="8"/>
      <c r="E867" s="8"/>
      <c r="F867" s="8"/>
      <c r="G867" s="8"/>
      <c r="H867" s="8"/>
      <c r="I867" s="8"/>
      <c r="J867" s="8"/>
      <c r="K867" s="8"/>
      <c r="L867" s="8"/>
      <c r="M867" s="8"/>
      <c r="N867" s="8"/>
      <c r="O867" s="8"/>
      <c r="P867" s="8"/>
      <c r="Q867" s="8"/>
      <c r="R867" s="8"/>
      <c r="S867" s="8"/>
      <c r="T867" s="8"/>
      <c r="U867" s="8"/>
    </row>
    <row r="868" ht="15.75" customHeight="1">
      <c r="B868" s="8"/>
      <c r="C868" s="8"/>
      <c r="D868" s="8"/>
      <c r="E868" s="8"/>
      <c r="F868" s="8"/>
      <c r="G868" s="8"/>
      <c r="H868" s="8"/>
      <c r="I868" s="8"/>
      <c r="J868" s="8"/>
      <c r="K868" s="8"/>
      <c r="L868" s="8"/>
      <c r="M868" s="8"/>
      <c r="N868" s="8"/>
      <c r="O868" s="8"/>
      <c r="P868" s="8"/>
      <c r="Q868" s="8"/>
      <c r="R868" s="8"/>
      <c r="S868" s="8"/>
      <c r="T868" s="8"/>
      <c r="U868" s="8"/>
    </row>
    <row r="869" ht="15.75" customHeight="1">
      <c r="B869" s="8"/>
      <c r="C869" s="8"/>
      <c r="D869" s="8"/>
      <c r="E869" s="8"/>
      <c r="F869" s="8"/>
      <c r="G869" s="8"/>
      <c r="H869" s="8"/>
      <c r="I869" s="8"/>
      <c r="J869" s="8"/>
      <c r="K869" s="8"/>
      <c r="L869" s="8"/>
      <c r="M869" s="8"/>
      <c r="N869" s="8"/>
      <c r="O869" s="8"/>
      <c r="P869" s="8"/>
      <c r="Q869" s="8"/>
      <c r="R869" s="8"/>
      <c r="S869" s="8"/>
      <c r="T869" s="8"/>
      <c r="U869" s="8"/>
    </row>
    <row r="870" ht="15.75" customHeight="1">
      <c r="B870" s="8"/>
      <c r="C870" s="8"/>
      <c r="D870" s="8"/>
      <c r="E870" s="8"/>
      <c r="F870" s="8"/>
      <c r="G870" s="8"/>
      <c r="H870" s="8"/>
      <c r="I870" s="8"/>
      <c r="J870" s="8"/>
      <c r="K870" s="8"/>
      <c r="L870" s="8"/>
      <c r="M870" s="8"/>
      <c r="N870" s="8"/>
      <c r="O870" s="8"/>
      <c r="P870" s="8"/>
      <c r="Q870" s="8"/>
      <c r="R870" s="8"/>
      <c r="S870" s="8"/>
      <c r="T870" s="8"/>
      <c r="U870" s="8"/>
    </row>
    <row r="871" ht="15.75" customHeight="1">
      <c r="B871" s="8"/>
      <c r="C871" s="8"/>
      <c r="D871" s="8"/>
      <c r="E871" s="8"/>
      <c r="F871" s="8"/>
      <c r="G871" s="8"/>
      <c r="H871" s="8"/>
      <c r="I871" s="8"/>
      <c r="J871" s="8"/>
      <c r="K871" s="8"/>
      <c r="L871" s="8"/>
      <c r="M871" s="8"/>
      <c r="N871" s="8"/>
      <c r="O871" s="8"/>
      <c r="P871" s="8"/>
      <c r="Q871" s="8"/>
      <c r="R871" s="8"/>
      <c r="S871" s="8"/>
      <c r="T871" s="8"/>
      <c r="U871" s="8"/>
    </row>
    <row r="872" ht="15.75" customHeight="1">
      <c r="B872" s="8"/>
      <c r="C872" s="8"/>
      <c r="D872" s="8"/>
      <c r="E872" s="8"/>
      <c r="F872" s="8"/>
      <c r="G872" s="8"/>
      <c r="H872" s="8"/>
      <c r="I872" s="8"/>
      <c r="J872" s="8"/>
      <c r="K872" s="8"/>
      <c r="L872" s="8"/>
      <c r="M872" s="8"/>
      <c r="N872" s="8"/>
      <c r="O872" s="8"/>
      <c r="P872" s="8"/>
      <c r="Q872" s="8"/>
      <c r="R872" s="8"/>
      <c r="S872" s="8"/>
      <c r="T872" s="8"/>
      <c r="U872" s="8"/>
    </row>
    <row r="873" ht="15.75" customHeight="1">
      <c r="B873" s="8"/>
      <c r="C873" s="8"/>
      <c r="D873" s="8"/>
      <c r="E873" s="8"/>
      <c r="F873" s="8"/>
      <c r="G873" s="8"/>
      <c r="H873" s="8"/>
      <c r="I873" s="8"/>
      <c r="J873" s="8"/>
      <c r="K873" s="8"/>
      <c r="L873" s="8"/>
      <c r="M873" s="8"/>
      <c r="N873" s="8"/>
      <c r="O873" s="8"/>
      <c r="P873" s="8"/>
      <c r="Q873" s="8"/>
      <c r="R873" s="8"/>
      <c r="S873" s="8"/>
      <c r="T873" s="8"/>
      <c r="U873" s="8"/>
    </row>
    <row r="874" ht="15.75" customHeight="1">
      <c r="B874" s="8"/>
      <c r="C874" s="8"/>
      <c r="D874" s="8"/>
      <c r="E874" s="8"/>
      <c r="F874" s="8"/>
      <c r="G874" s="8"/>
      <c r="H874" s="8"/>
      <c r="I874" s="8"/>
      <c r="J874" s="8"/>
      <c r="K874" s="8"/>
      <c r="L874" s="8"/>
      <c r="M874" s="8"/>
      <c r="N874" s="8"/>
      <c r="O874" s="8"/>
      <c r="P874" s="8"/>
      <c r="Q874" s="8"/>
      <c r="R874" s="8"/>
      <c r="S874" s="8"/>
      <c r="T874" s="8"/>
      <c r="U874" s="8"/>
    </row>
    <row r="875" ht="15.75" customHeight="1">
      <c r="B875" s="8"/>
      <c r="C875" s="8"/>
      <c r="D875" s="8"/>
      <c r="E875" s="8"/>
      <c r="F875" s="8"/>
      <c r="G875" s="8"/>
      <c r="H875" s="8"/>
      <c r="I875" s="8"/>
      <c r="J875" s="8"/>
      <c r="K875" s="8"/>
      <c r="L875" s="8"/>
      <c r="M875" s="8"/>
      <c r="N875" s="8"/>
      <c r="O875" s="8"/>
      <c r="P875" s="8"/>
      <c r="Q875" s="8"/>
      <c r="R875" s="8"/>
      <c r="S875" s="8"/>
      <c r="T875" s="8"/>
      <c r="U875" s="8"/>
    </row>
    <row r="876" ht="15.75" customHeight="1">
      <c r="B876" s="8"/>
      <c r="C876" s="8"/>
      <c r="D876" s="8"/>
      <c r="E876" s="8"/>
      <c r="F876" s="8"/>
      <c r="G876" s="8"/>
      <c r="H876" s="8"/>
      <c r="I876" s="8"/>
      <c r="J876" s="8"/>
      <c r="K876" s="8"/>
      <c r="L876" s="8"/>
      <c r="M876" s="8"/>
      <c r="N876" s="8"/>
      <c r="O876" s="8"/>
      <c r="P876" s="8"/>
      <c r="Q876" s="8"/>
      <c r="R876" s="8"/>
      <c r="S876" s="8"/>
      <c r="T876" s="8"/>
      <c r="U876" s="8"/>
    </row>
    <row r="877" ht="15.75" customHeight="1">
      <c r="B877" s="8"/>
      <c r="C877" s="8"/>
      <c r="D877" s="8"/>
      <c r="E877" s="8"/>
      <c r="F877" s="8"/>
      <c r="G877" s="8"/>
      <c r="H877" s="8"/>
      <c r="I877" s="8"/>
      <c r="J877" s="8"/>
      <c r="K877" s="8"/>
      <c r="L877" s="8"/>
      <c r="M877" s="8"/>
      <c r="N877" s="8"/>
      <c r="O877" s="8"/>
      <c r="P877" s="8"/>
      <c r="Q877" s="8"/>
      <c r="R877" s="8"/>
      <c r="S877" s="8"/>
      <c r="T877" s="8"/>
      <c r="U877" s="8"/>
    </row>
    <row r="878" ht="15.75" customHeight="1">
      <c r="B878" s="8"/>
      <c r="C878" s="8"/>
      <c r="D878" s="8"/>
      <c r="E878" s="8"/>
      <c r="F878" s="8"/>
      <c r="G878" s="8"/>
      <c r="H878" s="8"/>
      <c r="I878" s="8"/>
      <c r="J878" s="8"/>
      <c r="K878" s="8"/>
      <c r="L878" s="8"/>
      <c r="M878" s="8"/>
      <c r="N878" s="8"/>
      <c r="O878" s="8"/>
      <c r="P878" s="8"/>
      <c r="Q878" s="8"/>
      <c r="R878" s="8"/>
      <c r="S878" s="8"/>
      <c r="T878" s="8"/>
      <c r="U878" s="8"/>
    </row>
    <row r="879" ht="15.75" customHeight="1">
      <c r="B879" s="8"/>
      <c r="C879" s="8"/>
      <c r="D879" s="8"/>
      <c r="E879" s="8"/>
      <c r="F879" s="8"/>
      <c r="G879" s="8"/>
      <c r="H879" s="8"/>
      <c r="I879" s="8"/>
      <c r="J879" s="8"/>
      <c r="K879" s="8"/>
      <c r="L879" s="8"/>
      <c r="M879" s="8"/>
      <c r="N879" s="8"/>
      <c r="O879" s="8"/>
      <c r="P879" s="8"/>
      <c r="Q879" s="8"/>
      <c r="R879" s="8"/>
      <c r="S879" s="8"/>
      <c r="T879" s="8"/>
      <c r="U879" s="8"/>
    </row>
    <row r="880" ht="15.75" customHeight="1">
      <c r="B880" s="8"/>
      <c r="C880" s="8"/>
      <c r="D880" s="8"/>
      <c r="E880" s="8"/>
      <c r="F880" s="8"/>
      <c r="G880" s="8"/>
      <c r="H880" s="8"/>
      <c r="I880" s="8"/>
      <c r="J880" s="8"/>
      <c r="K880" s="8"/>
      <c r="L880" s="8"/>
      <c r="M880" s="8"/>
      <c r="N880" s="8"/>
      <c r="O880" s="8"/>
      <c r="P880" s="8"/>
      <c r="Q880" s="8"/>
      <c r="R880" s="8"/>
      <c r="S880" s="8"/>
      <c r="T880" s="8"/>
      <c r="U880" s="8"/>
    </row>
    <row r="881" ht="15.75" customHeight="1">
      <c r="B881" s="8"/>
      <c r="C881" s="8"/>
      <c r="D881" s="8"/>
      <c r="E881" s="8"/>
      <c r="F881" s="8"/>
      <c r="G881" s="8"/>
      <c r="H881" s="8"/>
      <c r="I881" s="8"/>
      <c r="J881" s="8"/>
      <c r="K881" s="8"/>
      <c r="L881" s="8"/>
      <c r="M881" s="8"/>
      <c r="N881" s="8"/>
      <c r="O881" s="8"/>
      <c r="P881" s="8"/>
      <c r="Q881" s="8"/>
      <c r="R881" s="8"/>
      <c r="S881" s="8"/>
      <c r="T881" s="8"/>
      <c r="U881" s="8"/>
    </row>
    <row r="882" ht="15.75" customHeight="1">
      <c r="B882" s="8"/>
      <c r="C882" s="8"/>
      <c r="D882" s="8"/>
      <c r="E882" s="8"/>
      <c r="F882" s="8"/>
      <c r="G882" s="8"/>
      <c r="H882" s="8"/>
      <c r="I882" s="8"/>
      <c r="J882" s="8"/>
      <c r="K882" s="8"/>
      <c r="L882" s="8"/>
      <c r="M882" s="8"/>
      <c r="N882" s="8"/>
      <c r="O882" s="8"/>
      <c r="P882" s="8"/>
      <c r="Q882" s="8"/>
      <c r="R882" s="8"/>
      <c r="S882" s="8"/>
      <c r="T882" s="8"/>
      <c r="U882" s="8"/>
    </row>
    <row r="883" ht="15.75" customHeight="1">
      <c r="B883" s="8"/>
      <c r="C883" s="8"/>
      <c r="D883" s="8"/>
      <c r="E883" s="8"/>
      <c r="F883" s="8"/>
      <c r="G883" s="8"/>
      <c r="H883" s="8"/>
      <c r="I883" s="8"/>
      <c r="J883" s="8"/>
      <c r="K883" s="8"/>
      <c r="L883" s="8"/>
      <c r="M883" s="8"/>
      <c r="N883" s="8"/>
      <c r="O883" s="8"/>
      <c r="P883" s="8"/>
      <c r="Q883" s="8"/>
      <c r="R883" s="8"/>
      <c r="S883" s="8"/>
      <c r="T883" s="8"/>
      <c r="U883" s="8"/>
    </row>
    <row r="884" ht="15.75" customHeight="1">
      <c r="B884" s="8"/>
      <c r="C884" s="8"/>
      <c r="D884" s="8"/>
      <c r="E884" s="8"/>
      <c r="F884" s="8"/>
      <c r="G884" s="8"/>
      <c r="H884" s="8"/>
      <c r="I884" s="8"/>
      <c r="J884" s="8"/>
      <c r="K884" s="8"/>
      <c r="L884" s="8"/>
      <c r="M884" s="8"/>
      <c r="N884" s="8"/>
      <c r="O884" s="8"/>
      <c r="P884" s="8"/>
      <c r="Q884" s="8"/>
      <c r="R884" s="8"/>
      <c r="S884" s="8"/>
      <c r="T884" s="8"/>
      <c r="U884" s="8"/>
    </row>
    <row r="885" ht="15.75" customHeight="1">
      <c r="B885" s="8"/>
      <c r="C885" s="8"/>
      <c r="D885" s="8"/>
      <c r="E885" s="8"/>
      <c r="F885" s="8"/>
      <c r="G885" s="8"/>
      <c r="H885" s="8"/>
      <c r="I885" s="8"/>
      <c r="J885" s="8"/>
      <c r="K885" s="8"/>
      <c r="L885" s="8"/>
      <c r="M885" s="8"/>
      <c r="N885" s="8"/>
      <c r="O885" s="8"/>
      <c r="P885" s="8"/>
      <c r="Q885" s="8"/>
      <c r="R885" s="8"/>
      <c r="S885" s="8"/>
      <c r="T885" s="8"/>
      <c r="U885" s="8"/>
    </row>
    <row r="886" ht="15.75" customHeight="1">
      <c r="B886" s="8"/>
      <c r="C886" s="8"/>
      <c r="D886" s="8"/>
      <c r="E886" s="8"/>
      <c r="F886" s="8"/>
      <c r="G886" s="8"/>
      <c r="H886" s="8"/>
      <c r="I886" s="8"/>
      <c r="J886" s="8"/>
      <c r="K886" s="8"/>
      <c r="L886" s="8"/>
      <c r="M886" s="8"/>
      <c r="N886" s="8"/>
      <c r="O886" s="8"/>
      <c r="P886" s="8"/>
      <c r="Q886" s="8"/>
      <c r="R886" s="8"/>
      <c r="S886" s="8"/>
      <c r="T886" s="8"/>
      <c r="U886" s="8"/>
    </row>
    <row r="887" ht="15.75" customHeight="1">
      <c r="B887" s="8"/>
      <c r="C887" s="8"/>
      <c r="D887" s="8"/>
      <c r="E887" s="8"/>
      <c r="F887" s="8"/>
      <c r="G887" s="8"/>
      <c r="H887" s="8"/>
      <c r="I887" s="8"/>
      <c r="J887" s="8"/>
      <c r="K887" s="8"/>
      <c r="L887" s="8"/>
      <c r="M887" s="8"/>
      <c r="N887" s="8"/>
      <c r="O887" s="8"/>
      <c r="P887" s="8"/>
      <c r="Q887" s="8"/>
      <c r="R887" s="8"/>
      <c r="S887" s="8"/>
      <c r="T887" s="8"/>
      <c r="U887" s="8"/>
    </row>
    <row r="888" ht="15.75" customHeight="1">
      <c r="B888" s="8"/>
      <c r="C888" s="8"/>
      <c r="D888" s="8"/>
      <c r="E888" s="8"/>
      <c r="F888" s="8"/>
      <c r="G888" s="8"/>
      <c r="H888" s="8"/>
      <c r="I888" s="8"/>
      <c r="J888" s="8"/>
      <c r="K888" s="8"/>
      <c r="L888" s="8"/>
      <c r="M888" s="8"/>
      <c r="N888" s="8"/>
      <c r="O888" s="8"/>
      <c r="P888" s="8"/>
      <c r="Q888" s="8"/>
      <c r="R888" s="8"/>
      <c r="S888" s="8"/>
      <c r="T888" s="8"/>
      <c r="U888" s="8"/>
    </row>
    <row r="889" ht="15.75" customHeight="1">
      <c r="B889" s="8"/>
      <c r="C889" s="8"/>
      <c r="D889" s="8"/>
      <c r="E889" s="8"/>
      <c r="F889" s="8"/>
      <c r="G889" s="8"/>
      <c r="H889" s="8"/>
      <c r="I889" s="8"/>
      <c r="J889" s="8"/>
      <c r="K889" s="8"/>
      <c r="L889" s="8"/>
      <c r="M889" s="8"/>
      <c r="N889" s="8"/>
      <c r="O889" s="8"/>
      <c r="P889" s="8"/>
      <c r="Q889" s="8"/>
      <c r="R889" s="8"/>
      <c r="S889" s="8"/>
      <c r="T889" s="8"/>
      <c r="U889" s="8"/>
    </row>
    <row r="890" ht="15.75" customHeight="1">
      <c r="B890" s="8"/>
      <c r="C890" s="8"/>
      <c r="D890" s="8"/>
      <c r="E890" s="8"/>
      <c r="F890" s="8"/>
      <c r="G890" s="8"/>
      <c r="H890" s="8"/>
      <c r="I890" s="8"/>
      <c r="J890" s="8"/>
      <c r="K890" s="8"/>
      <c r="L890" s="8"/>
      <c r="M890" s="8"/>
      <c r="N890" s="8"/>
      <c r="O890" s="8"/>
      <c r="P890" s="8"/>
      <c r="Q890" s="8"/>
      <c r="R890" s="8"/>
      <c r="S890" s="8"/>
      <c r="T890" s="8"/>
      <c r="U890" s="8"/>
    </row>
    <row r="891" ht="15.75" customHeight="1">
      <c r="B891" s="8"/>
      <c r="C891" s="8"/>
      <c r="D891" s="8"/>
      <c r="E891" s="8"/>
      <c r="F891" s="8"/>
      <c r="G891" s="8"/>
      <c r="H891" s="8"/>
      <c r="I891" s="8"/>
      <c r="J891" s="8"/>
      <c r="K891" s="8"/>
      <c r="L891" s="8"/>
      <c r="M891" s="8"/>
      <c r="N891" s="8"/>
      <c r="O891" s="8"/>
      <c r="P891" s="8"/>
      <c r="Q891" s="8"/>
      <c r="R891" s="8"/>
      <c r="S891" s="8"/>
      <c r="T891" s="8"/>
      <c r="U891" s="8"/>
    </row>
    <row r="892" ht="15.75" customHeight="1">
      <c r="B892" s="8"/>
      <c r="C892" s="8"/>
      <c r="D892" s="8"/>
      <c r="E892" s="8"/>
      <c r="F892" s="8"/>
      <c r="G892" s="8"/>
      <c r="H892" s="8"/>
      <c r="I892" s="8"/>
      <c r="J892" s="8"/>
      <c r="K892" s="8"/>
      <c r="L892" s="8"/>
      <c r="M892" s="8"/>
      <c r="N892" s="8"/>
      <c r="O892" s="8"/>
      <c r="P892" s="8"/>
      <c r="Q892" s="8"/>
      <c r="R892" s="8"/>
      <c r="S892" s="8"/>
      <c r="T892" s="8"/>
      <c r="U892" s="8"/>
    </row>
    <row r="893" ht="15.75" customHeight="1">
      <c r="B893" s="8"/>
      <c r="C893" s="8"/>
      <c r="D893" s="8"/>
      <c r="E893" s="8"/>
      <c r="F893" s="8"/>
      <c r="G893" s="8"/>
      <c r="H893" s="8"/>
      <c r="I893" s="8"/>
      <c r="J893" s="8"/>
      <c r="K893" s="8"/>
      <c r="L893" s="8"/>
      <c r="M893" s="8"/>
      <c r="N893" s="8"/>
      <c r="O893" s="8"/>
      <c r="P893" s="8"/>
      <c r="Q893" s="8"/>
      <c r="R893" s="8"/>
      <c r="S893" s="8"/>
      <c r="T893" s="8"/>
      <c r="U893" s="8"/>
    </row>
    <row r="894" ht="15.75" customHeight="1">
      <c r="B894" s="8"/>
      <c r="C894" s="8"/>
      <c r="D894" s="8"/>
      <c r="E894" s="8"/>
      <c r="F894" s="8"/>
      <c r="G894" s="8"/>
      <c r="H894" s="8"/>
      <c r="I894" s="8"/>
      <c r="J894" s="8"/>
      <c r="K894" s="8"/>
      <c r="L894" s="8"/>
      <c r="M894" s="8"/>
      <c r="N894" s="8"/>
      <c r="O894" s="8"/>
      <c r="P894" s="8"/>
      <c r="Q894" s="8"/>
      <c r="R894" s="8"/>
      <c r="S894" s="8"/>
      <c r="T894" s="8"/>
      <c r="U894" s="8"/>
    </row>
    <row r="895" ht="15.75" customHeight="1">
      <c r="B895" s="8"/>
      <c r="C895" s="8"/>
      <c r="D895" s="8"/>
      <c r="E895" s="8"/>
      <c r="F895" s="8"/>
      <c r="G895" s="8"/>
      <c r="H895" s="8"/>
      <c r="I895" s="8"/>
      <c r="J895" s="8"/>
      <c r="K895" s="8"/>
      <c r="L895" s="8"/>
      <c r="M895" s="8"/>
      <c r="N895" s="8"/>
      <c r="O895" s="8"/>
      <c r="P895" s="8"/>
      <c r="Q895" s="8"/>
      <c r="R895" s="8"/>
      <c r="S895" s="8"/>
      <c r="T895" s="8"/>
      <c r="U895" s="8"/>
    </row>
    <row r="896" ht="15.75" customHeight="1">
      <c r="B896" s="8"/>
      <c r="C896" s="8"/>
      <c r="D896" s="8"/>
      <c r="E896" s="8"/>
      <c r="F896" s="8"/>
      <c r="G896" s="8"/>
      <c r="H896" s="8"/>
      <c r="I896" s="8"/>
      <c r="J896" s="8"/>
      <c r="K896" s="8"/>
      <c r="L896" s="8"/>
      <c r="M896" s="8"/>
      <c r="N896" s="8"/>
      <c r="O896" s="8"/>
      <c r="P896" s="8"/>
      <c r="Q896" s="8"/>
      <c r="R896" s="8"/>
      <c r="S896" s="8"/>
      <c r="T896" s="8"/>
      <c r="U896" s="8"/>
    </row>
    <row r="897" ht="15.75" customHeight="1">
      <c r="B897" s="8"/>
      <c r="C897" s="8"/>
      <c r="D897" s="8"/>
      <c r="E897" s="8"/>
      <c r="F897" s="8"/>
      <c r="G897" s="8"/>
      <c r="H897" s="8"/>
      <c r="I897" s="8"/>
      <c r="J897" s="8"/>
      <c r="K897" s="8"/>
      <c r="L897" s="8"/>
      <c r="M897" s="8"/>
      <c r="N897" s="8"/>
      <c r="O897" s="8"/>
      <c r="P897" s="8"/>
      <c r="Q897" s="8"/>
      <c r="R897" s="8"/>
      <c r="S897" s="8"/>
      <c r="T897" s="8"/>
      <c r="U897" s="8"/>
    </row>
    <row r="898" ht="15.75" customHeight="1">
      <c r="B898" s="8"/>
      <c r="C898" s="8"/>
      <c r="D898" s="8"/>
      <c r="E898" s="8"/>
      <c r="F898" s="8"/>
      <c r="G898" s="8"/>
      <c r="H898" s="8"/>
      <c r="I898" s="8"/>
      <c r="J898" s="8"/>
      <c r="K898" s="8"/>
      <c r="L898" s="8"/>
      <c r="M898" s="8"/>
      <c r="N898" s="8"/>
      <c r="O898" s="8"/>
      <c r="P898" s="8"/>
      <c r="Q898" s="8"/>
      <c r="R898" s="8"/>
      <c r="S898" s="8"/>
      <c r="T898" s="8"/>
      <c r="U898" s="8"/>
    </row>
    <row r="899" ht="15.75" customHeight="1">
      <c r="B899" s="8"/>
      <c r="C899" s="8"/>
      <c r="D899" s="8"/>
      <c r="E899" s="8"/>
      <c r="F899" s="8"/>
      <c r="G899" s="8"/>
      <c r="H899" s="8"/>
      <c r="I899" s="8"/>
      <c r="J899" s="8"/>
      <c r="K899" s="8"/>
      <c r="L899" s="8"/>
      <c r="M899" s="8"/>
      <c r="N899" s="8"/>
      <c r="O899" s="8"/>
      <c r="P899" s="8"/>
      <c r="Q899" s="8"/>
      <c r="R899" s="8"/>
      <c r="S899" s="8"/>
      <c r="T899" s="8"/>
      <c r="U899" s="8"/>
    </row>
    <row r="900" ht="15.75" customHeight="1">
      <c r="B900" s="8"/>
      <c r="C900" s="8"/>
      <c r="D900" s="8"/>
      <c r="E900" s="8"/>
      <c r="F900" s="8"/>
      <c r="G900" s="8"/>
      <c r="H900" s="8"/>
      <c r="I900" s="8"/>
      <c r="J900" s="8"/>
      <c r="K900" s="8"/>
      <c r="L900" s="8"/>
      <c r="M900" s="8"/>
      <c r="N900" s="8"/>
      <c r="O900" s="8"/>
      <c r="P900" s="8"/>
      <c r="Q900" s="8"/>
      <c r="R900" s="8"/>
      <c r="S900" s="8"/>
      <c r="T900" s="8"/>
      <c r="U900" s="8"/>
    </row>
    <row r="901" ht="15.75" customHeight="1">
      <c r="B901" s="8"/>
      <c r="C901" s="8"/>
      <c r="D901" s="8"/>
      <c r="E901" s="8"/>
      <c r="F901" s="8"/>
      <c r="G901" s="8"/>
      <c r="H901" s="8"/>
      <c r="I901" s="8"/>
      <c r="J901" s="8"/>
      <c r="K901" s="8"/>
      <c r="L901" s="8"/>
      <c r="M901" s="8"/>
      <c r="N901" s="8"/>
      <c r="O901" s="8"/>
      <c r="P901" s="8"/>
      <c r="Q901" s="8"/>
      <c r="R901" s="8"/>
      <c r="S901" s="8"/>
      <c r="T901" s="8"/>
      <c r="U901" s="8"/>
    </row>
    <row r="902" ht="15.75" customHeight="1">
      <c r="B902" s="8"/>
      <c r="C902" s="8"/>
      <c r="D902" s="8"/>
      <c r="E902" s="8"/>
      <c r="F902" s="8"/>
      <c r="G902" s="8"/>
      <c r="H902" s="8"/>
      <c r="I902" s="8"/>
      <c r="J902" s="8"/>
      <c r="K902" s="8"/>
      <c r="L902" s="8"/>
      <c r="M902" s="8"/>
      <c r="N902" s="8"/>
      <c r="O902" s="8"/>
      <c r="P902" s="8"/>
      <c r="Q902" s="8"/>
      <c r="R902" s="8"/>
      <c r="S902" s="8"/>
      <c r="T902" s="8"/>
      <c r="U902" s="8"/>
    </row>
    <row r="903" ht="15.75" customHeight="1">
      <c r="B903" s="8"/>
      <c r="C903" s="8"/>
      <c r="D903" s="8"/>
      <c r="E903" s="8"/>
      <c r="F903" s="8"/>
      <c r="G903" s="8"/>
      <c r="H903" s="8"/>
      <c r="I903" s="8"/>
      <c r="J903" s="8"/>
      <c r="K903" s="8"/>
      <c r="L903" s="8"/>
      <c r="M903" s="8"/>
      <c r="N903" s="8"/>
      <c r="O903" s="8"/>
      <c r="P903" s="8"/>
      <c r="Q903" s="8"/>
      <c r="R903" s="8"/>
      <c r="S903" s="8"/>
      <c r="T903" s="8"/>
      <c r="U903" s="8"/>
    </row>
    <row r="904" ht="15.75" customHeight="1">
      <c r="B904" s="8"/>
      <c r="C904" s="8"/>
      <c r="D904" s="8"/>
      <c r="E904" s="8"/>
      <c r="F904" s="8"/>
      <c r="G904" s="8"/>
      <c r="H904" s="8"/>
      <c r="I904" s="8"/>
      <c r="J904" s="8"/>
      <c r="K904" s="8"/>
      <c r="L904" s="8"/>
      <c r="M904" s="8"/>
      <c r="N904" s="8"/>
      <c r="O904" s="8"/>
      <c r="P904" s="8"/>
      <c r="Q904" s="8"/>
      <c r="R904" s="8"/>
      <c r="S904" s="8"/>
      <c r="T904" s="8"/>
      <c r="U904" s="8"/>
    </row>
    <row r="905" ht="15.75" customHeight="1">
      <c r="B905" s="8"/>
      <c r="C905" s="8"/>
      <c r="D905" s="8"/>
      <c r="E905" s="8"/>
      <c r="F905" s="8"/>
      <c r="G905" s="8"/>
      <c r="H905" s="8"/>
      <c r="I905" s="8"/>
      <c r="J905" s="8"/>
      <c r="K905" s="8"/>
      <c r="L905" s="8"/>
      <c r="M905" s="8"/>
      <c r="N905" s="8"/>
      <c r="O905" s="8"/>
      <c r="P905" s="8"/>
      <c r="Q905" s="8"/>
      <c r="R905" s="8"/>
      <c r="S905" s="8"/>
      <c r="T905" s="8"/>
      <c r="U905" s="8"/>
    </row>
    <row r="906" ht="15.75" customHeight="1">
      <c r="B906" s="8"/>
      <c r="C906" s="8"/>
      <c r="D906" s="8"/>
      <c r="E906" s="8"/>
      <c r="F906" s="8"/>
      <c r="G906" s="8"/>
      <c r="H906" s="8"/>
      <c r="I906" s="8"/>
      <c r="J906" s="8"/>
      <c r="K906" s="8"/>
      <c r="L906" s="8"/>
      <c r="M906" s="8"/>
      <c r="N906" s="8"/>
      <c r="O906" s="8"/>
      <c r="P906" s="8"/>
      <c r="Q906" s="8"/>
      <c r="R906" s="8"/>
      <c r="S906" s="8"/>
      <c r="T906" s="8"/>
      <c r="U906" s="8"/>
    </row>
    <row r="907" ht="15.75" customHeight="1">
      <c r="B907" s="8"/>
      <c r="C907" s="8"/>
      <c r="D907" s="8"/>
      <c r="E907" s="8"/>
      <c r="F907" s="8"/>
      <c r="G907" s="8"/>
      <c r="H907" s="8"/>
      <c r="I907" s="8"/>
      <c r="J907" s="8"/>
      <c r="K907" s="8"/>
      <c r="L907" s="8"/>
      <c r="M907" s="8"/>
      <c r="N907" s="8"/>
      <c r="O907" s="8"/>
      <c r="P907" s="8"/>
      <c r="Q907" s="8"/>
      <c r="R907" s="8"/>
      <c r="S907" s="8"/>
      <c r="T907" s="8"/>
      <c r="U907" s="8"/>
    </row>
    <row r="908" ht="15.75" customHeight="1">
      <c r="B908" s="8"/>
      <c r="C908" s="8"/>
      <c r="D908" s="8"/>
      <c r="E908" s="8"/>
      <c r="F908" s="8"/>
      <c r="G908" s="8"/>
      <c r="H908" s="8"/>
      <c r="I908" s="8"/>
      <c r="J908" s="8"/>
      <c r="K908" s="8"/>
      <c r="L908" s="8"/>
      <c r="M908" s="8"/>
      <c r="N908" s="8"/>
      <c r="O908" s="8"/>
      <c r="P908" s="8"/>
      <c r="Q908" s="8"/>
      <c r="R908" s="8"/>
      <c r="S908" s="8"/>
      <c r="T908" s="8"/>
      <c r="U908" s="8"/>
    </row>
    <row r="909" ht="15.75" customHeight="1">
      <c r="B909" s="8"/>
      <c r="C909" s="8"/>
      <c r="D909" s="8"/>
      <c r="E909" s="8"/>
      <c r="F909" s="8"/>
      <c r="G909" s="8"/>
      <c r="H909" s="8"/>
      <c r="I909" s="8"/>
      <c r="J909" s="8"/>
      <c r="K909" s="8"/>
      <c r="L909" s="8"/>
      <c r="M909" s="8"/>
      <c r="N909" s="8"/>
      <c r="O909" s="8"/>
      <c r="P909" s="8"/>
      <c r="Q909" s="8"/>
      <c r="R909" s="8"/>
      <c r="S909" s="8"/>
      <c r="T909" s="8"/>
      <c r="U909" s="8"/>
    </row>
    <row r="910" ht="15.75" customHeight="1">
      <c r="B910" s="8"/>
      <c r="C910" s="8"/>
      <c r="D910" s="8"/>
      <c r="E910" s="8"/>
      <c r="F910" s="8"/>
      <c r="G910" s="8"/>
      <c r="H910" s="8"/>
      <c r="I910" s="8"/>
      <c r="J910" s="8"/>
      <c r="K910" s="8"/>
      <c r="L910" s="8"/>
      <c r="M910" s="8"/>
      <c r="N910" s="8"/>
      <c r="O910" s="8"/>
      <c r="P910" s="8"/>
      <c r="Q910" s="8"/>
      <c r="R910" s="8"/>
      <c r="S910" s="8"/>
      <c r="T910" s="8"/>
      <c r="U910" s="8"/>
    </row>
    <row r="911" ht="15.75" customHeight="1">
      <c r="B911" s="8"/>
      <c r="C911" s="8"/>
      <c r="D911" s="8"/>
      <c r="E911" s="8"/>
      <c r="F911" s="8"/>
      <c r="G911" s="8"/>
      <c r="H911" s="8"/>
      <c r="I911" s="8"/>
      <c r="J911" s="8"/>
      <c r="K911" s="8"/>
      <c r="L911" s="8"/>
      <c r="M911" s="8"/>
      <c r="N911" s="8"/>
      <c r="O911" s="8"/>
      <c r="P911" s="8"/>
      <c r="Q911" s="8"/>
      <c r="R911" s="8"/>
      <c r="S911" s="8"/>
      <c r="T911" s="8"/>
      <c r="U911" s="8"/>
    </row>
    <row r="912" ht="15.75" customHeight="1">
      <c r="B912" s="8"/>
      <c r="C912" s="8"/>
      <c r="D912" s="8"/>
      <c r="E912" s="8"/>
      <c r="F912" s="8"/>
      <c r="G912" s="8"/>
      <c r="H912" s="8"/>
      <c r="I912" s="8"/>
      <c r="J912" s="8"/>
      <c r="K912" s="8"/>
      <c r="L912" s="8"/>
      <c r="M912" s="8"/>
      <c r="N912" s="8"/>
      <c r="O912" s="8"/>
      <c r="P912" s="8"/>
      <c r="Q912" s="8"/>
      <c r="R912" s="8"/>
      <c r="S912" s="8"/>
      <c r="T912" s="8"/>
      <c r="U912" s="8"/>
    </row>
    <row r="913" ht="15.75" customHeight="1">
      <c r="B913" s="8"/>
      <c r="C913" s="8"/>
      <c r="D913" s="8"/>
      <c r="E913" s="8"/>
      <c r="F913" s="8"/>
      <c r="G913" s="8"/>
      <c r="H913" s="8"/>
      <c r="I913" s="8"/>
      <c r="J913" s="8"/>
      <c r="K913" s="8"/>
      <c r="L913" s="8"/>
      <c r="M913" s="8"/>
      <c r="N913" s="8"/>
      <c r="O913" s="8"/>
      <c r="P913" s="8"/>
      <c r="Q913" s="8"/>
      <c r="R913" s="8"/>
      <c r="S913" s="8"/>
      <c r="T913" s="8"/>
      <c r="U913" s="8"/>
    </row>
    <row r="914" ht="15.75" customHeight="1">
      <c r="B914" s="8"/>
      <c r="C914" s="8"/>
      <c r="D914" s="8"/>
      <c r="E914" s="8"/>
      <c r="F914" s="8"/>
      <c r="G914" s="8"/>
      <c r="H914" s="8"/>
      <c r="I914" s="8"/>
      <c r="J914" s="8"/>
      <c r="K914" s="8"/>
      <c r="L914" s="8"/>
      <c r="M914" s="8"/>
      <c r="N914" s="8"/>
      <c r="O914" s="8"/>
      <c r="P914" s="8"/>
      <c r="Q914" s="8"/>
      <c r="R914" s="8"/>
      <c r="S914" s="8"/>
      <c r="T914" s="8"/>
      <c r="U914" s="8"/>
    </row>
    <row r="915" ht="15.75" customHeight="1">
      <c r="B915" s="8"/>
      <c r="C915" s="8"/>
      <c r="D915" s="8"/>
      <c r="E915" s="8"/>
      <c r="F915" s="8"/>
      <c r="G915" s="8"/>
      <c r="H915" s="8"/>
      <c r="I915" s="8"/>
      <c r="J915" s="8"/>
      <c r="K915" s="8"/>
      <c r="L915" s="8"/>
      <c r="M915" s="8"/>
      <c r="N915" s="8"/>
      <c r="O915" s="8"/>
      <c r="P915" s="8"/>
      <c r="Q915" s="8"/>
      <c r="R915" s="8"/>
      <c r="S915" s="8"/>
      <c r="T915" s="8"/>
      <c r="U915" s="8"/>
    </row>
    <row r="916" ht="15.75" customHeight="1">
      <c r="B916" s="8"/>
      <c r="C916" s="8"/>
      <c r="D916" s="8"/>
      <c r="E916" s="8"/>
      <c r="F916" s="8"/>
      <c r="G916" s="8"/>
      <c r="H916" s="8"/>
      <c r="I916" s="8"/>
      <c r="J916" s="8"/>
      <c r="K916" s="8"/>
      <c r="L916" s="8"/>
      <c r="M916" s="8"/>
      <c r="N916" s="8"/>
      <c r="O916" s="8"/>
      <c r="P916" s="8"/>
      <c r="Q916" s="8"/>
      <c r="R916" s="8"/>
      <c r="S916" s="8"/>
      <c r="T916" s="8"/>
      <c r="U916" s="8"/>
    </row>
    <row r="917" ht="15.75" customHeight="1">
      <c r="B917" s="8"/>
      <c r="C917" s="8"/>
      <c r="D917" s="8"/>
      <c r="E917" s="8"/>
      <c r="F917" s="8"/>
      <c r="G917" s="8"/>
      <c r="H917" s="8"/>
      <c r="I917" s="8"/>
      <c r="J917" s="8"/>
      <c r="K917" s="8"/>
      <c r="L917" s="8"/>
      <c r="M917" s="8"/>
      <c r="N917" s="8"/>
      <c r="O917" s="8"/>
      <c r="P917" s="8"/>
      <c r="Q917" s="8"/>
      <c r="R917" s="8"/>
      <c r="S917" s="8"/>
      <c r="T917" s="8"/>
      <c r="U917" s="8"/>
    </row>
    <row r="918" ht="15.75" customHeight="1">
      <c r="B918" s="8"/>
      <c r="C918" s="8"/>
      <c r="D918" s="8"/>
      <c r="E918" s="8"/>
      <c r="F918" s="8"/>
      <c r="G918" s="8"/>
      <c r="H918" s="8"/>
      <c r="I918" s="8"/>
      <c r="J918" s="8"/>
      <c r="K918" s="8"/>
      <c r="L918" s="8"/>
      <c r="M918" s="8"/>
      <c r="N918" s="8"/>
      <c r="O918" s="8"/>
      <c r="P918" s="8"/>
      <c r="Q918" s="8"/>
      <c r="R918" s="8"/>
      <c r="S918" s="8"/>
      <c r="T918" s="8"/>
      <c r="U918" s="8"/>
    </row>
    <row r="919" ht="15.75" customHeight="1">
      <c r="B919" s="8"/>
      <c r="C919" s="8"/>
      <c r="D919" s="8"/>
      <c r="E919" s="8"/>
      <c r="F919" s="8"/>
      <c r="G919" s="8"/>
      <c r="H919" s="8"/>
      <c r="I919" s="8"/>
      <c r="J919" s="8"/>
      <c r="K919" s="8"/>
      <c r="L919" s="8"/>
      <c r="M919" s="8"/>
      <c r="N919" s="8"/>
      <c r="O919" s="8"/>
      <c r="P919" s="8"/>
      <c r="Q919" s="8"/>
      <c r="R919" s="8"/>
      <c r="S919" s="8"/>
      <c r="T919" s="8"/>
      <c r="U919" s="8"/>
    </row>
    <row r="920" ht="15.75" customHeight="1">
      <c r="B920" s="8"/>
      <c r="C920" s="8"/>
      <c r="D920" s="8"/>
      <c r="E920" s="8"/>
      <c r="F920" s="8"/>
      <c r="G920" s="8"/>
      <c r="H920" s="8"/>
      <c r="I920" s="8"/>
      <c r="J920" s="8"/>
      <c r="K920" s="8"/>
      <c r="L920" s="8"/>
      <c r="M920" s="8"/>
      <c r="N920" s="8"/>
      <c r="O920" s="8"/>
      <c r="P920" s="8"/>
      <c r="Q920" s="8"/>
      <c r="R920" s="8"/>
      <c r="S920" s="8"/>
      <c r="T920" s="8"/>
      <c r="U920" s="8"/>
    </row>
    <row r="921" ht="15.75" customHeight="1">
      <c r="B921" s="8"/>
      <c r="C921" s="8"/>
      <c r="D921" s="8"/>
      <c r="E921" s="8"/>
      <c r="F921" s="8"/>
      <c r="G921" s="8"/>
      <c r="H921" s="8"/>
      <c r="I921" s="8"/>
      <c r="J921" s="8"/>
      <c r="K921" s="8"/>
      <c r="L921" s="8"/>
      <c r="M921" s="8"/>
      <c r="N921" s="8"/>
      <c r="O921" s="8"/>
      <c r="P921" s="8"/>
      <c r="Q921" s="8"/>
      <c r="R921" s="8"/>
      <c r="S921" s="8"/>
      <c r="T921" s="8"/>
      <c r="U921" s="8"/>
    </row>
    <row r="922" ht="15.75" customHeight="1">
      <c r="B922" s="8"/>
      <c r="C922" s="8"/>
      <c r="D922" s="8"/>
      <c r="E922" s="8"/>
      <c r="F922" s="8"/>
      <c r="G922" s="8"/>
      <c r="H922" s="8"/>
      <c r="I922" s="8"/>
      <c r="J922" s="8"/>
      <c r="K922" s="8"/>
      <c r="L922" s="8"/>
      <c r="M922" s="8"/>
      <c r="N922" s="8"/>
      <c r="O922" s="8"/>
      <c r="P922" s="8"/>
      <c r="Q922" s="8"/>
      <c r="R922" s="8"/>
      <c r="S922" s="8"/>
      <c r="T922" s="8"/>
      <c r="U922" s="8"/>
    </row>
    <row r="923" ht="15.75" customHeight="1">
      <c r="B923" s="8"/>
      <c r="C923" s="8"/>
      <c r="D923" s="8"/>
      <c r="E923" s="8"/>
      <c r="F923" s="8"/>
      <c r="G923" s="8"/>
      <c r="H923" s="8"/>
      <c r="I923" s="8"/>
      <c r="J923" s="8"/>
      <c r="K923" s="8"/>
      <c r="L923" s="8"/>
      <c r="M923" s="8"/>
      <c r="N923" s="8"/>
      <c r="O923" s="8"/>
      <c r="P923" s="8"/>
      <c r="Q923" s="8"/>
      <c r="R923" s="8"/>
      <c r="S923" s="8"/>
      <c r="T923" s="8"/>
      <c r="U923" s="8"/>
    </row>
    <row r="924" ht="15.75" customHeight="1">
      <c r="B924" s="8"/>
      <c r="C924" s="8"/>
      <c r="D924" s="8"/>
      <c r="E924" s="8"/>
      <c r="F924" s="8"/>
      <c r="G924" s="8"/>
      <c r="H924" s="8"/>
      <c r="I924" s="8"/>
      <c r="J924" s="8"/>
      <c r="K924" s="8"/>
      <c r="L924" s="8"/>
      <c r="M924" s="8"/>
      <c r="N924" s="8"/>
      <c r="O924" s="8"/>
      <c r="P924" s="8"/>
      <c r="Q924" s="8"/>
      <c r="R924" s="8"/>
      <c r="S924" s="8"/>
      <c r="T924" s="8"/>
      <c r="U924" s="8"/>
    </row>
    <row r="925" ht="15.75" customHeight="1">
      <c r="B925" s="8"/>
      <c r="C925" s="8"/>
      <c r="D925" s="8"/>
      <c r="E925" s="8"/>
      <c r="F925" s="8"/>
      <c r="G925" s="8"/>
      <c r="H925" s="8"/>
      <c r="I925" s="8"/>
      <c r="J925" s="8"/>
      <c r="K925" s="8"/>
      <c r="L925" s="8"/>
      <c r="M925" s="8"/>
      <c r="N925" s="8"/>
      <c r="O925" s="8"/>
      <c r="P925" s="8"/>
      <c r="Q925" s="8"/>
      <c r="R925" s="8"/>
      <c r="S925" s="8"/>
      <c r="T925" s="8"/>
      <c r="U925" s="8"/>
    </row>
    <row r="926" ht="15.75" customHeight="1">
      <c r="B926" s="8"/>
      <c r="C926" s="8"/>
      <c r="D926" s="8"/>
      <c r="E926" s="8"/>
      <c r="F926" s="8"/>
      <c r="G926" s="8"/>
      <c r="H926" s="8"/>
      <c r="I926" s="8"/>
      <c r="J926" s="8"/>
      <c r="K926" s="8"/>
      <c r="L926" s="8"/>
      <c r="M926" s="8"/>
      <c r="N926" s="8"/>
      <c r="O926" s="8"/>
      <c r="P926" s="8"/>
      <c r="Q926" s="8"/>
      <c r="R926" s="8"/>
      <c r="S926" s="8"/>
      <c r="T926" s="8"/>
      <c r="U926" s="8"/>
    </row>
    <row r="927" ht="15.75" customHeight="1">
      <c r="B927" s="8"/>
      <c r="C927" s="8"/>
      <c r="D927" s="8"/>
      <c r="E927" s="8"/>
      <c r="F927" s="8"/>
      <c r="G927" s="8"/>
      <c r="H927" s="8"/>
      <c r="I927" s="8"/>
      <c r="J927" s="8"/>
      <c r="K927" s="8"/>
      <c r="L927" s="8"/>
      <c r="M927" s="8"/>
      <c r="N927" s="8"/>
      <c r="O927" s="8"/>
      <c r="P927" s="8"/>
      <c r="Q927" s="8"/>
      <c r="R927" s="8"/>
      <c r="S927" s="8"/>
      <c r="T927" s="8"/>
      <c r="U927" s="8"/>
    </row>
    <row r="928" ht="15.75" customHeight="1">
      <c r="B928" s="8"/>
      <c r="C928" s="8"/>
      <c r="D928" s="8"/>
      <c r="E928" s="8"/>
      <c r="F928" s="8"/>
      <c r="G928" s="8"/>
      <c r="H928" s="8"/>
      <c r="I928" s="8"/>
      <c r="J928" s="8"/>
      <c r="K928" s="8"/>
      <c r="L928" s="8"/>
      <c r="M928" s="8"/>
      <c r="N928" s="8"/>
      <c r="O928" s="8"/>
      <c r="P928" s="8"/>
      <c r="Q928" s="8"/>
      <c r="R928" s="8"/>
      <c r="S928" s="8"/>
      <c r="T928" s="8"/>
      <c r="U928" s="8"/>
    </row>
    <row r="929" ht="15.75" customHeight="1">
      <c r="B929" s="8"/>
      <c r="C929" s="8"/>
      <c r="D929" s="8"/>
      <c r="E929" s="8"/>
      <c r="F929" s="8"/>
      <c r="G929" s="8"/>
      <c r="H929" s="8"/>
      <c r="I929" s="8"/>
      <c r="J929" s="8"/>
      <c r="K929" s="8"/>
      <c r="L929" s="8"/>
      <c r="M929" s="8"/>
      <c r="N929" s="8"/>
      <c r="O929" s="8"/>
      <c r="P929" s="8"/>
      <c r="Q929" s="8"/>
      <c r="R929" s="8"/>
      <c r="S929" s="8"/>
      <c r="T929" s="8"/>
      <c r="U929" s="8"/>
    </row>
    <row r="930" ht="15.75" customHeight="1">
      <c r="B930" s="8"/>
      <c r="C930" s="8"/>
      <c r="D930" s="8"/>
      <c r="E930" s="8"/>
      <c r="F930" s="8"/>
      <c r="G930" s="8"/>
      <c r="H930" s="8"/>
      <c r="I930" s="8"/>
      <c r="J930" s="8"/>
      <c r="K930" s="8"/>
      <c r="L930" s="8"/>
      <c r="M930" s="8"/>
      <c r="N930" s="8"/>
      <c r="O930" s="8"/>
      <c r="P930" s="8"/>
      <c r="Q930" s="8"/>
      <c r="R930" s="8"/>
      <c r="S930" s="8"/>
      <c r="T930" s="8"/>
      <c r="U930" s="8"/>
    </row>
    <row r="931" ht="15.75" customHeight="1">
      <c r="B931" s="8"/>
      <c r="C931" s="8"/>
      <c r="D931" s="8"/>
      <c r="E931" s="8"/>
      <c r="F931" s="8"/>
      <c r="G931" s="8"/>
      <c r="H931" s="8"/>
      <c r="I931" s="8"/>
      <c r="J931" s="8"/>
      <c r="K931" s="8"/>
      <c r="L931" s="8"/>
      <c r="M931" s="8"/>
      <c r="N931" s="8"/>
      <c r="O931" s="8"/>
      <c r="P931" s="8"/>
      <c r="Q931" s="8"/>
      <c r="R931" s="8"/>
      <c r="S931" s="8"/>
      <c r="T931" s="8"/>
      <c r="U931" s="8"/>
    </row>
    <row r="932" ht="15.75" customHeight="1">
      <c r="B932" s="8"/>
      <c r="C932" s="8"/>
      <c r="D932" s="8"/>
      <c r="E932" s="8"/>
      <c r="F932" s="8"/>
      <c r="G932" s="8"/>
      <c r="H932" s="8"/>
      <c r="I932" s="8"/>
      <c r="J932" s="8"/>
      <c r="K932" s="8"/>
      <c r="L932" s="8"/>
      <c r="M932" s="8"/>
      <c r="N932" s="8"/>
      <c r="O932" s="8"/>
      <c r="P932" s="8"/>
      <c r="Q932" s="8"/>
      <c r="R932" s="8"/>
      <c r="S932" s="8"/>
      <c r="T932" s="8"/>
      <c r="U932" s="8"/>
    </row>
    <row r="933" ht="15.75" customHeight="1">
      <c r="B933" s="8"/>
      <c r="C933" s="8"/>
      <c r="D933" s="8"/>
      <c r="E933" s="8"/>
      <c r="F933" s="8"/>
      <c r="G933" s="8"/>
      <c r="H933" s="8"/>
      <c r="I933" s="8"/>
      <c r="J933" s="8"/>
      <c r="K933" s="8"/>
      <c r="L933" s="8"/>
      <c r="M933" s="8"/>
      <c r="N933" s="8"/>
      <c r="O933" s="8"/>
      <c r="P933" s="8"/>
      <c r="Q933" s="8"/>
      <c r="R933" s="8"/>
      <c r="S933" s="8"/>
      <c r="T933" s="8"/>
      <c r="U933" s="8"/>
    </row>
    <row r="934" ht="15.75" customHeight="1">
      <c r="B934" s="8"/>
      <c r="C934" s="8"/>
      <c r="D934" s="8"/>
      <c r="E934" s="8"/>
      <c r="F934" s="8"/>
      <c r="G934" s="8"/>
      <c r="H934" s="8"/>
      <c r="I934" s="8"/>
      <c r="J934" s="8"/>
      <c r="K934" s="8"/>
      <c r="L934" s="8"/>
      <c r="M934" s="8"/>
      <c r="N934" s="8"/>
      <c r="O934" s="8"/>
      <c r="P934" s="8"/>
      <c r="Q934" s="8"/>
      <c r="R934" s="8"/>
      <c r="S934" s="8"/>
      <c r="T934" s="8"/>
      <c r="U934" s="8"/>
    </row>
    <row r="935" ht="15.75" customHeight="1">
      <c r="B935" s="8"/>
      <c r="C935" s="8"/>
      <c r="D935" s="8"/>
      <c r="E935" s="8"/>
      <c r="F935" s="8"/>
      <c r="G935" s="8"/>
      <c r="H935" s="8"/>
      <c r="I935" s="8"/>
      <c r="J935" s="8"/>
      <c r="K935" s="8"/>
      <c r="L935" s="8"/>
      <c r="M935" s="8"/>
      <c r="N935" s="8"/>
      <c r="O935" s="8"/>
      <c r="P935" s="8"/>
      <c r="Q935" s="8"/>
      <c r="R935" s="8"/>
      <c r="S935" s="8"/>
      <c r="T935" s="8"/>
      <c r="U935" s="8"/>
    </row>
    <row r="936" ht="15.75" customHeight="1">
      <c r="B936" s="8"/>
      <c r="C936" s="8"/>
      <c r="D936" s="8"/>
      <c r="E936" s="8"/>
      <c r="F936" s="8"/>
      <c r="G936" s="8"/>
      <c r="H936" s="8"/>
      <c r="I936" s="8"/>
      <c r="J936" s="8"/>
      <c r="K936" s="8"/>
      <c r="L936" s="8"/>
      <c r="M936" s="8"/>
      <c r="N936" s="8"/>
      <c r="O936" s="8"/>
      <c r="P936" s="8"/>
      <c r="Q936" s="8"/>
      <c r="R936" s="8"/>
      <c r="S936" s="8"/>
      <c r="T936" s="8"/>
      <c r="U936" s="8"/>
    </row>
    <row r="937" ht="15.75" customHeight="1">
      <c r="B937" s="8"/>
      <c r="C937" s="8"/>
      <c r="D937" s="8"/>
      <c r="E937" s="8"/>
      <c r="F937" s="8"/>
      <c r="G937" s="8"/>
      <c r="H937" s="8"/>
      <c r="I937" s="8"/>
      <c r="J937" s="8"/>
      <c r="K937" s="8"/>
      <c r="L937" s="8"/>
      <c r="M937" s="8"/>
      <c r="N937" s="8"/>
      <c r="O937" s="8"/>
      <c r="P937" s="8"/>
      <c r="Q937" s="8"/>
      <c r="R937" s="8"/>
      <c r="S937" s="8"/>
      <c r="T937" s="8"/>
      <c r="U937" s="8"/>
    </row>
    <row r="938" ht="15.75" customHeight="1">
      <c r="B938" s="8"/>
      <c r="C938" s="8"/>
      <c r="D938" s="8"/>
      <c r="E938" s="8"/>
      <c r="F938" s="8"/>
      <c r="G938" s="8"/>
      <c r="H938" s="8"/>
      <c r="I938" s="8"/>
      <c r="J938" s="8"/>
      <c r="K938" s="8"/>
      <c r="L938" s="8"/>
      <c r="M938" s="8"/>
      <c r="N938" s="8"/>
      <c r="O938" s="8"/>
      <c r="P938" s="8"/>
      <c r="Q938" s="8"/>
      <c r="R938" s="8"/>
      <c r="S938" s="8"/>
      <c r="T938" s="8"/>
      <c r="U938" s="8"/>
    </row>
    <row r="939" ht="15.75" customHeight="1">
      <c r="B939" s="8"/>
      <c r="C939" s="8"/>
      <c r="D939" s="8"/>
      <c r="E939" s="8"/>
      <c r="F939" s="8"/>
      <c r="G939" s="8"/>
      <c r="H939" s="8"/>
      <c r="I939" s="8"/>
      <c r="J939" s="8"/>
      <c r="K939" s="8"/>
      <c r="L939" s="8"/>
      <c r="M939" s="8"/>
      <c r="N939" s="8"/>
      <c r="O939" s="8"/>
      <c r="P939" s="8"/>
      <c r="Q939" s="8"/>
      <c r="R939" s="8"/>
      <c r="S939" s="8"/>
      <c r="T939" s="8"/>
      <c r="U939" s="8"/>
    </row>
    <row r="940" ht="15.75" customHeight="1">
      <c r="B940" s="8"/>
      <c r="C940" s="8"/>
      <c r="D940" s="8"/>
      <c r="E940" s="8"/>
      <c r="F940" s="8"/>
      <c r="G940" s="8"/>
      <c r="H940" s="8"/>
      <c r="I940" s="8"/>
      <c r="J940" s="8"/>
      <c r="K940" s="8"/>
      <c r="L940" s="8"/>
      <c r="M940" s="8"/>
      <c r="N940" s="8"/>
      <c r="O940" s="8"/>
      <c r="P940" s="8"/>
      <c r="Q940" s="8"/>
      <c r="R940" s="8"/>
      <c r="S940" s="8"/>
      <c r="T940" s="8"/>
      <c r="U940" s="8"/>
    </row>
    <row r="941" ht="15.75" customHeight="1">
      <c r="B941" s="8"/>
      <c r="C941" s="8"/>
      <c r="D941" s="8"/>
      <c r="E941" s="8"/>
      <c r="F941" s="8"/>
      <c r="G941" s="8"/>
      <c r="H941" s="8"/>
      <c r="I941" s="8"/>
      <c r="J941" s="8"/>
      <c r="K941" s="8"/>
      <c r="L941" s="8"/>
      <c r="M941" s="8"/>
      <c r="N941" s="8"/>
      <c r="O941" s="8"/>
      <c r="P941" s="8"/>
      <c r="Q941" s="8"/>
      <c r="R941" s="8"/>
      <c r="S941" s="8"/>
      <c r="T941" s="8"/>
      <c r="U941" s="8"/>
    </row>
    <row r="942" ht="15.75" customHeight="1">
      <c r="B942" s="8"/>
      <c r="C942" s="8"/>
      <c r="D942" s="8"/>
      <c r="E942" s="8"/>
      <c r="F942" s="8"/>
      <c r="G942" s="8"/>
      <c r="H942" s="8"/>
      <c r="I942" s="8"/>
      <c r="J942" s="8"/>
      <c r="K942" s="8"/>
      <c r="L942" s="8"/>
      <c r="M942" s="8"/>
      <c r="N942" s="8"/>
      <c r="O942" s="8"/>
      <c r="P942" s="8"/>
      <c r="Q942" s="8"/>
      <c r="R942" s="8"/>
      <c r="S942" s="8"/>
      <c r="T942" s="8"/>
      <c r="U942" s="8"/>
    </row>
    <row r="943" ht="15.75" customHeight="1">
      <c r="B943" s="8"/>
      <c r="C943" s="8"/>
      <c r="D943" s="8"/>
      <c r="E943" s="8"/>
      <c r="F943" s="8"/>
      <c r="G943" s="8"/>
      <c r="H943" s="8"/>
      <c r="I943" s="8"/>
      <c r="J943" s="8"/>
      <c r="K943" s="8"/>
      <c r="L943" s="8"/>
      <c r="M943" s="8"/>
      <c r="N943" s="8"/>
      <c r="O943" s="8"/>
      <c r="P943" s="8"/>
      <c r="Q943" s="8"/>
      <c r="R943" s="8"/>
      <c r="S943" s="8"/>
      <c r="T943" s="8"/>
      <c r="U943" s="8"/>
    </row>
    <row r="944" ht="15.75" customHeight="1">
      <c r="B944" s="8"/>
      <c r="C944" s="8"/>
      <c r="D944" s="8"/>
      <c r="E944" s="8"/>
      <c r="F944" s="8"/>
      <c r="G944" s="8"/>
      <c r="H944" s="8"/>
      <c r="I944" s="8"/>
      <c r="J944" s="8"/>
      <c r="K944" s="8"/>
      <c r="L944" s="8"/>
      <c r="M944" s="8"/>
      <c r="N944" s="8"/>
      <c r="O944" s="8"/>
      <c r="P944" s="8"/>
      <c r="Q944" s="8"/>
      <c r="R944" s="8"/>
      <c r="S944" s="8"/>
      <c r="T944" s="8"/>
      <c r="U944" s="8"/>
    </row>
    <row r="945" ht="15.75" customHeight="1">
      <c r="B945" s="8"/>
      <c r="C945" s="8"/>
      <c r="D945" s="8"/>
      <c r="E945" s="8"/>
      <c r="F945" s="8"/>
      <c r="G945" s="8"/>
      <c r="H945" s="8"/>
      <c r="I945" s="8"/>
      <c r="J945" s="8"/>
      <c r="K945" s="8"/>
      <c r="L945" s="8"/>
      <c r="M945" s="8"/>
      <c r="N945" s="8"/>
      <c r="O945" s="8"/>
      <c r="P945" s="8"/>
      <c r="Q945" s="8"/>
      <c r="R945" s="8"/>
      <c r="S945" s="8"/>
      <c r="T945" s="8"/>
      <c r="U945" s="8"/>
    </row>
    <row r="946" ht="15.75" customHeight="1">
      <c r="B946" s="8"/>
      <c r="C946" s="8"/>
      <c r="D946" s="8"/>
      <c r="E946" s="8"/>
      <c r="F946" s="8"/>
      <c r="G946" s="8"/>
      <c r="H946" s="8"/>
      <c r="I946" s="8"/>
      <c r="J946" s="8"/>
      <c r="K946" s="8"/>
      <c r="L946" s="8"/>
      <c r="M946" s="8"/>
      <c r="N946" s="8"/>
      <c r="O946" s="8"/>
      <c r="P946" s="8"/>
      <c r="Q946" s="8"/>
      <c r="R946" s="8"/>
      <c r="S946" s="8"/>
      <c r="T946" s="8"/>
      <c r="U946" s="8"/>
    </row>
    <row r="947" ht="15.75" customHeight="1">
      <c r="B947" s="8"/>
      <c r="C947" s="8"/>
      <c r="D947" s="8"/>
      <c r="E947" s="8"/>
      <c r="F947" s="8"/>
      <c r="G947" s="8"/>
      <c r="H947" s="8"/>
      <c r="I947" s="8"/>
      <c r="J947" s="8"/>
      <c r="K947" s="8"/>
      <c r="L947" s="8"/>
      <c r="M947" s="8"/>
      <c r="N947" s="8"/>
      <c r="O947" s="8"/>
      <c r="P947" s="8"/>
      <c r="Q947" s="8"/>
      <c r="R947" s="8"/>
      <c r="S947" s="8"/>
      <c r="T947" s="8"/>
      <c r="U947" s="8"/>
    </row>
    <row r="948" ht="15.75" customHeight="1">
      <c r="B948" s="8"/>
      <c r="C948" s="8"/>
      <c r="D948" s="8"/>
      <c r="E948" s="8"/>
      <c r="F948" s="8"/>
      <c r="G948" s="8"/>
      <c r="H948" s="8"/>
      <c r="I948" s="8"/>
      <c r="J948" s="8"/>
      <c r="K948" s="8"/>
      <c r="L948" s="8"/>
      <c r="M948" s="8"/>
      <c r="N948" s="8"/>
      <c r="O948" s="8"/>
      <c r="P948" s="8"/>
      <c r="Q948" s="8"/>
      <c r="R948" s="8"/>
      <c r="S948" s="8"/>
      <c r="T948" s="8"/>
      <c r="U948" s="8"/>
    </row>
    <row r="949" ht="15.75" customHeight="1">
      <c r="B949" s="8"/>
      <c r="C949" s="8"/>
      <c r="D949" s="8"/>
      <c r="E949" s="8"/>
      <c r="F949" s="8"/>
      <c r="G949" s="8"/>
      <c r="H949" s="8"/>
      <c r="I949" s="8"/>
      <c r="J949" s="8"/>
      <c r="K949" s="8"/>
      <c r="L949" s="8"/>
      <c r="M949" s="8"/>
      <c r="N949" s="8"/>
      <c r="O949" s="8"/>
      <c r="P949" s="8"/>
      <c r="Q949" s="8"/>
      <c r="R949" s="8"/>
      <c r="S949" s="8"/>
      <c r="T949" s="8"/>
      <c r="U949" s="8"/>
    </row>
    <row r="950" ht="15.75" customHeight="1">
      <c r="B950" s="8"/>
      <c r="C950" s="8"/>
      <c r="D950" s="8"/>
      <c r="E950" s="8"/>
      <c r="F950" s="8"/>
      <c r="G950" s="8"/>
      <c r="H950" s="8"/>
      <c r="I950" s="8"/>
      <c r="J950" s="8"/>
      <c r="K950" s="8"/>
      <c r="L950" s="8"/>
      <c r="M950" s="8"/>
      <c r="N950" s="8"/>
      <c r="O950" s="8"/>
      <c r="P950" s="8"/>
      <c r="Q950" s="8"/>
      <c r="R950" s="8"/>
      <c r="S950" s="8"/>
      <c r="T950" s="8"/>
      <c r="U950" s="8"/>
    </row>
    <row r="951" ht="15.75" customHeight="1">
      <c r="B951" s="8"/>
      <c r="C951" s="8"/>
      <c r="D951" s="8"/>
      <c r="E951" s="8"/>
      <c r="F951" s="8"/>
      <c r="G951" s="8"/>
      <c r="H951" s="8"/>
      <c r="I951" s="8"/>
      <c r="J951" s="8"/>
      <c r="K951" s="8"/>
      <c r="L951" s="8"/>
      <c r="M951" s="8"/>
      <c r="N951" s="8"/>
      <c r="O951" s="8"/>
      <c r="P951" s="8"/>
      <c r="Q951" s="8"/>
      <c r="R951" s="8"/>
      <c r="S951" s="8"/>
      <c r="T951" s="8"/>
      <c r="U951" s="8"/>
    </row>
    <row r="952" ht="15.75" customHeight="1">
      <c r="B952" s="8"/>
      <c r="C952" s="8"/>
      <c r="D952" s="8"/>
      <c r="E952" s="8"/>
      <c r="F952" s="8"/>
      <c r="G952" s="8"/>
      <c r="H952" s="8"/>
      <c r="I952" s="8"/>
      <c r="J952" s="8"/>
      <c r="K952" s="8"/>
      <c r="L952" s="8"/>
      <c r="M952" s="8"/>
      <c r="N952" s="8"/>
      <c r="O952" s="8"/>
      <c r="P952" s="8"/>
      <c r="Q952" s="8"/>
      <c r="R952" s="8"/>
      <c r="S952" s="8"/>
      <c r="T952" s="8"/>
      <c r="U952" s="8"/>
    </row>
    <row r="953" ht="15.75" customHeight="1">
      <c r="B953" s="8"/>
      <c r="C953" s="8"/>
      <c r="D953" s="8"/>
      <c r="E953" s="8"/>
      <c r="F953" s="8"/>
      <c r="G953" s="8"/>
      <c r="H953" s="8"/>
      <c r="I953" s="8"/>
      <c r="J953" s="8"/>
      <c r="K953" s="8"/>
      <c r="L953" s="8"/>
      <c r="M953" s="8"/>
      <c r="N953" s="8"/>
      <c r="O953" s="8"/>
      <c r="P953" s="8"/>
      <c r="Q953" s="8"/>
      <c r="R953" s="8"/>
      <c r="S953" s="8"/>
      <c r="T953" s="8"/>
      <c r="U953" s="8"/>
    </row>
    <row r="954" ht="15.75" customHeight="1">
      <c r="B954" s="8"/>
      <c r="C954" s="8"/>
      <c r="D954" s="8"/>
      <c r="E954" s="8"/>
      <c r="F954" s="8"/>
      <c r="G954" s="8"/>
      <c r="H954" s="8"/>
      <c r="I954" s="8"/>
      <c r="J954" s="8"/>
      <c r="K954" s="8"/>
      <c r="L954" s="8"/>
      <c r="M954" s="8"/>
      <c r="N954" s="8"/>
      <c r="O954" s="8"/>
      <c r="P954" s="8"/>
      <c r="Q954" s="8"/>
      <c r="R954" s="8"/>
      <c r="S954" s="8"/>
      <c r="T954" s="8"/>
      <c r="U954" s="8"/>
    </row>
    <row r="955" ht="15.75" customHeight="1">
      <c r="B955" s="8"/>
      <c r="C955" s="8"/>
      <c r="D955" s="8"/>
      <c r="E955" s="8"/>
      <c r="F955" s="8"/>
      <c r="G955" s="8"/>
      <c r="H955" s="8"/>
      <c r="I955" s="8"/>
      <c r="J955" s="8"/>
      <c r="K955" s="8"/>
      <c r="L955" s="8"/>
      <c r="M955" s="8"/>
      <c r="N955" s="8"/>
      <c r="O955" s="8"/>
      <c r="P955" s="8"/>
      <c r="Q955" s="8"/>
      <c r="R955" s="8"/>
      <c r="S955" s="8"/>
      <c r="T955" s="8"/>
      <c r="U955" s="8"/>
    </row>
    <row r="956" ht="15.75" customHeight="1">
      <c r="B956" s="8"/>
      <c r="C956" s="8"/>
      <c r="D956" s="8"/>
      <c r="E956" s="8"/>
      <c r="F956" s="8"/>
      <c r="G956" s="8"/>
      <c r="H956" s="8"/>
      <c r="I956" s="8"/>
      <c r="J956" s="8"/>
      <c r="K956" s="8"/>
      <c r="L956" s="8"/>
      <c r="M956" s="8"/>
      <c r="N956" s="8"/>
      <c r="O956" s="8"/>
      <c r="P956" s="8"/>
      <c r="Q956" s="8"/>
      <c r="R956" s="8"/>
      <c r="S956" s="8"/>
      <c r="T956" s="8"/>
      <c r="U956" s="8"/>
    </row>
    <row r="957" ht="15.75" customHeight="1">
      <c r="B957" s="8"/>
      <c r="C957" s="8"/>
      <c r="D957" s="8"/>
      <c r="E957" s="8"/>
      <c r="F957" s="8"/>
      <c r="G957" s="8"/>
      <c r="H957" s="8"/>
      <c r="I957" s="8"/>
      <c r="J957" s="8"/>
      <c r="K957" s="8"/>
      <c r="L957" s="8"/>
      <c r="M957" s="8"/>
      <c r="N957" s="8"/>
      <c r="O957" s="8"/>
      <c r="P957" s="8"/>
      <c r="Q957" s="8"/>
      <c r="R957" s="8"/>
      <c r="S957" s="8"/>
      <c r="T957" s="8"/>
      <c r="U957" s="8"/>
    </row>
    <row r="958" ht="15.75" customHeight="1">
      <c r="B958" s="8"/>
      <c r="C958" s="8"/>
      <c r="D958" s="8"/>
      <c r="E958" s="8"/>
      <c r="F958" s="8"/>
      <c r="G958" s="8"/>
      <c r="H958" s="8"/>
      <c r="I958" s="8"/>
      <c r="J958" s="8"/>
      <c r="K958" s="8"/>
      <c r="L958" s="8"/>
      <c r="M958" s="8"/>
      <c r="N958" s="8"/>
      <c r="O958" s="8"/>
      <c r="P958" s="8"/>
      <c r="Q958" s="8"/>
      <c r="R958" s="8"/>
      <c r="S958" s="8"/>
      <c r="T958" s="8"/>
      <c r="U958" s="8"/>
    </row>
    <row r="959" ht="15.75" customHeight="1">
      <c r="B959" s="8"/>
      <c r="C959" s="8"/>
      <c r="D959" s="8"/>
      <c r="E959" s="8"/>
      <c r="F959" s="8"/>
      <c r="G959" s="8"/>
      <c r="H959" s="8"/>
      <c r="I959" s="8"/>
      <c r="J959" s="8"/>
      <c r="K959" s="8"/>
      <c r="L959" s="8"/>
      <c r="M959" s="8"/>
      <c r="N959" s="8"/>
      <c r="O959" s="8"/>
      <c r="P959" s="8"/>
      <c r="Q959" s="8"/>
      <c r="R959" s="8"/>
      <c r="S959" s="8"/>
      <c r="T959" s="8"/>
      <c r="U959" s="8"/>
    </row>
    <row r="960" ht="15.75" customHeight="1">
      <c r="B960" s="8"/>
      <c r="C960" s="8"/>
      <c r="D960" s="8"/>
      <c r="E960" s="8"/>
      <c r="F960" s="8"/>
      <c r="G960" s="8"/>
      <c r="H960" s="8"/>
      <c r="I960" s="8"/>
      <c r="J960" s="8"/>
      <c r="K960" s="8"/>
      <c r="L960" s="8"/>
      <c r="M960" s="8"/>
      <c r="N960" s="8"/>
      <c r="O960" s="8"/>
      <c r="P960" s="8"/>
      <c r="Q960" s="8"/>
      <c r="R960" s="8"/>
      <c r="S960" s="8"/>
      <c r="T960" s="8"/>
      <c r="U960" s="8"/>
    </row>
    <row r="961" ht="15.75" customHeight="1">
      <c r="B961" s="8"/>
      <c r="C961" s="8"/>
      <c r="D961" s="8"/>
      <c r="E961" s="8"/>
      <c r="F961" s="8"/>
      <c r="G961" s="8"/>
      <c r="H961" s="8"/>
      <c r="I961" s="8"/>
      <c r="J961" s="8"/>
      <c r="K961" s="8"/>
      <c r="L961" s="8"/>
      <c r="M961" s="8"/>
      <c r="N961" s="8"/>
      <c r="O961" s="8"/>
      <c r="P961" s="8"/>
      <c r="Q961" s="8"/>
      <c r="R961" s="8"/>
      <c r="S961" s="8"/>
      <c r="T961" s="8"/>
      <c r="U961" s="8"/>
    </row>
    <row r="962" ht="15.75" customHeight="1">
      <c r="B962" s="8"/>
      <c r="C962" s="8"/>
      <c r="D962" s="8"/>
      <c r="E962" s="8"/>
      <c r="F962" s="8"/>
      <c r="G962" s="8"/>
      <c r="H962" s="8"/>
      <c r="I962" s="8"/>
      <c r="J962" s="8"/>
      <c r="K962" s="8"/>
      <c r="L962" s="8"/>
      <c r="M962" s="8"/>
      <c r="N962" s="8"/>
      <c r="O962" s="8"/>
      <c r="P962" s="8"/>
      <c r="Q962" s="8"/>
      <c r="R962" s="8"/>
      <c r="S962" s="8"/>
      <c r="T962" s="8"/>
      <c r="U962" s="8"/>
    </row>
    <row r="963" ht="15.75" customHeight="1">
      <c r="B963" s="8"/>
      <c r="C963" s="8"/>
      <c r="D963" s="8"/>
      <c r="E963" s="8"/>
      <c r="F963" s="8"/>
      <c r="G963" s="8"/>
      <c r="H963" s="8"/>
      <c r="I963" s="8"/>
      <c r="J963" s="8"/>
      <c r="K963" s="8"/>
      <c r="L963" s="8"/>
      <c r="M963" s="8"/>
      <c r="N963" s="8"/>
      <c r="O963" s="8"/>
      <c r="P963" s="8"/>
      <c r="Q963" s="8"/>
      <c r="R963" s="8"/>
      <c r="S963" s="8"/>
      <c r="T963" s="8"/>
      <c r="U963" s="8"/>
    </row>
    <row r="964" ht="15.75" customHeight="1">
      <c r="B964" s="8"/>
      <c r="C964" s="8"/>
      <c r="D964" s="8"/>
      <c r="E964" s="8"/>
      <c r="F964" s="8"/>
      <c r="G964" s="8"/>
      <c r="H964" s="8"/>
      <c r="I964" s="8"/>
      <c r="J964" s="8"/>
      <c r="K964" s="8"/>
      <c r="L964" s="8"/>
      <c r="M964" s="8"/>
      <c r="N964" s="8"/>
      <c r="O964" s="8"/>
      <c r="P964" s="8"/>
      <c r="Q964" s="8"/>
      <c r="R964" s="8"/>
      <c r="S964" s="8"/>
      <c r="T964" s="8"/>
      <c r="U964" s="8"/>
    </row>
    <row r="965" ht="15.75" customHeight="1">
      <c r="B965" s="8"/>
      <c r="C965" s="8"/>
      <c r="D965" s="8"/>
      <c r="E965" s="8"/>
      <c r="F965" s="8"/>
      <c r="G965" s="8"/>
      <c r="H965" s="8"/>
      <c r="I965" s="8"/>
      <c r="J965" s="8"/>
      <c r="K965" s="8"/>
      <c r="L965" s="8"/>
      <c r="M965" s="8"/>
      <c r="N965" s="8"/>
      <c r="O965" s="8"/>
      <c r="P965" s="8"/>
      <c r="Q965" s="8"/>
      <c r="R965" s="8"/>
      <c r="S965" s="8"/>
      <c r="T965" s="8"/>
      <c r="U965" s="8"/>
    </row>
    <row r="966" ht="15.75" customHeight="1">
      <c r="B966" s="8"/>
      <c r="C966" s="8"/>
      <c r="D966" s="8"/>
      <c r="E966" s="8"/>
      <c r="F966" s="8"/>
      <c r="G966" s="8"/>
      <c r="H966" s="8"/>
      <c r="I966" s="8"/>
      <c r="J966" s="8"/>
      <c r="K966" s="8"/>
      <c r="L966" s="8"/>
      <c r="M966" s="8"/>
      <c r="N966" s="8"/>
      <c r="O966" s="8"/>
      <c r="P966" s="8"/>
      <c r="Q966" s="8"/>
      <c r="R966" s="8"/>
      <c r="S966" s="8"/>
      <c r="T966" s="8"/>
      <c r="U966" s="8"/>
    </row>
    <row r="967" ht="15.75" customHeight="1">
      <c r="B967" s="8"/>
      <c r="C967" s="8"/>
      <c r="D967" s="8"/>
      <c r="E967" s="8"/>
      <c r="F967" s="8"/>
      <c r="G967" s="8"/>
      <c r="H967" s="8"/>
      <c r="I967" s="8"/>
      <c r="J967" s="8"/>
      <c r="K967" s="8"/>
      <c r="L967" s="8"/>
      <c r="M967" s="8"/>
      <c r="N967" s="8"/>
      <c r="O967" s="8"/>
      <c r="P967" s="8"/>
      <c r="Q967" s="8"/>
      <c r="R967" s="8"/>
      <c r="S967" s="8"/>
      <c r="T967" s="8"/>
      <c r="U967" s="8"/>
    </row>
    <row r="968" ht="15.75" customHeight="1">
      <c r="B968" s="8"/>
      <c r="C968" s="8"/>
      <c r="D968" s="8"/>
      <c r="E968" s="8"/>
      <c r="F968" s="8"/>
      <c r="G968" s="8"/>
      <c r="H968" s="8"/>
      <c r="I968" s="8"/>
      <c r="J968" s="8"/>
      <c r="K968" s="8"/>
      <c r="L968" s="8"/>
      <c r="M968" s="8"/>
      <c r="N968" s="8"/>
      <c r="O968" s="8"/>
      <c r="P968" s="8"/>
      <c r="Q968" s="8"/>
      <c r="R968" s="8"/>
      <c r="S968" s="8"/>
      <c r="T968" s="8"/>
      <c r="U968" s="8"/>
    </row>
    <row r="969" ht="15.75" customHeight="1">
      <c r="B969" s="8"/>
      <c r="C969" s="8"/>
      <c r="D969" s="8"/>
      <c r="E969" s="8"/>
      <c r="F969" s="8"/>
      <c r="G969" s="8"/>
      <c r="H969" s="8"/>
      <c r="I969" s="8"/>
      <c r="J969" s="8"/>
      <c r="K969" s="8"/>
      <c r="L969" s="8"/>
      <c r="M969" s="8"/>
      <c r="N969" s="8"/>
      <c r="O969" s="8"/>
      <c r="P969" s="8"/>
      <c r="Q969" s="8"/>
      <c r="R969" s="8"/>
      <c r="S969" s="8"/>
      <c r="T969" s="8"/>
      <c r="U969" s="8"/>
    </row>
    <row r="970" ht="15.75" customHeight="1">
      <c r="B970" s="8"/>
      <c r="C970" s="8"/>
      <c r="D970" s="8"/>
      <c r="E970" s="8"/>
      <c r="F970" s="8"/>
      <c r="G970" s="8"/>
      <c r="H970" s="8"/>
      <c r="I970" s="8"/>
      <c r="J970" s="8"/>
      <c r="K970" s="8"/>
      <c r="L970" s="8"/>
      <c r="M970" s="8"/>
      <c r="N970" s="8"/>
      <c r="O970" s="8"/>
      <c r="P970" s="8"/>
      <c r="Q970" s="8"/>
      <c r="R970" s="8"/>
      <c r="S970" s="8"/>
      <c r="T970" s="8"/>
      <c r="U970" s="8"/>
    </row>
    <row r="971" ht="15.75" customHeight="1">
      <c r="B971" s="8"/>
      <c r="C971" s="8"/>
      <c r="D971" s="8"/>
      <c r="E971" s="8"/>
      <c r="F971" s="8"/>
      <c r="G971" s="8"/>
      <c r="H971" s="8"/>
      <c r="I971" s="8"/>
      <c r="J971" s="8"/>
      <c r="K971" s="8"/>
      <c r="L971" s="8"/>
      <c r="M971" s="8"/>
      <c r="N971" s="8"/>
      <c r="O971" s="8"/>
      <c r="P971" s="8"/>
      <c r="Q971" s="8"/>
      <c r="R971" s="8"/>
      <c r="S971" s="8"/>
      <c r="T971" s="8"/>
      <c r="U971" s="8"/>
    </row>
    <row r="972" ht="15.75" customHeight="1">
      <c r="B972" s="8"/>
      <c r="C972" s="8"/>
      <c r="D972" s="8"/>
      <c r="E972" s="8"/>
      <c r="F972" s="8"/>
      <c r="G972" s="8"/>
      <c r="H972" s="8"/>
      <c r="I972" s="8"/>
      <c r="J972" s="8"/>
      <c r="K972" s="8"/>
      <c r="L972" s="8"/>
      <c r="M972" s="8"/>
      <c r="N972" s="8"/>
      <c r="O972" s="8"/>
      <c r="P972" s="8"/>
      <c r="Q972" s="8"/>
      <c r="R972" s="8"/>
      <c r="S972" s="8"/>
      <c r="T972" s="8"/>
      <c r="U972" s="8"/>
    </row>
    <row r="973" ht="15.75" customHeight="1">
      <c r="B973" s="8"/>
      <c r="C973" s="8"/>
      <c r="D973" s="8"/>
      <c r="E973" s="8"/>
      <c r="F973" s="8"/>
      <c r="G973" s="8"/>
      <c r="H973" s="8"/>
      <c r="I973" s="8"/>
      <c r="J973" s="8"/>
      <c r="K973" s="8"/>
      <c r="L973" s="8"/>
      <c r="M973" s="8"/>
      <c r="N973" s="8"/>
      <c r="O973" s="8"/>
      <c r="P973" s="8"/>
      <c r="Q973" s="8"/>
      <c r="R973" s="8"/>
      <c r="S973" s="8"/>
      <c r="T973" s="8"/>
      <c r="U973" s="8"/>
    </row>
    <row r="974" ht="15.75" customHeight="1">
      <c r="B974" s="8"/>
      <c r="C974" s="8"/>
      <c r="D974" s="8"/>
      <c r="E974" s="8"/>
      <c r="F974" s="8"/>
      <c r="G974" s="8"/>
      <c r="H974" s="8"/>
      <c r="I974" s="8"/>
      <c r="J974" s="8"/>
      <c r="K974" s="8"/>
      <c r="L974" s="8"/>
      <c r="M974" s="8"/>
      <c r="N974" s="8"/>
      <c r="O974" s="8"/>
      <c r="P974" s="8"/>
      <c r="Q974" s="8"/>
      <c r="R974" s="8"/>
      <c r="S974" s="8"/>
      <c r="T974" s="8"/>
      <c r="U974" s="8"/>
    </row>
    <row r="975" ht="15.75" customHeight="1">
      <c r="B975" s="8"/>
      <c r="C975" s="8"/>
      <c r="D975" s="8"/>
      <c r="E975" s="8"/>
      <c r="F975" s="8"/>
      <c r="G975" s="8"/>
      <c r="H975" s="8"/>
      <c r="I975" s="8"/>
      <c r="J975" s="8"/>
      <c r="K975" s="8"/>
      <c r="L975" s="8"/>
      <c r="M975" s="8"/>
      <c r="N975" s="8"/>
      <c r="O975" s="8"/>
      <c r="P975" s="8"/>
      <c r="Q975" s="8"/>
      <c r="R975" s="8"/>
      <c r="S975" s="8"/>
      <c r="T975" s="8"/>
      <c r="U975" s="8"/>
    </row>
    <row r="976" ht="15.75" customHeight="1">
      <c r="B976" s="8"/>
      <c r="C976" s="8"/>
      <c r="D976" s="8"/>
      <c r="E976" s="8"/>
      <c r="F976" s="8"/>
      <c r="G976" s="8"/>
      <c r="H976" s="8"/>
      <c r="I976" s="8"/>
      <c r="J976" s="8"/>
      <c r="K976" s="8"/>
      <c r="L976" s="8"/>
      <c r="M976" s="8"/>
      <c r="N976" s="8"/>
      <c r="O976" s="8"/>
      <c r="P976" s="8"/>
      <c r="Q976" s="8"/>
      <c r="R976" s="8"/>
      <c r="S976" s="8"/>
      <c r="T976" s="8"/>
      <c r="U976" s="8"/>
    </row>
    <row r="977" ht="15.75" customHeight="1">
      <c r="B977" s="8"/>
      <c r="C977" s="8"/>
      <c r="D977" s="8"/>
      <c r="E977" s="8"/>
      <c r="F977" s="8"/>
      <c r="G977" s="8"/>
      <c r="H977" s="8"/>
      <c r="I977" s="8"/>
      <c r="J977" s="8"/>
      <c r="K977" s="8"/>
      <c r="L977" s="8"/>
      <c r="M977" s="8"/>
      <c r="N977" s="8"/>
      <c r="O977" s="8"/>
      <c r="P977" s="8"/>
      <c r="Q977" s="8"/>
      <c r="R977" s="8"/>
      <c r="S977" s="8"/>
      <c r="T977" s="8"/>
      <c r="U977" s="8"/>
    </row>
    <row r="978" ht="15.75" customHeight="1">
      <c r="B978" s="8"/>
      <c r="C978" s="8"/>
      <c r="D978" s="8"/>
      <c r="E978" s="8"/>
      <c r="F978" s="8"/>
      <c r="G978" s="8"/>
      <c r="H978" s="8"/>
      <c r="I978" s="8"/>
      <c r="J978" s="8"/>
      <c r="K978" s="8"/>
      <c r="L978" s="8"/>
      <c r="M978" s="8"/>
      <c r="N978" s="8"/>
      <c r="O978" s="8"/>
      <c r="P978" s="8"/>
      <c r="Q978" s="8"/>
      <c r="R978" s="8"/>
      <c r="S978" s="8"/>
      <c r="T978" s="8"/>
      <c r="U978" s="8"/>
    </row>
    <row r="979" ht="15.75" customHeight="1">
      <c r="B979" s="8"/>
      <c r="C979" s="8"/>
      <c r="D979" s="8"/>
      <c r="E979" s="8"/>
      <c r="F979" s="8"/>
      <c r="G979" s="8"/>
      <c r="H979" s="8"/>
      <c r="I979" s="8"/>
      <c r="J979" s="8"/>
      <c r="K979" s="8"/>
      <c r="L979" s="8"/>
      <c r="M979" s="8"/>
      <c r="N979" s="8"/>
      <c r="O979" s="8"/>
      <c r="P979" s="8"/>
      <c r="Q979" s="8"/>
      <c r="R979" s="8"/>
      <c r="S979" s="8"/>
      <c r="T979" s="8"/>
      <c r="U979" s="8"/>
    </row>
    <row r="980" ht="15.75" customHeight="1">
      <c r="B980" s="8"/>
      <c r="C980" s="8"/>
      <c r="D980" s="8"/>
      <c r="E980" s="8"/>
      <c r="F980" s="8"/>
      <c r="G980" s="8"/>
      <c r="H980" s="8"/>
      <c r="I980" s="8"/>
      <c r="J980" s="8"/>
      <c r="K980" s="8"/>
      <c r="L980" s="8"/>
      <c r="M980" s="8"/>
      <c r="N980" s="8"/>
      <c r="O980" s="8"/>
      <c r="P980" s="8"/>
      <c r="Q980" s="8"/>
      <c r="R980" s="8"/>
      <c r="S980" s="8"/>
      <c r="T980" s="8"/>
      <c r="U980" s="8"/>
    </row>
    <row r="981" ht="15.75" customHeight="1">
      <c r="B981" s="8"/>
      <c r="C981" s="8"/>
      <c r="D981" s="8"/>
      <c r="E981" s="8"/>
      <c r="F981" s="8"/>
      <c r="G981" s="8"/>
      <c r="H981" s="8"/>
      <c r="I981" s="8"/>
      <c r="J981" s="8"/>
      <c r="K981" s="8"/>
      <c r="L981" s="8"/>
      <c r="M981" s="8"/>
      <c r="N981" s="8"/>
      <c r="O981" s="8"/>
      <c r="P981" s="8"/>
      <c r="Q981" s="8"/>
      <c r="R981" s="8"/>
      <c r="S981" s="8"/>
      <c r="T981" s="8"/>
      <c r="U981" s="8"/>
    </row>
    <row r="982" ht="15.75" customHeight="1">
      <c r="B982" s="8"/>
      <c r="C982" s="8"/>
      <c r="D982" s="8"/>
      <c r="E982" s="8"/>
      <c r="F982" s="8"/>
      <c r="G982" s="8"/>
      <c r="H982" s="8"/>
      <c r="I982" s="8"/>
      <c r="J982" s="8"/>
      <c r="K982" s="8"/>
      <c r="L982" s="8"/>
      <c r="M982" s="8"/>
      <c r="N982" s="8"/>
      <c r="O982" s="8"/>
      <c r="P982" s="8"/>
      <c r="Q982" s="8"/>
      <c r="R982" s="8"/>
      <c r="S982" s="8"/>
      <c r="T982" s="8"/>
      <c r="U982" s="8"/>
    </row>
    <row r="983" ht="15.75" customHeight="1">
      <c r="B983" s="8"/>
      <c r="C983" s="8"/>
      <c r="D983" s="8"/>
      <c r="E983" s="8"/>
      <c r="F983" s="8"/>
      <c r="G983" s="8"/>
      <c r="H983" s="8"/>
      <c r="I983" s="8"/>
      <c r="J983" s="8"/>
      <c r="K983" s="8"/>
      <c r="L983" s="8"/>
      <c r="M983" s="8"/>
      <c r="N983" s="8"/>
      <c r="O983" s="8"/>
      <c r="P983" s="8"/>
      <c r="Q983" s="8"/>
      <c r="R983" s="8"/>
      <c r="S983" s="8"/>
      <c r="T983" s="8"/>
      <c r="U983" s="8"/>
    </row>
    <row r="984" ht="15.75" customHeight="1">
      <c r="B984" s="8"/>
      <c r="C984" s="8"/>
      <c r="D984" s="8"/>
      <c r="E984" s="8"/>
      <c r="F984" s="8"/>
      <c r="G984" s="8"/>
      <c r="H984" s="8"/>
      <c r="I984" s="8"/>
      <c r="J984" s="8"/>
      <c r="K984" s="8"/>
      <c r="L984" s="8"/>
      <c r="M984" s="8"/>
      <c r="N984" s="8"/>
      <c r="O984" s="8"/>
      <c r="P984" s="8"/>
      <c r="Q984" s="8"/>
      <c r="R984" s="8"/>
      <c r="S984" s="8"/>
      <c r="T984" s="8"/>
      <c r="U984" s="8"/>
    </row>
    <row r="985" ht="15.75" customHeight="1">
      <c r="B985" s="8"/>
      <c r="C985" s="8"/>
      <c r="D985" s="8"/>
      <c r="E985" s="8"/>
      <c r="F985" s="8"/>
      <c r="G985" s="8"/>
      <c r="H985" s="8"/>
      <c r="I985" s="8"/>
      <c r="J985" s="8"/>
      <c r="K985" s="8"/>
      <c r="L985" s="8"/>
      <c r="M985" s="8"/>
      <c r="N985" s="8"/>
      <c r="O985" s="8"/>
      <c r="P985" s="8"/>
      <c r="Q985" s="8"/>
      <c r="R985" s="8"/>
      <c r="S985" s="8"/>
      <c r="T985" s="8"/>
      <c r="U985" s="8"/>
    </row>
    <row r="986" ht="15.75" customHeight="1">
      <c r="B986" s="8"/>
      <c r="C986" s="8"/>
      <c r="D986" s="8"/>
      <c r="E986" s="8"/>
      <c r="F986" s="8"/>
      <c r="G986" s="8"/>
      <c r="H986" s="8"/>
      <c r="I986" s="8"/>
      <c r="J986" s="8"/>
      <c r="K986" s="8"/>
      <c r="L986" s="8"/>
      <c r="M986" s="8"/>
      <c r="N986" s="8"/>
      <c r="O986" s="8"/>
      <c r="P986" s="8"/>
      <c r="Q986" s="8"/>
      <c r="R986" s="8"/>
      <c r="S986" s="8"/>
      <c r="T986" s="8"/>
      <c r="U986" s="8"/>
    </row>
    <row r="987" ht="15.75" customHeight="1">
      <c r="B987" s="8"/>
      <c r="C987" s="8"/>
      <c r="D987" s="8"/>
      <c r="E987" s="8"/>
      <c r="F987" s="8"/>
      <c r="G987" s="8"/>
      <c r="H987" s="8"/>
      <c r="I987" s="8"/>
      <c r="J987" s="8"/>
      <c r="K987" s="8"/>
      <c r="L987" s="8"/>
      <c r="M987" s="8"/>
      <c r="N987" s="8"/>
      <c r="O987" s="8"/>
      <c r="P987" s="8"/>
      <c r="Q987" s="8"/>
      <c r="R987" s="8"/>
      <c r="S987" s="8"/>
      <c r="T987" s="8"/>
      <c r="U987" s="8"/>
    </row>
    <row r="988" ht="15.75" customHeight="1">
      <c r="B988" s="8"/>
      <c r="C988" s="8"/>
      <c r="D988" s="8"/>
      <c r="E988" s="8"/>
      <c r="F988" s="8"/>
      <c r="G988" s="8"/>
      <c r="H988" s="8"/>
      <c r="I988" s="8"/>
      <c r="J988" s="8"/>
      <c r="K988" s="8"/>
      <c r="L988" s="8"/>
      <c r="M988" s="8"/>
      <c r="N988" s="8"/>
      <c r="O988" s="8"/>
      <c r="P988" s="8"/>
      <c r="Q988" s="8"/>
      <c r="R988" s="8"/>
      <c r="S988" s="8"/>
      <c r="T988" s="8"/>
      <c r="U988" s="8"/>
    </row>
    <row r="989" ht="15.75" customHeight="1">
      <c r="B989" s="8"/>
      <c r="C989" s="8"/>
      <c r="D989" s="8"/>
      <c r="E989" s="8"/>
      <c r="F989" s="8"/>
      <c r="G989" s="8"/>
      <c r="H989" s="8"/>
      <c r="I989" s="8"/>
      <c r="J989" s="8"/>
      <c r="K989" s="8"/>
      <c r="L989" s="8"/>
      <c r="M989" s="8"/>
      <c r="N989" s="8"/>
      <c r="O989" s="8"/>
      <c r="P989" s="8"/>
      <c r="Q989" s="8"/>
      <c r="R989" s="8"/>
      <c r="S989" s="8"/>
      <c r="T989" s="8"/>
      <c r="U989" s="8"/>
    </row>
    <row r="990" ht="15.75" customHeight="1">
      <c r="B990" s="8"/>
      <c r="C990" s="8"/>
      <c r="D990" s="8"/>
      <c r="E990" s="8"/>
      <c r="F990" s="8"/>
      <c r="G990" s="8"/>
      <c r="H990" s="8"/>
      <c r="I990" s="8"/>
      <c r="J990" s="8"/>
      <c r="K990" s="8"/>
      <c r="L990" s="8"/>
      <c r="M990" s="8"/>
      <c r="N990" s="8"/>
      <c r="O990" s="8"/>
      <c r="P990" s="8"/>
      <c r="Q990" s="8"/>
      <c r="R990" s="8"/>
      <c r="S990" s="8"/>
      <c r="T990" s="8"/>
      <c r="U990" s="8"/>
    </row>
    <row r="991" ht="15.75" customHeight="1">
      <c r="B991" s="8"/>
      <c r="C991" s="8"/>
      <c r="D991" s="8"/>
      <c r="E991" s="8"/>
      <c r="F991" s="8"/>
      <c r="G991" s="8"/>
      <c r="H991" s="8"/>
      <c r="I991" s="8"/>
      <c r="J991" s="8"/>
      <c r="K991" s="8"/>
      <c r="L991" s="8"/>
      <c r="M991" s="8"/>
      <c r="N991" s="8"/>
      <c r="O991" s="8"/>
      <c r="P991" s="8"/>
      <c r="Q991" s="8"/>
      <c r="R991" s="8"/>
      <c r="S991" s="8"/>
      <c r="T991" s="8"/>
      <c r="U991" s="8"/>
    </row>
    <row r="992" ht="15.75" customHeight="1">
      <c r="B992" s="8"/>
      <c r="C992" s="8"/>
      <c r="D992" s="8"/>
      <c r="E992" s="8"/>
      <c r="F992" s="8"/>
      <c r="G992" s="8"/>
      <c r="H992" s="8"/>
      <c r="I992" s="8"/>
      <c r="J992" s="8"/>
      <c r="K992" s="8"/>
      <c r="L992" s="8"/>
      <c r="M992" s="8"/>
      <c r="N992" s="8"/>
      <c r="O992" s="8"/>
      <c r="P992" s="8"/>
      <c r="Q992" s="8"/>
      <c r="R992" s="8"/>
      <c r="S992" s="8"/>
      <c r="T992" s="8"/>
      <c r="U992" s="8"/>
    </row>
    <row r="993" ht="15.75" customHeight="1">
      <c r="B993" s="8"/>
      <c r="C993" s="8"/>
      <c r="D993" s="8"/>
      <c r="E993" s="8"/>
      <c r="F993" s="8"/>
      <c r="G993" s="8"/>
      <c r="H993" s="8"/>
      <c r="I993" s="8"/>
      <c r="J993" s="8"/>
      <c r="K993" s="8"/>
      <c r="L993" s="8"/>
      <c r="M993" s="8"/>
      <c r="N993" s="8"/>
      <c r="O993" s="8"/>
      <c r="P993" s="8"/>
      <c r="Q993" s="8"/>
      <c r="R993" s="8"/>
      <c r="S993" s="8"/>
      <c r="T993" s="8"/>
      <c r="U993" s="8"/>
    </row>
    <row r="994" ht="15.75" customHeight="1">
      <c r="B994" s="8"/>
      <c r="C994" s="8"/>
      <c r="D994" s="8"/>
      <c r="E994" s="8"/>
      <c r="F994" s="8"/>
      <c r="G994" s="8"/>
      <c r="H994" s="8"/>
      <c r="I994" s="8"/>
      <c r="J994" s="8"/>
      <c r="K994" s="8"/>
      <c r="L994" s="8"/>
      <c r="M994" s="8"/>
      <c r="N994" s="8"/>
      <c r="O994" s="8"/>
      <c r="P994" s="8"/>
      <c r="Q994" s="8"/>
      <c r="R994" s="8"/>
      <c r="S994" s="8"/>
      <c r="T994" s="8"/>
      <c r="U994" s="8"/>
    </row>
    <row r="995" ht="15.75" customHeight="1">
      <c r="B995" s="8"/>
      <c r="C995" s="8"/>
      <c r="D995" s="8"/>
      <c r="E995" s="8"/>
      <c r="F995" s="8"/>
      <c r="G995" s="8"/>
      <c r="H995" s="8"/>
      <c r="I995" s="8"/>
      <c r="J995" s="8"/>
      <c r="K995" s="8"/>
      <c r="L995" s="8"/>
      <c r="M995" s="8"/>
      <c r="N995" s="8"/>
      <c r="O995" s="8"/>
      <c r="P995" s="8"/>
      <c r="Q995" s="8"/>
      <c r="R995" s="8"/>
      <c r="S995" s="8"/>
      <c r="T995" s="8"/>
      <c r="U995" s="8"/>
    </row>
    <row r="996" ht="15.75" customHeight="1">
      <c r="B996" s="8"/>
      <c r="C996" s="8"/>
      <c r="D996" s="8"/>
      <c r="E996" s="8"/>
      <c r="F996" s="8"/>
      <c r="G996" s="8"/>
      <c r="H996" s="8"/>
      <c r="I996" s="8"/>
      <c r="J996" s="8"/>
      <c r="K996" s="8"/>
      <c r="L996" s="8"/>
      <c r="M996" s="8"/>
      <c r="N996" s="8"/>
      <c r="O996" s="8"/>
      <c r="P996" s="8"/>
      <c r="Q996" s="8"/>
      <c r="R996" s="8"/>
      <c r="S996" s="8"/>
      <c r="T996" s="8"/>
      <c r="U996" s="8"/>
    </row>
    <row r="997" ht="15.75" customHeight="1">
      <c r="B997" s="8"/>
      <c r="C997" s="8"/>
      <c r="D997" s="8"/>
      <c r="E997" s="8"/>
      <c r="F997" s="8"/>
      <c r="G997" s="8"/>
      <c r="H997" s="8"/>
      <c r="I997" s="8"/>
      <c r="J997" s="8"/>
      <c r="K997" s="8"/>
      <c r="L997" s="8"/>
      <c r="M997" s="8"/>
      <c r="N997" s="8"/>
      <c r="O997" s="8"/>
      <c r="P997" s="8"/>
      <c r="Q997" s="8"/>
      <c r="R997" s="8"/>
      <c r="S997" s="8"/>
      <c r="T997" s="8"/>
      <c r="U997" s="8"/>
    </row>
    <row r="998" ht="15.75" customHeight="1">
      <c r="B998" s="8"/>
      <c r="C998" s="8"/>
      <c r="D998" s="8"/>
      <c r="E998" s="8"/>
      <c r="F998" s="8"/>
      <c r="G998" s="8"/>
      <c r="H998" s="8"/>
      <c r="I998" s="8"/>
      <c r="J998" s="8"/>
      <c r="K998" s="8"/>
      <c r="L998" s="8"/>
      <c r="M998" s="8"/>
      <c r="N998" s="8"/>
      <c r="O998" s="8"/>
      <c r="P998" s="8"/>
      <c r="Q998" s="8"/>
      <c r="R998" s="8"/>
      <c r="S998" s="8"/>
      <c r="T998" s="8"/>
      <c r="U998" s="8"/>
    </row>
    <row r="999" ht="15.75" customHeight="1">
      <c r="B999" s="8"/>
      <c r="C999" s="8"/>
      <c r="D999" s="8"/>
      <c r="E999" s="8"/>
      <c r="F999" s="8"/>
      <c r="G999" s="8"/>
      <c r="H999" s="8"/>
      <c r="I999" s="8"/>
      <c r="J999" s="8"/>
      <c r="K999" s="8"/>
      <c r="L999" s="8"/>
      <c r="M999" s="8"/>
      <c r="N999" s="8"/>
      <c r="O999" s="8"/>
      <c r="P999" s="8"/>
      <c r="Q999" s="8"/>
      <c r="R999" s="8"/>
      <c r="S999" s="8"/>
      <c r="T999" s="8"/>
      <c r="U999" s="8"/>
    </row>
    <row r="1000" ht="15.75" customHeight="1">
      <c r="B1000" s="8"/>
      <c r="C1000" s="8"/>
      <c r="D1000" s="8"/>
      <c r="E1000" s="8"/>
      <c r="F1000" s="8"/>
      <c r="G1000" s="8"/>
      <c r="H1000" s="8"/>
      <c r="I1000" s="8"/>
      <c r="J1000" s="8"/>
      <c r="K1000" s="8"/>
      <c r="L1000" s="8"/>
      <c r="M1000" s="8"/>
      <c r="N1000" s="8"/>
      <c r="O1000" s="8"/>
      <c r="P1000" s="8"/>
      <c r="Q1000" s="8"/>
      <c r="R1000" s="8"/>
      <c r="S1000" s="8"/>
      <c r="T1000" s="8"/>
      <c r="U1000" s="8"/>
    </row>
    <row r="1001" ht="15.75" customHeight="1">
      <c r="B1001" s="8"/>
      <c r="C1001" s="8"/>
      <c r="D1001" s="8"/>
      <c r="E1001" s="8"/>
      <c r="F1001" s="8"/>
      <c r="G1001" s="8"/>
      <c r="H1001" s="8"/>
      <c r="I1001" s="8"/>
      <c r="J1001" s="8"/>
      <c r="K1001" s="8"/>
      <c r="L1001" s="8"/>
      <c r="M1001" s="8"/>
      <c r="N1001" s="8"/>
      <c r="O1001" s="8"/>
      <c r="P1001" s="8"/>
      <c r="Q1001" s="8"/>
      <c r="R1001" s="8"/>
      <c r="S1001" s="8"/>
      <c r="T1001" s="8"/>
      <c r="U1001" s="8"/>
    </row>
    <row r="1002" ht="15.75" customHeight="1">
      <c r="B1002" s="8"/>
      <c r="C1002" s="8"/>
      <c r="D1002" s="8"/>
      <c r="E1002" s="8"/>
      <c r="F1002" s="8"/>
      <c r="G1002" s="8"/>
      <c r="H1002" s="8"/>
      <c r="I1002" s="8"/>
      <c r="J1002" s="8"/>
      <c r="K1002" s="8"/>
      <c r="L1002" s="8"/>
      <c r="M1002" s="8"/>
      <c r="N1002" s="8"/>
      <c r="O1002" s="8"/>
      <c r="P1002" s="8"/>
      <c r="Q1002" s="8"/>
      <c r="R1002" s="8"/>
      <c r="S1002" s="8"/>
      <c r="T1002" s="8"/>
      <c r="U1002" s="8"/>
    </row>
    <row r="1003" ht="15.75" customHeight="1">
      <c r="B1003" s="8"/>
      <c r="C1003" s="8"/>
      <c r="D1003" s="8"/>
      <c r="E1003" s="8"/>
      <c r="F1003" s="8"/>
      <c r="G1003" s="8"/>
      <c r="H1003" s="8"/>
      <c r="I1003" s="8"/>
      <c r="J1003" s="8"/>
      <c r="K1003" s="8"/>
      <c r="L1003" s="8"/>
      <c r="M1003" s="8"/>
      <c r="N1003" s="8"/>
      <c r="O1003" s="8"/>
      <c r="P1003" s="8"/>
      <c r="Q1003" s="8"/>
      <c r="R1003" s="8"/>
      <c r="S1003" s="8"/>
      <c r="T1003" s="8"/>
      <c r="U1003" s="8"/>
    </row>
    <row r="1004" ht="15.75" customHeight="1">
      <c r="B1004" s="8"/>
      <c r="C1004" s="8"/>
      <c r="D1004" s="8"/>
      <c r="E1004" s="8"/>
      <c r="F1004" s="8"/>
      <c r="G1004" s="8"/>
      <c r="H1004" s="8"/>
      <c r="I1004" s="8"/>
      <c r="J1004" s="8"/>
      <c r="K1004" s="8"/>
      <c r="L1004" s="8"/>
      <c r="M1004" s="8"/>
      <c r="N1004" s="8"/>
      <c r="O1004" s="8"/>
      <c r="P1004" s="8"/>
      <c r="Q1004" s="8"/>
      <c r="R1004" s="8"/>
      <c r="S1004" s="8"/>
      <c r="T1004" s="8"/>
      <c r="U1004" s="8"/>
    </row>
    <row r="1005" ht="15.75" customHeight="1">
      <c r="B1005" s="8"/>
      <c r="C1005" s="8"/>
      <c r="D1005" s="8"/>
      <c r="E1005" s="8"/>
      <c r="F1005" s="8"/>
      <c r="G1005" s="8"/>
      <c r="H1005" s="8"/>
      <c r="I1005" s="8"/>
      <c r="J1005" s="8"/>
      <c r="K1005" s="8"/>
      <c r="L1005" s="8"/>
      <c r="M1005" s="8"/>
      <c r="N1005" s="8"/>
      <c r="O1005" s="8"/>
      <c r="P1005" s="8"/>
      <c r="Q1005" s="8"/>
      <c r="R1005" s="8"/>
      <c r="S1005" s="8"/>
      <c r="T1005" s="8"/>
      <c r="U1005" s="8"/>
    </row>
    <row r="1006" ht="15.75" customHeight="1">
      <c r="B1006" s="8"/>
      <c r="C1006" s="8"/>
      <c r="D1006" s="8"/>
      <c r="E1006" s="8"/>
      <c r="F1006" s="8"/>
      <c r="G1006" s="8"/>
      <c r="H1006" s="8"/>
      <c r="I1006" s="8"/>
      <c r="J1006" s="8"/>
      <c r="K1006" s="8"/>
      <c r="L1006" s="8"/>
      <c r="M1006" s="8"/>
      <c r="N1006" s="8"/>
      <c r="O1006" s="8"/>
      <c r="P1006" s="8"/>
      <c r="Q1006" s="8"/>
      <c r="R1006" s="8"/>
      <c r="S1006" s="8"/>
      <c r="T1006" s="8"/>
      <c r="U1006" s="8"/>
    </row>
    <row r="1007" ht="15.75" customHeight="1">
      <c r="B1007" s="8"/>
      <c r="C1007" s="8"/>
      <c r="D1007" s="8"/>
      <c r="E1007" s="8"/>
      <c r="F1007" s="8"/>
      <c r="G1007" s="8"/>
      <c r="H1007" s="8"/>
      <c r="I1007" s="8"/>
      <c r="J1007" s="8"/>
      <c r="K1007" s="8"/>
      <c r="L1007" s="8"/>
      <c r="M1007" s="8"/>
      <c r="N1007" s="8"/>
      <c r="O1007" s="8"/>
      <c r="P1007" s="8"/>
      <c r="Q1007" s="8"/>
      <c r="R1007" s="8"/>
      <c r="S1007" s="8"/>
      <c r="T1007" s="8"/>
      <c r="U1007" s="8"/>
    </row>
    <row r="1008" ht="15.75" customHeight="1">
      <c r="B1008" s="8"/>
      <c r="C1008" s="8"/>
      <c r="D1008" s="8"/>
      <c r="E1008" s="8"/>
      <c r="F1008" s="8"/>
      <c r="G1008" s="8"/>
      <c r="H1008" s="8"/>
      <c r="I1008" s="8"/>
      <c r="J1008" s="8"/>
      <c r="K1008" s="8"/>
      <c r="L1008" s="8"/>
      <c r="M1008" s="8"/>
      <c r="N1008" s="8"/>
      <c r="O1008" s="8"/>
      <c r="P1008" s="8"/>
      <c r="Q1008" s="8"/>
      <c r="R1008" s="8"/>
      <c r="S1008" s="8"/>
      <c r="T1008" s="8"/>
      <c r="U1008" s="8"/>
    </row>
    <row r="1009" ht="15.75" customHeight="1">
      <c r="B1009" s="8"/>
      <c r="C1009" s="8"/>
      <c r="D1009" s="8"/>
      <c r="E1009" s="8"/>
      <c r="F1009" s="8"/>
      <c r="G1009" s="8"/>
      <c r="H1009" s="8"/>
      <c r="I1009" s="8"/>
      <c r="J1009" s="8"/>
      <c r="K1009" s="8"/>
      <c r="L1009" s="8"/>
      <c r="M1009" s="8"/>
      <c r="N1009" s="8"/>
      <c r="O1009" s="8"/>
      <c r="P1009" s="8"/>
      <c r="Q1009" s="8"/>
      <c r="R1009" s="8"/>
      <c r="S1009" s="8"/>
      <c r="T1009" s="8"/>
      <c r="U1009" s="8"/>
    </row>
    <row r="1010" ht="15.75" customHeight="1">
      <c r="B1010" s="8"/>
      <c r="C1010" s="8"/>
      <c r="D1010" s="8"/>
      <c r="E1010" s="8"/>
      <c r="F1010" s="8"/>
      <c r="G1010" s="8"/>
      <c r="H1010" s="8"/>
      <c r="I1010" s="8"/>
      <c r="J1010" s="8"/>
      <c r="K1010" s="8"/>
      <c r="L1010" s="8"/>
      <c r="M1010" s="8"/>
      <c r="N1010" s="8"/>
      <c r="O1010" s="8"/>
      <c r="P1010" s="8"/>
      <c r="Q1010" s="8"/>
      <c r="R1010" s="8"/>
      <c r="S1010" s="8"/>
      <c r="T1010" s="8"/>
      <c r="U1010" s="8"/>
    </row>
    <row r="1011" ht="15.75" customHeight="1">
      <c r="B1011" s="8"/>
      <c r="C1011" s="8"/>
      <c r="D1011" s="8"/>
      <c r="E1011" s="8"/>
      <c r="F1011" s="8"/>
      <c r="G1011" s="8"/>
      <c r="H1011" s="8"/>
      <c r="I1011" s="8"/>
      <c r="J1011" s="8"/>
      <c r="K1011" s="8"/>
      <c r="L1011" s="8"/>
      <c r="M1011" s="8"/>
      <c r="N1011" s="8"/>
      <c r="O1011" s="8"/>
      <c r="P1011" s="8"/>
      <c r="Q1011" s="8"/>
      <c r="R1011" s="8"/>
      <c r="S1011" s="8"/>
      <c r="T1011" s="8"/>
      <c r="U1011" s="8"/>
    </row>
    <row r="1012" ht="15.75" customHeight="1">
      <c r="B1012" s="8"/>
      <c r="C1012" s="8"/>
      <c r="D1012" s="8"/>
      <c r="E1012" s="8"/>
      <c r="F1012" s="8"/>
      <c r="G1012" s="8"/>
      <c r="H1012" s="8"/>
      <c r="I1012" s="8"/>
      <c r="J1012" s="8"/>
      <c r="K1012" s="8"/>
      <c r="L1012" s="8"/>
      <c r="M1012" s="8"/>
      <c r="N1012" s="8"/>
      <c r="O1012" s="8"/>
      <c r="P1012" s="8"/>
      <c r="Q1012" s="8"/>
      <c r="R1012" s="8"/>
      <c r="S1012" s="8"/>
      <c r="T1012" s="8"/>
      <c r="U1012" s="8"/>
    </row>
    <row r="1013" ht="15.75" customHeight="1">
      <c r="B1013" s="8"/>
      <c r="C1013" s="8"/>
      <c r="D1013" s="8"/>
      <c r="E1013" s="8"/>
      <c r="F1013" s="8"/>
      <c r="G1013" s="8"/>
      <c r="H1013" s="8"/>
      <c r="I1013" s="8"/>
      <c r="J1013" s="8"/>
      <c r="K1013" s="8"/>
      <c r="L1013" s="8"/>
      <c r="M1013" s="8"/>
      <c r="N1013" s="8"/>
      <c r="O1013" s="8"/>
      <c r="P1013" s="8"/>
      <c r="Q1013" s="8"/>
      <c r="R1013" s="8"/>
      <c r="S1013" s="8"/>
      <c r="T1013" s="8"/>
      <c r="U1013" s="8"/>
    </row>
    <row r="1014" ht="15.75" customHeight="1">
      <c r="B1014" s="8"/>
      <c r="C1014" s="8"/>
      <c r="D1014" s="8"/>
      <c r="E1014" s="8"/>
      <c r="F1014" s="8"/>
      <c r="G1014" s="8"/>
      <c r="H1014" s="8"/>
      <c r="I1014" s="8"/>
      <c r="J1014" s="8"/>
      <c r="K1014" s="8"/>
      <c r="L1014" s="8"/>
      <c r="M1014" s="8"/>
      <c r="N1014" s="8"/>
      <c r="O1014" s="8"/>
      <c r="P1014" s="8"/>
      <c r="Q1014" s="8"/>
      <c r="R1014" s="8"/>
      <c r="S1014" s="8"/>
      <c r="T1014" s="8"/>
      <c r="U1014" s="8"/>
    </row>
    <row r="1015" ht="15.75" customHeight="1">
      <c r="B1015" s="8"/>
      <c r="C1015" s="8"/>
      <c r="D1015" s="8"/>
      <c r="E1015" s="8"/>
      <c r="F1015" s="8"/>
      <c r="G1015" s="8"/>
      <c r="H1015" s="8"/>
      <c r="I1015" s="8"/>
      <c r="J1015" s="8"/>
      <c r="K1015" s="8"/>
      <c r="L1015" s="8"/>
      <c r="M1015" s="8"/>
      <c r="N1015" s="8"/>
      <c r="O1015" s="8"/>
      <c r="P1015" s="8"/>
      <c r="Q1015" s="8"/>
      <c r="R1015" s="8"/>
      <c r="S1015" s="8"/>
      <c r="T1015" s="8"/>
      <c r="U1015" s="8"/>
    </row>
    <row r="1016" ht="15.75" customHeight="1">
      <c r="B1016" s="8"/>
      <c r="C1016" s="8"/>
      <c r="D1016" s="8"/>
      <c r="E1016" s="8"/>
      <c r="F1016" s="8"/>
      <c r="G1016" s="8"/>
      <c r="H1016" s="8"/>
      <c r="I1016" s="8"/>
      <c r="J1016" s="8"/>
      <c r="K1016" s="8"/>
      <c r="L1016" s="8"/>
      <c r="M1016" s="8"/>
      <c r="N1016" s="8"/>
      <c r="O1016" s="8"/>
      <c r="P1016" s="8"/>
      <c r="Q1016" s="8"/>
      <c r="R1016" s="8"/>
      <c r="S1016" s="8"/>
      <c r="T1016" s="8"/>
      <c r="U1016" s="8"/>
    </row>
    <row r="1017" ht="15.75" customHeight="1">
      <c r="B1017" s="8"/>
      <c r="C1017" s="8"/>
      <c r="D1017" s="8"/>
      <c r="E1017" s="8"/>
      <c r="F1017" s="8"/>
      <c r="G1017" s="8"/>
      <c r="H1017" s="8"/>
      <c r="I1017" s="8"/>
      <c r="J1017" s="8"/>
      <c r="K1017" s="8"/>
      <c r="L1017" s="8"/>
      <c r="M1017" s="8"/>
      <c r="N1017" s="8"/>
      <c r="O1017" s="8"/>
      <c r="P1017" s="8"/>
      <c r="Q1017" s="8"/>
      <c r="R1017" s="8"/>
      <c r="S1017" s="8"/>
      <c r="T1017" s="8"/>
      <c r="U1017" s="8"/>
    </row>
    <row r="1018" ht="15.75" customHeight="1">
      <c r="B1018" s="8"/>
      <c r="C1018" s="8"/>
      <c r="D1018" s="8"/>
      <c r="E1018" s="8"/>
      <c r="F1018" s="8"/>
      <c r="G1018" s="8"/>
      <c r="H1018" s="8"/>
      <c r="I1018" s="8"/>
      <c r="J1018" s="8"/>
      <c r="K1018" s="8"/>
      <c r="L1018" s="8"/>
      <c r="M1018" s="8"/>
      <c r="N1018" s="8"/>
      <c r="O1018" s="8"/>
      <c r="P1018" s="8"/>
      <c r="Q1018" s="8"/>
      <c r="R1018" s="8"/>
      <c r="S1018" s="8"/>
      <c r="T1018" s="8"/>
      <c r="U1018" s="8"/>
    </row>
    <row r="1019" ht="15.75" customHeight="1">
      <c r="B1019" s="8"/>
      <c r="C1019" s="8"/>
      <c r="D1019" s="8"/>
      <c r="E1019" s="8"/>
      <c r="F1019" s="8"/>
      <c r="G1019" s="8"/>
      <c r="H1019" s="8"/>
      <c r="I1019" s="8"/>
      <c r="J1019" s="8"/>
      <c r="K1019" s="8"/>
      <c r="L1019" s="8"/>
      <c r="M1019" s="8"/>
      <c r="N1019" s="8"/>
      <c r="O1019" s="8"/>
      <c r="P1019" s="8"/>
      <c r="Q1019" s="8"/>
      <c r="R1019" s="8"/>
      <c r="S1019" s="8"/>
      <c r="T1019" s="8"/>
      <c r="U1019" s="8"/>
    </row>
    <row r="1020" ht="15.75" customHeight="1">
      <c r="B1020" s="8"/>
      <c r="C1020" s="8"/>
      <c r="D1020" s="8"/>
      <c r="E1020" s="8"/>
      <c r="F1020" s="8"/>
      <c r="G1020" s="8"/>
      <c r="H1020" s="8"/>
      <c r="I1020" s="8"/>
      <c r="J1020" s="8"/>
      <c r="K1020" s="8"/>
      <c r="L1020" s="8"/>
      <c r="M1020" s="8"/>
      <c r="N1020" s="8"/>
      <c r="O1020" s="8"/>
      <c r="P1020" s="8"/>
      <c r="Q1020" s="8"/>
      <c r="R1020" s="8"/>
      <c r="S1020" s="8"/>
      <c r="T1020" s="8"/>
      <c r="U1020" s="8"/>
    </row>
    <row r="1021" ht="15.75" customHeight="1">
      <c r="B1021" s="8"/>
      <c r="C1021" s="8"/>
      <c r="D1021" s="8"/>
      <c r="E1021" s="8"/>
      <c r="F1021" s="8"/>
      <c r="G1021" s="8"/>
      <c r="H1021" s="8"/>
      <c r="I1021" s="8"/>
      <c r="J1021" s="8"/>
      <c r="K1021" s="8"/>
      <c r="L1021" s="8"/>
      <c r="M1021" s="8"/>
      <c r="N1021" s="8"/>
      <c r="O1021" s="8"/>
      <c r="P1021" s="8"/>
      <c r="Q1021" s="8"/>
      <c r="R1021" s="8"/>
      <c r="S1021" s="8"/>
      <c r="T1021" s="8"/>
      <c r="U1021" s="8"/>
    </row>
    <row r="1022" ht="15.75" customHeight="1">
      <c r="B1022" s="8"/>
      <c r="C1022" s="8"/>
      <c r="D1022" s="8"/>
      <c r="E1022" s="8"/>
      <c r="F1022" s="8"/>
      <c r="G1022" s="8"/>
      <c r="H1022" s="8"/>
      <c r="I1022" s="8"/>
      <c r="J1022" s="8"/>
      <c r="K1022" s="8"/>
      <c r="L1022" s="8"/>
      <c r="M1022" s="8"/>
      <c r="N1022" s="8"/>
      <c r="O1022" s="8"/>
      <c r="P1022" s="8"/>
      <c r="Q1022" s="8"/>
      <c r="R1022" s="8"/>
      <c r="S1022" s="8"/>
      <c r="T1022" s="8"/>
      <c r="U1022" s="8"/>
    </row>
    <row r="1023" ht="15.75" customHeight="1">
      <c r="B1023" s="8"/>
      <c r="C1023" s="8"/>
      <c r="D1023" s="8"/>
      <c r="E1023" s="8"/>
      <c r="F1023" s="8"/>
      <c r="G1023" s="8"/>
      <c r="H1023" s="8"/>
      <c r="I1023" s="8"/>
      <c r="J1023" s="8"/>
      <c r="K1023" s="8"/>
      <c r="L1023" s="8"/>
      <c r="M1023" s="8"/>
      <c r="N1023" s="8"/>
      <c r="O1023" s="8"/>
      <c r="P1023" s="8"/>
      <c r="Q1023" s="8"/>
      <c r="R1023" s="8"/>
      <c r="S1023" s="8"/>
      <c r="T1023" s="8"/>
      <c r="U1023" s="8"/>
    </row>
    <row r="1024" ht="15.75" customHeight="1">
      <c r="B1024" s="8"/>
      <c r="C1024" s="8"/>
      <c r="D1024" s="8"/>
      <c r="E1024" s="8"/>
      <c r="F1024" s="8"/>
      <c r="G1024" s="8"/>
      <c r="H1024" s="8"/>
      <c r="I1024" s="8"/>
      <c r="J1024" s="8"/>
      <c r="K1024" s="8"/>
      <c r="L1024" s="8"/>
      <c r="M1024" s="8"/>
      <c r="N1024" s="8"/>
      <c r="O1024" s="8"/>
      <c r="P1024" s="8"/>
      <c r="Q1024" s="8"/>
      <c r="R1024" s="8"/>
      <c r="S1024" s="8"/>
      <c r="T1024" s="8"/>
      <c r="U1024" s="8"/>
    </row>
    <row r="1025" ht="15.75" customHeight="1">
      <c r="B1025" s="8"/>
      <c r="C1025" s="8"/>
      <c r="D1025" s="8"/>
      <c r="E1025" s="8"/>
      <c r="F1025" s="8"/>
      <c r="G1025" s="8"/>
      <c r="H1025" s="8"/>
      <c r="I1025" s="8"/>
      <c r="J1025" s="8"/>
      <c r="K1025" s="8"/>
      <c r="L1025" s="8"/>
      <c r="M1025" s="8"/>
      <c r="N1025" s="8"/>
      <c r="O1025" s="8"/>
      <c r="P1025" s="8"/>
      <c r="Q1025" s="8"/>
      <c r="R1025" s="8"/>
      <c r="S1025" s="8"/>
      <c r="T1025" s="8"/>
      <c r="U1025" s="8"/>
    </row>
    <row r="1026" ht="15.75" customHeight="1">
      <c r="B1026" s="8"/>
      <c r="C1026" s="8"/>
      <c r="D1026" s="8"/>
      <c r="E1026" s="8"/>
      <c r="F1026" s="8"/>
      <c r="G1026" s="8"/>
      <c r="H1026" s="8"/>
      <c r="I1026" s="8"/>
      <c r="J1026" s="8"/>
      <c r="K1026" s="8"/>
      <c r="L1026" s="8"/>
      <c r="M1026" s="8"/>
      <c r="N1026" s="8"/>
      <c r="O1026" s="8"/>
      <c r="P1026" s="8"/>
      <c r="Q1026" s="8"/>
      <c r="R1026" s="8"/>
      <c r="S1026" s="8"/>
      <c r="T1026" s="8"/>
      <c r="U1026" s="8"/>
    </row>
    <row r="1027" ht="15.75" customHeight="1">
      <c r="B1027" s="8"/>
      <c r="C1027" s="8"/>
      <c r="D1027" s="8"/>
      <c r="E1027" s="8"/>
      <c r="F1027" s="8"/>
      <c r="G1027" s="8"/>
      <c r="H1027" s="8"/>
      <c r="I1027" s="8"/>
      <c r="J1027" s="8"/>
      <c r="K1027" s="8"/>
      <c r="L1027" s="8"/>
      <c r="M1027" s="8"/>
      <c r="N1027" s="8"/>
      <c r="O1027" s="8"/>
      <c r="P1027" s="8"/>
      <c r="Q1027" s="8"/>
      <c r="R1027" s="8"/>
      <c r="S1027" s="8"/>
      <c r="T1027" s="8"/>
      <c r="U1027" s="8"/>
    </row>
    <row r="1028" ht="15.75" customHeight="1">
      <c r="B1028" s="8"/>
      <c r="C1028" s="8"/>
      <c r="D1028" s="8"/>
      <c r="E1028" s="8"/>
      <c r="F1028" s="8"/>
      <c r="G1028" s="8"/>
      <c r="H1028" s="8"/>
      <c r="I1028" s="8"/>
      <c r="J1028" s="8"/>
      <c r="K1028" s="8"/>
      <c r="L1028" s="8"/>
      <c r="M1028" s="8"/>
      <c r="N1028" s="8"/>
      <c r="O1028" s="8"/>
      <c r="P1028" s="8"/>
      <c r="Q1028" s="8"/>
      <c r="R1028" s="8"/>
      <c r="S1028" s="8"/>
      <c r="T1028" s="8"/>
      <c r="U1028" s="8"/>
    </row>
    <row r="1029" ht="15.75" customHeight="1">
      <c r="B1029" s="8"/>
      <c r="C1029" s="8"/>
      <c r="D1029" s="8"/>
      <c r="E1029" s="8"/>
      <c r="F1029" s="8"/>
      <c r="G1029" s="8"/>
      <c r="H1029" s="8"/>
      <c r="I1029" s="8"/>
      <c r="J1029" s="8"/>
      <c r="K1029" s="8"/>
      <c r="L1029" s="8"/>
      <c r="M1029" s="8"/>
      <c r="N1029" s="8"/>
      <c r="O1029" s="8"/>
      <c r="P1029" s="8"/>
      <c r="Q1029" s="8"/>
      <c r="R1029" s="8"/>
      <c r="S1029" s="8"/>
      <c r="T1029" s="8"/>
      <c r="U1029" s="8"/>
    </row>
    <row r="1030" ht="15.75" customHeight="1">
      <c r="B1030" s="8"/>
      <c r="C1030" s="8"/>
      <c r="D1030" s="8"/>
      <c r="E1030" s="8"/>
      <c r="F1030" s="8"/>
      <c r="G1030" s="8"/>
      <c r="H1030" s="8"/>
      <c r="I1030" s="8"/>
      <c r="J1030" s="8"/>
      <c r="K1030" s="8"/>
      <c r="L1030" s="8"/>
      <c r="M1030" s="8"/>
      <c r="N1030" s="8"/>
      <c r="O1030" s="8"/>
      <c r="P1030" s="8"/>
      <c r="Q1030" s="8"/>
      <c r="R1030" s="8"/>
      <c r="S1030" s="8"/>
      <c r="T1030" s="8"/>
      <c r="U1030" s="8"/>
    </row>
    <row r="1031" ht="15.75" customHeight="1">
      <c r="B1031" s="8"/>
      <c r="C1031" s="8"/>
      <c r="D1031" s="8"/>
      <c r="E1031" s="8"/>
      <c r="F1031" s="8"/>
      <c r="G1031" s="8"/>
      <c r="H1031" s="8"/>
      <c r="I1031" s="8"/>
      <c r="J1031" s="8"/>
      <c r="K1031" s="8"/>
      <c r="L1031" s="8"/>
      <c r="M1031" s="8"/>
      <c r="N1031" s="8"/>
      <c r="O1031" s="8"/>
      <c r="P1031" s="8"/>
      <c r="Q1031" s="8"/>
      <c r="R1031" s="8"/>
      <c r="S1031" s="8"/>
      <c r="T1031" s="8"/>
      <c r="U1031" s="8"/>
    </row>
    <row r="1032" ht="15.75" customHeight="1">
      <c r="B1032" s="8"/>
      <c r="C1032" s="8"/>
      <c r="D1032" s="8"/>
      <c r="E1032" s="8"/>
      <c r="F1032" s="8"/>
      <c r="G1032" s="8"/>
      <c r="H1032" s="8"/>
      <c r="I1032" s="8"/>
      <c r="J1032" s="8"/>
      <c r="K1032" s="8"/>
      <c r="L1032" s="8"/>
      <c r="M1032" s="8"/>
      <c r="N1032" s="8"/>
      <c r="O1032" s="8"/>
      <c r="P1032" s="8"/>
      <c r="Q1032" s="8"/>
      <c r="R1032" s="8"/>
      <c r="S1032" s="8"/>
      <c r="T1032" s="8"/>
      <c r="U1032" s="8"/>
    </row>
    <row r="1033" ht="15.75" customHeight="1">
      <c r="B1033" s="8"/>
      <c r="C1033" s="8"/>
      <c r="D1033" s="8"/>
      <c r="E1033" s="8"/>
      <c r="F1033" s="8"/>
      <c r="G1033" s="8"/>
      <c r="H1033" s="8"/>
      <c r="I1033" s="8"/>
      <c r="J1033" s="8"/>
      <c r="K1033" s="8"/>
      <c r="L1033" s="8"/>
      <c r="M1033" s="8"/>
      <c r="N1033" s="8"/>
      <c r="O1033" s="8"/>
      <c r="P1033" s="8"/>
      <c r="Q1033" s="8"/>
      <c r="R1033" s="8"/>
      <c r="S1033" s="8"/>
      <c r="T1033" s="8"/>
      <c r="U1033" s="8"/>
    </row>
    <row r="1034" ht="15.75" customHeight="1">
      <c r="B1034" s="8"/>
      <c r="C1034" s="8"/>
      <c r="D1034" s="8"/>
      <c r="E1034" s="8"/>
      <c r="F1034" s="8"/>
      <c r="G1034" s="8"/>
      <c r="H1034" s="8"/>
      <c r="I1034" s="8"/>
      <c r="J1034" s="8"/>
      <c r="K1034" s="8"/>
      <c r="L1034" s="8"/>
      <c r="M1034" s="8"/>
      <c r="N1034" s="8"/>
      <c r="O1034" s="8"/>
      <c r="P1034" s="8"/>
      <c r="Q1034" s="8"/>
      <c r="R1034" s="8"/>
      <c r="S1034" s="8"/>
      <c r="T1034" s="8"/>
      <c r="U1034" s="8"/>
    </row>
    <row r="1035" ht="15.75" customHeight="1">
      <c r="B1035" s="8"/>
      <c r="C1035" s="8"/>
      <c r="D1035" s="8"/>
      <c r="E1035" s="8"/>
      <c r="F1035" s="8"/>
      <c r="G1035" s="8"/>
      <c r="H1035" s="8"/>
      <c r="I1035" s="8"/>
      <c r="J1035" s="8"/>
      <c r="K1035" s="8"/>
      <c r="L1035" s="8"/>
      <c r="M1035" s="8"/>
      <c r="N1035" s="8"/>
      <c r="O1035" s="8"/>
      <c r="P1035" s="8"/>
      <c r="Q1035" s="8"/>
      <c r="R1035" s="8"/>
      <c r="S1035" s="8"/>
      <c r="T1035" s="8"/>
      <c r="U1035" s="8"/>
    </row>
    <row r="1036" ht="15.75" customHeight="1">
      <c r="B1036" s="8"/>
      <c r="C1036" s="8"/>
      <c r="D1036" s="8"/>
      <c r="E1036" s="8"/>
      <c r="F1036" s="8"/>
      <c r="G1036" s="8"/>
      <c r="H1036" s="8"/>
      <c r="I1036" s="8"/>
      <c r="J1036" s="8"/>
      <c r="K1036" s="8"/>
      <c r="L1036" s="8"/>
      <c r="M1036" s="8"/>
      <c r="N1036" s="8"/>
      <c r="O1036" s="8"/>
      <c r="P1036" s="8"/>
      <c r="Q1036" s="8"/>
      <c r="R1036" s="8"/>
      <c r="S1036" s="8"/>
      <c r="T1036" s="8"/>
      <c r="U1036" s="8"/>
    </row>
    <row r="1037" ht="15.75" customHeight="1">
      <c r="B1037" s="8"/>
      <c r="C1037" s="8"/>
      <c r="D1037" s="8"/>
      <c r="E1037" s="8"/>
      <c r="F1037" s="8"/>
      <c r="G1037" s="8"/>
      <c r="H1037" s="8"/>
      <c r="I1037" s="8"/>
      <c r="J1037" s="8"/>
      <c r="K1037" s="8"/>
      <c r="L1037" s="8"/>
      <c r="M1037" s="8"/>
      <c r="N1037" s="8"/>
      <c r="O1037" s="8"/>
      <c r="P1037" s="8"/>
      <c r="Q1037" s="8"/>
      <c r="R1037" s="8"/>
      <c r="S1037" s="8"/>
      <c r="T1037" s="8"/>
      <c r="U1037" s="8"/>
    </row>
    <row r="1038" ht="15.75" customHeight="1">
      <c r="B1038" s="8"/>
      <c r="C1038" s="8"/>
      <c r="D1038" s="8"/>
      <c r="E1038" s="8"/>
      <c r="F1038" s="8"/>
      <c r="G1038" s="8"/>
      <c r="H1038" s="8"/>
      <c r="I1038" s="8"/>
      <c r="J1038" s="8"/>
      <c r="K1038" s="8"/>
      <c r="L1038" s="8"/>
      <c r="M1038" s="8"/>
      <c r="N1038" s="8"/>
      <c r="O1038" s="8"/>
      <c r="P1038" s="8"/>
      <c r="Q1038" s="8"/>
      <c r="R1038" s="8"/>
      <c r="S1038" s="8"/>
      <c r="T1038" s="8"/>
      <c r="U1038" s="8"/>
    </row>
    <row r="1039" ht="15.75" customHeight="1">
      <c r="B1039" s="8"/>
      <c r="C1039" s="8"/>
      <c r="D1039" s="8"/>
      <c r="E1039" s="8"/>
      <c r="F1039" s="8"/>
      <c r="G1039" s="8"/>
      <c r="H1039" s="8"/>
      <c r="I1039" s="8"/>
      <c r="J1039" s="8"/>
      <c r="K1039" s="8"/>
      <c r="L1039" s="8"/>
      <c r="M1039" s="8"/>
      <c r="N1039" s="8"/>
      <c r="O1039" s="8"/>
      <c r="P1039" s="8"/>
      <c r="Q1039" s="8"/>
      <c r="R1039" s="8"/>
      <c r="S1039" s="8"/>
      <c r="T1039" s="8"/>
      <c r="U1039" s="8"/>
    </row>
    <row r="1040" ht="15.75" customHeight="1">
      <c r="B1040" s="8"/>
      <c r="C1040" s="8"/>
      <c r="D1040" s="8"/>
      <c r="E1040" s="8"/>
      <c r="F1040" s="8"/>
      <c r="G1040" s="8"/>
      <c r="H1040" s="8"/>
      <c r="I1040" s="8"/>
      <c r="J1040" s="8"/>
      <c r="K1040" s="8"/>
      <c r="L1040" s="8"/>
      <c r="M1040" s="8"/>
      <c r="N1040" s="8"/>
      <c r="O1040" s="8"/>
      <c r="P1040" s="8"/>
      <c r="Q1040" s="8"/>
      <c r="R1040" s="8"/>
      <c r="S1040" s="8"/>
      <c r="T1040" s="8"/>
      <c r="U1040" s="8"/>
    </row>
    <row r="1041" ht="15.75" customHeight="1">
      <c r="B1041" s="8"/>
      <c r="C1041" s="8"/>
      <c r="D1041" s="8"/>
      <c r="E1041" s="8"/>
      <c r="F1041" s="8"/>
      <c r="G1041" s="8"/>
      <c r="H1041" s="8"/>
      <c r="I1041" s="8"/>
      <c r="J1041" s="8"/>
      <c r="K1041" s="8"/>
      <c r="L1041" s="8"/>
      <c r="M1041" s="8"/>
      <c r="N1041" s="8"/>
      <c r="O1041" s="8"/>
      <c r="P1041" s="8"/>
      <c r="Q1041" s="8"/>
      <c r="R1041" s="8"/>
      <c r="S1041" s="8"/>
      <c r="T1041" s="8"/>
      <c r="U1041" s="8"/>
    </row>
    <row r="1042" ht="15.75" customHeight="1">
      <c r="B1042" s="8"/>
      <c r="C1042" s="8"/>
      <c r="D1042" s="8"/>
      <c r="E1042" s="8"/>
      <c r="F1042" s="8"/>
      <c r="G1042" s="8"/>
      <c r="H1042" s="8"/>
      <c r="I1042" s="8"/>
      <c r="J1042" s="8"/>
      <c r="K1042" s="8"/>
      <c r="L1042" s="8"/>
      <c r="M1042" s="8"/>
      <c r="N1042" s="8"/>
      <c r="O1042" s="8"/>
      <c r="P1042" s="8"/>
      <c r="Q1042" s="8"/>
      <c r="R1042" s="8"/>
      <c r="S1042" s="8"/>
      <c r="T1042" s="8"/>
      <c r="U1042" s="8"/>
    </row>
    <row r="1043" ht="15.75" customHeight="1">
      <c r="B1043" s="8"/>
      <c r="C1043" s="8"/>
      <c r="D1043" s="8"/>
      <c r="E1043" s="8"/>
      <c r="F1043" s="8"/>
      <c r="G1043" s="8"/>
      <c r="H1043" s="8"/>
      <c r="I1043" s="8"/>
      <c r="J1043" s="8"/>
      <c r="K1043" s="8"/>
      <c r="L1043" s="8"/>
      <c r="M1043" s="8"/>
      <c r="N1043" s="8"/>
      <c r="O1043" s="8"/>
      <c r="P1043" s="8"/>
      <c r="Q1043" s="8"/>
      <c r="R1043" s="8"/>
      <c r="S1043" s="8"/>
      <c r="T1043" s="8"/>
      <c r="U1043" s="8"/>
    </row>
    <row r="1044" ht="15.75" customHeight="1">
      <c r="B1044" s="8"/>
      <c r="C1044" s="8"/>
      <c r="D1044" s="8"/>
      <c r="E1044" s="8"/>
      <c r="F1044" s="8"/>
      <c r="G1044" s="8"/>
      <c r="H1044" s="8"/>
      <c r="I1044" s="8"/>
      <c r="J1044" s="8"/>
      <c r="K1044" s="8"/>
      <c r="L1044" s="8"/>
      <c r="M1044" s="8"/>
      <c r="N1044" s="8"/>
      <c r="O1044" s="8"/>
      <c r="P1044" s="8"/>
      <c r="Q1044" s="8"/>
      <c r="R1044" s="8"/>
      <c r="S1044" s="8"/>
      <c r="T1044" s="8"/>
      <c r="U1044" s="8"/>
    </row>
    <row r="1045" ht="15.75" customHeight="1">
      <c r="B1045" s="8"/>
      <c r="C1045" s="8"/>
      <c r="D1045" s="8"/>
      <c r="E1045" s="8"/>
      <c r="F1045" s="8"/>
      <c r="G1045" s="8"/>
      <c r="H1045" s="8"/>
      <c r="I1045" s="8"/>
      <c r="J1045" s="8"/>
      <c r="K1045" s="8"/>
      <c r="L1045" s="8"/>
      <c r="M1045" s="8"/>
      <c r="N1045" s="8"/>
      <c r="O1045" s="8"/>
      <c r="P1045" s="8"/>
      <c r="Q1045" s="8"/>
      <c r="R1045" s="8"/>
      <c r="S1045" s="8"/>
      <c r="T1045" s="8"/>
      <c r="U1045" s="8"/>
    </row>
    <row r="1046" ht="15.75" customHeight="1">
      <c r="B1046" s="8"/>
      <c r="C1046" s="8"/>
      <c r="D1046" s="8"/>
      <c r="E1046" s="8"/>
      <c r="F1046" s="8"/>
      <c r="G1046" s="8"/>
      <c r="H1046" s="8"/>
      <c r="I1046" s="8"/>
      <c r="J1046" s="8"/>
      <c r="K1046" s="8"/>
      <c r="L1046" s="8"/>
      <c r="M1046" s="8"/>
      <c r="N1046" s="8"/>
      <c r="O1046" s="8"/>
      <c r="P1046" s="8"/>
      <c r="Q1046" s="8"/>
      <c r="R1046" s="8"/>
      <c r="S1046" s="8"/>
      <c r="T1046" s="8"/>
      <c r="U1046" s="8"/>
    </row>
    <row r="1047" ht="15.75" customHeight="1">
      <c r="B1047" s="8"/>
      <c r="C1047" s="8"/>
      <c r="D1047" s="8"/>
      <c r="E1047" s="8"/>
      <c r="F1047" s="8"/>
      <c r="G1047" s="8"/>
      <c r="H1047" s="8"/>
      <c r="I1047" s="8"/>
      <c r="J1047" s="8"/>
      <c r="K1047" s="8"/>
      <c r="L1047" s="8"/>
      <c r="M1047" s="8"/>
      <c r="N1047" s="8"/>
      <c r="O1047" s="8"/>
      <c r="P1047" s="8"/>
      <c r="Q1047" s="8"/>
      <c r="R1047" s="8"/>
      <c r="S1047" s="8"/>
      <c r="T1047" s="8"/>
      <c r="U1047" s="8"/>
    </row>
    <row r="1048" ht="15.75" customHeight="1">
      <c r="B1048" s="8"/>
      <c r="C1048" s="8"/>
      <c r="D1048" s="8"/>
      <c r="E1048" s="8"/>
      <c r="F1048" s="8"/>
      <c r="G1048" s="8"/>
      <c r="H1048" s="8"/>
      <c r="I1048" s="8"/>
      <c r="J1048" s="8"/>
      <c r="K1048" s="8"/>
      <c r="L1048" s="8"/>
      <c r="M1048" s="8"/>
      <c r="N1048" s="8"/>
      <c r="O1048" s="8"/>
      <c r="P1048" s="8"/>
      <c r="Q1048" s="8"/>
      <c r="R1048" s="8"/>
      <c r="S1048" s="8"/>
      <c r="T1048" s="8"/>
      <c r="U1048" s="8"/>
    </row>
    <row r="1049" ht="15.75" customHeight="1">
      <c r="B1049" s="8"/>
      <c r="C1049" s="8"/>
      <c r="D1049" s="8"/>
      <c r="E1049" s="8"/>
      <c r="F1049" s="8"/>
      <c r="G1049" s="8"/>
      <c r="H1049" s="8"/>
      <c r="I1049" s="8"/>
      <c r="J1049" s="8"/>
      <c r="K1049" s="8"/>
      <c r="L1049" s="8"/>
      <c r="M1049" s="8"/>
      <c r="N1049" s="8"/>
      <c r="O1049" s="8"/>
      <c r="P1049" s="8"/>
      <c r="Q1049" s="8"/>
      <c r="R1049" s="8"/>
      <c r="S1049" s="8"/>
      <c r="T1049" s="8"/>
      <c r="U1049" s="8"/>
    </row>
    <row r="1050" ht="15.75" customHeight="1">
      <c r="B1050" s="8"/>
      <c r="C1050" s="8"/>
      <c r="D1050" s="8"/>
      <c r="E1050" s="8"/>
      <c r="F1050" s="8"/>
      <c r="G1050" s="8"/>
      <c r="H1050" s="8"/>
      <c r="I1050" s="8"/>
      <c r="J1050" s="8"/>
      <c r="K1050" s="8"/>
      <c r="L1050" s="8"/>
      <c r="M1050" s="8"/>
      <c r="N1050" s="8"/>
      <c r="O1050" s="8"/>
      <c r="P1050" s="8"/>
      <c r="Q1050" s="8"/>
      <c r="R1050" s="8"/>
      <c r="S1050" s="8"/>
      <c r="T1050" s="8"/>
      <c r="U1050" s="8"/>
    </row>
    <row r="1051" ht="15.75" customHeight="1">
      <c r="B1051" s="8"/>
      <c r="C1051" s="8"/>
      <c r="D1051" s="8"/>
      <c r="E1051" s="8"/>
      <c r="F1051" s="8"/>
      <c r="G1051" s="8"/>
      <c r="H1051" s="8"/>
      <c r="I1051" s="8"/>
      <c r="J1051" s="8"/>
      <c r="K1051" s="8"/>
      <c r="L1051" s="8"/>
      <c r="M1051" s="8"/>
      <c r="N1051" s="8"/>
      <c r="O1051" s="8"/>
      <c r="P1051" s="8"/>
      <c r="Q1051" s="8"/>
      <c r="R1051" s="8"/>
      <c r="S1051" s="8"/>
      <c r="T1051" s="8"/>
      <c r="U1051" s="8"/>
    </row>
    <row r="1052" ht="15.75" customHeight="1">
      <c r="B1052" s="8"/>
      <c r="C1052" s="8"/>
      <c r="D1052" s="8"/>
      <c r="E1052" s="8"/>
      <c r="F1052" s="8"/>
      <c r="G1052" s="8"/>
      <c r="H1052" s="8"/>
      <c r="I1052" s="8"/>
      <c r="J1052" s="8"/>
      <c r="K1052" s="8"/>
      <c r="L1052" s="8"/>
      <c r="M1052" s="8"/>
      <c r="N1052" s="8"/>
      <c r="O1052" s="8"/>
      <c r="P1052" s="8"/>
      <c r="Q1052" s="8"/>
      <c r="R1052" s="8"/>
      <c r="S1052" s="8"/>
      <c r="T1052" s="8"/>
      <c r="U1052" s="8"/>
    </row>
    <row r="1053" ht="15.75" customHeight="1">
      <c r="B1053" s="8"/>
      <c r="C1053" s="8"/>
      <c r="D1053" s="8"/>
      <c r="E1053" s="8"/>
      <c r="F1053" s="8"/>
      <c r="G1053" s="8"/>
      <c r="H1053" s="8"/>
      <c r="I1053" s="8"/>
      <c r="J1053" s="8"/>
      <c r="K1053" s="8"/>
      <c r="L1053" s="8"/>
      <c r="M1053" s="8"/>
      <c r="N1053" s="8"/>
      <c r="O1053" s="8"/>
      <c r="P1053" s="8"/>
      <c r="Q1053" s="8"/>
      <c r="R1053" s="8"/>
      <c r="S1053" s="8"/>
      <c r="T1053" s="8"/>
      <c r="U1053" s="8"/>
    </row>
    <row r="1054" ht="15.75" customHeight="1">
      <c r="B1054" s="8"/>
      <c r="C1054" s="8"/>
      <c r="D1054" s="8"/>
      <c r="E1054" s="8"/>
      <c r="F1054" s="8"/>
      <c r="G1054" s="8"/>
      <c r="H1054" s="8"/>
      <c r="I1054" s="8"/>
      <c r="J1054" s="8"/>
      <c r="K1054" s="8"/>
      <c r="L1054" s="8"/>
      <c r="M1054" s="8"/>
      <c r="N1054" s="8"/>
      <c r="O1054" s="8"/>
      <c r="P1054" s="8"/>
      <c r="Q1054" s="8"/>
      <c r="R1054" s="8"/>
      <c r="S1054" s="8"/>
      <c r="T1054" s="8"/>
      <c r="U1054" s="8"/>
    </row>
    <row r="1055" ht="15.75" customHeight="1">
      <c r="B1055" s="8"/>
      <c r="C1055" s="8"/>
      <c r="D1055" s="8"/>
      <c r="E1055" s="8"/>
      <c r="F1055" s="8"/>
      <c r="G1055" s="8"/>
      <c r="H1055" s="8"/>
      <c r="I1055" s="8"/>
      <c r="J1055" s="8"/>
      <c r="K1055" s="8"/>
      <c r="L1055" s="8"/>
      <c r="M1055" s="8"/>
      <c r="N1055" s="8"/>
      <c r="O1055" s="8"/>
      <c r="P1055" s="8"/>
      <c r="Q1055" s="8"/>
      <c r="R1055" s="8"/>
      <c r="S1055" s="8"/>
      <c r="T1055" s="8"/>
      <c r="U1055" s="8"/>
    </row>
    <row r="1056" ht="15.75" customHeight="1">
      <c r="B1056" s="8"/>
      <c r="C1056" s="8"/>
      <c r="D1056" s="8"/>
      <c r="E1056" s="8"/>
      <c r="F1056" s="8"/>
      <c r="G1056" s="8"/>
      <c r="H1056" s="8"/>
      <c r="I1056" s="8"/>
      <c r="J1056" s="8"/>
      <c r="K1056" s="8"/>
      <c r="L1056" s="8"/>
      <c r="M1056" s="8"/>
      <c r="N1056" s="8"/>
      <c r="O1056" s="8"/>
      <c r="P1056" s="8"/>
      <c r="Q1056" s="8"/>
      <c r="R1056" s="8"/>
      <c r="S1056" s="8"/>
      <c r="T1056" s="8"/>
      <c r="U1056" s="8"/>
    </row>
    <row r="1057" ht="15.75" customHeight="1">
      <c r="B1057" s="8"/>
      <c r="C1057" s="8"/>
      <c r="D1057" s="8"/>
      <c r="E1057" s="8"/>
      <c r="F1057" s="8"/>
      <c r="G1057" s="8"/>
      <c r="H1057" s="8"/>
      <c r="I1057" s="8"/>
      <c r="J1057" s="8"/>
      <c r="K1057" s="8"/>
      <c r="L1057" s="8"/>
      <c r="M1057" s="8"/>
      <c r="N1057" s="8"/>
      <c r="O1057" s="8"/>
      <c r="P1057" s="8"/>
      <c r="Q1057" s="8"/>
      <c r="R1057" s="8"/>
      <c r="S1057" s="8"/>
      <c r="T1057" s="8"/>
      <c r="U1057" s="8"/>
    </row>
    <row r="1058" ht="15.75" customHeight="1">
      <c r="B1058" s="8"/>
      <c r="C1058" s="8"/>
      <c r="D1058" s="8"/>
      <c r="E1058" s="8"/>
      <c r="F1058" s="8"/>
      <c r="G1058" s="8"/>
      <c r="H1058" s="8"/>
      <c r="I1058" s="8"/>
      <c r="J1058" s="8"/>
      <c r="K1058" s="8"/>
      <c r="L1058" s="8"/>
      <c r="M1058" s="8"/>
      <c r="N1058" s="8"/>
      <c r="O1058" s="8"/>
      <c r="P1058" s="8"/>
      <c r="Q1058" s="8"/>
      <c r="R1058" s="8"/>
      <c r="S1058" s="8"/>
      <c r="T1058" s="8"/>
      <c r="U1058" s="8"/>
    </row>
    <row r="1059" ht="15.75" customHeight="1">
      <c r="B1059" s="8"/>
      <c r="C1059" s="8"/>
      <c r="D1059" s="8"/>
      <c r="E1059" s="8"/>
      <c r="F1059" s="8"/>
      <c r="G1059" s="8"/>
      <c r="H1059" s="8"/>
      <c r="I1059" s="8"/>
      <c r="J1059" s="8"/>
      <c r="K1059" s="8"/>
      <c r="L1059" s="8"/>
      <c r="M1059" s="8"/>
      <c r="N1059" s="8"/>
      <c r="O1059" s="8"/>
      <c r="P1059" s="8"/>
      <c r="Q1059" s="8"/>
      <c r="R1059" s="8"/>
      <c r="S1059" s="8"/>
      <c r="T1059" s="8"/>
      <c r="U1059" s="8"/>
    </row>
    <row r="1060" ht="15.75" customHeight="1">
      <c r="B1060" s="8"/>
      <c r="C1060" s="8"/>
      <c r="D1060" s="8"/>
      <c r="E1060" s="8"/>
      <c r="F1060" s="8"/>
      <c r="G1060" s="8"/>
      <c r="H1060" s="8"/>
      <c r="I1060" s="8"/>
      <c r="J1060" s="8"/>
      <c r="K1060" s="8"/>
      <c r="L1060" s="8"/>
      <c r="M1060" s="8"/>
      <c r="N1060" s="8"/>
      <c r="O1060" s="8"/>
      <c r="P1060" s="8"/>
      <c r="Q1060" s="8"/>
      <c r="R1060" s="8"/>
      <c r="S1060" s="8"/>
      <c r="T1060" s="8"/>
      <c r="U1060" s="8"/>
    </row>
    <row r="1061" ht="15.75" customHeight="1">
      <c r="B1061" s="8"/>
      <c r="C1061" s="8"/>
      <c r="D1061" s="8"/>
      <c r="E1061" s="8"/>
      <c r="F1061" s="8"/>
      <c r="G1061" s="8"/>
      <c r="H1061" s="8"/>
      <c r="I1061" s="8"/>
      <c r="J1061" s="8"/>
      <c r="K1061" s="8"/>
      <c r="L1061" s="8"/>
      <c r="M1061" s="8"/>
      <c r="N1061" s="8"/>
      <c r="O1061" s="8"/>
      <c r="P1061" s="8"/>
      <c r="Q1061" s="8"/>
      <c r="R1061" s="8"/>
      <c r="S1061" s="8"/>
      <c r="T1061" s="8"/>
      <c r="U1061" s="8"/>
    </row>
    <row r="1062" ht="15.75" customHeight="1">
      <c r="B1062" s="8"/>
      <c r="C1062" s="8"/>
      <c r="D1062" s="8"/>
      <c r="E1062" s="8"/>
      <c r="F1062" s="8"/>
      <c r="G1062" s="8"/>
      <c r="H1062" s="8"/>
      <c r="I1062" s="8"/>
      <c r="J1062" s="8"/>
      <c r="K1062" s="8"/>
      <c r="L1062" s="8"/>
      <c r="M1062" s="8"/>
      <c r="N1062" s="8"/>
      <c r="O1062" s="8"/>
      <c r="P1062" s="8"/>
      <c r="Q1062" s="8"/>
      <c r="R1062" s="8"/>
      <c r="S1062" s="8"/>
      <c r="T1062" s="8"/>
      <c r="U1062" s="8"/>
    </row>
    <row r="1063" ht="15.75" customHeight="1">
      <c r="B1063" s="8"/>
      <c r="C1063" s="8"/>
      <c r="D1063" s="8"/>
      <c r="E1063" s="8"/>
      <c r="F1063" s="8"/>
      <c r="G1063" s="8"/>
      <c r="H1063" s="8"/>
      <c r="I1063" s="8"/>
      <c r="J1063" s="8"/>
      <c r="K1063" s="8"/>
      <c r="L1063" s="8"/>
      <c r="M1063" s="8"/>
      <c r="N1063" s="8"/>
      <c r="O1063" s="8"/>
      <c r="P1063" s="8"/>
      <c r="Q1063" s="8"/>
      <c r="R1063" s="8"/>
      <c r="S1063" s="8"/>
      <c r="T1063" s="8"/>
      <c r="U1063" s="8"/>
    </row>
    <row r="1064" ht="15.75" customHeight="1">
      <c r="B1064" s="8"/>
      <c r="C1064" s="8"/>
      <c r="D1064" s="8"/>
      <c r="E1064" s="8"/>
      <c r="F1064" s="8"/>
      <c r="G1064" s="8"/>
      <c r="H1064" s="8"/>
      <c r="I1064" s="8"/>
      <c r="J1064" s="8"/>
      <c r="K1064" s="8"/>
      <c r="L1064" s="8"/>
      <c r="M1064" s="8"/>
      <c r="N1064" s="8"/>
      <c r="O1064" s="8"/>
      <c r="P1064" s="8"/>
      <c r="Q1064" s="8"/>
      <c r="R1064" s="8"/>
      <c r="S1064" s="8"/>
      <c r="T1064" s="8"/>
      <c r="U1064" s="8"/>
    </row>
    <row r="1065" ht="15.75" customHeight="1">
      <c r="B1065" s="8"/>
      <c r="C1065" s="8"/>
      <c r="D1065" s="8"/>
      <c r="E1065" s="8"/>
      <c r="F1065" s="8"/>
      <c r="G1065" s="8"/>
      <c r="H1065" s="8"/>
      <c r="I1065" s="8"/>
      <c r="J1065" s="8"/>
      <c r="K1065" s="8"/>
      <c r="L1065" s="8"/>
      <c r="M1065" s="8"/>
      <c r="N1065" s="8"/>
      <c r="O1065" s="8"/>
      <c r="P1065" s="8"/>
      <c r="Q1065" s="8"/>
      <c r="R1065" s="8"/>
      <c r="S1065" s="8"/>
      <c r="T1065" s="8"/>
      <c r="U1065" s="8"/>
    </row>
    <row r="1066" ht="15.75" customHeight="1">
      <c r="B1066" s="8"/>
      <c r="C1066" s="8"/>
      <c r="D1066" s="8"/>
      <c r="E1066" s="8"/>
      <c r="F1066" s="8"/>
      <c r="G1066" s="8"/>
      <c r="H1066" s="8"/>
      <c r="I1066" s="8"/>
      <c r="J1066" s="8"/>
      <c r="K1066" s="8"/>
      <c r="L1066" s="8"/>
      <c r="M1066" s="8"/>
      <c r="N1066" s="8"/>
      <c r="O1066" s="8"/>
      <c r="P1066" s="8"/>
      <c r="Q1066" s="8"/>
      <c r="R1066" s="8"/>
      <c r="S1066" s="8"/>
      <c r="T1066" s="8"/>
      <c r="U1066" s="8"/>
    </row>
    <row r="1067" ht="15.75" customHeight="1">
      <c r="B1067" s="8"/>
      <c r="C1067" s="8"/>
      <c r="D1067" s="8"/>
      <c r="E1067" s="8"/>
      <c r="F1067" s="8"/>
      <c r="G1067" s="8"/>
      <c r="H1067" s="8"/>
      <c r="I1067" s="8"/>
      <c r="J1067" s="8"/>
      <c r="K1067" s="8"/>
      <c r="L1067" s="8"/>
      <c r="M1067" s="8"/>
      <c r="N1067" s="8"/>
      <c r="O1067" s="8"/>
      <c r="P1067" s="8"/>
      <c r="Q1067" s="8"/>
      <c r="R1067" s="8"/>
      <c r="S1067" s="8"/>
      <c r="T1067" s="8"/>
      <c r="U1067" s="8"/>
    </row>
    <row r="1068" ht="15.75" customHeight="1">
      <c r="B1068" s="8"/>
      <c r="C1068" s="8"/>
      <c r="D1068" s="8"/>
      <c r="E1068" s="8"/>
      <c r="F1068" s="8"/>
      <c r="G1068" s="8"/>
      <c r="H1068" s="8"/>
      <c r="I1068" s="8"/>
      <c r="J1068" s="8"/>
      <c r="K1068" s="8"/>
      <c r="L1068" s="8"/>
      <c r="M1068" s="8"/>
      <c r="N1068" s="8"/>
      <c r="O1068" s="8"/>
      <c r="P1068" s="8"/>
      <c r="Q1068" s="8"/>
      <c r="R1068" s="8"/>
      <c r="S1068" s="8"/>
      <c r="T1068" s="8"/>
      <c r="U1068" s="8"/>
    </row>
    <row r="1069" ht="15.75" customHeight="1">
      <c r="B1069" s="8"/>
      <c r="C1069" s="8"/>
      <c r="D1069" s="8"/>
      <c r="E1069" s="8"/>
      <c r="F1069" s="8"/>
      <c r="G1069" s="8"/>
      <c r="H1069" s="8"/>
      <c r="I1069" s="8"/>
      <c r="J1069" s="8"/>
      <c r="K1069" s="8"/>
      <c r="L1069" s="8"/>
      <c r="M1069" s="8"/>
      <c r="N1069" s="8"/>
      <c r="O1069" s="8"/>
      <c r="P1069" s="8"/>
      <c r="Q1069" s="8"/>
      <c r="R1069" s="8"/>
      <c r="S1069" s="8"/>
      <c r="T1069" s="8"/>
      <c r="U1069" s="8"/>
    </row>
    <row r="1070" ht="15.75" customHeight="1">
      <c r="B1070" s="8"/>
      <c r="C1070" s="8"/>
      <c r="D1070" s="8"/>
      <c r="E1070" s="8"/>
      <c r="F1070" s="8"/>
      <c r="G1070" s="8"/>
      <c r="H1070" s="8"/>
      <c r="I1070" s="8"/>
      <c r="J1070" s="8"/>
      <c r="K1070" s="8"/>
      <c r="L1070" s="8"/>
      <c r="M1070" s="8"/>
      <c r="N1070" s="8"/>
      <c r="O1070" s="8"/>
      <c r="P1070" s="8"/>
      <c r="Q1070" s="8"/>
      <c r="R1070" s="8"/>
      <c r="S1070" s="8"/>
      <c r="T1070" s="8"/>
      <c r="U1070" s="8"/>
    </row>
    <row r="1071" ht="15.75" customHeight="1">
      <c r="B1071" s="8"/>
      <c r="C1071" s="8"/>
      <c r="D1071" s="8"/>
      <c r="E1071" s="8"/>
      <c r="F1071" s="8"/>
      <c r="G1071" s="8"/>
      <c r="H1071" s="8"/>
      <c r="I1071" s="8"/>
      <c r="J1071" s="8"/>
      <c r="K1071" s="8"/>
      <c r="L1071" s="8"/>
      <c r="M1071" s="8"/>
      <c r="N1071" s="8"/>
      <c r="O1071" s="8"/>
      <c r="P1071" s="8"/>
      <c r="Q1071" s="8"/>
      <c r="R1071" s="8"/>
      <c r="S1071" s="8"/>
      <c r="T1071" s="8"/>
      <c r="U1071" s="8"/>
    </row>
    <row r="1072" ht="15.75" customHeight="1">
      <c r="B1072" s="8"/>
      <c r="C1072" s="8"/>
      <c r="D1072" s="8"/>
      <c r="E1072" s="8"/>
      <c r="F1072" s="8"/>
      <c r="G1072" s="8"/>
      <c r="H1072" s="8"/>
      <c r="I1072" s="8"/>
      <c r="J1072" s="8"/>
      <c r="K1072" s="8"/>
      <c r="L1072" s="8"/>
      <c r="M1072" s="8"/>
      <c r="N1072" s="8"/>
      <c r="O1072" s="8"/>
      <c r="P1072" s="8"/>
      <c r="Q1072" s="8"/>
      <c r="R1072" s="8"/>
      <c r="S1072" s="8"/>
      <c r="T1072" s="8"/>
      <c r="U1072" s="8"/>
    </row>
    <row r="1073" ht="15.75" customHeight="1">
      <c r="B1073" s="8"/>
      <c r="C1073" s="8"/>
      <c r="D1073" s="8"/>
      <c r="E1073" s="8"/>
      <c r="F1073" s="8"/>
      <c r="G1073" s="8"/>
      <c r="H1073" s="8"/>
      <c r="I1073" s="8"/>
      <c r="J1073" s="8"/>
      <c r="K1073" s="8"/>
      <c r="L1073" s="8"/>
      <c r="M1073" s="8"/>
      <c r="N1073" s="8"/>
      <c r="O1073" s="8"/>
      <c r="P1073" s="8"/>
      <c r="Q1073" s="8"/>
      <c r="R1073" s="8"/>
      <c r="S1073" s="8"/>
      <c r="T1073" s="8"/>
      <c r="U1073" s="8"/>
    </row>
    <row r="1074" ht="15.75" customHeight="1">
      <c r="B1074" s="8"/>
      <c r="C1074" s="8"/>
      <c r="D1074" s="8"/>
      <c r="E1074" s="8"/>
      <c r="F1074" s="8"/>
      <c r="G1074" s="8"/>
      <c r="H1074" s="8"/>
      <c r="I1074" s="8"/>
      <c r="J1074" s="8"/>
      <c r="K1074" s="8"/>
      <c r="L1074" s="8"/>
      <c r="M1074" s="8"/>
      <c r="N1074" s="8"/>
      <c r="O1074" s="8"/>
      <c r="P1074" s="8"/>
      <c r="Q1074" s="8"/>
      <c r="R1074" s="8"/>
      <c r="S1074" s="8"/>
      <c r="T1074" s="8"/>
      <c r="U1074" s="8"/>
    </row>
    <row r="1075" ht="15.75" customHeight="1">
      <c r="B1075" s="8"/>
      <c r="C1075" s="8"/>
      <c r="D1075" s="8"/>
      <c r="E1075" s="8"/>
      <c r="F1075" s="8"/>
      <c r="G1075" s="8"/>
      <c r="H1075" s="8"/>
      <c r="I1075" s="8"/>
      <c r="J1075" s="8"/>
      <c r="K1075" s="8"/>
      <c r="L1075" s="8"/>
      <c r="M1075" s="8"/>
      <c r="N1075" s="8"/>
      <c r="O1075" s="8"/>
      <c r="P1075" s="8"/>
      <c r="Q1075" s="8"/>
      <c r="R1075" s="8"/>
      <c r="S1075" s="8"/>
      <c r="T1075" s="8"/>
      <c r="U1075" s="8"/>
    </row>
    <row r="1076" ht="15.75" customHeight="1">
      <c r="B1076" s="8"/>
      <c r="C1076" s="8"/>
      <c r="D1076" s="8"/>
      <c r="E1076" s="8"/>
      <c r="F1076" s="8"/>
      <c r="G1076" s="8"/>
      <c r="H1076" s="8"/>
      <c r="I1076" s="8"/>
      <c r="J1076" s="8"/>
      <c r="K1076" s="8"/>
      <c r="L1076" s="8"/>
      <c r="M1076" s="8"/>
      <c r="N1076" s="8"/>
      <c r="O1076" s="8"/>
      <c r="P1076" s="8"/>
      <c r="Q1076" s="8"/>
      <c r="R1076" s="8"/>
      <c r="S1076" s="8"/>
      <c r="T1076" s="8"/>
      <c r="U1076" s="8"/>
    </row>
    <row r="1077" ht="15.75" customHeight="1">
      <c r="B1077" s="8"/>
      <c r="C1077" s="8"/>
      <c r="D1077" s="8"/>
      <c r="E1077" s="8"/>
      <c r="F1077" s="8"/>
      <c r="G1077" s="8"/>
      <c r="H1077" s="8"/>
      <c r="I1077" s="8"/>
      <c r="J1077" s="8"/>
      <c r="K1077" s="8"/>
      <c r="L1077" s="8"/>
      <c r="M1077" s="8"/>
      <c r="N1077" s="8"/>
      <c r="O1077" s="8"/>
      <c r="P1077" s="8"/>
      <c r="Q1077" s="8"/>
      <c r="R1077" s="8"/>
      <c r="S1077" s="8"/>
      <c r="T1077" s="8"/>
      <c r="U1077" s="8"/>
    </row>
    <row r="1078" ht="15.75" customHeight="1">
      <c r="B1078" s="8"/>
      <c r="C1078" s="8"/>
      <c r="D1078" s="8"/>
      <c r="E1078" s="8"/>
      <c r="F1078" s="8"/>
      <c r="G1078" s="8"/>
      <c r="H1078" s="8"/>
      <c r="I1078" s="8"/>
      <c r="J1078" s="8"/>
      <c r="K1078" s="8"/>
      <c r="L1078" s="8"/>
      <c r="M1078" s="8"/>
      <c r="N1078" s="8"/>
      <c r="O1078" s="8"/>
      <c r="P1078" s="8"/>
      <c r="Q1078" s="8"/>
      <c r="R1078" s="8"/>
      <c r="S1078" s="8"/>
      <c r="T1078" s="8"/>
      <c r="U1078" s="8"/>
    </row>
    <row r="1079" ht="15.75" customHeight="1">
      <c r="B1079" s="8"/>
      <c r="C1079" s="8"/>
      <c r="D1079" s="8"/>
      <c r="E1079" s="8"/>
      <c r="F1079" s="8"/>
      <c r="G1079" s="8"/>
      <c r="H1079" s="8"/>
      <c r="I1079" s="8"/>
      <c r="J1079" s="8"/>
      <c r="K1079" s="8"/>
      <c r="L1079" s="8"/>
      <c r="M1079" s="8"/>
      <c r="N1079" s="8"/>
      <c r="O1079" s="8"/>
      <c r="P1079" s="8"/>
      <c r="Q1079" s="8"/>
      <c r="R1079" s="8"/>
      <c r="S1079" s="8"/>
      <c r="T1079" s="8"/>
      <c r="U1079" s="8"/>
    </row>
    <row r="1080" ht="15.75" customHeight="1">
      <c r="B1080" s="8"/>
      <c r="C1080" s="8"/>
      <c r="D1080" s="8"/>
      <c r="E1080" s="8"/>
      <c r="F1080" s="8"/>
      <c r="G1080" s="8"/>
      <c r="H1080" s="8"/>
      <c r="I1080" s="8"/>
      <c r="J1080" s="8"/>
      <c r="K1080" s="8"/>
      <c r="L1080" s="8"/>
      <c r="M1080" s="8"/>
      <c r="N1080" s="8"/>
      <c r="O1080" s="8"/>
      <c r="P1080" s="8"/>
      <c r="Q1080" s="8"/>
      <c r="R1080" s="8"/>
      <c r="S1080" s="8"/>
      <c r="T1080" s="8"/>
      <c r="U1080" s="8"/>
    </row>
    <row r="1081" ht="15.75" customHeight="1">
      <c r="B1081" s="8"/>
      <c r="C1081" s="8"/>
      <c r="D1081" s="8"/>
      <c r="E1081" s="8"/>
      <c r="F1081" s="8"/>
      <c r="G1081" s="8"/>
      <c r="H1081" s="8"/>
      <c r="I1081" s="8"/>
      <c r="J1081" s="8"/>
      <c r="K1081" s="8"/>
      <c r="L1081" s="8"/>
      <c r="M1081" s="8"/>
      <c r="N1081" s="8"/>
      <c r="O1081" s="8"/>
      <c r="P1081" s="8"/>
      <c r="Q1081" s="8"/>
      <c r="R1081" s="8"/>
      <c r="S1081" s="8"/>
      <c r="T1081" s="8"/>
      <c r="U1081" s="8"/>
    </row>
    <row r="1082" ht="15.75" customHeight="1">
      <c r="B1082" s="8"/>
      <c r="C1082" s="8"/>
      <c r="D1082" s="8"/>
      <c r="E1082" s="8"/>
      <c r="F1082" s="8"/>
      <c r="G1082" s="8"/>
      <c r="H1082" s="8"/>
      <c r="I1082" s="8"/>
      <c r="J1082" s="8"/>
      <c r="K1082" s="8"/>
      <c r="L1082" s="8"/>
      <c r="M1082" s="8"/>
      <c r="N1082" s="8"/>
      <c r="O1082" s="8"/>
      <c r="P1082" s="8"/>
      <c r="Q1082" s="8"/>
      <c r="R1082" s="8"/>
      <c r="S1082" s="8"/>
      <c r="T1082" s="8"/>
      <c r="U1082" s="8"/>
    </row>
    <row r="1083" ht="15.75" customHeight="1">
      <c r="B1083" s="8"/>
      <c r="C1083" s="8"/>
      <c r="D1083" s="8"/>
      <c r="E1083" s="8"/>
      <c r="F1083" s="8"/>
      <c r="G1083" s="8"/>
      <c r="H1083" s="8"/>
      <c r="I1083" s="8"/>
      <c r="J1083" s="8"/>
      <c r="K1083" s="8"/>
      <c r="L1083" s="8"/>
      <c r="M1083" s="8"/>
      <c r="N1083" s="8"/>
      <c r="O1083" s="8"/>
      <c r="P1083" s="8"/>
      <c r="Q1083" s="8"/>
      <c r="R1083" s="8"/>
      <c r="S1083" s="8"/>
      <c r="T1083" s="8"/>
      <c r="U1083" s="8"/>
    </row>
    <row r="1084" ht="15.75" customHeight="1">
      <c r="B1084" s="8"/>
      <c r="C1084" s="8"/>
      <c r="D1084" s="8"/>
      <c r="E1084" s="8"/>
      <c r="F1084" s="8"/>
      <c r="G1084" s="8"/>
      <c r="H1084" s="8"/>
      <c r="I1084" s="8"/>
      <c r="J1084" s="8"/>
      <c r="K1084" s="8"/>
      <c r="L1084" s="8"/>
      <c r="M1084" s="8"/>
      <c r="N1084" s="8"/>
      <c r="O1084" s="8"/>
      <c r="P1084" s="8"/>
      <c r="Q1084" s="8"/>
      <c r="R1084" s="8"/>
      <c r="S1084" s="8"/>
      <c r="T1084" s="8"/>
      <c r="U1084" s="8"/>
    </row>
    <row r="1085" ht="15.75" customHeight="1">
      <c r="B1085" s="8"/>
      <c r="C1085" s="8"/>
      <c r="D1085" s="8"/>
      <c r="E1085" s="8"/>
      <c r="F1085" s="8"/>
      <c r="G1085" s="8"/>
      <c r="H1085" s="8"/>
      <c r="I1085" s="8"/>
      <c r="J1085" s="8"/>
      <c r="K1085" s="8"/>
      <c r="L1085" s="8"/>
      <c r="M1085" s="8"/>
      <c r="N1085" s="8"/>
      <c r="O1085" s="8"/>
      <c r="P1085" s="8"/>
      <c r="Q1085" s="8"/>
      <c r="R1085" s="8"/>
      <c r="S1085" s="8"/>
      <c r="T1085" s="8"/>
      <c r="U1085" s="8"/>
    </row>
    <row r="1086" ht="15.75" customHeight="1">
      <c r="B1086" s="8"/>
      <c r="C1086" s="8"/>
      <c r="D1086" s="8"/>
      <c r="E1086" s="8"/>
      <c r="F1086" s="8"/>
      <c r="G1086" s="8"/>
      <c r="H1086" s="8"/>
      <c r="I1086" s="8"/>
      <c r="J1086" s="8"/>
      <c r="K1086" s="8"/>
      <c r="L1086" s="8"/>
      <c r="M1086" s="8"/>
      <c r="N1086" s="8"/>
      <c r="O1086" s="8"/>
      <c r="P1086" s="8"/>
      <c r="Q1086" s="8"/>
      <c r="R1086" s="8"/>
      <c r="S1086" s="8"/>
      <c r="T1086" s="8"/>
      <c r="U1086" s="8"/>
    </row>
    <row r="1087" ht="15.75" customHeight="1">
      <c r="B1087" s="8"/>
      <c r="C1087" s="8"/>
      <c r="D1087" s="8"/>
      <c r="E1087" s="8"/>
      <c r="F1087" s="8"/>
      <c r="G1087" s="8"/>
      <c r="H1087" s="8"/>
      <c r="I1087" s="8"/>
      <c r="J1087" s="8"/>
      <c r="K1087" s="8"/>
      <c r="L1087" s="8"/>
      <c r="M1087" s="8"/>
      <c r="N1087" s="8"/>
      <c r="O1087" s="8"/>
      <c r="P1087" s="8"/>
      <c r="Q1087" s="8"/>
      <c r="R1087" s="8"/>
      <c r="S1087" s="8"/>
      <c r="T1087" s="8"/>
      <c r="U1087" s="8"/>
    </row>
    <row r="1088" ht="15.75" customHeight="1">
      <c r="B1088" s="8"/>
      <c r="C1088" s="8"/>
      <c r="D1088" s="8"/>
      <c r="E1088" s="8"/>
      <c r="F1088" s="8"/>
      <c r="G1088" s="8"/>
      <c r="H1088" s="8"/>
      <c r="I1088" s="8"/>
      <c r="J1088" s="8"/>
      <c r="K1088" s="8"/>
      <c r="L1088" s="8"/>
      <c r="M1088" s="8"/>
      <c r="N1088" s="8"/>
      <c r="O1088" s="8"/>
      <c r="P1088" s="8"/>
      <c r="Q1088" s="8"/>
      <c r="R1088" s="8"/>
      <c r="S1088" s="8"/>
      <c r="T1088" s="8"/>
      <c r="U1088" s="8"/>
    </row>
    <row r="1089" ht="15.75" customHeight="1">
      <c r="B1089" s="8"/>
      <c r="C1089" s="8"/>
      <c r="D1089" s="8"/>
      <c r="E1089" s="8"/>
      <c r="F1089" s="8"/>
      <c r="G1089" s="8"/>
      <c r="H1089" s="8"/>
      <c r="I1089" s="8"/>
      <c r="J1089" s="8"/>
      <c r="K1089" s="8"/>
      <c r="L1089" s="8"/>
      <c r="M1089" s="8"/>
      <c r="N1089" s="8"/>
      <c r="O1089" s="8"/>
      <c r="P1089" s="8"/>
      <c r="Q1089" s="8"/>
      <c r="R1089" s="8"/>
      <c r="S1089" s="8"/>
      <c r="T1089" s="8"/>
      <c r="U1089" s="8"/>
    </row>
    <row r="1090" ht="15.75" customHeight="1">
      <c r="B1090" s="8"/>
      <c r="C1090" s="8"/>
      <c r="D1090" s="8"/>
      <c r="E1090" s="8"/>
      <c r="F1090" s="8"/>
      <c r="G1090" s="8"/>
      <c r="H1090" s="8"/>
      <c r="I1090" s="8"/>
      <c r="J1090" s="8"/>
      <c r="K1090" s="8"/>
      <c r="L1090" s="8"/>
      <c r="M1090" s="8"/>
      <c r="N1090" s="8"/>
      <c r="O1090" s="8"/>
      <c r="P1090" s="8"/>
      <c r="Q1090" s="8"/>
      <c r="R1090" s="8"/>
      <c r="S1090" s="8"/>
      <c r="T1090" s="8"/>
      <c r="U1090" s="8"/>
    </row>
    <row r="1091" ht="15.75" customHeight="1">
      <c r="B1091" s="8"/>
      <c r="C1091" s="8"/>
      <c r="D1091" s="8"/>
      <c r="E1091" s="8"/>
      <c r="F1091" s="8"/>
      <c r="G1091" s="8"/>
      <c r="H1091" s="8"/>
      <c r="I1091" s="8"/>
      <c r="J1091" s="8"/>
      <c r="K1091" s="8"/>
      <c r="L1091" s="8"/>
      <c r="M1091" s="8"/>
      <c r="N1091" s="8"/>
      <c r="O1091" s="8"/>
      <c r="P1091" s="8"/>
      <c r="Q1091" s="8"/>
      <c r="R1091" s="8"/>
      <c r="S1091" s="8"/>
      <c r="T1091" s="8"/>
      <c r="U1091" s="8"/>
    </row>
    <row r="1092" ht="15.75" customHeight="1">
      <c r="B1092" s="8"/>
      <c r="C1092" s="8"/>
      <c r="D1092" s="8"/>
      <c r="E1092" s="8"/>
      <c r="F1092" s="8"/>
      <c r="G1092" s="8"/>
      <c r="H1092" s="8"/>
      <c r="I1092" s="8"/>
      <c r="J1092" s="8"/>
      <c r="K1092" s="8"/>
      <c r="L1092" s="8"/>
      <c r="M1092" s="8"/>
      <c r="N1092" s="8"/>
      <c r="O1092" s="8"/>
      <c r="P1092" s="8"/>
      <c r="Q1092" s="8"/>
      <c r="R1092" s="8"/>
      <c r="S1092" s="8"/>
      <c r="T1092" s="8"/>
      <c r="U1092" s="8"/>
    </row>
    <row r="1093" ht="15.75" customHeight="1">
      <c r="B1093" s="8"/>
      <c r="C1093" s="8"/>
      <c r="D1093" s="8"/>
      <c r="E1093" s="8"/>
      <c r="F1093" s="8"/>
      <c r="G1093" s="8"/>
      <c r="H1093" s="8"/>
      <c r="I1093" s="8"/>
      <c r="J1093" s="8"/>
      <c r="K1093" s="8"/>
      <c r="L1093" s="8"/>
      <c r="M1093" s="8"/>
      <c r="N1093" s="8"/>
      <c r="O1093" s="8"/>
      <c r="P1093" s="8"/>
      <c r="Q1093" s="8"/>
      <c r="R1093" s="8"/>
      <c r="S1093" s="8"/>
      <c r="T1093" s="8"/>
      <c r="U1093" s="8"/>
    </row>
    <row r="1094">
      <c r="B1094" s="8"/>
      <c r="C1094" s="8"/>
      <c r="D1094" s="8"/>
      <c r="E1094" s="8"/>
      <c r="F1094" s="8"/>
      <c r="G1094" s="8"/>
      <c r="H1094" s="8"/>
      <c r="I1094" s="8"/>
      <c r="J1094" s="8"/>
      <c r="K1094" s="8"/>
      <c r="L1094" s="8"/>
      <c r="M1094" s="8"/>
      <c r="N1094" s="8"/>
      <c r="O1094" s="8"/>
      <c r="P1094" s="8"/>
      <c r="Q1094" s="8"/>
      <c r="R1094" s="8"/>
      <c r="S1094" s="8"/>
      <c r="T1094" s="8"/>
      <c r="U1094" s="8"/>
    </row>
    <row r="1095">
      <c r="B1095" s="8"/>
      <c r="C1095" s="8"/>
      <c r="D1095" s="8"/>
      <c r="E1095" s="8"/>
      <c r="F1095" s="8"/>
      <c r="G1095" s="8"/>
      <c r="H1095" s="8"/>
      <c r="I1095" s="8"/>
      <c r="J1095" s="8"/>
      <c r="K1095" s="8"/>
      <c r="L1095" s="8"/>
      <c r="M1095" s="8"/>
      <c r="N1095" s="8"/>
      <c r="O1095" s="8"/>
      <c r="P1095" s="8"/>
      <c r="Q1095" s="8"/>
      <c r="R1095" s="8"/>
      <c r="S1095" s="8"/>
      <c r="T1095" s="8"/>
      <c r="U1095" s="8"/>
    </row>
  </sheetData>
  <mergeCells count="156">
    <mergeCell ref="X1:Y1"/>
    <mergeCell ref="C3:J3"/>
    <mergeCell ref="Q3:V3"/>
    <mergeCell ref="B4:V4"/>
    <mergeCell ref="W6:X6"/>
    <mergeCell ref="Y6:Z6"/>
    <mergeCell ref="W7:X7"/>
    <mergeCell ref="Y7:Z7"/>
    <mergeCell ref="X8:Y8"/>
    <mergeCell ref="X9:Y9"/>
    <mergeCell ref="W19:X19"/>
    <mergeCell ref="Y19:Z19"/>
    <mergeCell ref="W23:X23"/>
    <mergeCell ref="Y23:Z23"/>
    <mergeCell ref="W27:X27"/>
    <mergeCell ref="Y27:Z27"/>
    <mergeCell ref="W33:X33"/>
    <mergeCell ref="Y33:Z33"/>
    <mergeCell ref="W36:X36"/>
    <mergeCell ref="Y36:Z36"/>
    <mergeCell ref="Y38:Z38"/>
    <mergeCell ref="W38:X38"/>
    <mergeCell ref="W43:X43"/>
    <mergeCell ref="Y43:Z43"/>
    <mergeCell ref="W46:X46"/>
    <mergeCell ref="Y46:Z46"/>
    <mergeCell ref="X52:Y52"/>
    <mergeCell ref="X53:Y53"/>
    <mergeCell ref="X54:Y54"/>
    <mergeCell ref="X55:Y55"/>
    <mergeCell ref="X56:Y56"/>
    <mergeCell ref="X57:Y57"/>
    <mergeCell ref="X59:Y59"/>
    <mergeCell ref="X60:Y60"/>
    <mergeCell ref="X61:Y61"/>
    <mergeCell ref="X62:Y62"/>
    <mergeCell ref="W63:X63"/>
    <mergeCell ref="Y63:Z63"/>
    <mergeCell ref="X64:Y64"/>
    <mergeCell ref="X65:Y65"/>
    <mergeCell ref="W66:X66"/>
    <mergeCell ref="Y66:Z66"/>
    <mergeCell ref="X67:Y67"/>
    <mergeCell ref="X68:Y68"/>
    <mergeCell ref="X69:Y69"/>
    <mergeCell ref="X70:Y70"/>
    <mergeCell ref="X71:Y71"/>
    <mergeCell ref="X73:Y73"/>
    <mergeCell ref="X74:Y74"/>
    <mergeCell ref="B178:V178"/>
    <mergeCell ref="B258:V258"/>
    <mergeCell ref="N260:U260"/>
    <mergeCell ref="N288:Q288"/>
    <mergeCell ref="X288:AA288"/>
    <mergeCell ref="AH288:AK288"/>
    <mergeCell ref="N295:P295"/>
    <mergeCell ref="X295:Z295"/>
    <mergeCell ref="AH295:AJ295"/>
    <mergeCell ref="N296:Q296"/>
    <mergeCell ref="X296:AA296"/>
    <mergeCell ref="AH296:AK296"/>
    <mergeCell ref="X297:AA297"/>
    <mergeCell ref="AH297:AK297"/>
    <mergeCell ref="X300:AA300"/>
    <mergeCell ref="AH300:AK300"/>
    <mergeCell ref="AH302:AI302"/>
    <mergeCell ref="AH305:AJ305"/>
    <mergeCell ref="AH306:AI306"/>
    <mergeCell ref="X311:AB311"/>
    <mergeCell ref="AH311:AL311"/>
    <mergeCell ref="AH334:AI334"/>
    <mergeCell ref="AH335:AI335"/>
    <mergeCell ref="AH336:AI336"/>
    <mergeCell ref="AH337:AI337"/>
    <mergeCell ref="AH338:AI338"/>
    <mergeCell ref="AH313:AI313"/>
    <mergeCell ref="AH316:AJ316"/>
    <mergeCell ref="AH317:AI317"/>
    <mergeCell ref="AH322:AL322"/>
    <mergeCell ref="AH324:AI324"/>
    <mergeCell ref="AH327:AJ327"/>
    <mergeCell ref="AH328:AI328"/>
    <mergeCell ref="N297:Q297"/>
    <mergeCell ref="N300:Q300"/>
    <mergeCell ref="N302:O302"/>
    <mergeCell ref="X302:Y302"/>
    <mergeCell ref="N305:P305"/>
    <mergeCell ref="X305:Z305"/>
    <mergeCell ref="X306:Y306"/>
    <mergeCell ref="X324:Y324"/>
    <mergeCell ref="X327:Z327"/>
    <mergeCell ref="X328:Y328"/>
    <mergeCell ref="X334:Y334"/>
    <mergeCell ref="X335:Y335"/>
    <mergeCell ref="X336:Y336"/>
    <mergeCell ref="X337:Y337"/>
    <mergeCell ref="X338:Y338"/>
    <mergeCell ref="N306:O306"/>
    <mergeCell ref="N311:R311"/>
    <mergeCell ref="X313:Y313"/>
    <mergeCell ref="N316:P316"/>
    <mergeCell ref="X316:Z316"/>
    <mergeCell ref="X317:Y317"/>
    <mergeCell ref="X322:AB322"/>
    <mergeCell ref="N337:O337"/>
    <mergeCell ref="N338:O338"/>
    <mergeCell ref="N313:O313"/>
    <mergeCell ref="N324:O324"/>
    <mergeCell ref="N327:P327"/>
    <mergeCell ref="N328:O328"/>
    <mergeCell ref="N334:O334"/>
    <mergeCell ref="N335:O335"/>
    <mergeCell ref="N336:O336"/>
    <mergeCell ref="X75:Y75"/>
    <mergeCell ref="X76:Y76"/>
    <mergeCell ref="X77:Y77"/>
    <mergeCell ref="X78:Y78"/>
    <mergeCell ref="X79:Y79"/>
    <mergeCell ref="X80:Y80"/>
    <mergeCell ref="X81:Y81"/>
    <mergeCell ref="Y88:Z88"/>
    <mergeCell ref="X89:Y89"/>
    <mergeCell ref="X90:Y90"/>
    <mergeCell ref="X91:Y91"/>
    <mergeCell ref="X92:Y92"/>
    <mergeCell ref="X93:Y93"/>
    <mergeCell ref="X94:Y94"/>
    <mergeCell ref="X100:Y100"/>
    <mergeCell ref="X101:Y101"/>
    <mergeCell ref="X102:Y102"/>
    <mergeCell ref="B119:V119"/>
    <mergeCell ref="X122:Y122"/>
    <mergeCell ref="X95:Y95"/>
    <mergeCell ref="W96:X96"/>
    <mergeCell ref="Y96:Z96"/>
    <mergeCell ref="W97:X97"/>
    <mergeCell ref="Y97:Z97"/>
    <mergeCell ref="X98:Y98"/>
    <mergeCell ref="X99:Y99"/>
    <mergeCell ref="X82:Y82"/>
    <mergeCell ref="X83:Y83"/>
    <mergeCell ref="X84:Y84"/>
    <mergeCell ref="X85:Y85"/>
    <mergeCell ref="X86:Y86"/>
    <mergeCell ref="X87:Y87"/>
    <mergeCell ref="W88:X88"/>
    <mergeCell ref="W148:X148"/>
    <mergeCell ref="Y148:Z148"/>
    <mergeCell ref="W150:X150"/>
    <mergeCell ref="Y150:Z150"/>
    <mergeCell ref="W153:X153"/>
    <mergeCell ref="Y153:Z153"/>
    <mergeCell ref="X181:Y181"/>
    <mergeCell ref="N317:O317"/>
    <mergeCell ref="C322:L322"/>
    <mergeCell ref="N322:R322"/>
  </mergeCells>
  <printOptions/>
  <pageMargins bottom="0.0" footer="0.0" header="0.0" left="0.0" right="0.0" top="0.0"/>
  <pageSetup fitToHeight="0" paperSize="8"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78.25"/>
  </cols>
  <sheetData>
    <row r="1">
      <c r="A1" s="565" t="s">
        <v>254</v>
      </c>
      <c r="B1" s="566">
        <v>45291.0</v>
      </c>
      <c r="C1" s="566">
        <v>45657.0</v>
      </c>
    </row>
    <row r="3">
      <c r="A3" s="567" t="s">
        <v>255</v>
      </c>
      <c r="B3" s="568">
        <v>117.73</v>
      </c>
      <c r="C3" s="568">
        <v>140.63</v>
      </c>
    </row>
    <row r="4">
      <c r="A4" s="569" t="s">
        <v>134</v>
      </c>
      <c r="B4" s="570">
        <v>225.74</v>
      </c>
      <c r="C4" s="570">
        <v>217.49</v>
      </c>
    </row>
    <row r="5">
      <c r="A5" s="569" t="s">
        <v>256</v>
      </c>
      <c r="B5" s="570">
        <v>1.36</v>
      </c>
      <c r="C5" s="570">
        <v>3.76</v>
      </c>
    </row>
    <row r="6">
      <c r="A6" s="567" t="s">
        <v>257</v>
      </c>
      <c r="B6" s="568">
        <v>227.1</v>
      </c>
      <c r="C6" s="568">
        <v>221.25</v>
      </c>
    </row>
    <row r="7">
      <c r="A7" s="569" t="s">
        <v>135</v>
      </c>
      <c r="B7" s="570">
        <v>15.67</v>
      </c>
      <c r="C7" s="570">
        <v>13.14</v>
      </c>
    </row>
    <row r="8">
      <c r="A8" s="569" t="s">
        <v>258</v>
      </c>
      <c r="B8" s="571">
        <v>-3.4</v>
      </c>
      <c r="C8" s="571">
        <v>-41.77</v>
      </c>
    </row>
    <row r="9">
      <c r="A9" s="569" t="s">
        <v>259</v>
      </c>
      <c r="B9" s="572"/>
      <c r="C9" s="572"/>
    </row>
    <row r="10">
      <c r="A10" s="569" t="s">
        <v>260</v>
      </c>
      <c r="B10" s="570">
        <v>15.99</v>
      </c>
      <c r="C10" s="570">
        <v>7.5</v>
      </c>
    </row>
    <row r="11">
      <c r="A11" s="569" t="s">
        <v>139</v>
      </c>
      <c r="B11" s="571">
        <v>-12.92</v>
      </c>
      <c r="C11" s="570">
        <v>10.98</v>
      </c>
    </row>
    <row r="12">
      <c r="A12" s="569" t="s">
        <v>140</v>
      </c>
      <c r="B12" s="570">
        <v>69.24</v>
      </c>
      <c r="C12" s="570">
        <v>157.97</v>
      </c>
    </row>
    <row r="13">
      <c r="A13" s="569" t="s">
        <v>261</v>
      </c>
      <c r="B13" s="571">
        <v>-39.95</v>
      </c>
      <c r="C13" s="571">
        <v>-34.61</v>
      </c>
    </row>
    <row r="14">
      <c r="A14" s="569" t="s">
        <v>262</v>
      </c>
      <c r="B14" s="570">
        <v>7.4</v>
      </c>
      <c r="C14" s="571">
        <v>-27.42</v>
      </c>
    </row>
    <row r="15">
      <c r="A15" s="569" t="s">
        <v>263</v>
      </c>
      <c r="B15" s="572"/>
      <c r="C15" s="572"/>
    </row>
    <row r="16">
      <c r="A16" s="569" t="s">
        <v>264</v>
      </c>
      <c r="B16" s="570">
        <v>0.35</v>
      </c>
      <c r="C16" s="571">
        <v>-30.24</v>
      </c>
    </row>
    <row r="17">
      <c r="A17" s="573" t="s">
        <v>265</v>
      </c>
      <c r="B17" s="574">
        <v>397.22</v>
      </c>
      <c r="C17" s="574">
        <v>417.43</v>
      </c>
    </row>
    <row r="18">
      <c r="A18" s="575" t="s">
        <v>266</v>
      </c>
      <c r="B18" s="576">
        <v>-32.2</v>
      </c>
      <c r="C18" s="576">
        <v>-92.27</v>
      </c>
    </row>
    <row r="19">
      <c r="A19" s="569" t="s">
        <v>267</v>
      </c>
      <c r="B19" s="571">
        <v>-122.23</v>
      </c>
      <c r="C19" s="571">
        <v>-79.22</v>
      </c>
    </row>
    <row r="20">
      <c r="A20" s="569" t="s">
        <v>268</v>
      </c>
      <c r="B20" s="570">
        <v>1.6</v>
      </c>
      <c r="C20" s="570">
        <v>1.41</v>
      </c>
    </row>
    <row r="21">
      <c r="A21" s="569" t="s">
        <v>149</v>
      </c>
      <c r="B21" s="572"/>
      <c r="C21" s="572"/>
    </row>
    <row r="22">
      <c r="A22" s="569" t="s">
        <v>151</v>
      </c>
      <c r="B22" s="572"/>
      <c r="C22" s="572"/>
    </row>
    <row r="23">
      <c r="A23" s="569" t="s">
        <v>147</v>
      </c>
      <c r="B23" s="572"/>
      <c r="C23" s="572"/>
    </row>
    <row r="24">
      <c r="A24" s="569" t="s">
        <v>152</v>
      </c>
      <c r="B24" s="571">
        <v>-26.58</v>
      </c>
      <c r="C24" s="570">
        <v>48.96</v>
      </c>
    </row>
    <row r="25">
      <c r="A25" s="569" t="s">
        <v>153</v>
      </c>
      <c r="B25" s="570">
        <v>28.39</v>
      </c>
      <c r="C25" s="571">
        <v>-38.05</v>
      </c>
    </row>
    <row r="26">
      <c r="A26" s="573" t="s">
        <v>269</v>
      </c>
      <c r="B26" s="577">
        <v>-118.82</v>
      </c>
      <c r="C26" s="577">
        <v>-66.9</v>
      </c>
    </row>
    <row r="27">
      <c r="A27" s="569" t="s">
        <v>270</v>
      </c>
      <c r="B27" s="570">
        <v>102.18</v>
      </c>
      <c r="C27" s="570">
        <v>515.01</v>
      </c>
    </row>
    <row r="28">
      <c r="A28" s="569" t="s">
        <v>271</v>
      </c>
      <c r="B28" s="571">
        <v>-295.63</v>
      </c>
      <c r="C28" s="571">
        <v>-1103.85</v>
      </c>
    </row>
    <row r="29">
      <c r="A29" s="569" t="s">
        <v>272</v>
      </c>
      <c r="B29" s="570">
        <v>0.44</v>
      </c>
      <c r="C29" s="570">
        <v>0.07</v>
      </c>
    </row>
    <row r="30">
      <c r="A30" s="569" t="s">
        <v>273</v>
      </c>
      <c r="B30" s="572"/>
      <c r="C30" s="572"/>
    </row>
    <row r="31">
      <c r="A31" s="569" t="s">
        <v>274</v>
      </c>
      <c r="B31" s="572"/>
      <c r="C31" s="571">
        <v>-25.61</v>
      </c>
    </row>
    <row r="32">
      <c r="A32" s="569" t="s">
        <v>275</v>
      </c>
      <c r="B32" s="572"/>
      <c r="C32" s="572"/>
    </row>
    <row r="33">
      <c r="A33" s="569" t="s">
        <v>276</v>
      </c>
      <c r="B33" s="572"/>
      <c r="C33" s="571">
        <v>-25.61</v>
      </c>
    </row>
    <row r="34">
      <c r="A34" s="569" t="s">
        <v>277</v>
      </c>
      <c r="B34" s="571">
        <v>-67.15</v>
      </c>
      <c r="C34" s="570">
        <v>271.03</v>
      </c>
    </row>
    <row r="35">
      <c r="A35" s="573" t="s">
        <v>278</v>
      </c>
      <c r="B35" s="577">
        <v>-260.16</v>
      </c>
      <c r="C35" s="577">
        <v>-343.35</v>
      </c>
    </row>
    <row r="36">
      <c r="A36" s="569" t="s">
        <v>279</v>
      </c>
      <c r="B36" s="571">
        <v>-6.86</v>
      </c>
      <c r="C36" s="570">
        <v>3.78</v>
      </c>
      <c r="D36" s="578">
        <f>C36+C37</f>
        <v>3.87</v>
      </c>
    </row>
    <row r="37">
      <c r="A37" s="569" t="s">
        <v>280</v>
      </c>
      <c r="B37" s="570">
        <v>0.17</v>
      </c>
      <c r="C37" s="570">
        <v>0.09</v>
      </c>
    </row>
    <row r="38">
      <c r="A38" s="573" t="s">
        <v>281</v>
      </c>
      <c r="B38" s="574">
        <v>11.55</v>
      </c>
      <c r="C38" s="574">
        <v>11.04</v>
      </c>
    </row>
    <row r="39">
      <c r="A39" s="579" t="s">
        <v>282</v>
      </c>
      <c r="B39" s="570"/>
      <c r="C39" s="570"/>
    </row>
    <row r="40">
      <c r="A40" s="567" t="s">
        <v>283</v>
      </c>
      <c r="B40" s="568">
        <v>275.0</v>
      </c>
      <c r="C40" s="568">
        <v>338.21</v>
      </c>
    </row>
    <row r="41">
      <c r="A41" s="579" t="s">
        <v>284</v>
      </c>
      <c r="B41" s="580" t="s">
        <v>285</v>
      </c>
      <c r="C41" s="581" t="s">
        <v>286</v>
      </c>
    </row>
    <row r="42">
      <c r="A42" s="579" t="s">
        <v>287</v>
      </c>
      <c r="B42" s="581" t="s">
        <v>288</v>
      </c>
      <c r="C42" s="581" t="s">
        <v>289</v>
      </c>
    </row>
    <row r="43">
      <c r="A43" s="569" t="s">
        <v>290</v>
      </c>
      <c r="B43" s="570">
        <v>148.68</v>
      </c>
      <c r="C43" s="570">
        <v>160.23</v>
      </c>
    </row>
    <row r="44">
      <c r="A44" s="569" t="s">
        <v>291</v>
      </c>
      <c r="B44" s="570">
        <v>160.23</v>
      </c>
      <c r="C44" s="570">
        <v>171.27</v>
      </c>
    </row>
    <row r="45">
      <c r="A45" s="569" t="s">
        <v>292</v>
      </c>
      <c r="B45" s="570">
        <v>67.15</v>
      </c>
      <c r="C45" s="570">
        <v>61.01</v>
      </c>
    </row>
    <row r="46">
      <c r="A46" s="569" t="s">
        <v>293</v>
      </c>
      <c r="B46" s="570">
        <v>28.99</v>
      </c>
      <c r="C46" s="570">
        <v>24.19</v>
      </c>
    </row>
    <row r="47">
      <c r="A47" s="569" t="s">
        <v>294</v>
      </c>
      <c r="B47" s="570">
        <v>1.25</v>
      </c>
      <c r="C47" s="570">
        <v>1.54</v>
      </c>
    </row>
    <row r="48">
      <c r="A48" s="569"/>
      <c r="B48" s="571"/>
      <c r="C48" s="571"/>
    </row>
    <row r="49">
      <c r="A49" s="567"/>
      <c r="B49" s="568"/>
      <c r="C49" s="568"/>
    </row>
    <row r="50">
      <c r="A50" s="569"/>
      <c r="B50" s="570"/>
      <c r="C50" s="570"/>
    </row>
    <row r="51">
      <c r="A51" s="573"/>
      <c r="B51" s="574"/>
      <c r="C51" s="574"/>
    </row>
    <row r="52">
      <c r="A52" s="573"/>
      <c r="B52" s="574"/>
      <c r="C52" s="574"/>
    </row>
    <row r="53">
      <c r="A53" s="579"/>
      <c r="B53" s="570"/>
      <c r="C53" s="570"/>
    </row>
    <row r="54">
      <c r="A54" s="569"/>
      <c r="B54" s="572"/>
      <c r="C54" s="572"/>
    </row>
    <row r="55">
      <c r="A55" s="569"/>
      <c r="B55" s="570"/>
      <c r="C55" s="570"/>
    </row>
    <row r="56">
      <c r="A56" s="569"/>
      <c r="B56" s="570"/>
      <c r="C56" s="570"/>
    </row>
    <row r="57">
      <c r="A57" s="569"/>
      <c r="B57" s="570"/>
      <c r="C57" s="570"/>
    </row>
    <row r="58">
      <c r="A58" s="569"/>
      <c r="B58" s="570"/>
      <c r="C58" s="570"/>
    </row>
    <row r="59">
      <c r="A59" s="569"/>
      <c r="B59" s="570"/>
      <c r="C59" s="570"/>
    </row>
    <row r="60">
      <c r="A60" s="569"/>
      <c r="B60" s="582"/>
      <c r="C60" s="582"/>
    </row>
    <row r="61">
      <c r="A61" s="569"/>
      <c r="B61" s="570"/>
      <c r="C61" s="570"/>
    </row>
    <row r="62">
      <c r="A62" s="569"/>
      <c r="B62" s="570"/>
      <c r="C62" s="570"/>
    </row>
    <row r="63">
      <c r="A63" s="569"/>
      <c r="B63" s="570"/>
      <c r="C63" s="570"/>
    </row>
    <row r="64">
      <c r="A64" s="569"/>
      <c r="B64" s="570"/>
      <c r="C64" s="570"/>
    </row>
    <row r="65">
      <c r="A65" s="569"/>
      <c r="B65" s="583"/>
      <c r="C65" s="583"/>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