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lculation Sheet" sheetId="1" r:id="rId3"/>
    <sheet state="visible" name="Sheet5" sheetId="2"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
      <text>
        <t xml:space="preserve">Enter your Basic Pay, Increment will automatically calculated.</t>
      </text>
    </comment>
    <comment authorId="0" ref="C8">
      <text>
        <t xml:space="preserve">DA Rate 5%</t>
      </text>
    </comment>
    <comment authorId="0" ref="E8">
      <text>
        <t xml:space="preserve">Enter your TA slab</t>
      </text>
    </comment>
    <comment authorId="0" ref="I8">
      <text>
        <t xml:space="preserve">Enter GPF Deduction</t>
      </text>
    </comment>
    <comment authorId="0" ref="M8">
      <text>
        <t xml:space="preserve">Enter Income Tax already deducted from Salary.</t>
      </text>
    </comment>
    <comment authorId="0" ref="C9">
      <text>
        <t xml:space="preserve">DA RATE 7%</t>
      </text>
    </comment>
    <comment authorId="0" ref="C31">
      <text>
        <t xml:space="preserve">If you want HRA Rebate and then Enter Monthly Rent given by you.
If you are residing in Govt. Flat, then enter, "1".
If you don't want HRA rebate, then Enter "0".</t>
      </text>
    </comment>
    <comment authorId="0" ref="H62">
      <text>
        <t xml:space="preserve">HRA Rebate Automatically calculated.</t>
      </text>
    </comment>
    <comment authorId="0" ref="H65">
      <text>
        <t xml:space="preserve">Max. Rebate Rs. 200000.
</t>
      </text>
    </comment>
    <comment authorId="0" ref="M92">
      <text>
        <t xml:space="preserve">Do not Change</t>
      </text>
    </comment>
    <comment authorId="0" ref="M93">
      <text>
        <t xml:space="preserve">Do not Change</t>
      </text>
    </comment>
  </commentList>
</comments>
</file>

<file path=xl/sharedStrings.xml><?xml version="1.0" encoding="utf-8"?>
<sst xmlns="http://schemas.openxmlformats.org/spreadsheetml/2006/main" count="156" uniqueCount="119">
  <si>
    <t xml:space="preserve">Name &amp; Designation ( in Block Letter)               Mr </t>
  </si>
  <si>
    <t>RAMDHARI</t>
  </si>
  <si>
    <t>Designation</t>
  </si>
  <si>
    <t>LECTURER (ENGLISH)</t>
  </si>
  <si>
    <t>Residential Address</t>
  </si>
  <si>
    <t>FLAT NO. 234, RAM NAGAR, DELHI</t>
  </si>
  <si>
    <t>Mob. No. :-</t>
  </si>
  <si>
    <t>PAN No. :-</t>
  </si>
  <si>
    <t>AGDEG5784W</t>
  </si>
  <si>
    <t>Enter Value only in Pink Cell , otherwise formulae will be deleted</t>
  </si>
  <si>
    <t>Month &amp; Year</t>
  </si>
  <si>
    <t>Pay Band</t>
  </si>
  <si>
    <t>DA</t>
  </si>
  <si>
    <t>HRA</t>
  </si>
  <si>
    <t>TA</t>
  </si>
  <si>
    <t>DA on TA</t>
  </si>
  <si>
    <t>Total</t>
  </si>
  <si>
    <t>GPF</t>
  </si>
  <si>
    <t>CGEIS</t>
  </si>
  <si>
    <t>DHS</t>
  </si>
  <si>
    <t>DHS Arr.</t>
  </si>
  <si>
    <t>I.TAX</t>
  </si>
  <si>
    <t>Cess</t>
  </si>
  <si>
    <t>Total Ded.</t>
  </si>
  <si>
    <t>Net Pay</t>
  </si>
  <si>
    <t>Mar, 2018</t>
  </si>
  <si>
    <t>Apr, 2018</t>
  </si>
  <si>
    <t>May, 2018</t>
  </si>
  <si>
    <t>June, 2018</t>
  </si>
  <si>
    <t>July, 2018</t>
  </si>
  <si>
    <t>Aug, 2018</t>
  </si>
  <si>
    <t>Sept, 2018</t>
  </si>
  <si>
    <t>Oct, 2018</t>
  </si>
  <si>
    <t>Nov, 2018</t>
  </si>
  <si>
    <t>Dec, 2017</t>
  </si>
  <si>
    <t>Jan, 2019</t>
  </si>
  <si>
    <t>Feb, 2019</t>
  </si>
  <si>
    <t>TOTAL</t>
  </si>
  <si>
    <t>DA -1</t>
  </si>
  <si>
    <t>DA -2</t>
  </si>
  <si>
    <t>Bonus</t>
  </si>
  <si>
    <t>T. Fee</t>
  </si>
  <si>
    <t>Arrear</t>
  </si>
  <si>
    <t>Others</t>
  </si>
  <si>
    <t>G.TOTAL</t>
  </si>
  <si>
    <t>Total Pay</t>
  </si>
  <si>
    <t>Less</t>
  </si>
  <si>
    <t>Standard Deduction</t>
  </si>
  <si>
    <t>Total Salary</t>
  </si>
  <si>
    <t>Actual Rent Paid</t>
  </si>
  <si>
    <t>www.myedudel.blogspot.com                                                                           DELHI SCHOOL TEACHERS FORUM</t>
  </si>
  <si>
    <t>HRA Rent Receipt:-</t>
  </si>
  <si>
    <t>x12=</t>
  </si>
  <si>
    <t>TAXABLE INCOME</t>
  </si>
  <si>
    <r>
      <rPr>
        <rFont val="Calibri"/>
        <b/>
        <sz val="12.0"/>
      </rPr>
      <t>TAX RATE</t>
    </r>
    <r>
      <rPr>
        <rFont val="Calibri"/>
        <b/>
        <color rgb="FF980000"/>
      </rPr>
      <t xml:space="preserve"> (Rs. 2500 Tax Rebate, If taxable Income less than Rs. 3,50,000)</t>
    </r>
  </si>
  <si>
    <t>Senior Citizen ( 60 to 80 Years)</t>
  </si>
  <si>
    <t>Upto Rs. 2,50,000/-</t>
  </si>
  <si>
    <t>Nil</t>
  </si>
  <si>
    <t>Rs.2,50,001 to Rs.3,00,000</t>
  </si>
  <si>
    <t>5% of Income exceeding Rs.2,50,000</t>
  </si>
  <si>
    <t>Rs.3,00,001 to Rs. 5,00,000   www.myedudel.blogspot.com</t>
  </si>
  <si>
    <t>Rs. 2500 +5% of income exceeding Rs.3,00,000</t>
  </si>
  <si>
    <t>Rs.5,00,001 to Rs. 10,00,000</t>
  </si>
  <si>
    <t>Rs. 10,000 +20% of income exceeding Rs.5,00,000</t>
  </si>
  <si>
    <t>Rs. 12,500 +20% of income exceeding Rs.5,00,000   www.myedudel.blogspot.com</t>
  </si>
  <si>
    <t>Rs.10,00,001 and above</t>
  </si>
  <si>
    <t>Rs. 1,10,000 +30% of income exceeding Rs.10,00,000</t>
  </si>
  <si>
    <t>Rs. 1,12,500 +30% of income exceeding Rs.10,00,000</t>
  </si>
  <si>
    <r>
      <rPr>
        <rFont val="Calibri"/>
        <b/>
        <color rgb="FF980000"/>
      </rPr>
      <t xml:space="preserve">Health &amp; Educational Cess  @ 4% of Income Tax is to be levied in all cases.  </t>
    </r>
    <r>
      <rPr>
        <rFont val="Calibri"/>
        <b/>
      </rPr>
      <t xml:space="preserve">  </t>
    </r>
  </si>
  <si>
    <t>Dated:</t>
  </si>
  <si>
    <t>Signature of official</t>
  </si>
  <si>
    <t>I</t>
  </si>
  <si>
    <t>Name &amp; Designation ( in Block Letter)</t>
  </si>
  <si>
    <t>a) Total Income from salary                              Rs.</t>
  </si>
  <si>
    <t>b) Income from house property           Rs.</t>
  </si>
  <si>
    <t>c) Income from other sources                         Rs.</t>
  </si>
  <si>
    <t>TOTAL INCOME</t>
  </si>
  <si>
    <t>Rs.</t>
  </si>
  <si>
    <t>d) Exemption of HRA:</t>
  </si>
  <si>
    <t>(i) Actual HRA Received or</t>
  </si>
  <si>
    <t>(ii) Rent paid in excess of 10% of salary or</t>
  </si>
  <si>
    <t>(iii) 50% of salary</t>
  </si>
  <si>
    <t>BALANCE TOTAL INCOME</t>
  </si>
  <si>
    <t>LESS Interest Paid on House Loan</t>
  </si>
  <si>
    <t>II</t>
  </si>
  <si>
    <t>Deductions admissible :</t>
  </si>
  <si>
    <t>1. Under 80C, 80CCC, 80CCD ( Limited to Rs. 1,50,000/-)</t>
  </si>
  <si>
    <t>(a) GPF</t>
  </si>
  <si>
    <t>(b) PPF</t>
  </si>
  <si>
    <t>(c) LIC</t>
  </si>
  <si>
    <t>(d) NSC + Interest</t>
  </si>
  <si>
    <t>(e) ULIP</t>
  </si>
  <si>
    <t>(f) Repayment of HBA</t>
  </si>
  <si>
    <t>(g) UTGEGIS</t>
  </si>
  <si>
    <t>(h) TUITION FEES</t>
  </si>
  <si>
    <t>(i) MUTUAL FUND</t>
  </si>
  <si>
    <t>(j) Payment of Annuity plan/RD</t>
  </si>
  <si>
    <t>(i) Postal Life Insurance</t>
  </si>
  <si>
    <t>(Total Amt. of Sec. 80C, 80CCC &amp; 80CCD should be limited to 1.5 Lac)</t>
  </si>
  <si>
    <t>4. Subscription to long term infrastructure bonds max.Rs.20000/-</t>
  </si>
  <si>
    <t>5. Tuition Fees Exception @ 100 PM per child</t>
  </si>
  <si>
    <t>6. Handicapped dependent--(Max.50,000/1,00,000) Sec.80DD</t>
  </si>
  <si>
    <t>7. Medical Treatment- as specified in the rules Sec.80DDE</t>
  </si>
  <si>
    <t>8. Education Loan- as specified in the rules Sec. 80E</t>
  </si>
  <si>
    <t>9. Donations for Charitable purposes- taken into A/c by DDO( Sec. 80G)</t>
  </si>
  <si>
    <t>10. Handicapped Assesses-- maximum of Rs. 50000/100000 (Sec. 80U)</t>
  </si>
  <si>
    <t>TOTAL DEDUCTION :-</t>
  </si>
  <si>
    <t>III</t>
  </si>
  <si>
    <t>BALANCE TAXABLE INCOME</t>
  </si>
  <si>
    <t>BALANCE TAXABLE INCOME Sec. 288-A (rounded off to nearest TEN Rupees)</t>
  </si>
  <si>
    <t>Total Amount of Tax</t>
  </si>
  <si>
    <t>Add:-Educational Cess 3%</t>
  </si>
  <si>
    <t>Total Tax Due</t>
  </si>
  <si>
    <t>Income Tax already paid</t>
  </si>
  <si>
    <t>Balance of Income Tax</t>
  </si>
  <si>
    <t>(recoverable/refundable)</t>
  </si>
  <si>
    <t>Signature</t>
  </si>
  <si>
    <t>Dated :</t>
  </si>
  <si>
    <t>Name of employee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</si>
</sst>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40">
    <font>
      <sz val="10.0"/>
      <color rgb="FF000000"/>
      <name val="Arial"/>
    </font>
    <font>
      <b/>
      <u/>
      <sz val="16.0"/>
      <color rgb="FFFFFFFF"/>
      <name val="Calibri"/>
    </font>
    <font/>
    <font>
      <name val="Arial"/>
    </font>
    <font>
      <b/>
      <sz val="9.0"/>
      <color rgb="FF000000"/>
      <name val="Calibri"/>
    </font>
    <font>
      <b/>
      <sz val="11.0"/>
      <name val="Calibri"/>
    </font>
    <font>
      <b/>
      <sz val="12.0"/>
      <color rgb="FF000000"/>
      <name val="Calibri"/>
    </font>
    <font>
      <b/>
      <sz val="11.0"/>
      <color rgb="FF000000"/>
      <name val="Calibri"/>
    </font>
    <font>
      <b/>
      <sz val="10.0"/>
      <color rgb="FF000000"/>
      <name val="Calibri"/>
    </font>
    <font>
      <b/>
      <sz val="8.0"/>
      <color rgb="FFFFFFFF"/>
      <name val="Arial"/>
    </font>
    <font>
      <b/>
      <sz val="8.0"/>
      <color rgb="FF980000"/>
      <name val="Arial"/>
    </font>
    <font>
      <b/>
      <sz val="8.0"/>
      <color rgb="FF000000"/>
      <name val="Calibri"/>
    </font>
    <font>
      <sz val="8.0"/>
      <name val="Arial"/>
    </font>
    <font>
      <sz val="9.0"/>
      <color rgb="FF000000"/>
      <name val="Calibri"/>
    </font>
    <font>
      <sz val="11.0"/>
      <color rgb="FF000000"/>
      <name val="Inconsolata"/>
    </font>
    <font>
      <sz val="11.0"/>
      <color rgb="FF000000"/>
      <name val="Calibri"/>
    </font>
    <font>
      <sz val="9.0"/>
      <color rgb="FF000000"/>
      <name val="Inconsolata"/>
    </font>
    <font>
      <sz val="9.0"/>
      <name val="Arial"/>
    </font>
    <font>
      <sz val="9.0"/>
      <color rgb="FF000000"/>
      <name val="Arial"/>
    </font>
    <font>
      <b/>
      <sz val="9.0"/>
      <name val="Arial"/>
    </font>
    <font>
      <b/>
      <sz val="9.0"/>
    </font>
    <font>
      <sz val="8.0"/>
      <color rgb="FFFFFFFF"/>
      <name val="Arial"/>
    </font>
    <font>
      <sz val="11.0"/>
      <color rgb="FFFFFFFF"/>
      <name val="Inconsolata"/>
    </font>
    <font>
      <b/>
      <u/>
      <sz val="12.0"/>
      <color rgb="FF4F6128"/>
      <name val="Calibri"/>
    </font>
    <font>
      <b/>
      <sz val="9.0"/>
      <name val="Calibri"/>
    </font>
    <font>
      <b/>
      <name val="Calibri"/>
    </font>
    <font>
      <sz val="9.0"/>
      <name val="Calibri"/>
    </font>
    <font>
      <color rgb="FF000000"/>
      <name val="Calibri"/>
    </font>
    <font>
      <b/>
      <color rgb="FF000000"/>
      <name val="Calibri"/>
    </font>
    <font>
      <color rgb="FFFFFFFF"/>
      <name val="Arial"/>
    </font>
    <font>
      <b/>
      <u/>
      <sz val="14.0"/>
      <color rgb="FFFFFFFF"/>
      <name val="Calibri"/>
    </font>
    <font>
      <b/>
      <sz val="16.0"/>
      <color rgb="FF000000"/>
      <name val="Calibri"/>
    </font>
    <font>
      <sz val="12.0"/>
      <color rgb="FF000000"/>
      <name val="Calibri"/>
    </font>
    <font>
      <b/>
      <sz val="14.0"/>
      <color rgb="FF000000"/>
      <name val="Calibri"/>
    </font>
    <font>
      <sz val="8.0"/>
      <color rgb="FF000000"/>
      <name val="Calibri"/>
    </font>
    <font>
      <name val="Calibri"/>
    </font>
    <font>
      <b/>
      <i/>
      <sz val="9.0"/>
      <color rgb="FF000000"/>
      <name val="Calibri"/>
    </font>
    <font>
      <sz val="11.0"/>
      <color rgb="FFFFFFFF"/>
      <name val="Calibri"/>
    </font>
    <font>
      <b/>
      <sz val="11.0"/>
      <color rgb="FF0000FF"/>
      <name val="Calibri"/>
    </font>
    <font>
      <b/>
      <i/>
      <sz val="11.0"/>
      <color rgb="FF000000"/>
      <name val="Calibri"/>
    </font>
  </fonts>
  <fills count="7">
    <fill>
      <patternFill patternType="none"/>
    </fill>
    <fill>
      <patternFill patternType="lightGray"/>
    </fill>
    <fill>
      <patternFill patternType="solid">
        <fgColor rgb="FF000000"/>
        <bgColor rgb="FF000000"/>
      </patternFill>
    </fill>
    <fill>
      <patternFill patternType="solid">
        <fgColor rgb="FFFFFFFF"/>
        <bgColor rgb="FFFFFFFF"/>
      </patternFill>
    </fill>
    <fill>
      <patternFill patternType="solid">
        <fgColor rgb="FFFFF2CC"/>
        <bgColor rgb="FFFFF2CC"/>
      </patternFill>
    </fill>
    <fill>
      <patternFill patternType="solid">
        <fgColor rgb="FFC6D9F0"/>
        <bgColor rgb="FFC6D9F0"/>
      </patternFill>
    </fill>
    <fill>
      <patternFill patternType="solid">
        <fgColor rgb="FFD8D8D8"/>
        <bgColor rgb="FFD8D8D8"/>
      </patternFill>
    </fill>
  </fills>
  <borders count="18">
    <border/>
    <border>
      <left/>
      <top/>
      <bottom/>
    </border>
    <border>
      <top/>
      <bottom/>
    </border>
    <border>
      <right/>
      <top/>
      <bottom/>
    </border>
    <border>
      <bottom/>
    </border>
    <border>
      <right/>
    </border>
    <border>
      <right/>
      <bottom/>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thin">
        <color rgb="FF000000"/>
      </right>
    </border>
    <border>
      <left style="thin">
        <color rgb="FF000000"/>
      </left>
      <bottom style="thin">
        <color rgb="FF000000"/>
      </bottom>
    </border>
    <border>
      <left style="thin">
        <color rgb="FF000000"/>
      </left>
    </border>
    <border>
      <left/>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0"/>
    </xf>
    <xf borderId="2" fillId="0" fontId="2" numFmtId="0" xfId="0" applyBorder="1" applyFont="1"/>
    <xf borderId="3" fillId="0" fontId="2" numFmtId="0" xfId="0" applyBorder="1" applyFont="1"/>
    <xf borderId="0" fillId="0" fontId="3" numFmtId="0" xfId="0" applyAlignment="1" applyFont="1">
      <alignment vertical="bottom"/>
    </xf>
    <xf borderId="4" fillId="0" fontId="3" numFmtId="0" xfId="0" applyAlignment="1" applyBorder="1" applyFont="1">
      <alignment vertical="bottom"/>
    </xf>
    <xf borderId="0" fillId="0" fontId="4" numFmtId="0" xfId="0" applyAlignment="1" applyFont="1">
      <alignment horizontal="left" readingOrder="0" shrinkToFit="0" vertical="bottom" wrapText="0"/>
    </xf>
    <xf borderId="5" fillId="0" fontId="2" numFmtId="0" xfId="0" applyBorder="1" applyFont="1"/>
    <xf borderId="4" fillId="3" fontId="5" numFmtId="0" xfId="0" applyAlignment="1" applyBorder="1" applyFill="1" applyFont="1">
      <alignment horizontal="left" readingOrder="0" shrinkToFit="0" wrapText="0"/>
    </xf>
    <xf borderId="4" fillId="0" fontId="2" numFmtId="0" xfId="0" applyBorder="1" applyFont="1"/>
    <xf borderId="6" fillId="0" fontId="2" numFmtId="0" xfId="0" applyBorder="1" applyFont="1"/>
    <xf borderId="0" fillId="0" fontId="4" numFmtId="0" xfId="0" applyAlignment="1" applyFont="1">
      <alignment horizontal="right" shrinkToFit="0" vertical="bottom" wrapText="0"/>
    </xf>
    <xf borderId="4" fillId="3" fontId="6" numFmtId="0" xfId="0" applyAlignment="1" applyBorder="1" applyFont="1">
      <alignment horizontal="left" readingOrder="0" shrinkToFit="0" vertical="bottom" wrapText="0"/>
    </xf>
    <xf borderId="0" fillId="0" fontId="4" numFmtId="0" xfId="0" applyAlignment="1" applyFont="1">
      <alignment horizontal="left" shrinkToFit="0" wrapText="0"/>
    </xf>
    <xf borderId="4" fillId="3" fontId="7" numFmtId="0" xfId="0" applyAlignment="1" applyBorder="1" applyFont="1">
      <alignment horizontal="left" readingOrder="0" shrinkToFit="0" vertical="bottom" wrapText="0"/>
    </xf>
    <xf borderId="0" fillId="0" fontId="8" numFmtId="0" xfId="0" applyAlignment="1" applyFont="1">
      <alignment horizontal="left" shrinkToFit="0" vertical="bottom" wrapText="0"/>
    </xf>
    <xf borderId="4" fillId="3" fontId="7" numFmtId="0" xfId="0" applyAlignment="1" applyBorder="1" applyFont="1">
      <alignment horizontal="center" readingOrder="0" shrinkToFit="0" vertical="bottom" wrapText="0"/>
    </xf>
    <xf borderId="7" fillId="2" fontId="9" numFmtId="0" xfId="0" applyAlignment="1" applyBorder="1" applyFont="1">
      <alignment horizontal="center" readingOrder="0" vertical="center"/>
    </xf>
    <xf borderId="7" fillId="0" fontId="2" numFmtId="0" xfId="0" applyBorder="1" applyFont="1"/>
    <xf borderId="7" fillId="0" fontId="10" numFmtId="0" xfId="0" applyAlignment="1" applyBorder="1" applyFont="1">
      <alignment horizontal="center" readingOrder="0" vertical="center"/>
    </xf>
    <xf borderId="0" fillId="0" fontId="3" numFmtId="0" xfId="0" applyAlignment="1" applyFont="1">
      <alignment horizontal="center" vertical="center"/>
    </xf>
    <xf borderId="8" fillId="0" fontId="11" numFmtId="0" xfId="0" applyAlignment="1" applyBorder="1" applyFont="1">
      <alignment horizontal="center" shrinkToFit="0" vertical="center" wrapText="1"/>
    </xf>
    <xf borderId="9" fillId="0" fontId="11" numFmtId="0" xfId="0" applyAlignment="1" applyBorder="1" applyFont="1">
      <alignment horizontal="center" shrinkToFit="0" vertical="center" wrapText="1"/>
    </xf>
    <xf borderId="10" fillId="0" fontId="11" numFmtId="0" xfId="0" applyAlignment="1" applyBorder="1" applyFont="1">
      <alignment horizontal="center" shrinkToFit="0" vertical="center" wrapText="1"/>
    </xf>
    <xf borderId="0" fillId="0" fontId="12" numFmtId="0" xfId="0" applyAlignment="1" applyFont="1">
      <alignment vertical="center"/>
    </xf>
    <xf borderId="9" fillId="0" fontId="11" numFmtId="0" xfId="0" applyAlignment="1" applyBorder="1" applyFont="1">
      <alignment horizontal="center" readingOrder="0" shrinkToFit="0" vertical="center" wrapText="1"/>
    </xf>
    <xf borderId="8" fillId="0" fontId="13" numFmtId="0" xfId="0" applyAlignment="1" applyBorder="1" applyFont="1">
      <alignment horizontal="right" readingOrder="0" shrinkToFit="0" vertical="bottom" wrapText="0"/>
    </xf>
    <xf borderId="9" fillId="4" fontId="13" numFmtId="0" xfId="0" applyAlignment="1" applyBorder="1" applyFill="1" applyFont="1">
      <alignment horizontal="center" readingOrder="0" shrinkToFit="0" wrapText="0"/>
    </xf>
    <xf borderId="9" fillId="0" fontId="13" numFmtId="0" xfId="0" applyAlignment="1" applyBorder="1" applyFont="1">
      <alignment horizontal="center" shrinkToFit="0" wrapText="0"/>
    </xf>
    <xf borderId="9" fillId="0" fontId="13" numFmtId="0" xfId="0" applyAlignment="1" applyBorder="1" applyFont="1">
      <alignment horizontal="center" readingOrder="0" shrinkToFit="0" wrapText="0"/>
    </xf>
    <xf borderId="10" fillId="3" fontId="14" numFmtId="0" xfId="0" applyAlignment="1" applyBorder="1" applyFont="1">
      <alignment horizontal="center"/>
    </xf>
    <xf borderId="10" fillId="0" fontId="13" numFmtId="0" xfId="0" applyAlignment="1" applyBorder="1" applyFont="1">
      <alignment horizontal="center" shrinkToFit="0" wrapText="0"/>
    </xf>
    <xf borderId="9" fillId="0" fontId="3" numFmtId="0" xfId="0" applyAlignment="1" applyBorder="1" applyFont="1">
      <alignment vertical="bottom"/>
    </xf>
    <xf borderId="9" fillId="0" fontId="15" numFmtId="0" xfId="0" applyAlignment="1" applyBorder="1" applyFont="1">
      <alignment horizontal="center" shrinkToFit="0" wrapText="0"/>
    </xf>
    <xf borderId="9" fillId="3" fontId="13" numFmtId="0" xfId="0" applyAlignment="1" applyBorder="1" applyFont="1">
      <alignment horizontal="center" readingOrder="0" shrinkToFit="0" wrapText="0"/>
    </xf>
    <xf borderId="10" fillId="3" fontId="16" numFmtId="0" xfId="0" applyAlignment="1" applyBorder="1" applyFont="1">
      <alignment horizontal="center"/>
    </xf>
    <xf borderId="9" fillId="0" fontId="17" numFmtId="0" xfId="0" applyAlignment="1" applyBorder="1" applyFont="1">
      <alignment horizontal="center" readingOrder="0" vertical="bottom"/>
    </xf>
    <xf borderId="0" fillId="0" fontId="3" numFmtId="0" xfId="0" applyAlignment="1" applyFont="1">
      <alignment readingOrder="0" vertical="bottom"/>
    </xf>
    <xf borderId="8" fillId="0" fontId="13" numFmtId="0" xfId="0" applyAlignment="1" applyBorder="1" applyFont="1">
      <alignment shrinkToFit="0" vertical="bottom" wrapText="0"/>
    </xf>
    <xf borderId="9" fillId="0" fontId="4" numFmtId="0" xfId="0" applyAlignment="1" applyBorder="1" applyFont="1">
      <alignment horizontal="right" shrinkToFit="0" wrapText="0"/>
    </xf>
    <xf borderId="9" fillId="0" fontId="4" numFmtId="0" xfId="0" applyAlignment="1" applyBorder="1" applyFont="1">
      <alignment horizontal="center" readingOrder="0" shrinkToFit="0" wrapText="0"/>
    </xf>
    <xf borderId="10" fillId="0" fontId="4" numFmtId="0" xfId="0" applyAlignment="1" applyBorder="1" applyFont="1">
      <alignment horizontal="center" shrinkToFit="0" wrapText="0"/>
    </xf>
    <xf borderId="0" fillId="0" fontId="4" numFmtId="0" xfId="0" applyAlignment="1" applyFont="1">
      <alignment horizontal="right" shrinkToFit="0" wrapText="0"/>
    </xf>
    <xf borderId="10" fillId="0" fontId="4" numFmtId="0" xfId="0" applyAlignment="1" applyBorder="1" applyFont="1">
      <alignment horizontal="right" shrinkToFit="0" wrapText="0"/>
    </xf>
    <xf borderId="9" fillId="0" fontId="4" numFmtId="0" xfId="0" applyAlignment="1" applyBorder="1" applyFont="1">
      <alignment horizontal="center" shrinkToFit="0" wrapText="0"/>
    </xf>
    <xf borderId="9" fillId="3" fontId="4" numFmtId="0" xfId="0" applyAlignment="1" applyBorder="1" applyFont="1">
      <alignment horizontal="right" shrinkToFit="0" wrapText="0"/>
    </xf>
    <xf borderId="9" fillId="0" fontId="13" numFmtId="0" xfId="0" applyAlignment="1" applyBorder="1" applyFont="1">
      <alignment horizontal="right" shrinkToFit="0" vertical="bottom" wrapText="0"/>
    </xf>
    <xf borderId="10" fillId="0" fontId="13" numFmtId="0" xfId="0" applyAlignment="1" applyBorder="1" applyFont="1">
      <alignment horizontal="center" shrinkToFit="0" vertical="bottom" wrapText="0"/>
    </xf>
    <xf borderId="10" fillId="0" fontId="13" numFmtId="0" xfId="0" applyAlignment="1" applyBorder="1" applyFont="1">
      <alignment horizontal="right" shrinkToFit="0" vertical="bottom" wrapText="0"/>
    </xf>
    <xf borderId="9" fillId="0" fontId="15" numFmtId="0" xfId="0" applyAlignment="1" applyBorder="1" applyFont="1">
      <alignment horizontal="right" shrinkToFit="0" vertical="bottom" wrapText="0"/>
    </xf>
    <xf borderId="9" fillId="0" fontId="17" numFmtId="0" xfId="0" applyAlignment="1" applyBorder="1" applyFont="1">
      <alignment readingOrder="0" vertical="bottom"/>
    </xf>
    <xf borderId="10" fillId="0" fontId="3" numFmtId="0" xfId="0" applyAlignment="1" applyBorder="1" applyFont="1">
      <alignment vertical="bottom"/>
    </xf>
    <xf borderId="10" fillId="3" fontId="13" numFmtId="0" xfId="0" applyAlignment="1" applyBorder="1" applyFont="1">
      <alignment horizontal="right" readingOrder="0" shrinkToFit="0" vertical="bottom" wrapText="0"/>
    </xf>
    <xf borderId="9" fillId="4" fontId="18" numFmtId="0" xfId="0" applyAlignment="1" applyBorder="1" applyFont="1">
      <alignment readingOrder="0" vertical="bottom"/>
    </xf>
    <xf borderId="10" fillId="3" fontId="13" numFmtId="0" xfId="0" applyAlignment="1" applyBorder="1" applyFont="1">
      <alignment horizontal="right" shrinkToFit="0" vertical="bottom" wrapText="0"/>
    </xf>
    <xf borderId="9" fillId="4" fontId="3" numFmtId="0" xfId="0" applyAlignment="1" applyBorder="1" applyFont="1">
      <alignment readingOrder="0" vertical="bottom"/>
    </xf>
    <xf borderId="9" fillId="0" fontId="3" numFmtId="0" xfId="0" applyAlignment="1" applyBorder="1" applyFont="1">
      <alignment readingOrder="0" vertical="bottom"/>
    </xf>
    <xf borderId="9" fillId="0" fontId="17" numFmtId="0" xfId="0" applyAlignment="1" applyBorder="1" applyFont="1">
      <alignment vertical="bottom"/>
    </xf>
    <xf borderId="10" fillId="3" fontId="16" numFmtId="0" xfId="0" applyBorder="1" applyFont="1"/>
    <xf borderId="8" fillId="0" fontId="3" numFmtId="0" xfId="0" applyAlignment="1" applyBorder="1" applyFont="1">
      <alignment vertical="bottom"/>
    </xf>
    <xf borderId="8" fillId="0" fontId="4" numFmtId="0" xfId="0" applyAlignment="1" applyBorder="1" applyFont="1">
      <alignment shrinkToFit="0" vertical="bottom" wrapText="0"/>
    </xf>
    <xf borderId="8" fillId="0" fontId="4" numFmtId="0" xfId="0" applyAlignment="1" applyBorder="1" applyFont="1">
      <alignment horizontal="center" shrinkToFit="0" wrapText="0"/>
    </xf>
    <xf borderId="8" fillId="0" fontId="11" numFmtId="0" xfId="0" applyAlignment="1" applyBorder="1" applyFont="1">
      <alignment shrinkToFit="0" vertical="bottom" wrapText="0"/>
    </xf>
    <xf borderId="0" fillId="0" fontId="19" numFmtId="0" xfId="0" applyAlignment="1" applyFont="1">
      <alignment horizontal="right" readingOrder="0" vertical="bottom"/>
    </xf>
    <xf borderId="7" fillId="0" fontId="8" numFmtId="0" xfId="0" applyAlignment="1" applyBorder="1" applyFont="1">
      <alignment horizontal="center" readingOrder="0" shrinkToFit="0" vertical="bottom" wrapText="0"/>
    </xf>
    <xf borderId="7" fillId="0" fontId="4" numFmtId="0" xfId="0" applyAlignment="1" applyBorder="1" applyFont="1">
      <alignment horizontal="right" readingOrder="0" shrinkToFit="0" vertical="bottom" wrapText="0"/>
    </xf>
    <xf borderId="7" fillId="0" fontId="4" numFmtId="0" xfId="0" applyAlignment="1" applyBorder="1" applyFont="1">
      <alignment horizontal="center" shrinkToFit="0" vertical="bottom" wrapText="0"/>
    </xf>
    <xf borderId="7" fillId="0" fontId="8" numFmtId="0" xfId="0" applyAlignment="1" applyBorder="1" applyFont="1">
      <alignment horizontal="right" shrinkToFit="0" vertical="bottom" wrapText="0"/>
    </xf>
    <xf borderId="7" fillId="0" fontId="4" numFmtId="0" xfId="0" applyAlignment="1" applyBorder="1" applyFont="1">
      <alignment horizontal="center" shrinkToFit="0" wrapText="0"/>
    </xf>
    <xf borderId="6" fillId="0" fontId="3" numFmtId="0" xfId="0" applyAlignment="1" applyBorder="1" applyFont="1">
      <alignment vertical="bottom"/>
    </xf>
    <xf borderId="6" fillId="3" fontId="3" numFmtId="0" xfId="0" applyAlignment="1" applyBorder="1" applyFont="1">
      <alignment vertical="bottom"/>
    </xf>
    <xf borderId="5" fillId="0" fontId="3" numFmtId="0" xfId="0" applyAlignment="1" applyBorder="1" applyFont="1">
      <alignment vertical="bottom"/>
    </xf>
    <xf borderId="0" fillId="5" fontId="4" numFmtId="0" xfId="0" applyAlignment="1" applyFill="1" applyFont="1">
      <alignment horizontal="center" shrinkToFit="0" wrapText="1"/>
    </xf>
    <xf borderId="11" fillId="0" fontId="11" numFmtId="0" xfId="0" applyAlignment="1" applyBorder="1" applyFont="1">
      <alignment horizontal="center" shrinkToFit="0" vertical="center" wrapText="0"/>
    </xf>
    <xf borderId="12" fillId="0" fontId="2" numFmtId="0" xfId="0" applyBorder="1" applyFont="1"/>
    <xf borderId="10" fillId="0" fontId="20" numFmtId="0" xfId="0" applyAlignment="1" applyBorder="1" applyFont="1">
      <alignment readingOrder="0"/>
    </xf>
    <xf borderId="9" fillId="0" fontId="4" numFmtId="0" xfId="0" applyAlignment="1" applyBorder="1" applyFont="1">
      <alignment horizontal="center" shrinkToFit="0" vertical="bottom" wrapText="0"/>
    </xf>
    <xf borderId="10" fillId="0" fontId="4" numFmtId="0" xfId="0" applyAlignment="1" applyBorder="1" applyFont="1">
      <alignment horizontal="right" readingOrder="0" shrinkToFit="0" vertical="bottom" wrapText="0"/>
    </xf>
    <xf borderId="0" fillId="0" fontId="21" numFmtId="0" xfId="0" applyAlignment="1" applyFont="1">
      <alignment horizontal="right" shrinkToFit="0" vertical="bottom" wrapText="0"/>
    </xf>
    <xf borderId="0" fillId="0" fontId="21" numFmtId="0" xfId="0" applyAlignment="1" applyFont="1">
      <alignment vertical="bottom"/>
    </xf>
    <xf borderId="7" fillId="0" fontId="3" numFmtId="0" xfId="0" applyAlignment="1" applyBorder="1" applyFont="1">
      <alignment vertical="bottom"/>
    </xf>
    <xf borderId="0" fillId="3" fontId="14" numFmtId="0" xfId="0" applyFont="1"/>
    <xf borderId="0" fillId="3" fontId="22" numFmtId="0" xfId="0" applyFont="1"/>
    <xf borderId="11" fillId="0" fontId="23" numFmtId="0" xfId="0" applyAlignment="1" applyBorder="1" applyFont="1">
      <alignment horizontal="center" readingOrder="0" shrinkToFit="0" vertical="bottom" wrapText="0"/>
    </xf>
    <xf borderId="13" fillId="0" fontId="2" numFmtId="0" xfId="0" applyBorder="1" applyFont="1"/>
    <xf borderId="11" fillId="0" fontId="2" numFmtId="0" xfId="0" applyBorder="1" applyFont="1"/>
    <xf borderId="0" fillId="0" fontId="24" numFmtId="0" xfId="0" applyAlignment="1" applyFont="1">
      <alignment horizontal="center" shrinkToFit="0" wrapText="0"/>
    </xf>
    <xf borderId="14" fillId="0" fontId="2" numFmtId="0" xfId="0" applyBorder="1" applyFont="1"/>
    <xf borderId="7" fillId="0" fontId="25" numFmtId="0" xfId="0" applyAlignment="1" applyBorder="1" applyFont="1">
      <alignment horizontal="center" readingOrder="0" shrinkToFit="0" vertical="bottom" wrapText="0"/>
    </xf>
    <xf borderId="9" fillId="0" fontId="2" numFmtId="0" xfId="0" applyBorder="1" applyFont="1"/>
    <xf borderId="7" fillId="6" fontId="25" numFmtId="0" xfId="0" applyAlignment="1" applyBorder="1" applyFill="1" applyFont="1">
      <alignment horizontal="center" shrinkToFit="0" vertical="bottom" wrapText="0"/>
    </xf>
    <xf borderId="15" fillId="0" fontId="24" numFmtId="0" xfId="0" applyAlignment="1" applyBorder="1" applyFont="1">
      <alignment horizontal="center" shrinkToFit="0" vertical="bottom" wrapText="0"/>
    </xf>
    <xf borderId="7" fillId="0" fontId="26" numFmtId="0" xfId="0" applyAlignment="1" applyBorder="1" applyFont="1">
      <alignment horizontal="center" shrinkToFit="0" vertical="bottom" wrapText="0"/>
    </xf>
    <xf borderId="15" fillId="0" fontId="24" numFmtId="0" xfId="0" applyAlignment="1" applyBorder="1" applyFont="1">
      <alignment horizontal="center" shrinkToFit="0" vertical="bottom" wrapText="1"/>
    </xf>
    <xf borderId="7" fillId="0" fontId="26" numFmtId="0" xfId="0" applyAlignment="1" applyBorder="1" applyFont="1">
      <alignment horizontal="center" shrinkToFit="0" vertical="bottom" wrapText="1"/>
    </xf>
    <xf borderId="7" fillId="0" fontId="26" numFmtId="0" xfId="0" applyAlignment="1" applyBorder="1" applyFont="1">
      <alignment horizontal="center" readingOrder="0" shrinkToFit="0" vertical="bottom" wrapText="1"/>
    </xf>
    <xf borderId="16" fillId="0" fontId="24" numFmtId="0" xfId="0" applyAlignment="1" applyBorder="1" applyFont="1">
      <alignment horizontal="center" readingOrder="0" shrinkToFit="0" vertical="center" wrapText="1"/>
    </xf>
    <xf borderId="0" fillId="0" fontId="26" numFmtId="0" xfId="0" applyAlignment="1" applyFont="1">
      <alignment horizontal="center" readingOrder="0" shrinkToFit="0" vertical="center" wrapText="1"/>
    </xf>
    <xf borderId="15" fillId="0" fontId="2" numFmtId="0" xfId="0" applyBorder="1" applyFont="1"/>
    <xf borderId="16" fillId="0" fontId="24" numFmtId="0" xfId="0" applyAlignment="1" applyBorder="1" applyFont="1">
      <alignment horizontal="center" shrinkToFit="0" vertical="center" wrapText="1"/>
    </xf>
    <xf borderId="15" fillId="0" fontId="25" numFmtId="0" xfId="0" applyAlignment="1" applyBorder="1" applyFont="1">
      <alignment horizontal="center" readingOrder="0" shrinkToFit="0" wrapText="0"/>
    </xf>
    <xf borderId="0" fillId="0" fontId="27" numFmtId="0" xfId="0" applyAlignment="1" applyFont="1">
      <alignment shrinkToFit="0" vertical="bottom" wrapText="0"/>
    </xf>
    <xf borderId="0" fillId="0" fontId="28" numFmtId="164" xfId="0" applyAlignment="1" applyFont="1" applyNumberFormat="1">
      <alignment horizontal="center" readingOrder="0" shrinkToFit="0" wrapText="0"/>
    </xf>
    <xf borderId="0" fillId="0" fontId="29" numFmtId="0" xfId="0" applyAlignment="1" applyFont="1">
      <alignment vertical="bottom"/>
    </xf>
    <xf borderId="0" fillId="0" fontId="28" numFmtId="0" xfId="0" applyAlignment="1" applyFont="1">
      <alignment horizontal="center" shrinkToFit="0" vertical="bottom" wrapText="0"/>
    </xf>
    <xf borderId="0" fillId="0" fontId="7" numFmtId="0" xfId="0" applyAlignment="1" applyFont="1">
      <alignment horizontal="center" shrinkToFit="0" vertical="bottom" wrapText="0"/>
    </xf>
    <xf borderId="17" fillId="2" fontId="30" numFmtId="0" xfId="0" applyAlignment="1" applyBorder="1" applyFont="1">
      <alignment horizontal="center" shrinkToFit="0" wrapText="0"/>
    </xf>
    <xf borderId="0" fillId="0" fontId="31" numFmtId="0" xfId="0" applyAlignment="1" applyFont="1">
      <alignment shrinkToFit="0" vertical="bottom" wrapText="0"/>
    </xf>
    <xf borderId="0" fillId="0" fontId="32" numFmtId="0" xfId="0" applyAlignment="1" applyFont="1">
      <alignment horizontal="center" shrinkToFit="0" vertical="center" wrapText="0"/>
    </xf>
    <xf borderId="0" fillId="0" fontId="33" numFmtId="0" xfId="0" applyAlignment="1" applyFont="1">
      <alignment horizontal="center" shrinkToFit="0" vertical="center" wrapText="0"/>
    </xf>
    <xf borderId="0" fillId="0" fontId="6" numFmtId="0" xfId="0" applyAlignment="1" applyFont="1">
      <alignment horizontal="center" shrinkToFit="0" vertical="bottom" wrapText="0"/>
    </xf>
    <xf borderId="0" fillId="0" fontId="7" numFmtId="0" xfId="0" applyAlignment="1" applyFont="1">
      <alignment horizontal="left" shrinkToFit="0" wrapText="0"/>
    </xf>
    <xf borderId="7" fillId="0" fontId="7" numFmtId="0" xfId="0" applyAlignment="1" applyBorder="1" applyFont="1">
      <alignment horizontal="center" shrinkToFit="0" wrapText="0"/>
    </xf>
    <xf borderId="0" fillId="0" fontId="15" numFmtId="0" xfId="0" applyAlignment="1" applyFont="1">
      <alignment horizontal="left" readingOrder="0" shrinkToFit="0" wrapText="1"/>
    </xf>
    <xf borderId="7" fillId="4" fontId="15" numFmtId="0" xfId="0" applyAlignment="1" applyBorder="1" applyFont="1">
      <alignment horizontal="center" shrinkToFit="0" wrapText="0"/>
    </xf>
    <xf borderId="0" fillId="0" fontId="15" numFmtId="0" xfId="0" applyAlignment="1" applyFont="1">
      <alignment horizontal="left" shrinkToFit="0" vertical="bottom" wrapText="0"/>
    </xf>
    <xf borderId="14" fillId="0" fontId="15" numFmtId="0" xfId="0" applyAlignment="1" applyBorder="1" applyFont="1">
      <alignment horizontal="right" shrinkToFit="0" vertical="bottom" wrapText="0"/>
    </xf>
    <xf borderId="0" fillId="0" fontId="7" numFmtId="0" xfId="0" applyAlignment="1" applyFont="1">
      <alignment horizontal="left" shrinkToFit="0" vertical="bottom" wrapText="0"/>
    </xf>
    <xf borderId="0" fillId="0" fontId="13" numFmtId="0" xfId="0" applyAlignment="1" applyFont="1">
      <alignment horizontal="right" shrinkToFit="0" vertical="bottom" wrapText="0"/>
    </xf>
    <xf borderId="0" fillId="0" fontId="34" numFmtId="0" xfId="0" applyAlignment="1" applyFont="1">
      <alignment horizontal="left" shrinkToFit="0" vertical="bottom" wrapText="0"/>
    </xf>
    <xf borderId="14" fillId="0" fontId="13" numFmtId="0" xfId="0" applyAlignment="1" applyBorder="1" applyFont="1">
      <alignment horizontal="right" shrinkToFit="0" vertical="bottom" wrapText="0"/>
    </xf>
    <xf borderId="7" fillId="0" fontId="15" numFmtId="0" xfId="0" applyAlignment="1" applyBorder="1" applyFont="1">
      <alignment horizontal="right" shrinkToFit="0" vertical="bottom" wrapText="0"/>
    </xf>
    <xf borderId="7" fillId="4" fontId="15" numFmtId="0" xfId="0" applyAlignment="1" applyBorder="1" applyFont="1">
      <alignment horizontal="center" readingOrder="0" shrinkToFit="0" vertical="bottom" wrapText="0"/>
    </xf>
    <xf borderId="0" fillId="0" fontId="15" numFmtId="0" xfId="0" applyAlignment="1" applyFont="1">
      <alignment shrinkToFit="0" vertical="bottom" wrapText="0"/>
    </xf>
    <xf borderId="0" fillId="0" fontId="15" numFmtId="0" xfId="0" applyAlignment="1" applyFont="1">
      <alignment horizontal="left" readingOrder="0" shrinkToFit="0" vertical="bottom" wrapText="0"/>
    </xf>
    <xf borderId="11" fillId="0" fontId="35" numFmtId="0" xfId="0" applyAlignment="1" applyBorder="1" applyFont="1">
      <alignment horizontal="left" readingOrder="0" shrinkToFit="0" vertical="bottom" wrapText="0"/>
    </xf>
    <xf borderId="7" fillId="3" fontId="15" numFmtId="0" xfId="0" applyAlignment="1" applyBorder="1" applyFont="1">
      <alignment horizontal="right" shrinkToFit="0" wrapText="0"/>
    </xf>
    <xf borderId="7" fillId="4" fontId="15" numFmtId="0" xfId="0" applyAlignment="1" applyBorder="1" applyFont="1">
      <alignment horizontal="right" shrinkToFit="0" wrapText="0"/>
    </xf>
    <xf borderId="7" fillId="4" fontId="15" numFmtId="0" xfId="0" applyAlignment="1" applyBorder="1" applyFont="1">
      <alignment horizontal="right" readingOrder="0" shrinkToFit="0" wrapText="0"/>
    </xf>
    <xf borderId="0" fillId="0" fontId="36" numFmtId="0" xfId="0" applyAlignment="1" applyFont="1">
      <alignment horizontal="center" shrinkToFit="0" vertical="bottom" wrapText="0"/>
    </xf>
    <xf borderId="7" fillId="0" fontId="15" numFmtId="0" xfId="0" applyAlignment="1" applyBorder="1" applyFont="1">
      <alignment horizontal="center" shrinkToFit="0" vertical="bottom" wrapText="0"/>
    </xf>
    <xf borderId="7" fillId="0" fontId="15" numFmtId="0" xfId="0" applyAlignment="1" applyBorder="1" applyFont="1">
      <alignment horizontal="left" shrinkToFit="0" wrapText="0"/>
    </xf>
    <xf borderId="7" fillId="4" fontId="15" numFmtId="0" xfId="0" applyAlignment="1" applyBorder="1" applyFont="1">
      <alignment horizontal="left" shrinkToFit="0" wrapText="0"/>
    </xf>
    <xf borderId="0" fillId="0" fontId="15" numFmtId="0" xfId="0" applyAlignment="1" applyFont="1">
      <alignment horizontal="left" readingOrder="0" shrinkToFit="0" vertical="bottom" wrapText="0"/>
    </xf>
    <xf borderId="7" fillId="3" fontId="15" numFmtId="0" xfId="0" applyAlignment="1" applyBorder="1" applyFont="1">
      <alignment horizontal="left" shrinkToFit="0" wrapText="0"/>
    </xf>
    <xf borderId="7" fillId="4" fontId="15" numFmtId="0" xfId="0" applyAlignment="1" applyBorder="1" applyFont="1">
      <alignment horizontal="left" readingOrder="0" shrinkToFit="0" wrapText="0"/>
    </xf>
    <xf borderId="0" fillId="0" fontId="7" numFmtId="0" xfId="0" applyAlignment="1" applyFont="1">
      <alignment horizontal="right" shrinkToFit="0" vertical="bottom" wrapText="0"/>
    </xf>
    <xf borderId="0" fillId="0" fontId="27" numFmtId="0" xfId="0" applyAlignment="1" applyFont="1">
      <alignment horizontal="center" shrinkToFit="0" vertical="bottom" wrapText="0"/>
    </xf>
    <xf borderId="7" fillId="0" fontId="7" numFmtId="0" xfId="0" applyAlignment="1" applyBorder="1" applyFont="1">
      <alignment horizontal="left" shrinkToFit="0" wrapText="0"/>
    </xf>
    <xf borderId="14" fillId="0" fontId="15" numFmtId="9" xfId="0" applyAlignment="1" applyBorder="1" applyFont="1" applyNumberFormat="1">
      <alignment horizontal="right" readingOrder="0" shrinkToFit="0" vertical="bottom" wrapText="0"/>
    </xf>
    <xf borderId="4" fillId="3" fontId="37" numFmtId="0" xfId="0" applyAlignment="1" applyBorder="1" applyFont="1">
      <alignment horizontal="center" shrinkToFit="0" vertical="bottom" wrapText="0"/>
    </xf>
    <xf borderId="14" fillId="0" fontId="15" numFmtId="9" xfId="0" applyAlignment="1" applyBorder="1" applyFont="1" applyNumberFormat="1">
      <alignment horizontal="right" shrinkToFit="0" vertical="bottom" wrapText="0"/>
    </xf>
    <xf borderId="7" fillId="0" fontId="33" numFmtId="0" xfId="0" applyAlignment="1" applyBorder="1" applyFont="1">
      <alignment horizontal="left" shrinkToFit="0" wrapText="0"/>
    </xf>
    <xf borderId="7" fillId="0" fontId="15" numFmtId="0" xfId="0" applyAlignment="1" applyBorder="1" applyFont="1">
      <alignment horizontal="center" shrinkToFit="0" wrapText="0"/>
    </xf>
    <xf borderId="7" fillId="0" fontId="38" numFmtId="0" xfId="0" applyAlignment="1" applyBorder="1" applyFont="1">
      <alignment horizontal="center" shrinkToFit="0" wrapText="0"/>
    </xf>
    <xf borderId="7" fillId="0" fontId="38" numFmtId="0" xfId="0" applyAlignment="1" applyBorder="1" applyFont="1">
      <alignment horizontal="center" shrinkToFit="0" vertical="bottom" wrapText="0"/>
    </xf>
    <xf borderId="0" fillId="0" fontId="39" numFmtId="0" xfId="0" applyAlignment="1" applyFont="1">
      <alignment horizontal="center" shrinkToFit="0" vertical="bottom" wrapText="0"/>
    </xf>
    <xf borderId="0" fillId="0" fontId="7" numFmtId="0" xfId="0" applyAlignment="1" applyFont="1">
      <alignment shrinkToFit="0" vertical="bottom" wrapText="0"/>
    </xf>
    <xf borderId="0" fillId="0" fontId="7" numFmtId="164" xfId="0" applyAlignment="1" applyFont="1" applyNumberFormat="1">
      <alignment horizontal="lef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2" width="7.0"/>
    <col customWidth="1" min="3" max="3" width="6.0"/>
    <col customWidth="1" min="4" max="4" width="5.13"/>
    <col customWidth="1" min="5" max="5" width="5.63"/>
    <col customWidth="1" min="6" max="6" width="5.75"/>
    <col customWidth="1" min="7" max="7" width="2.5"/>
    <col customWidth="1" min="8" max="8" width="6.75"/>
    <col customWidth="1" min="9" max="9" width="6.25"/>
    <col customWidth="1" min="10" max="10" width="5.13"/>
    <col customWidth="1" min="11" max="11" width="5.38"/>
    <col customWidth="1" min="12" max="12" width="5.0"/>
    <col customWidth="1" min="13" max="13" width="5.5"/>
    <col customWidth="1" min="14" max="14" width="5.38"/>
    <col customWidth="1" min="15" max="15" width="6.63"/>
    <col customWidth="1" min="16" max="16" width="6.25"/>
  </cols>
  <sheetData>
    <row r="1">
      <c r="A1" s="1" t="str">
        <f>HYPERLINK("www.myedudel.blogspot.com  ","Statement of Income from Pay and Allowances for the Financial Year 2018-19")</f>
        <v>Statement of Income from Pay and Allowances for the Financial Year 2018-19</v>
      </c>
      <c r="B1" s="2"/>
      <c r="C1" s="2"/>
      <c r="D1" s="2"/>
      <c r="E1" s="2"/>
      <c r="F1" s="2"/>
      <c r="G1" s="2"/>
      <c r="H1" s="2"/>
      <c r="I1" s="2"/>
      <c r="J1" s="2"/>
      <c r="K1" s="2"/>
      <c r="L1" s="2"/>
      <c r="M1" s="2"/>
      <c r="N1" s="2"/>
      <c r="O1" s="2"/>
      <c r="P1" s="3"/>
      <c r="Q1" s="4"/>
      <c r="R1" s="4"/>
      <c r="S1" s="4"/>
      <c r="T1" s="4"/>
      <c r="U1" s="4"/>
      <c r="V1" s="4"/>
      <c r="W1" s="4"/>
      <c r="X1" s="4"/>
      <c r="Y1" s="4"/>
    </row>
    <row r="2" ht="9.75" customHeight="1">
      <c r="A2" s="4"/>
      <c r="B2" s="4"/>
      <c r="C2" s="4"/>
      <c r="D2" s="4"/>
      <c r="E2" s="5"/>
      <c r="F2" s="5"/>
      <c r="G2" s="5"/>
      <c r="H2" s="4"/>
      <c r="I2" s="4"/>
      <c r="J2" s="4"/>
      <c r="K2" s="4"/>
      <c r="L2" s="4"/>
      <c r="M2" s="4"/>
      <c r="N2" s="5"/>
      <c r="O2" s="5"/>
      <c r="P2" s="4"/>
      <c r="Q2" s="4"/>
      <c r="R2" s="4"/>
      <c r="S2" s="4"/>
      <c r="T2" s="4"/>
      <c r="U2" s="4"/>
      <c r="V2" s="4"/>
      <c r="W2" s="4"/>
      <c r="X2" s="4"/>
      <c r="Y2" s="4"/>
    </row>
    <row r="3">
      <c r="A3" s="6" t="s">
        <v>0</v>
      </c>
      <c r="D3" s="7"/>
      <c r="E3" s="8" t="s">
        <v>1</v>
      </c>
      <c r="F3" s="9"/>
      <c r="G3" s="9"/>
      <c r="H3" s="10"/>
      <c r="I3" s="4"/>
      <c r="J3" s="4"/>
      <c r="K3" s="11" t="s">
        <v>2</v>
      </c>
      <c r="M3" s="7"/>
      <c r="N3" s="12" t="s">
        <v>3</v>
      </c>
      <c r="O3" s="9"/>
      <c r="P3" s="10"/>
      <c r="Q3" s="4"/>
      <c r="R3" s="4"/>
      <c r="S3" s="4"/>
      <c r="T3" s="4"/>
      <c r="U3" s="4"/>
      <c r="V3" s="4"/>
      <c r="W3" s="4"/>
      <c r="X3" s="4"/>
      <c r="Y3" s="4"/>
    </row>
    <row r="4">
      <c r="A4" s="13" t="s">
        <v>4</v>
      </c>
      <c r="B4" s="4"/>
      <c r="C4" s="14" t="s">
        <v>5</v>
      </c>
      <c r="D4" s="9"/>
      <c r="E4" s="9"/>
      <c r="F4" s="9"/>
      <c r="G4" s="9"/>
      <c r="H4" s="10"/>
      <c r="I4" s="4"/>
      <c r="J4" s="4"/>
      <c r="K4" s="4"/>
      <c r="L4" s="4"/>
      <c r="M4" s="4"/>
      <c r="N4" s="5"/>
      <c r="O4" s="5"/>
      <c r="P4" s="4"/>
      <c r="Q4" s="4"/>
      <c r="R4" s="4"/>
      <c r="S4" s="4"/>
      <c r="T4" s="4"/>
      <c r="U4" s="4"/>
      <c r="V4" s="4"/>
      <c r="W4" s="4"/>
      <c r="X4" s="4"/>
      <c r="Y4" s="4"/>
    </row>
    <row r="5" ht="19.5" customHeight="1">
      <c r="A5" s="15" t="s">
        <v>6</v>
      </c>
      <c r="B5" s="7"/>
      <c r="C5" s="16"/>
      <c r="D5" s="9"/>
      <c r="E5" s="10"/>
      <c r="F5" s="4"/>
      <c r="G5" s="4"/>
      <c r="H5" s="4"/>
      <c r="I5" s="4"/>
      <c r="J5" s="4"/>
      <c r="K5" s="11" t="s">
        <v>7</v>
      </c>
      <c r="M5" s="7"/>
      <c r="N5" s="14" t="s">
        <v>8</v>
      </c>
      <c r="O5" s="9"/>
      <c r="P5" s="10"/>
      <c r="Q5" s="4"/>
      <c r="R5" s="4"/>
      <c r="S5" s="4"/>
      <c r="T5" s="4"/>
      <c r="U5" s="4"/>
      <c r="V5" s="4"/>
      <c r="W5" s="4"/>
      <c r="X5" s="4"/>
      <c r="Y5" s="4"/>
    </row>
    <row r="6" ht="15.0" customHeight="1">
      <c r="A6" s="17" t="s">
        <v>9</v>
      </c>
      <c r="B6" s="18"/>
      <c r="C6" s="18"/>
      <c r="D6" s="18"/>
      <c r="E6" s="18"/>
      <c r="F6" s="18"/>
      <c r="G6" s="18"/>
      <c r="H6" s="18"/>
      <c r="I6" s="19"/>
      <c r="J6" s="19"/>
      <c r="K6" s="19"/>
      <c r="L6" s="19"/>
      <c r="M6" s="19"/>
      <c r="N6" s="19"/>
      <c r="O6" s="19"/>
      <c r="P6" s="19"/>
      <c r="Q6" s="20"/>
      <c r="R6" s="20"/>
      <c r="S6" s="20"/>
      <c r="T6" s="20"/>
      <c r="U6" s="20"/>
      <c r="V6" s="20"/>
      <c r="W6" s="20"/>
      <c r="X6" s="20"/>
      <c r="Y6" s="20"/>
    </row>
    <row r="7">
      <c r="A7" s="21" t="s">
        <v>10</v>
      </c>
      <c r="B7" s="22" t="s">
        <v>11</v>
      </c>
      <c r="C7" s="22" t="s">
        <v>12</v>
      </c>
      <c r="D7" s="22" t="s">
        <v>13</v>
      </c>
      <c r="E7" s="22" t="s">
        <v>14</v>
      </c>
      <c r="F7" s="23" t="s">
        <v>15</v>
      </c>
      <c r="G7" s="24"/>
      <c r="H7" s="23" t="s">
        <v>16</v>
      </c>
      <c r="I7" s="22" t="s">
        <v>17</v>
      </c>
      <c r="J7" s="22" t="s">
        <v>18</v>
      </c>
      <c r="K7" s="22" t="s">
        <v>19</v>
      </c>
      <c r="L7" s="25" t="s">
        <v>20</v>
      </c>
      <c r="M7" s="22" t="s">
        <v>21</v>
      </c>
      <c r="N7" s="22" t="s">
        <v>22</v>
      </c>
      <c r="O7" s="22" t="s">
        <v>23</v>
      </c>
      <c r="P7" s="22" t="s">
        <v>24</v>
      </c>
      <c r="Q7" s="4"/>
      <c r="R7" s="4"/>
      <c r="S7" s="4"/>
      <c r="T7" s="4"/>
      <c r="U7" s="4"/>
      <c r="V7" s="4"/>
      <c r="W7" s="4"/>
      <c r="X7" s="4"/>
      <c r="Y7" s="4"/>
    </row>
    <row r="8">
      <c r="A8" s="26" t="s">
        <v>25</v>
      </c>
      <c r="B8" s="27">
        <v>75600.0</v>
      </c>
      <c r="C8" s="28">
        <f>ROUND(((B8)*0.05),0)</f>
        <v>3780</v>
      </c>
      <c r="D8" s="29">
        <f t="shared" ref="D8:D20" si="1">ROUND(((B8)*0.24),0)</f>
        <v>18144</v>
      </c>
      <c r="E8" s="27">
        <v>3600.0</v>
      </c>
      <c r="F8" s="30">
        <f>ROUND((E12*0.05),0)</f>
        <v>180</v>
      </c>
      <c r="G8" s="4"/>
      <c r="H8" s="31">
        <f t="shared" ref="H8:H19" si="2">SUM(B8:G8)</f>
        <v>101304</v>
      </c>
      <c r="I8" s="27">
        <v>20000.0</v>
      </c>
      <c r="J8" s="29">
        <v>60.0</v>
      </c>
      <c r="K8" s="29">
        <v>650.0</v>
      </c>
      <c r="L8" s="32"/>
      <c r="M8" s="27">
        <v>7500.0</v>
      </c>
      <c r="N8" s="28">
        <f t="shared" ref="N8:N19" si="3">ROUND(M8*0.04,0)</f>
        <v>300</v>
      </c>
      <c r="O8" s="28">
        <f t="shared" ref="O8:O19" si="4">SUM(I8:N8)</f>
        <v>28510</v>
      </c>
      <c r="P8" s="33">
        <f t="shared" ref="P8:P19" si="5">H8-O8</f>
        <v>72794</v>
      </c>
      <c r="Q8" s="4"/>
      <c r="R8" s="4"/>
      <c r="S8" s="4"/>
      <c r="T8" s="4"/>
      <c r="U8" s="4"/>
      <c r="V8" s="4"/>
      <c r="W8" s="4"/>
      <c r="X8" s="4"/>
      <c r="Y8" s="4"/>
    </row>
    <row r="9">
      <c r="A9" s="26" t="s">
        <v>26</v>
      </c>
      <c r="B9" s="28">
        <f t="shared" ref="B9:B11" si="6">B8</f>
        <v>75600</v>
      </c>
      <c r="C9" s="28">
        <f t="shared" ref="C9:C10" si="7">ROUND(((B10)*0.07),0)</f>
        <v>5292</v>
      </c>
      <c r="D9" s="29">
        <f t="shared" si="1"/>
        <v>18144</v>
      </c>
      <c r="E9" s="28">
        <f t="shared" ref="E9:E19" si="8">E8</f>
        <v>3600</v>
      </c>
      <c r="F9" s="30">
        <f t="shared" ref="F9:F12" si="9">ROUND((E9*0.07),0)</f>
        <v>252</v>
      </c>
      <c r="G9" s="4"/>
      <c r="H9" s="31">
        <f t="shared" si="2"/>
        <v>102888</v>
      </c>
      <c r="I9" s="34">
        <f t="shared" ref="I9:I19" si="10">I8</f>
        <v>20000</v>
      </c>
      <c r="J9" s="29">
        <v>60.0</v>
      </c>
      <c r="K9" s="28">
        <f>K8</f>
        <v>650</v>
      </c>
      <c r="L9" s="32"/>
      <c r="M9" s="28">
        <f t="shared" ref="M9:M17" si="12">M8</f>
        <v>7500</v>
      </c>
      <c r="N9" s="28">
        <f t="shared" si="3"/>
        <v>300</v>
      </c>
      <c r="O9" s="28">
        <f t="shared" si="4"/>
        <v>28510</v>
      </c>
      <c r="P9" s="33">
        <f t="shared" si="5"/>
        <v>74378</v>
      </c>
      <c r="Q9" s="4"/>
      <c r="R9" s="4"/>
      <c r="S9" s="4"/>
      <c r="T9" s="4"/>
      <c r="U9" s="4"/>
      <c r="V9" s="4"/>
      <c r="W9" s="4"/>
      <c r="X9" s="4"/>
      <c r="Y9" s="4"/>
    </row>
    <row r="10">
      <c r="A10" s="26" t="s">
        <v>27</v>
      </c>
      <c r="B10" s="28">
        <f t="shared" si="6"/>
        <v>75600</v>
      </c>
      <c r="C10" s="35">
        <f t="shared" si="7"/>
        <v>5292</v>
      </c>
      <c r="D10" s="29">
        <f t="shared" si="1"/>
        <v>18144</v>
      </c>
      <c r="E10" s="28">
        <f t="shared" si="8"/>
        <v>3600</v>
      </c>
      <c r="F10" s="30">
        <f t="shared" si="9"/>
        <v>252</v>
      </c>
      <c r="G10" s="4"/>
      <c r="H10" s="31">
        <f t="shared" si="2"/>
        <v>102888</v>
      </c>
      <c r="I10" s="34">
        <f t="shared" si="10"/>
        <v>20000</v>
      </c>
      <c r="J10" s="28">
        <f t="shared" ref="J10:K10" si="11">J9</f>
        <v>60</v>
      </c>
      <c r="K10" s="28">
        <f t="shared" si="11"/>
        <v>650</v>
      </c>
      <c r="L10" s="32"/>
      <c r="M10" s="28">
        <f t="shared" si="12"/>
        <v>7500</v>
      </c>
      <c r="N10" s="28">
        <f t="shared" si="3"/>
        <v>300</v>
      </c>
      <c r="O10" s="28">
        <f t="shared" si="4"/>
        <v>28510</v>
      </c>
      <c r="P10" s="33">
        <f t="shared" si="5"/>
        <v>74378</v>
      </c>
      <c r="Q10" s="4"/>
      <c r="R10" s="4"/>
      <c r="S10" s="4"/>
      <c r="T10" s="4"/>
      <c r="U10" s="4"/>
      <c r="V10" s="4"/>
      <c r="W10" s="4"/>
      <c r="X10" s="4"/>
      <c r="Y10" s="4"/>
    </row>
    <row r="11">
      <c r="A11" s="26" t="s">
        <v>28</v>
      </c>
      <c r="B11" s="28">
        <f t="shared" si="6"/>
        <v>75600</v>
      </c>
      <c r="C11" s="28">
        <f>C10</f>
        <v>5292</v>
      </c>
      <c r="D11" s="29">
        <f t="shared" si="1"/>
        <v>18144</v>
      </c>
      <c r="E11" s="28">
        <f t="shared" si="8"/>
        <v>3600</v>
      </c>
      <c r="F11" s="30">
        <f t="shared" si="9"/>
        <v>252</v>
      </c>
      <c r="G11" s="4"/>
      <c r="H11" s="31">
        <f t="shared" si="2"/>
        <v>102888</v>
      </c>
      <c r="I11" s="34">
        <f t="shared" si="10"/>
        <v>20000</v>
      </c>
      <c r="J11" s="28">
        <f t="shared" ref="J11:J19" si="13">J10</f>
        <v>60</v>
      </c>
      <c r="K11" s="29">
        <v>650.0</v>
      </c>
      <c r="L11" s="36">
        <v>0.0</v>
      </c>
      <c r="M11" s="28">
        <f t="shared" si="12"/>
        <v>7500</v>
      </c>
      <c r="N11" s="28">
        <f t="shared" si="3"/>
        <v>300</v>
      </c>
      <c r="O11" s="28">
        <f t="shared" si="4"/>
        <v>28510</v>
      </c>
      <c r="P11" s="33">
        <f t="shared" si="5"/>
        <v>74378</v>
      </c>
      <c r="Q11" s="4"/>
      <c r="R11" s="4"/>
      <c r="S11" s="4"/>
      <c r="T11" s="4"/>
      <c r="U11" s="4"/>
      <c r="V11" s="4"/>
      <c r="W11" s="4"/>
      <c r="X11" s="4"/>
      <c r="Y11" s="4"/>
    </row>
    <row r="12">
      <c r="A12" s="26" t="s">
        <v>29</v>
      </c>
      <c r="B12" s="28">
        <f>ROUND(B11*1.03,-2)</f>
        <v>77900</v>
      </c>
      <c r="C12" s="28">
        <f>ROUND(((B12)*0.07),0)</f>
        <v>5453</v>
      </c>
      <c r="D12" s="29">
        <f t="shared" si="1"/>
        <v>18696</v>
      </c>
      <c r="E12" s="28">
        <f t="shared" si="8"/>
        <v>3600</v>
      </c>
      <c r="F12" s="30">
        <f t="shared" si="9"/>
        <v>252</v>
      </c>
      <c r="G12" s="4"/>
      <c r="H12" s="31">
        <f t="shared" si="2"/>
        <v>105901</v>
      </c>
      <c r="I12" s="34">
        <f t="shared" si="10"/>
        <v>20000</v>
      </c>
      <c r="J12" s="28">
        <f t="shared" si="13"/>
        <v>60</v>
      </c>
      <c r="K12" s="28">
        <f t="shared" ref="K12:K19" si="15">K11</f>
        <v>650</v>
      </c>
      <c r="L12" s="32"/>
      <c r="M12" s="28">
        <f t="shared" si="12"/>
        <v>7500</v>
      </c>
      <c r="N12" s="28">
        <f t="shared" si="3"/>
        <v>300</v>
      </c>
      <c r="O12" s="28">
        <f t="shared" si="4"/>
        <v>28510</v>
      </c>
      <c r="P12" s="33">
        <f t="shared" si="5"/>
        <v>77391</v>
      </c>
      <c r="Q12" s="37"/>
      <c r="R12" s="4"/>
      <c r="S12" s="4"/>
      <c r="T12" s="4"/>
      <c r="U12" s="4"/>
      <c r="V12" s="4"/>
      <c r="W12" s="4"/>
      <c r="X12" s="4"/>
      <c r="Y12" s="4"/>
    </row>
    <row r="13">
      <c r="A13" s="26" t="s">
        <v>30</v>
      </c>
      <c r="B13" s="28">
        <f t="shared" ref="B13:C13" si="14">B12</f>
        <v>77900</v>
      </c>
      <c r="C13" s="28">
        <f t="shared" si="14"/>
        <v>5453</v>
      </c>
      <c r="D13" s="29">
        <f t="shared" si="1"/>
        <v>18696</v>
      </c>
      <c r="E13" s="28">
        <f t="shared" si="8"/>
        <v>3600</v>
      </c>
      <c r="F13" s="30">
        <f t="shared" ref="F13:F14" si="17">F12</f>
        <v>252</v>
      </c>
      <c r="G13" s="4"/>
      <c r="H13" s="31">
        <f t="shared" si="2"/>
        <v>105901</v>
      </c>
      <c r="I13" s="34">
        <f t="shared" si="10"/>
        <v>20000</v>
      </c>
      <c r="J13" s="28">
        <f t="shared" si="13"/>
        <v>60</v>
      </c>
      <c r="K13" s="28">
        <f t="shared" si="15"/>
        <v>650</v>
      </c>
      <c r="L13" s="32"/>
      <c r="M13" s="28">
        <f t="shared" si="12"/>
        <v>7500</v>
      </c>
      <c r="N13" s="28">
        <f t="shared" si="3"/>
        <v>300</v>
      </c>
      <c r="O13" s="28">
        <f t="shared" si="4"/>
        <v>28510</v>
      </c>
      <c r="P13" s="33">
        <f t="shared" si="5"/>
        <v>77391</v>
      </c>
      <c r="Q13" s="4"/>
      <c r="R13" s="4"/>
      <c r="S13" s="4"/>
      <c r="T13" s="4"/>
      <c r="U13" s="4"/>
      <c r="V13" s="4"/>
      <c r="W13" s="4"/>
      <c r="X13" s="4"/>
      <c r="Y13" s="4"/>
    </row>
    <row r="14">
      <c r="A14" s="26" t="s">
        <v>31</v>
      </c>
      <c r="B14" s="29">
        <f t="shared" ref="B14:C14" si="16">B13</f>
        <v>77900</v>
      </c>
      <c r="C14" s="28">
        <f t="shared" si="16"/>
        <v>5453</v>
      </c>
      <c r="D14" s="29">
        <f t="shared" si="1"/>
        <v>18696</v>
      </c>
      <c r="E14" s="28">
        <f t="shared" si="8"/>
        <v>3600</v>
      </c>
      <c r="F14" s="30">
        <f t="shared" si="17"/>
        <v>252</v>
      </c>
      <c r="G14" s="4"/>
      <c r="H14" s="31">
        <f t="shared" si="2"/>
        <v>105901</v>
      </c>
      <c r="I14" s="34">
        <f t="shared" si="10"/>
        <v>20000</v>
      </c>
      <c r="J14" s="28">
        <f t="shared" si="13"/>
        <v>60</v>
      </c>
      <c r="K14" s="28">
        <f t="shared" si="15"/>
        <v>650</v>
      </c>
      <c r="L14" s="32"/>
      <c r="M14" s="28">
        <f t="shared" si="12"/>
        <v>7500</v>
      </c>
      <c r="N14" s="28">
        <f t="shared" si="3"/>
        <v>300</v>
      </c>
      <c r="O14" s="28">
        <f t="shared" si="4"/>
        <v>28510</v>
      </c>
      <c r="P14" s="33">
        <f t="shared" si="5"/>
        <v>77391</v>
      </c>
      <c r="Q14" s="4"/>
      <c r="R14" s="4"/>
      <c r="S14" s="4"/>
      <c r="T14" s="4"/>
      <c r="U14" s="4"/>
      <c r="V14" s="4"/>
      <c r="W14" s="4"/>
      <c r="X14" s="4"/>
      <c r="Y14" s="4"/>
    </row>
    <row r="15">
      <c r="A15" s="26" t="s">
        <v>32</v>
      </c>
      <c r="B15" s="28">
        <f t="shared" ref="B15:B19" si="18">B14</f>
        <v>77900</v>
      </c>
      <c r="C15" s="28">
        <f>ROUND(((B15)*0.09),0)</f>
        <v>7011</v>
      </c>
      <c r="D15" s="29">
        <f t="shared" si="1"/>
        <v>18696</v>
      </c>
      <c r="E15" s="28">
        <f t="shared" si="8"/>
        <v>3600</v>
      </c>
      <c r="F15" s="30">
        <f t="shared" ref="F15:F19" si="19">ROUND((E15*0.09),0)</f>
        <v>324</v>
      </c>
      <c r="G15" s="4"/>
      <c r="H15" s="31">
        <f t="shared" si="2"/>
        <v>107531</v>
      </c>
      <c r="I15" s="34">
        <f t="shared" si="10"/>
        <v>20000</v>
      </c>
      <c r="J15" s="28">
        <f t="shared" si="13"/>
        <v>60</v>
      </c>
      <c r="K15" s="28">
        <f t="shared" si="15"/>
        <v>650</v>
      </c>
      <c r="L15" s="32"/>
      <c r="M15" s="28">
        <f t="shared" si="12"/>
        <v>7500</v>
      </c>
      <c r="N15" s="28">
        <f t="shared" si="3"/>
        <v>300</v>
      </c>
      <c r="O15" s="28">
        <f t="shared" si="4"/>
        <v>28510</v>
      </c>
      <c r="P15" s="33">
        <f t="shared" si="5"/>
        <v>79021</v>
      </c>
      <c r="Q15" s="4"/>
      <c r="R15" s="4"/>
      <c r="S15" s="4"/>
      <c r="T15" s="4"/>
      <c r="U15" s="4"/>
      <c r="V15" s="4"/>
      <c r="W15" s="4"/>
      <c r="X15" s="4"/>
      <c r="Y15" s="4"/>
    </row>
    <row r="16">
      <c r="A16" s="26" t="s">
        <v>33</v>
      </c>
      <c r="B16" s="28">
        <f t="shared" si="18"/>
        <v>77900</v>
      </c>
      <c r="C16" s="28">
        <f t="shared" ref="C16:C19" si="20">C15</f>
        <v>7011</v>
      </c>
      <c r="D16" s="29">
        <f t="shared" si="1"/>
        <v>18696</v>
      </c>
      <c r="E16" s="28">
        <f t="shared" si="8"/>
        <v>3600</v>
      </c>
      <c r="F16" s="30">
        <f t="shared" si="19"/>
        <v>324</v>
      </c>
      <c r="G16" s="4"/>
      <c r="H16" s="31">
        <f t="shared" si="2"/>
        <v>107531</v>
      </c>
      <c r="I16" s="34">
        <f t="shared" si="10"/>
        <v>20000</v>
      </c>
      <c r="J16" s="28">
        <f t="shared" si="13"/>
        <v>60</v>
      </c>
      <c r="K16" s="28">
        <f t="shared" si="15"/>
        <v>650</v>
      </c>
      <c r="L16" s="32"/>
      <c r="M16" s="28">
        <f t="shared" si="12"/>
        <v>7500</v>
      </c>
      <c r="N16" s="28">
        <f t="shared" si="3"/>
        <v>300</v>
      </c>
      <c r="O16" s="28">
        <f t="shared" si="4"/>
        <v>28510</v>
      </c>
      <c r="P16" s="33">
        <f t="shared" si="5"/>
        <v>79021</v>
      </c>
      <c r="Q16" s="4"/>
      <c r="R16" s="4"/>
      <c r="S16" s="4"/>
      <c r="T16" s="4"/>
      <c r="U16" s="4"/>
      <c r="V16" s="4"/>
      <c r="W16" s="4"/>
      <c r="X16" s="4"/>
      <c r="Y16" s="4"/>
    </row>
    <row r="17">
      <c r="A17" s="26" t="s">
        <v>34</v>
      </c>
      <c r="B17" s="28">
        <f t="shared" si="18"/>
        <v>77900</v>
      </c>
      <c r="C17" s="28">
        <f t="shared" si="20"/>
        <v>7011</v>
      </c>
      <c r="D17" s="29">
        <f t="shared" si="1"/>
        <v>18696</v>
      </c>
      <c r="E17" s="28">
        <f t="shared" si="8"/>
        <v>3600</v>
      </c>
      <c r="F17" s="30">
        <f t="shared" si="19"/>
        <v>324</v>
      </c>
      <c r="G17" s="4"/>
      <c r="H17" s="31">
        <f t="shared" si="2"/>
        <v>107531</v>
      </c>
      <c r="I17" s="34">
        <f t="shared" si="10"/>
        <v>20000</v>
      </c>
      <c r="J17" s="28">
        <f t="shared" si="13"/>
        <v>60</v>
      </c>
      <c r="K17" s="28">
        <f t="shared" si="15"/>
        <v>650</v>
      </c>
      <c r="L17" s="32"/>
      <c r="M17" s="28">
        <f t="shared" si="12"/>
        <v>7500</v>
      </c>
      <c r="N17" s="28">
        <f t="shared" si="3"/>
        <v>300</v>
      </c>
      <c r="O17" s="28">
        <f t="shared" si="4"/>
        <v>28510</v>
      </c>
      <c r="P17" s="33">
        <f t="shared" si="5"/>
        <v>79021</v>
      </c>
      <c r="Q17" s="4"/>
      <c r="R17" s="4"/>
      <c r="S17" s="4"/>
      <c r="T17" s="4"/>
      <c r="U17" s="4"/>
      <c r="V17" s="4"/>
      <c r="W17" s="4"/>
      <c r="X17" s="4"/>
      <c r="Y17" s="4"/>
    </row>
    <row r="18">
      <c r="A18" s="26" t="s">
        <v>35</v>
      </c>
      <c r="B18" s="28">
        <f t="shared" si="18"/>
        <v>77900</v>
      </c>
      <c r="C18" s="28">
        <f t="shared" si="20"/>
        <v>7011</v>
      </c>
      <c r="D18" s="29">
        <f t="shared" si="1"/>
        <v>18696</v>
      </c>
      <c r="E18" s="28">
        <f t="shared" si="8"/>
        <v>3600</v>
      </c>
      <c r="F18" s="30">
        <f t="shared" si="19"/>
        <v>324</v>
      </c>
      <c r="G18" s="4"/>
      <c r="H18" s="31">
        <f t="shared" si="2"/>
        <v>107531</v>
      </c>
      <c r="I18" s="34">
        <f t="shared" si="10"/>
        <v>20000</v>
      </c>
      <c r="J18" s="28">
        <f t="shared" si="13"/>
        <v>60</v>
      </c>
      <c r="K18" s="28">
        <f t="shared" si="15"/>
        <v>650</v>
      </c>
      <c r="L18" s="32"/>
      <c r="M18" s="29">
        <v>0.0</v>
      </c>
      <c r="N18" s="28">
        <f t="shared" si="3"/>
        <v>0</v>
      </c>
      <c r="O18" s="28">
        <f t="shared" si="4"/>
        <v>20710</v>
      </c>
      <c r="P18" s="33">
        <f t="shared" si="5"/>
        <v>86821</v>
      </c>
      <c r="Q18" s="4"/>
      <c r="R18" s="4"/>
      <c r="S18" s="4"/>
      <c r="T18" s="4"/>
      <c r="U18" s="4"/>
      <c r="V18" s="4"/>
      <c r="W18" s="4"/>
      <c r="X18" s="4"/>
      <c r="Y18" s="4"/>
    </row>
    <row r="19">
      <c r="A19" s="26" t="s">
        <v>36</v>
      </c>
      <c r="B19" s="28">
        <f t="shared" si="18"/>
        <v>77900</v>
      </c>
      <c r="C19" s="28">
        <f t="shared" si="20"/>
        <v>7011</v>
      </c>
      <c r="D19" s="29">
        <f t="shared" si="1"/>
        <v>18696</v>
      </c>
      <c r="E19" s="28">
        <f t="shared" si="8"/>
        <v>3600</v>
      </c>
      <c r="F19" s="30">
        <f t="shared" si="19"/>
        <v>324</v>
      </c>
      <c r="G19" s="4"/>
      <c r="H19" s="31">
        <f t="shared" si="2"/>
        <v>107531</v>
      </c>
      <c r="I19" s="34">
        <f t="shared" si="10"/>
        <v>20000</v>
      </c>
      <c r="J19" s="28">
        <f t="shared" si="13"/>
        <v>60</v>
      </c>
      <c r="K19" s="28">
        <f t="shared" si="15"/>
        <v>650</v>
      </c>
      <c r="L19" s="32"/>
      <c r="M19" s="29">
        <v>0.0</v>
      </c>
      <c r="N19" s="28">
        <f t="shared" si="3"/>
        <v>0</v>
      </c>
      <c r="O19" s="28">
        <f t="shared" si="4"/>
        <v>20710</v>
      </c>
      <c r="P19" s="33">
        <f t="shared" si="5"/>
        <v>86821</v>
      </c>
      <c r="Q19" s="4"/>
      <c r="R19" s="4"/>
      <c r="S19" s="4"/>
      <c r="T19" s="4"/>
      <c r="U19" s="4"/>
      <c r="V19" s="4"/>
      <c r="W19" s="4"/>
      <c r="X19" s="4"/>
      <c r="Y19" s="4"/>
    </row>
    <row r="20">
      <c r="A20" s="38" t="s">
        <v>37</v>
      </c>
      <c r="B20" s="39">
        <f t="shared" ref="B20:C20" si="21">SUM(B8:B19)</f>
        <v>925600</v>
      </c>
      <c r="C20" s="39">
        <f t="shared" si="21"/>
        <v>71070</v>
      </c>
      <c r="D20" s="40">
        <f t="shared" si="1"/>
        <v>222144</v>
      </c>
      <c r="E20" s="39">
        <f t="shared" ref="E20:F20" si="22">SUM(E8:E19)</f>
        <v>43200</v>
      </c>
      <c r="F20" s="41">
        <f t="shared" si="22"/>
        <v>3312</v>
      </c>
      <c r="G20" s="42"/>
      <c r="H20" s="43">
        <f t="shared" ref="H20:P20" si="23">SUM(H8:H19)</f>
        <v>1265326</v>
      </c>
      <c r="I20" s="39">
        <f t="shared" si="23"/>
        <v>240000</v>
      </c>
      <c r="J20" s="44">
        <f t="shared" si="23"/>
        <v>720</v>
      </c>
      <c r="K20" s="44">
        <f t="shared" si="23"/>
        <v>7800</v>
      </c>
      <c r="L20" s="45">
        <f t="shared" si="23"/>
        <v>0</v>
      </c>
      <c r="M20" s="39">
        <f t="shared" si="23"/>
        <v>75000</v>
      </c>
      <c r="N20" s="44">
        <f t="shared" si="23"/>
        <v>3000</v>
      </c>
      <c r="O20" s="44">
        <f t="shared" si="23"/>
        <v>326520</v>
      </c>
      <c r="P20" s="39">
        <f t="shared" si="23"/>
        <v>938806</v>
      </c>
      <c r="Q20" s="4"/>
      <c r="R20" s="4"/>
      <c r="S20" s="4"/>
      <c r="T20" s="4"/>
      <c r="U20" s="4"/>
      <c r="V20" s="4"/>
      <c r="W20" s="4"/>
      <c r="X20" s="4"/>
      <c r="Y20" s="4"/>
    </row>
    <row r="21">
      <c r="A21" s="38" t="s">
        <v>38</v>
      </c>
      <c r="B21" s="32"/>
      <c r="C21" s="46">
        <f>(C9-C8)*3</f>
        <v>4536</v>
      </c>
      <c r="D21" s="32"/>
      <c r="E21" s="32"/>
      <c r="F21" s="47">
        <f>(F9-F8)*3</f>
        <v>216</v>
      </c>
      <c r="G21" s="4"/>
      <c r="H21" s="48">
        <f t="shared" ref="H21:H22" si="24">SUM(C21:G21)</f>
        <v>4752</v>
      </c>
      <c r="I21" s="32"/>
      <c r="J21" s="32"/>
      <c r="K21" s="32"/>
      <c r="L21" s="32"/>
      <c r="M21" s="32"/>
      <c r="N21" s="32"/>
      <c r="O21" s="46">
        <v>0.0</v>
      </c>
      <c r="P21" s="49">
        <f t="shared" ref="P21:P24" si="25">SUM(H21:O21)</f>
        <v>4752</v>
      </c>
      <c r="Q21" s="4"/>
      <c r="R21" s="4"/>
      <c r="S21" s="4"/>
      <c r="T21" s="4"/>
      <c r="U21" s="4"/>
      <c r="V21" s="4"/>
      <c r="W21" s="4"/>
      <c r="X21" s="4"/>
      <c r="Y21" s="4"/>
    </row>
    <row r="22">
      <c r="A22" s="38" t="s">
        <v>39</v>
      </c>
      <c r="B22" s="32"/>
      <c r="C22" s="46">
        <f>(C15-C14)*3</f>
        <v>4674</v>
      </c>
      <c r="D22" s="32"/>
      <c r="E22" s="32"/>
      <c r="F22" s="47">
        <f>(F15-F14)*3</f>
        <v>216</v>
      </c>
      <c r="G22" s="4"/>
      <c r="H22" s="48">
        <f t="shared" si="24"/>
        <v>4890</v>
      </c>
      <c r="I22" s="32"/>
      <c r="J22" s="32"/>
      <c r="K22" s="32"/>
      <c r="L22" s="32"/>
      <c r="M22" s="32"/>
      <c r="N22" s="32"/>
      <c r="O22" s="46">
        <v>0.0</v>
      </c>
      <c r="P22" s="49">
        <f t="shared" si="25"/>
        <v>4890</v>
      </c>
      <c r="Q22" s="4"/>
      <c r="R22" s="4"/>
      <c r="S22" s="4"/>
      <c r="T22" s="4"/>
      <c r="U22" s="4"/>
      <c r="V22" s="4"/>
      <c r="W22" s="4"/>
      <c r="X22" s="4"/>
      <c r="Y22" s="4"/>
    </row>
    <row r="23">
      <c r="A23" s="38" t="s">
        <v>40</v>
      </c>
      <c r="B23" s="50">
        <v>6908.0</v>
      </c>
      <c r="C23" s="32"/>
      <c r="D23" s="32"/>
      <c r="E23" s="32"/>
      <c r="F23" s="51"/>
      <c r="G23" s="4"/>
      <c r="H23" s="52">
        <f>B23</f>
        <v>6908</v>
      </c>
      <c r="I23" s="32"/>
      <c r="J23" s="32"/>
      <c r="K23" s="32"/>
      <c r="L23" s="32"/>
      <c r="M23" s="32"/>
      <c r="N23" s="32"/>
      <c r="O23" s="46">
        <v>0.0</v>
      </c>
      <c r="P23" s="49">
        <f t="shared" si="25"/>
        <v>6908</v>
      </c>
      <c r="Q23" s="4"/>
      <c r="R23" s="4"/>
      <c r="S23" s="4"/>
      <c r="T23" s="4"/>
      <c r="U23" s="4"/>
      <c r="V23" s="4"/>
      <c r="W23" s="4"/>
      <c r="X23" s="4"/>
      <c r="Y23" s="4"/>
    </row>
    <row r="24">
      <c r="A24" s="38" t="s">
        <v>41</v>
      </c>
      <c r="B24" s="53">
        <v>24750.0</v>
      </c>
      <c r="C24" s="32"/>
      <c r="D24" s="32"/>
      <c r="E24" s="32"/>
      <c r="F24" s="51"/>
      <c r="G24" s="4"/>
      <c r="H24" s="54">
        <f>SUM(B24:G24)</f>
        <v>24750</v>
      </c>
      <c r="I24" s="32"/>
      <c r="J24" s="32"/>
      <c r="K24" s="32"/>
      <c r="L24" s="32"/>
      <c r="M24" s="32"/>
      <c r="N24" s="32"/>
      <c r="O24" s="46">
        <v>0.0</v>
      </c>
      <c r="P24" s="49">
        <f t="shared" si="25"/>
        <v>24750</v>
      </c>
      <c r="Q24" s="4"/>
      <c r="R24" s="4"/>
      <c r="S24" s="4"/>
      <c r="T24" s="4"/>
      <c r="U24" s="4"/>
      <c r="V24" s="4"/>
      <c r="W24" s="4"/>
      <c r="X24" s="4"/>
      <c r="Y24" s="4"/>
    </row>
    <row r="25">
      <c r="A25" s="38" t="s">
        <v>42</v>
      </c>
      <c r="B25" s="55">
        <v>95000.0</v>
      </c>
      <c r="C25" s="56">
        <v>0.0</v>
      </c>
      <c r="D25" s="32"/>
      <c r="E25" s="32"/>
      <c r="F25" s="51"/>
      <c r="G25" s="4"/>
      <c r="H25" s="54">
        <f>SUM(B25+C25)</f>
        <v>95000</v>
      </c>
      <c r="I25" s="32"/>
      <c r="J25" s="32"/>
      <c r="K25" s="32"/>
      <c r="L25" s="32"/>
      <c r="M25" s="57">
        <f>round(H25*0.1,0)</f>
        <v>9500</v>
      </c>
      <c r="N25" s="57">
        <f>ROUND(M25*0.03,0)</f>
        <v>285</v>
      </c>
      <c r="O25" s="58">
        <f>SUM(M25:N25)</f>
        <v>9785</v>
      </c>
      <c r="P25" s="49">
        <f>H25-(M25+N25)</f>
        <v>85215</v>
      </c>
      <c r="Q25" s="4"/>
      <c r="R25" s="4"/>
      <c r="S25" s="4"/>
      <c r="T25" s="4"/>
      <c r="U25" s="4"/>
      <c r="V25" s="4"/>
      <c r="W25" s="4"/>
      <c r="X25" s="4"/>
      <c r="Y25" s="4"/>
    </row>
    <row r="26">
      <c r="A26" s="38" t="s">
        <v>43</v>
      </c>
      <c r="B26" s="32"/>
      <c r="C26" s="32"/>
      <c r="D26" s="32"/>
      <c r="E26" s="32"/>
      <c r="F26" s="32"/>
      <c r="G26" s="59"/>
      <c r="H26" s="46">
        <v>0.0</v>
      </c>
      <c r="I26" s="32"/>
      <c r="J26" s="32"/>
      <c r="K26" s="32"/>
      <c r="L26" s="32"/>
      <c r="M26" s="32"/>
      <c r="N26" s="32"/>
      <c r="O26" s="46">
        <v>0.0</v>
      </c>
      <c r="P26" s="49">
        <f>SUM(H26:O26)</f>
        <v>0</v>
      </c>
      <c r="Q26" s="4"/>
      <c r="R26" s="4"/>
      <c r="S26" s="4"/>
      <c r="T26" s="4"/>
      <c r="U26" s="4"/>
      <c r="V26" s="4"/>
      <c r="W26" s="4"/>
      <c r="X26" s="4"/>
      <c r="Y26" s="4"/>
    </row>
    <row r="27">
      <c r="A27" s="60" t="s">
        <v>44</v>
      </c>
      <c r="B27" s="44">
        <f t="shared" ref="B27:F27" si="26">SUM(B20:B26)</f>
        <v>1052258</v>
      </c>
      <c r="C27" s="44">
        <f t="shared" si="26"/>
        <v>80280</v>
      </c>
      <c r="D27" s="44">
        <f t="shared" si="26"/>
        <v>222144</v>
      </c>
      <c r="E27" s="44">
        <f t="shared" si="26"/>
        <v>43200</v>
      </c>
      <c r="F27" s="44">
        <f t="shared" si="26"/>
        <v>3744</v>
      </c>
      <c r="G27" s="61"/>
      <c r="H27" s="44">
        <f t="shared" ref="H27:P27" si="27">SUM(H20:H26)</f>
        <v>1401626</v>
      </c>
      <c r="I27" s="44">
        <f t="shared" si="27"/>
        <v>240000</v>
      </c>
      <c r="J27" s="44">
        <f t="shared" si="27"/>
        <v>720</v>
      </c>
      <c r="K27" s="44">
        <f t="shared" si="27"/>
        <v>7800</v>
      </c>
      <c r="L27" s="44">
        <f t="shared" si="27"/>
        <v>0</v>
      </c>
      <c r="M27" s="44">
        <f t="shared" si="27"/>
        <v>84500</v>
      </c>
      <c r="N27" s="44">
        <f t="shared" si="27"/>
        <v>3285</v>
      </c>
      <c r="O27" s="44">
        <f t="shared" si="27"/>
        <v>336305</v>
      </c>
      <c r="P27" s="44">
        <f t="shared" si="27"/>
        <v>1065321</v>
      </c>
      <c r="Q27" s="4"/>
      <c r="R27" s="4"/>
      <c r="S27" s="4"/>
      <c r="T27" s="4"/>
      <c r="U27" s="4"/>
      <c r="V27" s="4"/>
      <c r="W27" s="4"/>
      <c r="X27" s="4"/>
      <c r="Y27" s="4"/>
    </row>
    <row r="28">
      <c r="A28" s="62" t="s">
        <v>45</v>
      </c>
      <c r="B28" s="46">
        <f>B20</f>
        <v>925600</v>
      </c>
      <c r="C28" s="4"/>
      <c r="D28" s="63" t="s">
        <v>46</v>
      </c>
      <c r="E28" s="64" t="s">
        <v>47</v>
      </c>
      <c r="F28" s="18"/>
      <c r="G28" s="18"/>
      <c r="H28" s="65">
        <v>40000.0</v>
      </c>
      <c r="I28" s="4"/>
      <c r="J28" s="4"/>
      <c r="K28" s="4"/>
      <c r="L28" s="4"/>
      <c r="M28" s="4"/>
      <c r="N28" s="4"/>
      <c r="O28" s="4"/>
      <c r="P28" s="4"/>
      <c r="Q28" s="4"/>
      <c r="R28" s="4"/>
      <c r="S28" s="4"/>
      <c r="T28" s="4"/>
      <c r="U28" s="4"/>
      <c r="V28" s="4"/>
      <c r="W28" s="4"/>
      <c r="X28" s="4"/>
      <c r="Y28" s="4"/>
    </row>
    <row r="29">
      <c r="A29" s="38" t="s">
        <v>12</v>
      </c>
      <c r="B29" s="46">
        <f>C27+F27</f>
        <v>84024</v>
      </c>
      <c r="C29" s="4"/>
      <c r="D29" s="4"/>
      <c r="E29" s="4"/>
      <c r="F29" s="66" t="s">
        <v>48</v>
      </c>
      <c r="G29" s="18"/>
      <c r="H29" s="67">
        <f>H27-H28</f>
        <v>1361626</v>
      </c>
      <c r="I29" s="4"/>
      <c r="J29" s="5"/>
      <c r="K29" s="4"/>
      <c r="L29" s="5"/>
      <c r="N29" s="5"/>
      <c r="O29" s="5"/>
      <c r="P29" s="5"/>
      <c r="Q29" s="4"/>
      <c r="R29" s="4"/>
      <c r="S29" s="4"/>
      <c r="T29" s="4"/>
      <c r="U29" s="4"/>
      <c r="V29" s="4"/>
      <c r="W29" s="4"/>
      <c r="X29" s="4"/>
      <c r="Y29" s="4"/>
    </row>
    <row r="30">
      <c r="A30" s="38" t="s">
        <v>16</v>
      </c>
      <c r="B30" s="46">
        <f>SUM(B28:B29)</f>
        <v>1009624</v>
      </c>
      <c r="C30" s="68" t="s">
        <v>49</v>
      </c>
      <c r="D30" s="18"/>
      <c r="E30" s="4"/>
      <c r="F30" s="4"/>
      <c r="G30" s="4"/>
      <c r="H30" s="4"/>
      <c r="I30" s="69"/>
      <c r="J30" s="70"/>
      <c r="K30" s="71"/>
      <c r="L30" s="72" t="s">
        <v>50</v>
      </c>
      <c r="P30" s="7"/>
      <c r="Q30" s="4"/>
      <c r="R30" s="4"/>
      <c r="S30" s="4"/>
      <c r="T30" s="4"/>
      <c r="U30" s="4"/>
      <c r="V30" s="4"/>
      <c r="W30" s="4"/>
      <c r="X30" s="4"/>
      <c r="Y30" s="4"/>
    </row>
    <row r="31">
      <c r="A31" s="73" t="s">
        <v>51</v>
      </c>
      <c r="B31" s="74"/>
      <c r="C31" s="75">
        <v>20000.0</v>
      </c>
      <c r="D31" s="76" t="s">
        <v>52</v>
      </c>
      <c r="E31" s="77">
        <f>C31*12</f>
        <v>240000</v>
      </c>
      <c r="F31" s="78">
        <f>ROUND((B30*0.1),0)</f>
        <v>100962</v>
      </c>
      <c r="G31" s="79">
        <f>E31-F31</f>
        <v>139038</v>
      </c>
      <c r="H31" s="7"/>
      <c r="I31" s="70"/>
      <c r="J31" s="70"/>
      <c r="K31" s="71"/>
      <c r="L31" s="9"/>
      <c r="M31" s="9"/>
      <c r="N31" s="9"/>
      <c r="O31" s="9"/>
      <c r="P31" s="10"/>
      <c r="Q31" s="4"/>
      <c r="R31" s="4"/>
      <c r="S31" s="4"/>
      <c r="T31" s="4"/>
      <c r="U31" s="4"/>
      <c r="V31" s="4"/>
      <c r="W31" s="4"/>
      <c r="X31" s="4"/>
      <c r="Y31" s="4"/>
    </row>
    <row r="32">
      <c r="A32" s="80"/>
      <c r="B32" s="80"/>
      <c r="C32" s="80"/>
      <c r="D32" s="80"/>
      <c r="E32" s="80"/>
      <c r="F32" s="80"/>
      <c r="G32" s="80"/>
      <c r="H32" s="80"/>
      <c r="I32" s="81"/>
      <c r="J32" s="82" t="str">
        <f>SHEET1!D11</f>
        <v>#REF!</v>
      </c>
      <c r="K32" s="80"/>
      <c r="L32" s="80"/>
      <c r="M32" s="80"/>
      <c r="N32" s="80"/>
      <c r="O32" s="80"/>
      <c r="P32" s="80"/>
      <c r="Q32" s="4"/>
      <c r="R32" s="4"/>
      <c r="S32" s="4"/>
      <c r="T32" s="4"/>
      <c r="U32" s="4"/>
      <c r="V32" s="4"/>
      <c r="W32" s="4"/>
      <c r="X32" s="4"/>
      <c r="Y32" s="4"/>
    </row>
    <row r="33">
      <c r="A33" s="83" t="str">
        <f>HYPERLINK("www.myedudel.blogspot.com  ","Rate of Income Tax for the Financial Year 2018-19  (Assessment Year 2019-2020)")</f>
        <v>Rate of Income Tax for the Financial Year 2018-19  (Assessment Year 2019-2020)</v>
      </c>
      <c r="B33" s="84"/>
      <c r="C33" s="84"/>
      <c r="D33" s="84"/>
      <c r="E33" s="84"/>
      <c r="F33" s="84"/>
      <c r="G33" s="84"/>
      <c r="H33" s="84"/>
      <c r="I33" s="84"/>
      <c r="J33" s="84"/>
      <c r="K33" s="84"/>
      <c r="L33" s="84"/>
      <c r="M33" s="84"/>
      <c r="N33" s="84"/>
      <c r="O33" s="84"/>
      <c r="P33" s="74"/>
      <c r="Q33" s="4"/>
      <c r="R33" s="4"/>
      <c r="S33" s="4"/>
      <c r="T33" s="4"/>
      <c r="U33" s="4"/>
      <c r="V33" s="4"/>
      <c r="W33" s="4"/>
      <c r="X33" s="4"/>
      <c r="Y33" s="4"/>
    </row>
    <row r="34">
      <c r="A34" s="85"/>
      <c r="B34" s="84"/>
      <c r="C34" s="84"/>
      <c r="D34" s="84"/>
      <c r="E34" s="84"/>
      <c r="F34" s="84"/>
      <c r="G34" s="84"/>
      <c r="H34" s="84"/>
      <c r="I34" s="84"/>
      <c r="J34" s="84"/>
      <c r="K34" s="84"/>
      <c r="L34" s="84"/>
      <c r="M34" s="84"/>
      <c r="N34" s="84"/>
      <c r="O34" s="84"/>
      <c r="P34" s="74"/>
      <c r="Q34" s="4"/>
      <c r="R34" s="4"/>
      <c r="S34" s="4"/>
      <c r="T34" s="4"/>
      <c r="U34" s="4"/>
      <c r="V34" s="4"/>
      <c r="W34" s="4"/>
      <c r="X34" s="4"/>
      <c r="Y34" s="4"/>
    </row>
    <row r="35">
      <c r="A35" s="86" t="s">
        <v>53</v>
      </c>
      <c r="C35" s="87"/>
      <c r="D35" s="88" t="s">
        <v>54</v>
      </c>
      <c r="E35" s="18"/>
      <c r="F35" s="18"/>
      <c r="G35" s="18"/>
      <c r="H35" s="18"/>
      <c r="I35" s="18"/>
      <c r="J35" s="18"/>
      <c r="K35" s="18"/>
      <c r="L35" s="18"/>
      <c r="M35" s="18"/>
      <c r="N35" s="18"/>
      <c r="O35" s="18"/>
      <c r="P35" s="89"/>
      <c r="Q35" s="4"/>
      <c r="R35" s="4"/>
      <c r="S35" s="4"/>
      <c r="T35" s="4"/>
      <c r="U35" s="4"/>
      <c r="V35" s="4"/>
      <c r="W35" s="4"/>
      <c r="X35" s="4"/>
      <c r="Y35" s="4"/>
    </row>
    <row r="36">
      <c r="A36" s="18"/>
      <c r="B36" s="18"/>
      <c r="C36" s="89"/>
      <c r="D36" s="90" t="s">
        <v>55</v>
      </c>
      <c r="E36" s="18"/>
      <c r="F36" s="18"/>
      <c r="G36" s="18"/>
      <c r="H36" s="18"/>
      <c r="I36" s="89"/>
      <c r="J36" s="90" t="s">
        <v>43</v>
      </c>
      <c r="K36" s="18"/>
      <c r="L36" s="18"/>
      <c r="M36" s="18"/>
      <c r="N36" s="18"/>
      <c r="O36" s="18"/>
      <c r="P36" s="89"/>
      <c r="Q36" s="4"/>
      <c r="R36" s="4"/>
      <c r="S36" s="4"/>
      <c r="T36" s="4"/>
      <c r="U36" s="4"/>
      <c r="V36" s="4"/>
      <c r="W36" s="4"/>
      <c r="X36" s="4"/>
      <c r="Y36" s="4"/>
    </row>
    <row r="37">
      <c r="A37" s="91" t="s">
        <v>56</v>
      </c>
      <c r="B37" s="18"/>
      <c r="C37" s="89"/>
      <c r="D37" s="92" t="s">
        <v>57</v>
      </c>
      <c r="E37" s="18"/>
      <c r="F37" s="18"/>
      <c r="G37" s="18"/>
      <c r="H37" s="18"/>
      <c r="I37" s="89"/>
      <c r="J37" s="92" t="s">
        <v>57</v>
      </c>
      <c r="K37" s="18"/>
      <c r="L37" s="18"/>
      <c r="M37" s="18"/>
      <c r="N37" s="18"/>
      <c r="O37" s="18"/>
      <c r="P37" s="89"/>
      <c r="Q37" s="4"/>
      <c r="R37" s="4"/>
      <c r="S37" s="4"/>
      <c r="T37" s="4"/>
      <c r="U37" s="4"/>
      <c r="V37" s="4"/>
      <c r="W37" s="4"/>
      <c r="X37" s="4"/>
      <c r="Y37" s="4"/>
    </row>
    <row r="38">
      <c r="A38" s="93" t="s">
        <v>58</v>
      </c>
      <c r="B38" s="18"/>
      <c r="C38" s="89"/>
      <c r="D38" s="94" t="s">
        <v>57</v>
      </c>
      <c r="E38" s="18"/>
      <c r="F38" s="18"/>
      <c r="G38" s="18"/>
      <c r="H38" s="18"/>
      <c r="I38" s="89"/>
      <c r="J38" s="95" t="s">
        <v>59</v>
      </c>
      <c r="K38" s="18"/>
      <c r="L38" s="18"/>
      <c r="M38" s="18"/>
      <c r="N38" s="18"/>
      <c r="O38" s="18"/>
      <c r="P38" s="89"/>
      <c r="Q38" s="4"/>
      <c r="R38" s="4"/>
      <c r="S38" s="4"/>
      <c r="T38" s="4"/>
      <c r="U38" s="4"/>
      <c r="V38" s="4"/>
      <c r="W38" s="4"/>
      <c r="X38" s="4"/>
      <c r="Y38" s="4"/>
    </row>
    <row r="39">
      <c r="A39" s="96" t="s">
        <v>60</v>
      </c>
      <c r="C39" s="87"/>
      <c r="D39" s="97" t="s">
        <v>59</v>
      </c>
      <c r="I39" s="87"/>
      <c r="J39" s="97" t="s">
        <v>61</v>
      </c>
      <c r="P39" s="87"/>
      <c r="Q39" s="4"/>
      <c r="R39" s="4"/>
      <c r="S39" s="4"/>
      <c r="T39" s="4"/>
      <c r="U39" s="4"/>
      <c r="V39" s="4"/>
      <c r="W39" s="4"/>
      <c r="X39" s="4"/>
      <c r="Y39" s="4"/>
    </row>
    <row r="40">
      <c r="A40" s="98"/>
      <c r="B40" s="18"/>
      <c r="C40" s="89"/>
      <c r="D40" s="18"/>
      <c r="E40" s="18"/>
      <c r="F40" s="18"/>
      <c r="G40" s="18"/>
      <c r="H40" s="18"/>
      <c r="I40" s="89"/>
      <c r="J40" s="18"/>
      <c r="K40" s="18"/>
      <c r="L40" s="18"/>
      <c r="M40" s="18"/>
      <c r="N40" s="18"/>
      <c r="O40" s="18"/>
      <c r="P40" s="89"/>
      <c r="Q40" s="4"/>
      <c r="R40" s="4"/>
      <c r="S40" s="4"/>
      <c r="T40" s="4"/>
      <c r="U40" s="4"/>
      <c r="V40" s="4"/>
      <c r="W40" s="4"/>
      <c r="X40" s="4"/>
      <c r="Y40" s="4"/>
    </row>
    <row r="41">
      <c r="A41" s="99" t="s">
        <v>62</v>
      </c>
      <c r="C41" s="87"/>
      <c r="D41" s="97" t="s">
        <v>63</v>
      </c>
      <c r="I41" s="87"/>
      <c r="J41" s="97" t="s">
        <v>64</v>
      </c>
      <c r="P41" s="87"/>
      <c r="Q41" s="4"/>
      <c r="R41" s="4"/>
      <c r="S41" s="4"/>
      <c r="T41" s="4"/>
      <c r="U41" s="4"/>
      <c r="V41" s="4"/>
      <c r="W41" s="4"/>
      <c r="X41" s="4"/>
      <c r="Y41" s="4"/>
    </row>
    <row r="42">
      <c r="A42" s="98"/>
      <c r="B42" s="18"/>
      <c r="C42" s="89"/>
      <c r="D42" s="18"/>
      <c r="E42" s="18"/>
      <c r="F42" s="18"/>
      <c r="G42" s="18"/>
      <c r="H42" s="18"/>
      <c r="I42" s="89"/>
      <c r="J42" s="18"/>
      <c r="K42" s="18"/>
      <c r="L42" s="18"/>
      <c r="M42" s="18"/>
      <c r="N42" s="18"/>
      <c r="O42" s="18"/>
      <c r="P42" s="89"/>
      <c r="Q42" s="4"/>
      <c r="R42" s="4"/>
      <c r="S42" s="4"/>
      <c r="T42" s="4"/>
      <c r="U42" s="4"/>
      <c r="V42" s="4"/>
      <c r="W42" s="4"/>
      <c r="X42" s="4"/>
      <c r="Y42" s="4"/>
    </row>
    <row r="43">
      <c r="A43" s="99" t="s">
        <v>65</v>
      </c>
      <c r="C43" s="87"/>
      <c r="D43" s="97" t="s">
        <v>66</v>
      </c>
      <c r="I43" s="87"/>
      <c r="J43" s="97" t="s">
        <v>67</v>
      </c>
      <c r="P43" s="87"/>
      <c r="Q43" s="4"/>
      <c r="R43" s="4"/>
      <c r="S43" s="4"/>
      <c r="T43" s="4"/>
      <c r="U43" s="4"/>
      <c r="V43" s="4"/>
      <c r="W43" s="4"/>
      <c r="X43" s="4"/>
      <c r="Y43" s="4"/>
    </row>
    <row r="44">
      <c r="A44" s="98"/>
      <c r="B44" s="18"/>
      <c r="C44" s="89"/>
      <c r="D44" s="18"/>
      <c r="E44" s="18"/>
      <c r="F44" s="18"/>
      <c r="G44" s="18"/>
      <c r="H44" s="18"/>
      <c r="I44" s="89"/>
      <c r="J44" s="18"/>
      <c r="K44" s="18"/>
      <c r="L44" s="18"/>
      <c r="M44" s="18"/>
      <c r="N44" s="18"/>
      <c r="O44" s="18"/>
      <c r="P44" s="89"/>
      <c r="Q44" s="4"/>
      <c r="R44" s="4"/>
      <c r="S44" s="4"/>
      <c r="T44" s="4"/>
      <c r="U44" s="4"/>
      <c r="V44" s="4"/>
      <c r="W44" s="4"/>
      <c r="X44" s="4"/>
      <c r="Y44" s="4"/>
    </row>
    <row r="45">
      <c r="A45" s="100" t="s">
        <v>68</v>
      </c>
      <c r="B45" s="18"/>
      <c r="C45" s="18"/>
      <c r="D45" s="18"/>
      <c r="E45" s="18"/>
      <c r="F45" s="18"/>
      <c r="G45" s="18"/>
      <c r="H45" s="18"/>
      <c r="I45" s="18"/>
      <c r="J45" s="18"/>
      <c r="K45" s="18"/>
      <c r="L45" s="18"/>
      <c r="M45" s="18"/>
      <c r="N45" s="18"/>
      <c r="O45" s="18"/>
      <c r="P45" s="89"/>
      <c r="Q45" s="4"/>
      <c r="R45" s="4"/>
      <c r="S45" s="4"/>
      <c r="T45" s="4"/>
      <c r="U45" s="4"/>
      <c r="V45" s="4"/>
      <c r="W45" s="4"/>
      <c r="X45" s="4"/>
      <c r="Y45" s="4"/>
    </row>
    <row r="46">
      <c r="A46" s="4"/>
      <c r="B46" s="4"/>
      <c r="C46" s="4"/>
      <c r="D46" s="4"/>
      <c r="E46" s="4"/>
      <c r="F46" s="4"/>
      <c r="G46" s="4"/>
      <c r="H46" s="4"/>
      <c r="I46" s="4"/>
      <c r="J46" s="4"/>
      <c r="K46" s="4"/>
      <c r="L46" s="4"/>
      <c r="M46" s="4"/>
      <c r="N46" s="4"/>
      <c r="O46" s="4"/>
      <c r="P46" s="4"/>
      <c r="Q46" s="4"/>
      <c r="R46" s="4"/>
      <c r="S46" s="4"/>
      <c r="T46" s="4"/>
      <c r="U46" s="4"/>
      <c r="V46" s="4"/>
      <c r="W46" s="4"/>
      <c r="X46" s="4"/>
      <c r="Y46" s="4"/>
    </row>
    <row r="47">
      <c r="A47" s="101" t="s">
        <v>69</v>
      </c>
      <c r="B47" s="102">
        <v>43466.0</v>
      </c>
      <c r="D47" s="4"/>
      <c r="E47" s="103" t="str">
        <f>SHEET1!D15</f>
        <v>#REF!</v>
      </c>
      <c r="F47" s="4"/>
      <c r="G47" s="4"/>
      <c r="H47" s="4"/>
      <c r="I47" s="104" t="s">
        <v>70</v>
      </c>
      <c r="L47" s="4"/>
      <c r="M47" s="4"/>
      <c r="N47" s="4"/>
      <c r="O47" s="4"/>
      <c r="P47" s="4"/>
      <c r="Q47" s="4"/>
      <c r="R47" s="4"/>
      <c r="S47" s="4"/>
      <c r="T47" s="4"/>
      <c r="U47" s="4"/>
      <c r="V47" s="4"/>
      <c r="W47" s="4"/>
      <c r="X47" s="4"/>
      <c r="Y47" s="4"/>
    </row>
    <row r="48">
      <c r="A48" s="4"/>
      <c r="B48" s="4"/>
      <c r="C48" s="4"/>
      <c r="D48" s="4"/>
      <c r="E48" s="4"/>
      <c r="F48" s="4"/>
      <c r="G48" s="4"/>
      <c r="H48" s="4"/>
      <c r="I48" s="104" t="s">
        <v>2</v>
      </c>
      <c r="K48" s="105" t="str">
        <f>N3</f>
        <v>LECTURER (ENGLISH)</v>
      </c>
      <c r="N48" s="105"/>
      <c r="O48" s="4"/>
      <c r="P48" s="4"/>
      <c r="Q48" s="4"/>
      <c r="R48" s="4"/>
      <c r="S48" s="4"/>
      <c r="T48" s="4"/>
      <c r="U48" s="4"/>
      <c r="V48" s="4"/>
      <c r="W48" s="4"/>
      <c r="X48" s="4"/>
      <c r="Y48" s="4"/>
    </row>
    <row r="49">
      <c r="A49" s="4"/>
      <c r="B49" s="4"/>
      <c r="C49" s="4"/>
      <c r="D49" s="4"/>
      <c r="E49" s="4"/>
      <c r="F49" s="4"/>
      <c r="G49" s="4"/>
      <c r="H49" s="4"/>
      <c r="I49" s="4"/>
      <c r="J49" s="4"/>
      <c r="K49" s="4"/>
      <c r="L49" s="4"/>
      <c r="M49" s="4"/>
      <c r="N49" s="4"/>
      <c r="O49" s="4"/>
      <c r="P49" s="4"/>
      <c r="Q49" s="4"/>
      <c r="R49" s="4"/>
      <c r="S49" s="4"/>
      <c r="T49" s="4"/>
      <c r="U49" s="4"/>
      <c r="V49" s="4"/>
      <c r="W49" s="4"/>
      <c r="X49" s="4"/>
      <c r="Y49" s="4"/>
    </row>
    <row r="50" ht="3.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8.25" customHeight="1">
      <c r="A51" s="5"/>
      <c r="B51" s="5"/>
      <c r="C51" s="5"/>
      <c r="D51" s="5"/>
      <c r="E51" s="5"/>
      <c r="F51" s="5"/>
      <c r="G51" s="5"/>
      <c r="H51" s="5"/>
      <c r="I51" s="5"/>
      <c r="J51" s="5"/>
      <c r="K51" s="5"/>
      <c r="L51" s="5"/>
      <c r="M51" s="5"/>
      <c r="N51" s="5"/>
      <c r="O51" s="5"/>
      <c r="P51" s="5"/>
      <c r="Q51" s="4"/>
      <c r="R51" s="4"/>
      <c r="S51" s="4"/>
      <c r="T51" s="4"/>
      <c r="U51" s="4"/>
      <c r="V51" s="4"/>
      <c r="W51" s="4"/>
      <c r="X51" s="4"/>
      <c r="Y51" s="4"/>
    </row>
    <row r="52" ht="12.75" customHeight="1">
      <c r="A52" s="106" t="str">
        <f>HYPERLINK("www.myedudel.blogspot.com  ","Proforma for Calculation of Income Tax for the Financial Year 2018-19")</f>
        <v>Proforma for Calculation of Income Tax for the Financial Year 2018-19</v>
      </c>
      <c r="B52" s="9"/>
      <c r="C52" s="9"/>
      <c r="D52" s="9"/>
      <c r="E52" s="9"/>
      <c r="F52" s="9"/>
      <c r="G52" s="9"/>
      <c r="H52" s="9"/>
      <c r="I52" s="9"/>
      <c r="J52" s="9"/>
      <c r="K52" s="9"/>
      <c r="L52" s="9"/>
      <c r="M52" s="9"/>
      <c r="N52" s="9"/>
      <c r="O52" s="9"/>
      <c r="P52" s="10"/>
      <c r="Q52" s="4"/>
      <c r="R52" s="4"/>
      <c r="S52" s="4"/>
      <c r="T52" s="4"/>
      <c r="U52" s="4"/>
      <c r="V52" s="4"/>
      <c r="W52" s="4"/>
      <c r="X52" s="4"/>
      <c r="Y52" s="4"/>
    </row>
    <row r="53" ht="4.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7.25" customHeight="1">
      <c r="A54" s="107" t="s">
        <v>71</v>
      </c>
      <c r="B54" s="108" t="s">
        <v>72</v>
      </c>
      <c r="H54" s="109" t="str">
        <f>E3</f>
        <v>RAMDHARI</v>
      </c>
      <c r="M54" s="110" t="str">
        <f>N3</f>
        <v>LECTURER (ENGLISH)</v>
      </c>
      <c r="P54" s="4"/>
      <c r="Q54" s="4"/>
      <c r="R54" s="4"/>
      <c r="S54" s="4"/>
      <c r="T54" s="4"/>
      <c r="U54" s="4"/>
      <c r="V54" s="4"/>
      <c r="W54" s="4"/>
      <c r="X54" s="4"/>
      <c r="Y54" s="4"/>
    </row>
    <row r="55" ht="5.25" customHeight="1">
      <c r="A55" s="4"/>
      <c r="B55" s="4"/>
      <c r="C55" s="4"/>
      <c r="D55" s="4"/>
      <c r="E55" s="4"/>
      <c r="F55" s="4"/>
      <c r="G55" s="4"/>
      <c r="H55" s="80"/>
      <c r="I55" s="80"/>
      <c r="J55" s="4"/>
      <c r="K55" s="4"/>
      <c r="L55" s="4"/>
      <c r="M55" s="4"/>
      <c r="N55" s="4"/>
      <c r="O55" s="4"/>
      <c r="P55" s="4"/>
      <c r="Q55" s="4"/>
      <c r="R55" s="4"/>
      <c r="S55" s="4"/>
      <c r="T55" s="4"/>
      <c r="U55" s="4"/>
      <c r="V55" s="4"/>
      <c r="W55" s="4"/>
      <c r="X55" s="4"/>
      <c r="Y55" s="4"/>
    </row>
    <row r="56">
      <c r="A56" s="4"/>
      <c r="B56" s="111" t="s">
        <v>73</v>
      </c>
      <c r="G56" s="87"/>
      <c r="H56" s="112">
        <f>H29</f>
        <v>1361626</v>
      </c>
      <c r="I56" s="89"/>
      <c r="J56" s="4"/>
      <c r="K56" s="4"/>
      <c r="L56" s="4"/>
      <c r="M56" s="4"/>
      <c r="N56" s="4"/>
      <c r="O56" s="4"/>
      <c r="P56" s="4"/>
      <c r="Q56" s="4"/>
      <c r="R56" s="4"/>
      <c r="S56" s="4"/>
      <c r="T56" s="4"/>
      <c r="U56" s="4"/>
      <c r="V56" s="4"/>
      <c r="W56" s="4"/>
      <c r="X56" s="4"/>
      <c r="Y56" s="4"/>
    </row>
    <row r="57">
      <c r="A57" s="4"/>
      <c r="B57" s="113" t="s">
        <v>74</v>
      </c>
      <c r="G57" s="87"/>
      <c r="H57" s="114">
        <v>0.0</v>
      </c>
      <c r="I57" s="89"/>
      <c r="J57" s="4"/>
      <c r="K57" s="4"/>
      <c r="L57" s="4"/>
      <c r="M57" s="4"/>
      <c r="N57" s="4"/>
      <c r="O57" s="4"/>
      <c r="P57" s="4"/>
      <c r="Q57" s="4"/>
      <c r="R57" s="4"/>
      <c r="S57" s="4"/>
      <c r="T57" s="4"/>
      <c r="U57" s="4"/>
      <c r="V57" s="4"/>
      <c r="W57" s="4"/>
      <c r="X57" s="4"/>
      <c r="Y57" s="4"/>
    </row>
    <row r="58">
      <c r="A58" s="4"/>
      <c r="B58" s="115" t="s">
        <v>75</v>
      </c>
      <c r="G58" s="87"/>
      <c r="H58" s="114">
        <v>0.0</v>
      </c>
      <c r="I58" s="89"/>
      <c r="J58" s="80"/>
      <c r="K58" s="80"/>
      <c r="L58" s="4"/>
      <c r="M58" s="4"/>
      <c r="N58" s="4"/>
      <c r="O58" s="4"/>
      <c r="P58" s="4"/>
      <c r="Q58" s="4"/>
      <c r="R58" s="4"/>
      <c r="S58" s="4"/>
      <c r="T58" s="4"/>
      <c r="U58" s="4"/>
      <c r="V58" s="4"/>
      <c r="W58" s="4"/>
      <c r="X58" s="4"/>
      <c r="Y58" s="4"/>
    </row>
    <row r="59" ht="14.25" customHeight="1">
      <c r="A59" s="4"/>
      <c r="B59" s="111" t="s">
        <v>76</v>
      </c>
      <c r="I59" s="116" t="s">
        <v>77</v>
      </c>
      <c r="J59" s="112">
        <f>SUM(H56,H57,H58)</f>
        <v>1361626</v>
      </c>
      <c r="K59" s="89"/>
      <c r="L59" s="4"/>
      <c r="M59" s="4"/>
      <c r="N59" s="4"/>
      <c r="O59" s="4"/>
      <c r="P59" s="4"/>
      <c r="Q59" s="4"/>
      <c r="R59" s="4"/>
      <c r="S59" s="4"/>
      <c r="T59" s="4"/>
      <c r="U59" s="4"/>
      <c r="V59" s="4"/>
      <c r="W59" s="4"/>
      <c r="X59" s="4"/>
      <c r="Y59" s="4"/>
    </row>
    <row r="60" ht="13.5" customHeight="1">
      <c r="A60" s="4"/>
      <c r="B60" s="117" t="s">
        <v>78</v>
      </c>
      <c r="F60" s="4"/>
      <c r="G60" s="4"/>
      <c r="H60" s="4"/>
      <c r="I60" s="4"/>
      <c r="J60" s="4"/>
      <c r="K60" s="4"/>
      <c r="L60" s="4"/>
      <c r="M60" s="4"/>
      <c r="N60" s="4"/>
      <c r="O60" s="4"/>
      <c r="P60" s="4"/>
      <c r="Q60" s="4"/>
      <c r="R60" s="4"/>
      <c r="S60" s="4"/>
      <c r="T60" s="4"/>
      <c r="U60" s="4"/>
      <c r="V60" s="4"/>
      <c r="W60" s="4"/>
      <c r="X60" s="4"/>
      <c r="Y60" s="4"/>
    </row>
    <row r="61" ht="14.25" customHeight="1">
      <c r="A61" s="4"/>
      <c r="B61" s="115" t="s">
        <v>79</v>
      </c>
      <c r="F61" s="118">
        <f>D27</f>
        <v>222144</v>
      </c>
      <c r="G61" s="4"/>
      <c r="H61" s="80"/>
      <c r="I61" s="80"/>
      <c r="J61" s="4"/>
      <c r="K61" s="4"/>
      <c r="L61" s="4"/>
      <c r="M61" s="4"/>
      <c r="N61" s="4"/>
      <c r="O61" s="4"/>
      <c r="P61" s="4"/>
      <c r="Q61" s="4"/>
      <c r="R61" s="4"/>
      <c r="S61" s="4"/>
      <c r="T61" s="4"/>
      <c r="U61" s="4"/>
      <c r="V61" s="4"/>
      <c r="W61" s="4"/>
      <c r="X61" s="4"/>
      <c r="Y61" s="4"/>
    </row>
    <row r="62">
      <c r="A62" s="4"/>
      <c r="B62" s="119" t="s">
        <v>80</v>
      </c>
      <c r="F62" s="118">
        <f>IF((C31=0),(0),IF((C31&gt;1),(G31)))</f>
        <v>139038</v>
      </c>
      <c r="G62" s="120" t="s">
        <v>77</v>
      </c>
      <c r="H62" s="112">
        <f>IF((F61=0),(0),IF((C31=1),(F61),IF((C31&gt;1),(MIN(F61,F62,F63)))))</f>
        <v>139038</v>
      </c>
      <c r="I62" s="89"/>
      <c r="J62" s="4"/>
      <c r="K62" s="4"/>
      <c r="L62" s="4"/>
      <c r="M62" s="4"/>
      <c r="N62" s="4"/>
      <c r="O62" s="4"/>
      <c r="P62" s="4"/>
      <c r="Q62" s="4"/>
      <c r="R62" s="4"/>
      <c r="S62" s="4"/>
      <c r="T62" s="4"/>
      <c r="U62" s="4"/>
      <c r="V62" s="4"/>
      <c r="W62" s="4"/>
      <c r="X62" s="4"/>
      <c r="Y62" s="4"/>
    </row>
    <row r="63">
      <c r="A63" s="4"/>
      <c r="B63" s="115" t="s">
        <v>81</v>
      </c>
      <c r="F63" s="118">
        <f>ROUND(B30*0.5,0)</f>
        <v>504812</v>
      </c>
      <c r="G63" s="4"/>
      <c r="H63" s="4"/>
      <c r="I63" s="4"/>
      <c r="J63" s="80"/>
      <c r="K63" s="80"/>
      <c r="L63" s="4"/>
      <c r="M63" s="4"/>
      <c r="N63" s="5"/>
      <c r="O63" s="4"/>
      <c r="P63" s="4"/>
      <c r="Q63" s="4"/>
      <c r="R63" s="4"/>
      <c r="S63" s="4"/>
      <c r="T63" s="4"/>
      <c r="U63" s="4"/>
      <c r="V63" s="4"/>
      <c r="W63" s="4"/>
      <c r="X63" s="4"/>
      <c r="Y63" s="4"/>
    </row>
    <row r="64">
      <c r="A64" s="4"/>
      <c r="B64" s="115" t="s">
        <v>82</v>
      </c>
      <c r="G64" s="4"/>
      <c r="H64" s="80"/>
      <c r="I64" s="49" t="s">
        <v>77</v>
      </c>
      <c r="J64" s="121">
        <f>J59-H62</f>
        <v>1222588</v>
      </c>
      <c r="K64" s="89"/>
      <c r="L64" s="4"/>
      <c r="M64" s="71"/>
      <c r="N64" s="70"/>
      <c r="O64" s="4"/>
      <c r="P64" s="4"/>
      <c r="Q64" s="4"/>
      <c r="R64" s="4"/>
      <c r="S64" s="4"/>
      <c r="T64" s="4"/>
      <c r="U64" s="4"/>
      <c r="V64" s="4"/>
      <c r="W64" s="4"/>
      <c r="X64" s="4"/>
      <c r="Y64" s="4"/>
    </row>
    <row r="65">
      <c r="A65" s="4"/>
      <c r="B65" s="117" t="s">
        <v>83</v>
      </c>
      <c r="G65" s="116" t="s">
        <v>77</v>
      </c>
      <c r="H65" s="122">
        <v>0.0</v>
      </c>
      <c r="I65" s="89"/>
      <c r="J65" s="80"/>
      <c r="K65" s="80"/>
      <c r="L65" s="4"/>
      <c r="M65" s="71"/>
      <c r="N65" s="70"/>
      <c r="O65" s="4"/>
      <c r="P65" s="4"/>
      <c r="Q65" s="4"/>
      <c r="R65" s="4"/>
      <c r="S65" s="4"/>
      <c r="T65" s="4"/>
      <c r="U65" s="4"/>
      <c r="V65" s="4"/>
      <c r="W65" s="4"/>
      <c r="X65" s="4"/>
      <c r="Y65" s="4"/>
    </row>
    <row r="66">
      <c r="A66" s="4"/>
      <c r="B66" s="4"/>
      <c r="C66" s="82"/>
      <c r="D66" s="4"/>
      <c r="E66" s="4"/>
      <c r="F66" s="4"/>
      <c r="G66" s="71"/>
      <c r="H66" s="70"/>
      <c r="I66" s="116" t="s">
        <v>77</v>
      </c>
      <c r="J66" s="121">
        <f>J64-H65</f>
        <v>1222588</v>
      </c>
      <c r="K66" s="89"/>
      <c r="L66" s="4"/>
      <c r="M66" s="71"/>
      <c r="N66" s="70"/>
      <c r="O66" s="4"/>
      <c r="P66" s="4"/>
      <c r="Q66" s="4"/>
      <c r="R66" s="4"/>
      <c r="S66" s="4"/>
      <c r="T66" s="4"/>
      <c r="U66" s="4"/>
      <c r="V66" s="4"/>
      <c r="W66" s="4"/>
      <c r="X66" s="4"/>
      <c r="Y66" s="4"/>
    </row>
    <row r="67">
      <c r="A67" s="123" t="s">
        <v>84</v>
      </c>
      <c r="B67" s="115" t="s">
        <v>85</v>
      </c>
      <c r="F67" s="4"/>
      <c r="G67" s="4"/>
      <c r="H67" s="4"/>
      <c r="I67" s="4"/>
      <c r="J67" s="4"/>
      <c r="K67" s="4"/>
      <c r="L67" s="4"/>
      <c r="M67" s="4"/>
      <c r="N67" s="4"/>
      <c r="O67" s="4"/>
      <c r="P67" s="4"/>
      <c r="Q67" s="4"/>
      <c r="R67" s="4"/>
      <c r="S67" s="4"/>
      <c r="T67" s="4"/>
      <c r="U67" s="4"/>
      <c r="V67" s="4"/>
      <c r="W67" s="4"/>
      <c r="X67" s="4"/>
      <c r="Y67" s="4"/>
    </row>
    <row r="68" ht="13.5" customHeight="1">
      <c r="A68" s="4"/>
      <c r="B68" s="124" t="s">
        <v>86</v>
      </c>
      <c r="J68" s="80"/>
      <c r="K68" s="80"/>
      <c r="L68" s="4"/>
      <c r="M68" s="4"/>
      <c r="N68" s="4"/>
      <c r="O68" s="4"/>
      <c r="P68" s="4"/>
      <c r="Q68" s="4"/>
      <c r="R68" s="4"/>
      <c r="S68" s="4"/>
      <c r="T68" s="4"/>
      <c r="U68" s="4"/>
      <c r="V68" s="4"/>
      <c r="W68" s="4"/>
      <c r="X68" s="4"/>
      <c r="Y68" s="4"/>
    </row>
    <row r="69">
      <c r="A69" s="4"/>
      <c r="B69" s="125" t="s">
        <v>87</v>
      </c>
      <c r="C69" s="84"/>
      <c r="D69" s="84"/>
      <c r="E69" s="84"/>
      <c r="F69" s="84"/>
      <c r="G69" s="84"/>
      <c r="H69" s="74"/>
      <c r="I69" s="116" t="s">
        <v>77</v>
      </c>
      <c r="J69" s="126">
        <f>I27</f>
        <v>240000</v>
      </c>
      <c r="K69" s="89"/>
      <c r="L69" s="4"/>
      <c r="M69" s="4"/>
      <c r="N69" s="4"/>
      <c r="O69" s="4"/>
      <c r="P69" s="4"/>
      <c r="Q69" s="4"/>
      <c r="R69" s="4"/>
      <c r="S69" s="4"/>
      <c r="T69" s="4"/>
      <c r="U69" s="4"/>
      <c r="V69" s="4"/>
      <c r="W69" s="4"/>
      <c r="X69" s="4"/>
      <c r="Y69" s="4"/>
    </row>
    <row r="70">
      <c r="A70" s="4"/>
      <c r="B70" s="125" t="s">
        <v>88</v>
      </c>
      <c r="C70" s="84"/>
      <c r="D70" s="84"/>
      <c r="E70" s="84"/>
      <c r="F70" s="84"/>
      <c r="G70" s="84"/>
      <c r="H70" s="74"/>
      <c r="I70" s="116" t="s">
        <v>77</v>
      </c>
      <c r="J70" s="127">
        <v>0.0</v>
      </c>
      <c r="K70" s="89"/>
      <c r="L70" s="4"/>
      <c r="M70" s="4"/>
      <c r="N70" s="4"/>
      <c r="O70" s="4"/>
      <c r="P70" s="4"/>
      <c r="Q70" s="4"/>
      <c r="R70" s="4"/>
      <c r="S70" s="4"/>
      <c r="T70" s="4"/>
      <c r="U70" s="4"/>
      <c r="V70" s="4"/>
      <c r="W70" s="4"/>
      <c r="X70" s="4"/>
      <c r="Y70" s="4"/>
    </row>
    <row r="71">
      <c r="A71" s="4"/>
      <c r="B71" s="125" t="s">
        <v>89</v>
      </c>
      <c r="C71" s="84"/>
      <c r="D71" s="84"/>
      <c r="E71" s="84"/>
      <c r="F71" s="84"/>
      <c r="G71" s="84"/>
      <c r="H71" s="74"/>
      <c r="I71" s="116" t="s">
        <v>77</v>
      </c>
      <c r="J71" s="127">
        <v>0.0</v>
      </c>
      <c r="K71" s="89"/>
      <c r="L71" s="4"/>
      <c r="M71" s="4"/>
      <c r="N71" s="4"/>
      <c r="O71" s="4"/>
      <c r="P71" s="4"/>
      <c r="Q71" s="4"/>
      <c r="R71" s="4"/>
      <c r="S71" s="4"/>
      <c r="T71" s="4"/>
      <c r="U71" s="4"/>
      <c r="V71" s="4"/>
      <c r="W71" s="4"/>
      <c r="X71" s="4"/>
      <c r="Y71" s="4"/>
    </row>
    <row r="72">
      <c r="A72" s="4"/>
      <c r="B72" s="125" t="s">
        <v>90</v>
      </c>
      <c r="C72" s="84"/>
      <c r="D72" s="84"/>
      <c r="E72" s="84"/>
      <c r="F72" s="84"/>
      <c r="G72" s="84"/>
      <c r="H72" s="74"/>
      <c r="I72" s="116" t="s">
        <v>77</v>
      </c>
      <c r="J72" s="127">
        <v>0.0</v>
      </c>
      <c r="K72" s="89"/>
      <c r="L72" s="4"/>
      <c r="M72" s="4"/>
      <c r="N72" s="4"/>
      <c r="O72" s="4"/>
      <c r="P72" s="4"/>
      <c r="Q72" s="4"/>
      <c r="R72" s="4"/>
      <c r="S72" s="4"/>
      <c r="T72" s="4"/>
      <c r="U72" s="4"/>
      <c r="V72" s="4"/>
      <c r="W72" s="4"/>
      <c r="X72" s="4"/>
      <c r="Y72" s="4"/>
    </row>
    <row r="73">
      <c r="A73" s="4"/>
      <c r="B73" s="125" t="s">
        <v>91</v>
      </c>
      <c r="C73" s="84"/>
      <c r="D73" s="84"/>
      <c r="E73" s="84"/>
      <c r="F73" s="84"/>
      <c r="G73" s="84"/>
      <c r="H73" s="74"/>
      <c r="I73" s="116" t="s">
        <v>77</v>
      </c>
      <c r="J73" s="128">
        <v>0.0</v>
      </c>
      <c r="K73" s="89"/>
      <c r="L73" s="4"/>
      <c r="M73" s="4"/>
      <c r="N73" s="4"/>
      <c r="O73" s="4"/>
      <c r="P73" s="4"/>
      <c r="Q73" s="4"/>
      <c r="R73" s="4"/>
      <c r="S73" s="4"/>
      <c r="T73" s="4"/>
      <c r="U73" s="4"/>
      <c r="V73" s="4"/>
      <c r="W73" s="4"/>
      <c r="X73" s="4"/>
      <c r="Y73" s="4"/>
    </row>
    <row r="74">
      <c r="A74" s="4"/>
      <c r="B74" s="125" t="s">
        <v>92</v>
      </c>
      <c r="C74" s="84"/>
      <c r="D74" s="84"/>
      <c r="E74" s="84"/>
      <c r="F74" s="84"/>
      <c r="G74" s="84"/>
      <c r="H74" s="74"/>
      <c r="I74" s="116" t="s">
        <v>77</v>
      </c>
      <c r="J74" s="127">
        <v>0.0</v>
      </c>
      <c r="K74" s="89"/>
      <c r="L74" s="4"/>
      <c r="M74" s="4"/>
      <c r="N74" s="4"/>
      <c r="O74" s="4"/>
      <c r="P74" s="4"/>
      <c r="Q74" s="4"/>
      <c r="R74" s="4"/>
      <c r="S74" s="4"/>
      <c r="T74" s="4"/>
      <c r="U74" s="4"/>
      <c r="V74" s="4"/>
      <c r="W74" s="4"/>
      <c r="X74" s="4"/>
      <c r="Y74" s="4"/>
    </row>
    <row r="75">
      <c r="A75" s="4"/>
      <c r="B75" s="125" t="s">
        <v>93</v>
      </c>
      <c r="C75" s="84"/>
      <c r="D75" s="84"/>
      <c r="E75" s="84"/>
      <c r="F75" s="84"/>
      <c r="G75" s="84"/>
      <c r="H75" s="74"/>
      <c r="I75" s="116" t="s">
        <v>77</v>
      </c>
      <c r="J75" s="126">
        <f>J27</f>
        <v>720</v>
      </c>
      <c r="K75" s="89"/>
      <c r="L75" s="4"/>
      <c r="M75" s="4"/>
      <c r="N75" s="4"/>
      <c r="O75" s="4"/>
      <c r="P75" s="4"/>
      <c r="Q75" s="4"/>
      <c r="R75" s="4"/>
      <c r="S75" s="4"/>
      <c r="T75" s="4"/>
      <c r="U75" s="4"/>
      <c r="V75" s="4"/>
      <c r="W75" s="4"/>
      <c r="X75" s="4"/>
      <c r="Y75" s="4"/>
    </row>
    <row r="76">
      <c r="A76" s="4"/>
      <c r="B76" s="125" t="s">
        <v>94</v>
      </c>
      <c r="C76" s="84"/>
      <c r="D76" s="84"/>
      <c r="E76" s="84"/>
      <c r="F76" s="84"/>
      <c r="G76" s="84"/>
      <c r="H76" s="74"/>
      <c r="I76" s="116" t="s">
        <v>77</v>
      </c>
      <c r="J76" s="127">
        <v>0.0</v>
      </c>
      <c r="K76" s="89"/>
      <c r="L76" s="4"/>
      <c r="M76" s="4"/>
      <c r="N76" s="4"/>
      <c r="O76" s="4"/>
      <c r="P76" s="4"/>
      <c r="Q76" s="4"/>
      <c r="R76" s="4"/>
      <c r="S76" s="4"/>
      <c r="T76" s="4"/>
      <c r="U76" s="4"/>
      <c r="V76" s="4"/>
      <c r="W76" s="4"/>
      <c r="X76" s="4"/>
      <c r="Y76" s="4"/>
    </row>
    <row r="77">
      <c r="A77" s="4"/>
      <c r="B77" s="125" t="s">
        <v>95</v>
      </c>
      <c r="C77" s="84"/>
      <c r="D77" s="84"/>
      <c r="E77" s="84"/>
      <c r="F77" s="84"/>
      <c r="G77" s="84"/>
      <c r="H77" s="74"/>
      <c r="I77" s="116" t="s">
        <v>77</v>
      </c>
      <c r="J77" s="127">
        <v>0.0</v>
      </c>
      <c r="K77" s="89"/>
      <c r="L77" s="4"/>
      <c r="M77" s="4"/>
      <c r="N77" s="4"/>
      <c r="O77" s="4"/>
      <c r="P77" s="4"/>
      <c r="Q77" s="4"/>
      <c r="R77" s="4"/>
      <c r="S77" s="4"/>
      <c r="T77" s="4"/>
      <c r="U77" s="4"/>
      <c r="V77" s="4"/>
      <c r="W77" s="4"/>
      <c r="X77" s="4"/>
      <c r="Y77" s="4"/>
    </row>
    <row r="78">
      <c r="A78" s="4"/>
      <c r="B78" s="125" t="s">
        <v>96</v>
      </c>
      <c r="C78" s="84"/>
      <c r="D78" s="84"/>
      <c r="E78" s="84"/>
      <c r="F78" s="84"/>
      <c r="G78" s="84"/>
      <c r="H78" s="74"/>
      <c r="I78" s="116" t="s">
        <v>77</v>
      </c>
      <c r="J78" s="127">
        <v>0.0</v>
      </c>
      <c r="K78" s="89"/>
      <c r="L78" s="4"/>
      <c r="M78" s="4"/>
      <c r="N78" s="4"/>
      <c r="O78" s="4"/>
      <c r="P78" s="4"/>
      <c r="Q78" s="4"/>
      <c r="R78" s="4"/>
      <c r="S78" s="4"/>
      <c r="T78" s="4"/>
      <c r="U78" s="4"/>
      <c r="V78" s="4"/>
      <c r="W78" s="4"/>
      <c r="X78" s="4"/>
      <c r="Y78" s="4"/>
    </row>
    <row r="79">
      <c r="A79" s="4"/>
      <c r="B79" s="125" t="s">
        <v>97</v>
      </c>
      <c r="C79" s="84"/>
      <c r="D79" s="84"/>
      <c r="E79" s="84"/>
      <c r="F79" s="84"/>
      <c r="G79" s="84"/>
      <c r="H79" s="74"/>
      <c r="I79" s="116" t="s">
        <v>77</v>
      </c>
      <c r="J79" s="127">
        <v>0.0</v>
      </c>
      <c r="K79" s="89"/>
      <c r="L79" s="80"/>
      <c r="M79" s="80"/>
      <c r="N79" s="80"/>
      <c r="O79" s="4"/>
      <c r="P79" s="4"/>
      <c r="Q79" s="4"/>
      <c r="R79" s="4"/>
      <c r="S79" s="4"/>
      <c r="T79" s="4"/>
      <c r="U79" s="4"/>
      <c r="V79" s="4"/>
      <c r="W79" s="4"/>
      <c r="X79" s="4"/>
      <c r="Y79" s="4"/>
    </row>
    <row r="80">
      <c r="A80" s="4"/>
      <c r="B80" s="129" t="s">
        <v>98</v>
      </c>
      <c r="I80" s="87"/>
      <c r="J80" s="130">
        <f>SUM(J69:J79)</f>
        <v>240720</v>
      </c>
      <c r="K80" s="18"/>
      <c r="L80" s="89"/>
      <c r="M80" s="131">
        <f>MIN(J80,150000)</f>
        <v>150000</v>
      </c>
      <c r="N80" s="89"/>
      <c r="O80" s="4"/>
      <c r="P80" s="4"/>
      <c r="Q80" s="4"/>
      <c r="R80" s="4"/>
      <c r="S80" s="4"/>
      <c r="T80" s="4"/>
      <c r="U80" s="4"/>
      <c r="V80" s="4"/>
      <c r="W80" s="4"/>
      <c r="X80" s="4"/>
      <c r="Y80" s="4"/>
    </row>
    <row r="81">
      <c r="A81" s="4"/>
      <c r="B81" s="115" t="s">
        <v>99</v>
      </c>
      <c r="L81" s="116" t="s">
        <v>77</v>
      </c>
      <c r="M81" s="132">
        <v>0.0</v>
      </c>
      <c r="N81" s="89"/>
      <c r="O81" s="4"/>
      <c r="P81" s="4"/>
      <c r="Q81" s="4"/>
      <c r="R81" s="4"/>
      <c r="S81" s="4"/>
      <c r="T81" s="4"/>
      <c r="U81" s="4"/>
      <c r="V81" s="4"/>
      <c r="W81" s="4"/>
      <c r="X81" s="4"/>
      <c r="Y81" s="4"/>
    </row>
    <row r="82">
      <c r="A82" s="4"/>
      <c r="B82" s="133" t="s">
        <v>100</v>
      </c>
      <c r="L82" s="116" t="s">
        <v>77</v>
      </c>
      <c r="M82" s="134">
        <f>ROUND(IF(H24=24750,1200,(IF(H24=49500,2400,))),0)</f>
        <v>1200</v>
      </c>
      <c r="N82" s="89"/>
      <c r="O82" s="4"/>
      <c r="P82" s="4"/>
      <c r="Q82" s="4"/>
      <c r="R82" s="4"/>
      <c r="S82" s="4"/>
      <c r="T82" s="4"/>
      <c r="U82" s="4"/>
      <c r="V82" s="4"/>
      <c r="W82" s="4"/>
      <c r="X82" s="4"/>
      <c r="Y82" s="4"/>
    </row>
    <row r="83">
      <c r="A83" s="4"/>
      <c r="B83" s="115" t="s">
        <v>101</v>
      </c>
      <c r="L83" s="116" t="s">
        <v>77</v>
      </c>
      <c r="M83" s="135">
        <v>0.0</v>
      </c>
      <c r="N83" s="89"/>
      <c r="O83" s="4"/>
      <c r="P83" s="4"/>
      <c r="Q83" s="4"/>
      <c r="R83" s="4"/>
      <c r="S83" s="4"/>
      <c r="T83" s="4"/>
      <c r="U83" s="4"/>
      <c r="V83" s="4"/>
      <c r="W83" s="4"/>
      <c r="X83" s="4"/>
      <c r="Y83" s="4"/>
    </row>
    <row r="84">
      <c r="A84" s="4"/>
      <c r="B84" s="115" t="s">
        <v>102</v>
      </c>
      <c r="L84" s="116" t="s">
        <v>77</v>
      </c>
      <c r="M84" s="135">
        <v>0.0</v>
      </c>
      <c r="N84" s="89"/>
      <c r="O84" s="4"/>
      <c r="P84" s="4"/>
      <c r="Q84" s="4"/>
      <c r="R84" s="4"/>
      <c r="S84" s="4"/>
      <c r="T84" s="4"/>
      <c r="U84" s="4"/>
      <c r="V84" s="4"/>
      <c r="W84" s="4"/>
      <c r="X84" s="4"/>
      <c r="Y84" s="4"/>
    </row>
    <row r="85">
      <c r="A85" s="4"/>
      <c r="B85" s="115" t="s">
        <v>103</v>
      </c>
      <c r="L85" s="116" t="s">
        <v>77</v>
      </c>
      <c r="M85" s="135">
        <v>0.0</v>
      </c>
      <c r="N85" s="89"/>
      <c r="O85" s="4"/>
      <c r="P85" s="4"/>
      <c r="Q85" s="4"/>
      <c r="R85" s="4"/>
      <c r="S85" s="4"/>
      <c r="T85" s="4"/>
      <c r="U85" s="4"/>
      <c r="V85" s="4"/>
      <c r="W85" s="4"/>
      <c r="X85" s="4"/>
      <c r="Y85" s="4"/>
    </row>
    <row r="86">
      <c r="A86" s="4"/>
      <c r="B86" s="115" t="s">
        <v>104</v>
      </c>
      <c r="L86" s="116" t="s">
        <v>77</v>
      </c>
      <c r="M86" s="132">
        <v>0.0</v>
      </c>
      <c r="N86" s="89"/>
      <c r="O86" s="4"/>
      <c r="P86" s="4"/>
      <c r="Q86" s="4"/>
      <c r="R86" s="4"/>
      <c r="S86" s="4"/>
      <c r="T86" s="4"/>
      <c r="U86" s="4"/>
      <c r="V86" s="4"/>
      <c r="W86" s="4"/>
      <c r="X86" s="4"/>
      <c r="Y86" s="4"/>
    </row>
    <row r="87">
      <c r="A87" s="4"/>
      <c r="B87" s="115" t="s">
        <v>105</v>
      </c>
      <c r="L87" s="116" t="s">
        <v>77</v>
      </c>
      <c r="M87" s="132">
        <v>0.0</v>
      </c>
      <c r="N87" s="89"/>
      <c r="O87" s="4"/>
      <c r="P87" s="4"/>
      <c r="Q87" s="4"/>
      <c r="R87" s="4"/>
      <c r="S87" s="4"/>
      <c r="T87" s="4"/>
      <c r="U87" s="4"/>
      <c r="V87" s="4"/>
      <c r="W87" s="4"/>
      <c r="X87" s="4"/>
      <c r="Y87" s="4"/>
    </row>
    <row r="88">
      <c r="A88" s="4"/>
      <c r="B88" s="4"/>
      <c r="C88" s="4"/>
      <c r="D88" s="4"/>
      <c r="E88" s="136" t="s">
        <v>106</v>
      </c>
      <c r="L88" s="116" t="s">
        <v>77</v>
      </c>
      <c r="M88" s="131">
        <f>SUM(M80:M87)</f>
        <v>151200</v>
      </c>
      <c r="N88" s="89"/>
      <c r="O88" s="4"/>
      <c r="P88" s="4"/>
      <c r="Q88" s="4"/>
      <c r="R88" s="4"/>
      <c r="S88" s="4"/>
      <c r="T88" s="4"/>
      <c r="U88" s="4"/>
      <c r="V88" s="4"/>
      <c r="W88" s="4"/>
      <c r="X88" s="4"/>
      <c r="Y88" s="4"/>
    </row>
    <row r="89">
      <c r="A89" s="123" t="s">
        <v>107</v>
      </c>
      <c r="B89" s="4"/>
      <c r="C89" s="4"/>
      <c r="D89" s="136" t="s">
        <v>108</v>
      </c>
      <c r="L89" s="116" t="s">
        <v>77</v>
      </c>
      <c r="M89" s="131">
        <f>J66-M88</f>
        <v>1071388</v>
      </c>
      <c r="N89" s="89"/>
      <c r="O89" s="4"/>
      <c r="P89" s="4"/>
      <c r="Q89" s="4"/>
      <c r="R89" s="4"/>
      <c r="S89" s="4"/>
      <c r="T89" s="4"/>
      <c r="U89" s="4"/>
      <c r="V89" s="4"/>
      <c r="W89" s="4"/>
      <c r="X89" s="4"/>
      <c r="Y89" s="4"/>
    </row>
    <row r="90">
      <c r="A90" s="4"/>
      <c r="B90" s="137" t="s">
        <v>109</v>
      </c>
      <c r="L90" s="116" t="s">
        <v>77</v>
      </c>
      <c r="M90" s="138">
        <f>ROUND(M89/10,0)*10</f>
        <v>1071390</v>
      </c>
      <c r="N90" s="89"/>
      <c r="O90" s="4"/>
      <c r="P90" s="4"/>
      <c r="Q90" s="4"/>
      <c r="R90" s="4"/>
      <c r="S90" s="4"/>
      <c r="T90" s="4"/>
      <c r="U90" s="4"/>
      <c r="V90" s="4"/>
      <c r="W90" s="4"/>
      <c r="X90" s="4"/>
      <c r="Y90" s="4"/>
    </row>
    <row r="91" ht="8.25" customHeight="1">
      <c r="A91" s="4"/>
      <c r="B91" s="4"/>
      <c r="C91" s="4"/>
      <c r="D91" s="4"/>
      <c r="E91" s="4"/>
      <c r="F91" s="4"/>
      <c r="G91" s="4"/>
      <c r="H91" s="4"/>
      <c r="I91" s="4"/>
      <c r="J91" s="4"/>
      <c r="K91" s="4"/>
      <c r="L91" s="4"/>
      <c r="M91" s="80"/>
      <c r="N91" s="80"/>
      <c r="O91" s="4"/>
      <c r="P91" s="4"/>
      <c r="Q91" s="4"/>
      <c r="R91" s="4"/>
      <c r="S91" s="4"/>
      <c r="T91" s="4"/>
      <c r="U91" s="4"/>
      <c r="V91" s="4"/>
      <c r="W91" s="4"/>
      <c r="X91" s="4"/>
      <c r="Y91" s="4"/>
    </row>
    <row r="92">
      <c r="A92" s="4"/>
      <c r="B92" s="4"/>
      <c r="C92" s="5"/>
      <c r="D92" s="5"/>
      <c r="E92" s="136" t="s">
        <v>110</v>
      </c>
      <c r="L92" s="139">
        <v>0.05</v>
      </c>
      <c r="M92" s="138">
        <f>ROUND(IF(M90&lt;250000,0,(IF(M90&lt;=350000,(C93-2500),(IF(AND(M90&gt;350000,M90&lt;=500000),(((M90-350000)*0.05)+5000),IF(M90&gt;500000,12500)))))),0)</f>
        <v>12500</v>
      </c>
      <c r="N92" s="89"/>
      <c r="O92" s="4"/>
      <c r="P92" s="4"/>
      <c r="Q92" s="4"/>
      <c r="R92" s="4"/>
      <c r="S92" s="4"/>
      <c r="T92" s="4"/>
      <c r="U92" s="4"/>
      <c r="V92" s="4"/>
      <c r="W92" s="4"/>
      <c r="X92" s="4"/>
      <c r="Y92" s="4"/>
    </row>
    <row r="93">
      <c r="A93" s="4"/>
      <c r="B93" s="4"/>
      <c r="C93" s="140">
        <f>ROUND((M90-250000)*0.1,0)</f>
        <v>82139</v>
      </c>
      <c r="D93" s="10"/>
      <c r="E93" s="4"/>
      <c r="F93" s="4"/>
      <c r="G93" s="4"/>
      <c r="H93" s="4"/>
      <c r="I93" s="4"/>
      <c r="J93" s="4"/>
      <c r="K93" s="4"/>
      <c r="L93" s="141">
        <v>0.2</v>
      </c>
      <c r="M93" s="138">
        <f>ROUND(IF(AND(M90&gt;500000,M90&lt;1000000),((M90-500000)*0.2),IF(M90&gt;1000000,100000,0)),0)</f>
        <v>100000</v>
      </c>
      <c r="N93" s="89"/>
      <c r="O93" s="4"/>
      <c r="P93" s="4"/>
      <c r="Q93" s="4"/>
      <c r="R93" s="4"/>
      <c r="S93" s="4"/>
      <c r="T93" s="4"/>
      <c r="U93" s="4"/>
      <c r="V93" s="4"/>
      <c r="W93" s="4"/>
      <c r="X93" s="4"/>
      <c r="Y93" s="4"/>
    </row>
    <row r="94">
      <c r="A94" s="4"/>
      <c r="B94" s="4"/>
      <c r="C94" s="140">
        <f>ROUND((N90-200000)*0.1,0)</f>
        <v>-20000</v>
      </c>
      <c r="D94" s="10"/>
      <c r="E94" s="4"/>
      <c r="F94" s="4"/>
      <c r="G94" s="4"/>
      <c r="H94" s="4"/>
      <c r="I94" s="4"/>
      <c r="J94" s="4"/>
      <c r="K94" s="4"/>
      <c r="L94" s="141">
        <v>0.3</v>
      </c>
      <c r="M94" s="131">
        <f>ROUND(IF(M90&gt;1000000, ((M90-1000000)*0.3),0),0)</f>
        <v>21417</v>
      </c>
      <c r="N94" s="89"/>
      <c r="O94" s="4"/>
      <c r="P94" s="4"/>
      <c r="Q94" s="4"/>
      <c r="R94" s="4"/>
      <c r="S94" s="4"/>
      <c r="T94" s="4"/>
      <c r="U94" s="4"/>
      <c r="V94" s="4"/>
      <c r="W94" s="4"/>
      <c r="X94" s="4"/>
      <c r="Y94" s="4"/>
    </row>
    <row r="95" ht="5.25" customHeight="1">
      <c r="A95" s="4"/>
      <c r="B95" s="4"/>
      <c r="C95" s="4"/>
      <c r="D95" s="4"/>
      <c r="E95" s="4"/>
      <c r="F95" s="4"/>
      <c r="G95" s="4"/>
      <c r="H95" s="4"/>
      <c r="I95" s="4"/>
      <c r="J95" s="4"/>
      <c r="K95" s="4"/>
      <c r="L95" s="4"/>
      <c r="M95" s="80"/>
      <c r="N95" s="80"/>
      <c r="O95" s="4"/>
      <c r="P95" s="4"/>
      <c r="Q95" s="4"/>
      <c r="R95" s="4"/>
      <c r="S95" s="4"/>
      <c r="T95" s="4"/>
      <c r="U95" s="4"/>
      <c r="V95" s="4"/>
      <c r="W95" s="4"/>
      <c r="X95" s="4"/>
      <c r="Y95" s="4"/>
    </row>
    <row r="96" ht="17.25" customHeight="1">
      <c r="A96" s="4"/>
      <c r="B96" s="4"/>
      <c r="C96" s="4"/>
      <c r="D96" s="4"/>
      <c r="E96" s="4"/>
      <c r="F96" s="136" t="s">
        <v>110</v>
      </c>
      <c r="L96" s="116" t="s">
        <v>77</v>
      </c>
      <c r="M96" s="131">
        <f>M92+M93+M94</f>
        <v>133917</v>
      </c>
      <c r="N96" s="89"/>
      <c r="O96" s="4"/>
      <c r="P96" s="4"/>
      <c r="Q96" s="4"/>
      <c r="R96" s="4"/>
      <c r="S96" s="4"/>
      <c r="T96" s="4"/>
      <c r="U96" s="4"/>
      <c r="V96" s="4"/>
      <c r="W96" s="4"/>
      <c r="X96" s="4"/>
      <c r="Y96" s="4"/>
    </row>
    <row r="97">
      <c r="A97" s="4"/>
      <c r="B97" s="4"/>
      <c r="C97" s="4"/>
      <c r="D97" s="4"/>
      <c r="E97" s="4"/>
      <c r="F97" s="136" t="s">
        <v>111</v>
      </c>
      <c r="L97" s="116" t="s">
        <v>77</v>
      </c>
      <c r="M97" s="131">
        <f>ROUND(M96*0.04,0)</f>
        <v>5357</v>
      </c>
      <c r="N97" s="89"/>
      <c r="O97" s="4"/>
      <c r="P97" s="4"/>
      <c r="Q97" s="4"/>
      <c r="R97" s="4"/>
      <c r="S97" s="4"/>
      <c r="T97" s="4"/>
      <c r="U97" s="4"/>
      <c r="V97" s="4"/>
      <c r="W97" s="4"/>
      <c r="X97" s="4"/>
      <c r="Y97" s="4"/>
    </row>
    <row r="98">
      <c r="A98" s="4"/>
      <c r="B98" s="4"/>
      <c r="C98" s="4"/>
      <c r="D98" s="4"/>
      <c r="E98" s="4"/>
      <c r="F98" s="136" t="s">
        <v>112</v>
      </c>
      <c r="L98" s="116" t="s">
        <v>77</v>
      </c>
      <c r="M98" s="142">
        <f>SUM(M96:M97)</f>
        <v>139274</v>
      </c>
      <c r="N98" s="89"/>
      <c r="O98" s="4"/>
      <c r="P98" s="4"/>
      <c r="Q98" s="4"/>
      <c r="R98" s="4"/>
      <c r="S98" s="4"/>
      <c r="T98" s="4"/>
      <c r="U98" s="4"/>
      <c r="V98" s="4"/>
      <c r="W98" s="4"/>
      <c r="X98" s="4"/>
      <c r="Y98" s="4"/>
    </row>
    <row r="99" ht="6.0" customHeight="1">
      <c r="A99" s="4"/>
      <c r="B99" s="4"/>
      <c r="C99" s="4"/>
      <c r="D99" s="4"/>
      <c r="E99" s="4"/>
      <c r="F99" s="4"/>
      <c r="G99" s="4"/>
      <c r="H99" s="4"/>
      <c r="I99" s="80"/>
      <c r="J99" s="80"/>
      <c r="K99" s="80"/>
      <c r="L99" s="80"/>
      <c r="M99" s="80"/>
      <c r="N99" s="80"/>
      <c r="O99" s="4"/>
      <c r="P99" s="4"/>
      <c r="Q99" s="4"/>
      <c r="R99" s="4"/>
      <c r="S99" s="4"/>
      <c r="T99" s="4"/>
      <c r="U99" s="4"/>
      <c r="V99" s="4"/>
      <c r="W99" s="4"/>
      <c r="X99" s="4"/>
      <c r="Y99" s="4"/>
    </row>
    <row r="100" ht="17.25" customHeight="1">
      <c r="A100" s="4"/>
      <c r="B100" s="4"/>
      <c r="C100" s="4"/>
      <c r="D100" s="105" t="s">
        <v>113</v>
      </c>
      <c r="H100" s="87"/>
      <c r="I100" s="143">
        <f>M27</f>
        <v>84500</v>
      </c>
      <c r="J100" s="89"/>
      <c r="K100" s="130">
        <f>N27</f>
        <v>3285</v>
      </c>
      <c r="L100" s="89"/>
      <c r="M100" s="130">
        <f>SUM(I100,K100)</f>
        <v>87785</v>
      </c>
      <c r="N100" s="89"/>
      <c r="O100" s="4"/>
      <c r="P100" s="4"/>
      <c r="Q100" s="4"/>
      <c r="R100" s="4"/>
      <c r="S100" s="4"/>
      <c r="T100" s="4"/>
      <c r="U100" s="4"/>
      <c r="V100" s="4"/>
      <c r="W100" s="4"/>
      <c r="X100" s="4"/>
      <c r="Y100" s="4"/>
    </row>
    <row r="101" ht="3.0" customHeight="1">
      <c r="A101" s="4"/>
      <c r="B101" s="4"/>
      <c r="C101" s="4"/>
      <c r="D101" s="4"/>
      <c r="E101" s="4"/>
      <c r="F101" s="4"/>
      <c r="G101" s="4"/>
      <c r="H101" s="4"/>
      <c r="I101" s="80"/>
      <c r="J101" s="80"/>
      <c r="K101" s="80"/>
      <c r="L101" s="80"/>
      <c r="M101" s="80"/>
      <c r="N101" s="80"/>
      <c r="O101" s="4"/>
      <c r="P101" s="4"/>
      <c r="Q101" s="4"/>
      <c r="R101" s="4"/>
      <c r="S101" s="4"/>
      <c r="T101" s="4"/>
      <c r="U101" s="4"/>
      <c r="V101" s="4"/>
      <c r="W101" s="4"/>
      <c r="X101" s="4"/>
      <c r="Y101" s="4"/>
    </row>
    <row r="102">
      <c r="A102" s="4"/>
      <c r="B102" s="4"/>
      <c r="C102" s="4"/>
      <c r="D102" s="110" t="s">
        <v>114</v>
      </c>
      <c r="H102" s="87"/>
      <c r="I102" s="144">
        <f>M96-I100</f>
        <v>49417</v>
      </c>
      <c r="J102" s="89"/>
      <c r="K102" s="145">
        <f>M97-K100</f>
        <v>2072</v>
      </c>
      <c r="L102" s="89"/>
      <c r="M102" s="145">
        <f>SUM(I102,K102)</f>
        <v>51489</v>
      </c>
      <c r="N102" s="89"/>
      <c r="O102" s="4"/>
      <c r="P102" s="4"/>
      <c r="Q102" s="4"/>
      <c r="R102" s="4"/>
      <c r="S102" s="4"/>
      <c r="T102" s="4"/>
      <c r="U102" s="4"/>
      <c r="V102" s="4"/>
      <c r="W102" s="4"/>
      <c r="X102" s="4"/>
      <c r="Y102" s="4"/>
    </row>
    <row r="103">
      <c r="A103" s="4"/>
      <c r="B103" s="4"/>
      <c r="C103" s="4"/>
      <c r="D103" s="146" t="s">
        <v>115</v>
      </c>
      <c r="I103" s="4"/>
      <c r="J103" s="4"/>
      <c r="K103" s="4"/>
      <c r="L103" s="4"/>
      <c r="M103" s="4"/>
      <c r="N103" s="4"/>
      <c r="O103" s="4"/>
      <c r="P103" s="4"/>
      <c r="Q103" s="4"/>
      <c r="R103" s="4"/>
      <c r="S103" s="4"/>
      <c r="T103" s="4"/>
      <c r="U103" s="4"/>
      <c r="V103" s="4"/>
      <c r="W103" s="4"/>
      <c r="X103" s="4"/>
      <c r="Y103" s="4"/>
    </row>
    <row r="104" ht="6.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c r="A105" s="4"/>
      <c r="B105" s="4"/>
      <c r="C105" s="4"/>
      <c r="D105" s="4"/>
      <c r="E105" s="4"/>
      <c r="F105" s="4"/>
      <c r="G105" s="4"/>
      <c r="H105" s="4"/>
      <c r="I105" s="4"/>
      <c r="J105" s="136" t="s">
        <v>116</v>
      </c>
      <c r="L105" s="4"/>
      <c r="M105" s="4"/>
      <c r="N105" s="4"/>
      <c r="O105" s="4"/>
      <c r="P105" s="4"/>
      <c r="Q105" s="4"/>
      <c r="R105" s="4"/>
      <c r="S105" s="4"/>
      <c r="T105" s="4"/>
      <c r="U105" s="4"/>
      <c r="V105" s="4"/>
      <c r="W105" s="4"/>
      <c r="X105" s="4"/>
      <c r="Y105" s="4"/>
    </row>
    <row r="106">
      <c r="A106" s="147" t="s">
        <v>117</v>
      </c>
      <c r="B106" s="148">
        <f>B47</f>
        <v>43466</v>
      </c>
      <c r="D106" s="4"/>
      <c r="E106" s="4"/>
      <c r="F106" s="4"/>
      <c r="G106" s="4"/>
      <c r="H106" s="136" t="s">
        <v>118</v>
      </c>
      <c r="L106" s="105" t="str">
        <f>E3</f>
        <v>RAMDHARI</v>
      </c>
      <c r="O106" s="4"/>
      <c r="P106" s="4"/>
      <c r="Q106" s="4"/>
      <c r="R106" s="4"/>
      <c r="S106" s="4"/>
      <c r="T106" s="4"/>
      <c r="U106" s="4"/>
      <c r="V106" s="4"/>
      <c r="W106" s="4"/>
      <c r="X106" s="4"/>
      <c r="Y106" s="4"/>
    </row>
    <row r="107">
      <c r="A107" s="4"/>
      <c r="B107" s="4"/>
      <c r="C107" s="4"/>
      <c r="D107" s="4"/>
      <c r="E107" s="4"/>
      <c r="F107" s="4"/>
      <c r="G107" s="4"/>
      <c r="H107" s="4"/>
      <c r="I107" s="4"/>
      <c r="J107" s="105" t="s">
        <v>2</v>
      </c>
      <c r="L107" s="105" t="str">
        <f>N3</f>
        <v>LECTURER (ENGLISH)</v>
      </c>
      <c r="O107" s="4"/>
      <c r="P107" s="4"/>
      <c r="Q107" s="4"/>
      <c r="R107" s="4"/>
      <c r="S107" s="4"/>
      <c r="T107" s="4"/>
      <c r="U107" s="4"/>
      <c r="V107" s="4"/>
      <c r="W107" s="4"/>
      <c r="X107" s="4"/>
      <c r="Y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row>
  </sheetData>
  <mergeCells count="139">
    <mergeCell ref="K3:M3"/>
    <mergeCell ref="K5:M5"/>
    <mergeCell ref="L30:P31"/>
    <mergeCell ref="A1:P1"/>
    <mergeCell ref="A3:D3"/>
    <mergeCell ref="E3:H3"/>
    <mergeCell ref="N3:P3"/>
    <mergeCell ref="C4:H4"/>
    <mergeCell ref="A5:B5"/>
    <mergeCell ref="N5:P5"/>
    <mergeCell ref="C5:E5"/>
    <mergeCell ref="A6:H6"/>
    <mergeCell ref="E28:G28"/>
    <mergeCell ref="F29:G29"/>
    <mergeCell ref="C30:D30"/>
    <mergeCell ref="A31:B31"/>
    <mergeCell ref="G31:H31"/>
    <mergeCell ref="D37:I37"/>
    <mergeCell ref="J37:P37"/>
    <mergeCell ref="A33:P33"/>
    <mergeCell ref="A34:P34"/>
    <mergeCell ref="A35:C36"/>
    <mergeCell ref="D35:P35"/>
    <mergeCell ref="D36:I36"/>
    <mergeCell ref="J36:P36"/>
    <mergeCell ref="A37:C37"/>
    <mergeCell ref="D41:I42"/>
    <mergeCell ref="J41:P42"/>
    <mergeCell ref="A38:C38"/>
    <mergeCell ref="D38:I38"/>
    <mergeCell ref="J38:P38"/>
    <mergeCell ref="A39:C40"/>
    <mergeCell ref="D39:I40"/>
    <mergeCell ref="J39:P40"/>
    <mergeCell ref="A41:C42"/>
    <mergeCell ref="B67:E67"/>
    <mergeCell ref="B68:I68"/>
    <mergeCell ref="B69:H69"/>
    <mergeCell ref="J69:K69"/>
    <mergeCell ref="B70:H70"/>
    <mergeCell ref="J70:K70"/>
    <mergeCell ref="J71:K71"/>
    <mergeCell ref="B71:H71"/>
    <mergeCell ref="B72:H72"/>
    <mergeCell ref="J72:K72"/>
    <mergeCell ref="B73:H73"/>
    <mergeCell ref="J73:K73"/>
    <mergeCell ref="B74:H74"/>
    <mergeCell ref="B75:H75"/>
    <mergeCell ref="A43:C44"/>
    <mergeCell ref="D43:I44"/>
    <mergeCell ref="J43:P44"/>
    <mergeCell ref="A45:P45"/>
    <mergeCell ref="B47:C47"/>
    <mergeCell ref="I47:K47"/>
    <mergeCell ref="I48:J48"/>
    <mergeCell ref="K48:M48"/>
    <mergeCell ref="A52:P52"/>
    <mergeCell ref="B54:G54"/>
    <mergeCell ref="H54:L54"/>
    <mergeCell ref="M54:O54"/>
    <mergeCell ref="B56:G56"/>
    <mergeCell ref="H56:I56"/>
    <mergeCell ref="B57:G57"/>
    <mergeCell ref="H57:I57"/>
    <mergeCell ref="B58:G58"/>
    <mergeCell ref="H58:I58"/>
    <mergeCell ref="B59:H59"/>
    <mergeCell ref="J59:K59"/>
    <mergeCell ref="B60:E60"/>
    <mergeCell ref="J64:K64"/>
    <mergeCell ref="J66:K66"/>
    <mergeCell ref="B61:E61"/>
    <mergeCell ref="B62:E62"/>
    <mergeCell ref="H62:I62"/>
    <mergeCell ref="B63:E63"/>
    <mergeCell ref="B64:F64"/>
    <mergeCell ref="B65:F65"/>
    <mergeCell ref="H65:I65"/>
    <mergeCell ref="J74:K74"/>
    <mergeCell ref="J75:K75"/>
    <mergeCell ref="B76:H76"/>
    <mergeCell ref="J76:K76"/>
    <mergeCell ref="B77:H77"/>
    <mergeCell ref="J77:K77"/>
    <mergeCell ref="B78:H78"/>
    <mergeCell ref="J78:K78"/>
    <mergeCell ref="J79:K79"/>
    <mergeCell ref="I100:J100"/>
    <mergeCell ref="K100:L100"/>
    <mergeCell ref="J105:K105"/>
    <mergeCell ref="D100:H100"/>
    <mergeCell ref="D102:H102"/>
    <mergeCell ref="I102:J102"/>
    <mergeCell ref="K102:L102"/>
    <mergeCell ref="M102:N102"/>
    <mergeCell ref="D103:H103"/>
    <mergeCell ref="B106:C106"/>
    <mergeCell ref="B79:H79"/>
    <mergeCell ref="B80:I80"/>
    <mergeCell ref="J80:L80"/>
    <mergeCell ref="M80:N80"/>
    <mergeCell ref="B81:K81"/>
    <mergeCell ref="M81:N81"/>
    <mergeCell ref="M82:N82"/>
    <mergeCell ref="M85:N85"/>
    <mergeCell ref="M86:N86"/>
    <mergeCell ref="B82:K82"/>
    <mergeCell ref="B83:K83"/>
    <mergeCell ref="M83:N83"/>
    <mergeCell ref="B84:K84"/>
    <mergeCell ref="M84:N84"/>
    <mergeCell ref="B85:K85"/>
    <mergeCell ref="B86:K86"/>
    <mergeCell ref="B87:K87"/>
    <mergeCell ref="M87:N87"/>
    <mergeCell ref="E88:K88"/>
    <mergeCell ref="M88:N88"/>
    <mergeCell ref="D89:K89"/>
    <mergeCell ref="M89:N89"/>
    <mergeCell ref="M90:N90"/>
    <mergeCell ref="B90:K90"/>
    <mergeCell ref="E92:K92"/>
    <mergeCell ref="M92:N92"/>
    <mergeCell ref="C93:D93"/>
    <mergeCell ref="M93:N93"/>
    <mergeCell ref="C94:D94"/>
    <mergeCell ref="M94:N94"/>
    <mergeCell ref="F96:K96"/>
    <mergeCell ref="M96:N96"/>
    <mergeCell ref="F97:K97"/>
    <mergeCell ref="M97:N97"/>
    <mergeCell ref="F98:K98"/>
    <mergeCell ref="M98:N98"/>
    <mergeCell ref="M100:N100"/>
    <mergeCell ref="H106:K106"/>
    <mergeCell ref="L106:N106"/>
    <mergeCell ref="J107:K107"/>
    <mergeCell ref="L107:N107"/>
  </mergeCells>
  <printOptions gridLines="1" horizontalCentered="1"/>
  <pageMargins bottom="0.75" footer="0.0" header="0.0" left="0.7" right="0.7" top="0.75"/>
  <pageSetup fitToHeight="0" cellComments="atEnd" orientation="landscape" pageOrder="overThenDown"/>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