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ubiakj\Desktop\MR\"/>
    </mc:Choice>
  </mc:AlternateContent>
  <xr:revisionPtr revIDLastSave="0" documentId="8_{81E18230-D6BE-487D-8B43-57387374F766}" xr6:coauthVersionLast="47" xr6:coauthVersionMax="47" xr10:uidLastSave="{00000000-0000-0000-0000-000000000000}"/>
  <workbookProtection workbookAlgorithmName="SHA-512" workbookHashValue="IvzFHYhvi3xv03+DK/rzrZ2sBYYcxqL1+v3+wdj/lDWpsueOSxg178yM6vcBGBchlgoeqZut+m15rrLAcoTvwA==" workbookSaltValue="9khEhyglXONmgBFf0g1T9Q==" workbookSpinCount="100000" lockStructure="1"/>
  <bookViews>
    <workbookView xWindow="-120" yWindow="-120" windowWidth="29040" windowHeight="15720" xr2:uid="{8E685F6D-241E-4BF7-9CBB-FFFADFDF217C}"/>
  </bookViews>
  <sheets>
    <sheet name="Monthly Report" sheetId="1" r:id="rId1"/>
    <sheet name="Fare Calculator" sheetId="5" r:id="rId2"/>
    <sheet name="FAQ and Forms" sheetId="7" r:id="rId3"/>
    <sheet name="Admin" sheetId="2" state="hidden" r:id="rId4"/>
    <sheet name="RTM" sheetId="3" state="hidden" r:id="rId5"/>
    <sheet name="Fare Schedule" sheetId="4" state="hidden" r:id="rId6"/>
  </sheets>
  <definedNames>
    <definedName name="_xlnm._FilterDatabase" localSheetId="5" hidden="1">'Fare Schedule'!$A$2:$E$716</definedName>
    <definedName name="_xlnm._FilterDatabase" localSheetId="0" hidden="1">'Monthly Report'!$I$28:$T$48</definedName>
    <definedName name="_xlnm.Print_Area" localSheetId="2">'FAQ and Forms'!$A$1:$S$68</definedName>
    <definedName name="_xlnm.Print_Area" localSheetId="1">'Fare Calculator'!$A$1:$I$24</definedName>
    <definedName name="_xlnm.Print_Area" localSheetId="0">'Monthly Report'!$A$1:$U$58</definedName>
    <definedName name="Riders">'Monthly Report'!$I$28:$T$48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B21" i="1"/>
  <c r="J8" i="1"/>
  <c r="I4" i="1"/>
  <c r="E17" i="1"/>
  <c r="E28" i="1" a="1"/>
  <c r="E28" i="1" s="1"/>
  <c r="M55" i="1"/>
  <c r="O49" i="1"/>
  <c r="I24" i="1"/>
  <c r="K49" i="1"/>
  <c r="S11" i="1"/>
  <c r="K11" i="1"/>
  <c r="T49" i="1" l="1"/>
  <c r="E45" i="1" s="1"/>
  <c r="S49" i="1"/>
  <c r="E44" i="1" s="1"/>
  <c r="R49" i="1"/>
  <c r="E38" i="1" s="1"/>
  <c r="P49" i="1"/>
  <c r="E43" i="1" s="1"/>
  <c r="Q49" i="1"/>
  <c r="E37" i="1" s="1"/>
  <c r="T51" i="1" l="1"/>
  <c r="E36" i="1"/>
  <c r="L50" i="1" s="1"/>
  <c r="S1" i="1" l="1"/>
  <c r="M9" i="1" l="1"/>
  <c r="T21" i="1" l="1"/>
  <c r="T2" i="1"/>
  <c r="F11" i="5" l="1"/>
  <c r="F12" i="5" s="1"/>
  <c r="S9" i="1" l="1"/>
  <c r="C31" i="1"/>
  <c r="O10" i="1" l="1"/>
  <c r="C23" i="1"/>
  <c r="S13" i="1"/>
  <c r="S12" i="1"/>
  <c r="S14" i="1" s="1"/>
  <c r="K12" i="1" s="1"/>
  <c r="K18" i="1" s="1"/>
  <c r="E39" i="1" s="1"/>
  <c r="E47" i="1" l="1"/>
  <c r="O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Kubiak, Jobie</author>
  </authors>
  <commentList>
    <comment ref="M9" authorId="0" shapeId="0" xr:uid="{8AB77392-D408-47E5-B917-8D191D0295E0}">
      <text>
        <r>
          <rPr>
            <sz val="11"/>
            <color indexed="81"/>
            <rFont val="Arial"/>
            <family val="2"/>
          </rPr>
          <t>Update your primary van number in section 1, cell E13.</t>
        </r>
      </text>
    </comment>
    <comment ref="O9" authorId="0" shapeId="0" xr:uid="{78C1F769-D9AB-4961-A978-89ACF1134CF4}">
      <text>
        <r>
          <rPr>
            <sz val="11"/>
            <color indexed="81"/>
            <rFont val="Arial"/>
            <family val="2"/>
          </rPr>
          <t>Enter last month's ending odometer reading.</t>
        </r>
      </text>
    </comment>
    <comment ref="M11" authorId="0" shapeId="0" xr:uid="{A1EC408C-7ABB-49EC-8FD9-6624E3A4B581}">
      <text>
        <r>
          <rPr>
            <sz val="11"/>
            <color indexed="81"/>
            <rFont val="Arial"/>
            <family val="2"/>
          </rPr>
          <t>Enter six-digit Loaner Van number</t>
        </r>
      </text>
    </comment>
    <comment ref="M15" authorId="0" shapeId="0" xr:uid="{BD5B7656-132E-4BCA-99B9-EAA6A25E1604}">
      <text>
        <r>
          <rPr>
            <sz val="11"/>
            <color indexed="81"/>
            <rFont val="Arial"/>
            <family val="2"/>
          </rPr>
          <t>Request envelopes, clarify any mileage, or tell us of any other changes we should be aware of here.</t>
        </r>
      </text>
    </comment>
    <comment ref="J16" authorId="0" shapeId="0" xr:uid="{7E1D4694-7391-49F9-A555-40CD63674DA9}">
      <text>
        <r>
          <rPr>
            <sz val="11"/>
            <color indexed="81"/>
            <rFont val="Arial"/>
            <family val="2"/>
          </rPr>
          <t>Miles to/from service garage.</t>
        </r>
      </text>
    </comment>
    <comment ref="C17" authorId="0" shapeId="0" xr:uid="{16B4C579-602F-4791-A53F-8696588F816C}">
      <text>
        <r>
          <rPr>
            <sz val="11"/>
            <color indexed="81"/>
            <rFont val="Arial"/>
            <family val="2"/>
          </rPr>
          <t>E-mail your Accounting Representative for a deadline extension.</t>
        </r>
      </text>
    </comment>
    <comment ref="J17" authorId="0" shapeId="0" xr:uid="{1D28D56B-2586-43A8-A830-AB14C47E9CD4}">
      <text>
        <r>
          <rPr>
            <sz val="11"/>
            <color indexed="81"/>
            <rFont val="Tahoma"/>
            <family val="2"/>
          </rPr>
          <t>Miles to/from the Van Distribution Center or other authorized miles. Explain in Comment box.</t>
        </r>
      </text>
    </comment>
    <comment ref="K18" authorId="0" shapeId="0" xr:uid="{96BC813D-7898-4168-AF03-20EEFA917491}">
      <text>
        <r>
          <rPr>
            <sz val="11"/>
            <color indexed="81"/>
            <rFont val="Arial"/>
            <family val="2"/>
          </rPr>
          <t>A negative number here indicates your vanpool drove within the allowable mileage. 
A positive number means your van drove excess miles and will be charged 60 cents per additional mile.</t>
        </r>
      </text>
    </comment>
    <comment ref="C25" authorId="0" shapeId="0" xr:uid="{51408C58-B760-4423-AD1B-5D222CD90B71}">
      <text>
        <r>
          <rPr>
            <sz val="11"/>
            <color indexed="81"/>
            <rFont val="Arial"/>
            <family val="2"/>
          </rPr>
          <t>This is your daily round trip mileage. 
If your route has changed, please email your Vanpool Rep for review.</t>
        </r>
      </text>
    </comment>
    <comment ref="I26" authorId="0" shapeId="0" xr:uid="{3345AC41-3FB3-4B7E-A0AA-773686CE52E5}">
      <text>
        <r>
          <rPr>
            <sz val="11"/>
            <color indexed="81"/>
            <rFont val="Arial"/>
            <family val="2"/>
          </rPr>
          <t>Mark riders who ride less than 50% of your group's schedule. Use the Fare Calculator Tab to help calculate a part-time rider fare.</t>
        </r>
      </text>
    </comment>
    <comment ref="L26" authorId="0" shapeId="0" xr:uid="{1AFDE718-55BB-4C90-8028-1BDEC127C1A0}">
      <text>
        <r>
          <rPr>
            <sz val="11"/>
            <color indexed="81"/>
            <rFont val="Arial"/>
            <family val="2"/>
          </rPr>
          <t>Enter the full ORCA card number (8 or 19 digit depending on card) if rider has a passport or Vanpool Pass. 
To ensure Excel does not alter the longer card numbers, do not copy/paste ORCA numbers into the report.</t>
        </r>
      </text>
    </comment>
    <comment ref="M26" authorId="0" shapeId="0" xr:uid="{088B115D-26AB-437A-8DDF-9C64AF4DBF1C}">
      <text>
        <r>
          <rPr>
            <sz val="11"/>
            <color indexed="81"/>
            <rFont val="Arial"/>
            <family val="2"/>
          </rPr>
          <t>New riders should complete a participant application and ORCA Passport Use Form if needed.</t>
        </r>
      </text>
    </comment>
    <comment ref="N26" authorId="0" shapeId="0" xr:uid="{59471BFE-568D-4397-82DC-8A7DE31573D6}">
      <text>
        <r>
          <rPr>
            <sz val="11"/>
            <color indexed="81"/>
            <rFont val="Arial"/>
            <family val="2"/>
          </rPr>
          <t>After reporting terminated riders, please remove them from following reports.</t>
        </r>
      </text>
    </comment>
    <comment ref="O26" authorId="0" shapeId="0" xr:uid="{1819BC75-589F-423A-8AC6-E84BC950AB65}">
      <text>
        <r>
          <rPr>
            <sz val="11"/>
            <color indexed="81"/>
            <rFont val="Arial"/>
            <family val="2"/>
          </rPr>
          <t>Enter every rider's monthly fare. The Subtotal at the bottom should match the vanpool's Fixed Rate.  Enter each rider's payment method in the following columns. There is a fare calculator on the second tab.</t>
        </r>
      </text>
    </comment>
    <comment ref="P26" authorId="0" shapeId="0" xr:uid="{4CFC303C-76B8-414C-AF55-5FD4CCEC2510}">
      <text>
        <r>
          <rPr>
            <sz val="11"/>
            <color indexed="81"/>
            <rFont val="Arial"/>
            <family val="2"/>
          </rPr>
          <t>Enter rider's passport or UPASS dollar amount here.</t>
        </r>
      </text>
    </comment>
    <comment ref="Q26" authorId="0" shapeId="0" xr:uid="{D91CFF53-F07C-4113-A730-95F90ED39328}">
      <text>
        <r>
          <rPr>
            <sz val="11"/>
            <color indexed="81"/>
            <rFont val="Arial"/>
            <family val="2"/>
          </rPr>
          <t>Vanpool Passes have a maximum value of up to $99. It cannot be more than the rider's monthly fare or shared with other riders.</t>
        </r>
      </text>
    </comment>
    <comment ref="C40" authorId="0" shapeId="0" xr:uid="{8447C49A-8AA6-4FE5-83C7-21610C77E5C3}">
      <text>
        <r>
          <rPr>
            <sz val="11"/>
            <color indexed="81"/>
            <rFont val="Arial"/>
            <family val="2"/>
          </rPr>
          <t>Add $25 late fee if submitting after the 10th.</t>
        </r>
      </text>
    </comment>
    <comment ref="C41" authorId="0" shapeId="0" xr:uid="{7DE8335A-2B9A-4854-8577-7FE00D52BB08}">
      <text>
        <r>
          <rPr>
            <sz val="11"/>
            <color indexed="81"/>
            <rFont val="Arial"/>
            <family val="2"/>
          </rPr>
          <t>Enter a negative sign if applying a credit.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<sst xmlns="http://schemas.openxmlformats.org/spreadsheetml/2006/main" count="3196" uniqueCount="312">
  <si>
    <t>Month</t>
  </si>
  <si>
    <t>Column1</t>
  </si>
  <si>
    <t>Column2</t>
  </si>
  <si>
    <t>RTM for allowable miles</t>
  </si>
  <si>
    <t>Itemized Miles</t>
  </si>
  <si>
    <t>Maintenance Shuttle</t>
  </si>
  <si>
    <t>Other</t>
  </si>
  <si>
    <t>Unused/Excess Miles</t>
  </si>
  <si>
    <t>Fare</t>
  </si>
  <si>
    <t>RTM</t>
  </si>
  <si>
    <t>Van Type</t>
  </si>
  <si>
    <t>Leaf</t>
  </si>
  <si>
    <t>n/a</t>
  </si>
  <si>
    <t>Schedule</t>
  </si>
  <si>
    <t>3-Day</t>
  </si>
  <si>
    <t>7-Passenger</t>
  </si>
  <si>
    <t>4-Day</t>
  </si>
  <si>
    <t>5-Day</t>
  </si>
  <si>
    <t>6-Day</t>
  </si>
  <si>
    <t>7-Day</t>
  </si>
  <si>
    <t>12/15-Passenger</t>
  </si>
  <si>
    <t>Van Size</t>
  </si>
  <si>
    <t>Days in week</t>
  </si>
  <si>
    <t>Employer</t>
  </si>
  <si>
    <t>Comment Box</t>
  </si>
  <si>
    <t>Leaving Rider</t>
  </si>
  <si>
    <t>Voucher</t>
  </si>
  <si>
    <t>Rider Information</t>
  </si>
  <si>
    <t>ORCA or UPASS:</t>
  </si>
  <si>
    <t>Online Payment:</t>
  </si>
  <si>
    <t>Vanpool Pass:</t>
  </si>
  <si>
    <t>Vouchers:</t>
  </si>
  <si>
    <t>Personal Check:</t>
  </si>
  <si>
    <t>+ Excess Mile Charges:</t>
  </si>
  <si>
    <t>+ Late Fee:</t>
  </si>
  <si>
    <t>+/- Monthly Report Adjustment:</t>
  </si>
  <si>
    <t>Fixed Rate</t>
  </si>
  <si>
    <t>Fixed Rate:</t>
  </si>
  <si>
    <t>Bookkeeper Name:</t>
  </si>
  <si>
    <t>Column3</t>
  </si>
  <si>
    <t>Days Traveled</t>
  </si>
  <si>
    <t>Total Allowed Miles</t>
  </si>
  <si>
    <t>Total Miles Traveled</t>
  </si>
  <si>
    <t>Primary Van #</t>
  </si>
  <si>
    <t>Loaner Van #</t>
  </si>
  <si>
    <t>How to Pay</t>
  </si>
  <si>
    <t>Column4</t>
  </si>
  <si>
    <t>RTM (Round Trip Miles)</t>
  </si>
  <si>
    <t>Rideshare Operations</t>
  </si>
  <si>
    <t>KSC-TR-0812</t>
  </si>
  <si>
    <t>201 S. Jackson St</t>
  </si>
  <si>
    <t>Seattle, WA 98104-0770</t>
  </si>
  <si>
    <t>Column5</t>
  </si>
  <si>
    <t>Miles</t>
  </si>
  <si>
    <t>Total Miles:</t>
  </si>
  <si>
    <t>Subtotal:</t>
  </si>
  <si>
    <t>Payment Total:</t>
  </si>
  <si>
    <t>Rider Name</t>
  </si>
  <si>
    <t>(Last Name, First Name)</t>
  </si>
  <si>
    <t>ORCA Card</t>
  </si>
  <si>
    <t>Number</t>
  </si>
  <si>
    <t>New</t>
  </si>
  <si>
    <t>Rider</t>
  </si>
  <si>
    <t>Leaving</t>
  </si>
  <si>
    <t>ORCA</t>
  </si>
  <si>
    <t>UPASS</t>
  </si>
  <si>
    <t>Monthly</t>
  </si>
  <si>
    <t>Vanpool</t>
  </si>
  <si>
    <t>Pass</t>
  </si>
  <si>
    <t>Online</t>
  </si>
  <si>
    <t>Payment</t>
  </si>
  <si>
    <t>Personal</t>
  </si>
  <si>
    <t>Check</t>
  </si>
  <si>
    <t>Work Schedule</t>
  </si>
  <si>
    <t>Ending Mileage</t>
  </si>
  <si>
    <t>Beginning Mileage</t>
  </si>
  <si>
    <t>Balance Due:</t>
  </si>
  <si>
    <t>Rider Count:</t>
  </si>
  <si>
    <t>Full-Time Rider Fare:</t>
  </si>
  <si>
    <t>Part-Time Rider Fare:</t>
  </si>
  <si>
    <t>Fare Calculator</t>
  </si>
  <si>
    <t>Enter the number of full-time and part-time riders, and the vanpool's fixed rate to calculate rider fares.</t>
  </si>
  <si>
    <t>Number of Full-Time riders</t>
  </si>
  <si>
    <t>Number of Part-Time riders</t>
  </si>
  <si>
    <t>Vanpool Fixed Rate</t>
  </si>
  <si>
    <t>This is your worksheet. Do not send a paper copy with your report.</t>
  </si>
  <si>
    <t>Reports without checks could be emailed directly to your Accounting Rep. 
All reports are due by the 10th.* 
Late reports could incur a $25.00 late fee. 
* Request an extension or postage paid envelope from your Accounting Rep.</t>
  </si>
  <si>
    <t>Amounts shown are estimated until payments are received.
Any balance due can be paid online or via check.
Voucher overages are written-off and cannot be credited.</t>
  </si>
  <si>
    <t>Select Revenue Month</t>
  </si>
  <si>
    <t>Revenue Month</t>
  </si>
  <si>
    <t>Van Number:</t>
  </si>
  <si>
    <t>Select current revenue month and enter your group ID, van number, and bookkeeper name.</t>
  </si>
  <si>
    <t>Due Date:</t>
  </si>
  <si>
    <t>Column6</t>
  </si>
  <si>
    <t>Fold</t>
  </si>
  <si>
    <t>Other:</t>
  </si>
  <si>
    <t>Daily Rate</t>
  </si>
  <si>
    <t xml:space="preserve">Enter the fixed rate and any late fees, bank charges or </t>
  </si>
  <si>
    <t>adjustments.</t>
  </si>
  <si>
    <t>&lt;select&gt;</t>
  </si>
  <si>
    <t>Group ID:</t>
  </si>
  <si>
    <t>OrcaNumber</t>
  </si>
  <si>
    <t>Part-Time</t>
  </si>
  <si>
    <t>Enter rider's start or end date</t>
  </si>
  <si>
    <t>Passport /</t>
  </si>
  <si>
    <t>Personal Ck</t>
  </si>
  <si>
    <t>Online Pymt</t>
  </si>
  <si>
    <t>Monthly Fare</t>
  </si>
  <si>
    <t>Time</t>
  </si>
  <si>
    <t>Part-</t>
  </si>
  <si>
    <t>Office Use</t>
  </si>
  <si>
    <t>Riders</t>
  </si>
  <si>
    <t>Column7</t>
  </si>
  <si>
    <t>Column8</t>
  </si>
  <si>
    <t>Column9</t>
  </si>
  <si>
    <r>
      <t xml:space="preserve">Enter </t>
    </r>
    <r>
      <rPr>
        <b/>
        <sz val="10"/>
        <color theme="1"/>
        <rFont val="Arial"/>
        <family val="2"/>
      </rPr>
      <t>last month's</t>
    </r>
    <r>
      <rPr>
        <sz val="10"/>
        <color theme="1"/>
        <rFont val="Arial"/>
        <family val="2"/>
      </rPr>
      <t xml:space="preserve"> RTM, days traveled and any itemized miles.</t>
    </r>
  </si>
  <si>
    <t>Payment Type</t>
  </si>
  <si>
    <r>
      <t xml:space="preserve">Enter these fare amounts on your report, in section 5 (Rider Roster) under Monthly Fare (column O).
</t>
    </r>
    <r>
      <rPr>
        <i/>
        <sz val="9"/>
        <color theme="1"/>
        <rFont val="Arial"/>
        <family val="2"/>
      </rPr>
      <t>You may need to adjust a rider's fare by a few cents in order to balance.</t>
    </r>
  </si>
  <si>
    <t>Forms</t>
  </si>
  <si>
    <t>Monthly Vanpool/Vanshare Report</t>
  </si>
  <si>
    <t>Select the RTM, schedule, and van size for the current month to get your group's Fixed Rate. Notify your Accounting Rep of any updates.</t>
  </si>
  <si>
    <t>Trip Information</t>
  </si>
  <si>
    <t>Van Mileage</t>
  </si>
  <si>
    <r>
      <t xml:space="preserve">Enter </t>
    </r>
    <r>
      <rPr>
        <b/>
        <sz val="10"/>
        <color theme="1"/>
        <rFont val="Arial"/>
        <family val="2"/>
      </rPr>
      <t xml:space="preserve">last month's </t>
    </r>
    <r>
      <rPr>
        <sz val="10"/>
        <color theme="1"/>
        <rFont val="Arial"/>
        <family val="2"/>
      </rPr>
      <t>odometer readings for your primary van and any loaner vehicles.</t>
    </r>
  </si>
  <si>
    <t>Trip Information for June</t>
  </si>
  <si>
    <t>Van Mileage for June</t>
  </si>
  <si>
    <t>Trip Information for April</t>
  </si>
  <si>
    <t>Trip Information for May</t>
  </si>
  <si>
    <t>Trip Information for July</t>
  </si>
  <si>
    <t>Trip Information for August</t>
  </si>
  <si>
    <t>Trip Information for September</t>
  </si>
  <si>
    <t>Trip Information for October</t>
  </si>
  <si>
    <t>Trip Information for November</t>
  </si>
  <si>
    <t>Trip Information for December</t>
  </si>
  <si>
    <t>Trip Information for January</t>
  </si>
  <si>
    <t>Trip Information for February</t>
  </si>
  <si>
    <t>Trip Information for March</t>
  </si>
  <si>
    <t>Van Mileage for April</t>
  </si>
  <si>
    <t>Van Mileage for May</t>
  </si>
  <si>
    <t>Van Mileage for July</t>
  </si>
  <si>
    <t>Van Mileage for August</t>
  </si>
  <si>
    <t>Van Mileage for September</t>
  </si>
  <si>
    <t>Van Mileage for October</t>
  </si>
  <si>
    <t>Van Mileage for November</t>
  </si>
  <si>
    <t>Van Mileage for December</t>
  </si>
  <si>
    <t>Van Mileage for January</t>
  </si>
  <si>
    <t>Van Mileage for February</t>
  </si>
  <si>
    <t>Van Mileage for March</t>
  </si>
  <si>
    <t>Rider Roster for May</t>
  </si>
  <si>
    <t>Rider Roster for June</t>
  </si>
  <si>
    <t>Rider Roster for July</t>
  </si>
  <si>
    <t>Rider Roster for August</t>
  </si>
  <si>
    <t>Rider Roster for September</t>
  </si>
  <si>
    <t>Rider Roster for October</t>
  </si>
  <si>
    <t>Rider Roster for November</t>
  </si>
  <si>
    <t>Rider Roster for December</t>
  </si>
  <si>
    <t>Rider Roster for January</t>
  </si>
  <si>
    <t>Rider Roster for February</t>
  </si>
  <si>
    <t>Rider Roster for March</t>
  </si>
  <si>
    <t>Rider Roster for April</t>
  </si>
  <si>
    <t>Revenue for May</t>
  </si>
  <si>
    <t>Revenue for June</t>
  </si>
  <si>
    <t>Revenue for July</t>
  </si>
  <si>
    <t>Revenue for August</t>
  </si>
  <si>
    <t>Revenue for September</t>
  </si>
  <si>
    <t>Revenue for October</t>
  </si>
  <si>
    <t>Revenue for November</t>
  </si>
  <si>
    <t>Revenue for December</t>
  </si>
  <si>
    <t>Revenue for January</t>
  </si>
  <si>
    <t>Revenue for February</t>
  </si>
  <si>
    <t>Revenue for March</t>
  </si>
  <si>
    <t>Revenue for April</t>
  </si>
  <si>
    <t>Fixed Rate for May</t>
  </si>
  <si>
    <t>Fixed Rate for June</t>
  </si>
  <si>
    <t>Fixed Rate for July</t>
  </si>
  <si>
    <t>Fixed Rate for August</t>
  </si>
  <si>
    <t>Fixed Rate for September</t>
  </si>
  <si>
    <t>Fixed Rate for October</t>
  </si>
  <si>
    <t>Fixed Rate for November</t>
  </si>
  <si>
    <t>Fixed Rate for December</t>
  </si>
  <si>
    <t>Fixed Rate for January</t>
  </si>
  <si>
    <t>Fixed Rate for February</t>
  </si>
  <si>
    <t>Fixed Rate for March</t>
  </si>
  <si>
    <t>Fixed Rate for April</t>
  </si>
  <si>
    <t>Bookkeeping FAQ</t>
  </si>
  <si>
    <t>January 2027</t>
  </si>
  <si>
    <t>October 2026</t>
  </si>
  <si>
    <t>November 2026</t>
  </si>
  <si>
    <t>December 2026</t>
  </si>
  <si>
    <t>August 2026</t>
  </si>
  <si>
    <t>September 2026</t>
  </si>
  <si>
    <t>August 2026 Trip Information and Mileage</t>
  </si>
  <si>
    <t>September 2026 Trip Information and Mileage</t>
  </si>
  <si>
    <t>October 2026 Trip Information and Mileage</t>
  </si>
  <si>
    <t>November 2026 Trip Information and Mileage</t>
  </si>
  <si>
    <t>December 2026 Trip Information and Mileage</t>
  </si>
  <si>
    <t>Revenue and Ridership for September 2026</t>
  </si>
  <si>
    <t>Revenue and Ridership for October 2026</t>
  </si>
  <si>
    <t>Revenue and Ridership for November 2026</t>
  </si>
  <si>
    <t>Revenue and Ridership for December 2026</t>
  </si>
  <si>
    <t>September 10th, 2026</t>
  </si>
  <si>
    <t>October 10th, 2026</t>
  </si>
  <si>
    <t>November 10th, 2026</t>
  </si>
  <si>
    <t>December 10th, 2026</t>
  </si>
  <si>
    <t>January 10th, 2027</t>
  </si>
  <si>
    <t>Pay Online:</t>
  </si>
  <si>
    <t>Address:</t>
  </si>
  <si>
    <t>Pay with Check:</t>
  </si>
  <si>
    <t>Vanshare</t>
  </si>
  <si>
    <t>6-Passenger (ADA)</t>
  </si>
  <si>
    <t>9-80'</t>
  </si>
  <si>
    <t>February 2027</t>
  </si>
  <si>
    <t>March 2027</t>
  </si>
  <si>
    <t>April 2027</t>
  </si>
  <si>
    <t>March 2028</t>
  </si>
  <si>
    <t>April 2028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</si>
  <si>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</si>
  <si>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</si>
  <si>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</si>
  <si>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</si>
  <si>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</si>
  <si>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</si>
  <si>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</si>
  <si>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</si>
  <si>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January 2028</t>
  </si>
  <si>
    <t>February 2028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</si>
  <si>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</si>
  <si>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</si>
  <si>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</si>
  <si>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</si>
  <si>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</si>
  <si>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</si>
  <si>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</si>
  <si>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</si>
  <si>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January 2029</t>
  </si>
  <si>
    <t>January 2027 Trip Information and Mileage</t>
  </si>
  <si>
    <t>February 2027 Trip Information and Mileage</t>
  </si>
  <si>
    <t>March 2027 Trip Information and Mileage</t>
  </si>
  <si>
    <t>April 2027 Trip Information and Mileage</t>
  </si>
  <si>
    <t>May 2027 Trip Information and Mileage</t>
  </si>
  <si>
    <t>June 2027 Trip Information and Mileage</t>
  </si>
  <si>
    <t>July 2027 Trip Information and Mileage</t>
  </si>
  <si>
    <t>August 2027 Trip Information and Mileage</t>
  </si>
  <si>
    <t>September 2027 Trip Information and Mileage</t>
  </si>
  <si>
    <t>October 2027 Trip Information and Mileage</t>
  </si>
  <si>
    <t>November 2027 Trip Information and Mileage</t>
  </si>
  <si>
    <t>December 2027 Trip Information and Mileage</t>
  </si>
  <si>
    <t>January 2028 Trip Information and Mileage</t>
  </si>
  <si>
    <t>February 2028 Trip Information and Mileage</t>
  </si>
  <si>
    <t>March 2028 Trip Information and Mileage</t>
  </si>
  <si>
    <t>April 2028 Trip Information and Mileage</t>
  </si>
  <si>
    <t>May 2028 Trip Information and Mileage</t>
  </si>
  <si>
    <t>June 2028 Trip Information and Mileage</t>
  </si>
  <si>
    <t>July 2028 Trip Information and Mileage</t>
  </si>
  <si>
    <t>August 2028 Trip Information and Mileage</t>
  </si>
  <si>
    <t>September 2028 Trip Information and Mileage</t>
  </si>
  <si>
    <t>October 2028 Trip Information and Mileage</t>
  </si>
  <si>
    <t>November 2028 Trip Information and Mileage</t>
  </si>
  <si>
    <t>December 2028 Trip Information and Mileage</t>
  </si>
  <si>
    <t>Revenue and Ridership for January 2027</t>
  </si>
  <si>
    <t>Revenue and Ridership for February 2027</t>
  </si>
  <si>
    <t>Revenue and Ridership for January 2029</t>
  </si>
  <si>
    <t>Revenue and Ridership for March 2027</t>
  </si>
  <si>
    <t>Revenue and Ridership for March 2028</t>
  </si>
  <si>
    <t>Revenue and Ridership for April 2028</t>
  </si>
  <si>
    <t>Revenue and Ridership for May 2028</t>
  </si>
  <si>
    <t>Revenue and Ridership for June 2028</t>
  </si>
  <si>
    <t>Revenue and Ridership for July 2028</t>
  </si>
  <si>
    <t>Revenue and Ridership for August 2028</t>
  </si>
  <si>
    <t>Revenue and Ridership for September 2028</t>
  </si>
  <si>
    <t>Revenue and Ridership for October 2028</t>
  </si>
  <si>
    <t>Revenue and Ridership for November 2028</t>
  </si>
  <si>
    <t>Revenue and Ridership for December 2028</t>
  </si>
  <si>
    <t>Revenue and Ridership for April 2027</t>
  </si>
  <si>
    <t>Revenue and Ridership for May 2027</t>
  </si>
  <si>
    <t>Revenue and Ridership for June 2027</t>
  </si>
  <si>
    <t>Revenue and Ridership for July 2027</t>
  </si>
  <si>
    <t>Revenue and Ridership for August 2027</t>
  </si>
  <si>
    <t>Revenue and Ridership for September 2027</t>
  </si>
  <si>
    <t>Revenue and Ridership for October 2027</t>
  </si>
  <si>
    <t>Revenue and Ridership for November 2027</t>
  </si>
  <si>
    <t>Revenue and Ridership for December 2027</t>
  </si>
  <si>
    <t>Revenue and Ridership for January 2028</t>
  </si>
  <si>
    <t>Revenue and Ridership for February 2028</t>
  </si>
  <si>
    <t>February 10th, 2027</t>
  </si>
  <si>
    <t>March 10th, 2027</t>
  </si>
  <si>
    <t>April 10th, 2027</t>
  </si>
  <si>
    <t>May 10th, 2027</t>
  </si>
  <si>
    <t>June 10th, 2027</t>
  </si>
  <si>
    <t>July 10th, 2027</t>
  </si>
  <si>
    <t>August 10th, 2027</t>
  </si>
  <si>
    <t>September 10th, 2027</t>
  </si>
  <si>
    <t>October 10th, 2027</t>
  </si>
  <si>
    <t>November 10th, 2027</t>
  </si>
  <si>
    <t>December 10th, 2027</t>
  </si>
  <si>
    <t>January 10th, 2028</t>
  </si>
  <si>
    <t>February 10th, 2028</t>
  </si>
  <si>
    <t>March 10th, 2028</t>
  </si>
  <si>
    <t>April 10th, 2028</t>
  </si>
  <si>
    <t>May 10th, 2028</t>
  </si>
  <si>
    <t>June 10th, 2028</t>
  </si>
  <si>
    <t>July 10th, 2028</t>
  </si>
  <si>
    <t>August 10th, 2028</t>
  </si>
  <si>
    <t>September 10th, 2028</t>
  </si>
  <si>
    <t>October 10th, 2028</t>
  </si>
  <si>
    <t>November 10th, 2028</t>
  </si>
  <si>
    <t>December 10th, 2028</t>
  </si>
  <si>
    <t>January 10th, 2029</t>
  </si>
  <si>
    <t>Accounting Forms and Documents</t>
  </si>
  <si>
    <t>RTM for Fare</t>
  </si>
  <si>
    <t>v 8/2026</t>
  </si>
  <si>
    <t>Miles driven over the allowed limit are charged at 67 cents per 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</si>
</sst>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_);[Red]\(0\)"/>
    <numFmt numFmtId="165" formatCode="&quot;$&quot;#,##0.00"/>
    <numFmt numFmtId="166" formatCode="m/d/yy;@"/>
  </numFmts>
  <fonts count="4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4"/>
      <color theme="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indexed="81"/>
      <name val="Arial"/>
      <family val="2"/>
    </font>
    <font>
      <sz val="10"/>
      <color theme="0" tint="-0.49998474074526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4" tint="-0.249977111117893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1"/>
      <color theme="1" tint="0.34998626667073579"/>
      <name val="Arial"/>
      <family val="2"/>
    </font>
    <font>
      <sz val="11"/>
      <color theme="8" tint="-0.249977111117893"/>
      <name val="Arial"/>
      <family val="2"/>
    </font>
    <font>
      <u/>
      <sz val="11"/>
      <color theme="10"/>
      <name val="Arial"/>
      <family val="2"/>
    </font>
    <font>
      <b/>
      <sz val="18"/>
      <name val="Arial Black"/>
      <family val="2"/>
    </font>
    <font>
      <b/>
      <i/>
      <sz val="11"/>
      <color rgb="FFFF0000"/>
      <name val="Arial"/>
      <family val="2"/>
    </font>
    <font>
      <b/>
      <sz val="22"/>
      <color theme="0"/>
      <name val="Arial"/>
      <family val="2"/>
    </font>
    <font>
      <b/>
      <sz val="22"/>
      <name val="Arial"/>
      <family val="2"/>
    </font>
    <font>
      <b/>
      <sz val="11"/>
      <color theme="8" tint="-0.249977111117893"/>
      <name val="Arial"/>
      <family val="2"/>
    </font>
    <font>
      <b/>
      <sz val="22"/>
      <color theme="1"/>
      <name val="Arial"/>
      <family val="2"/>
    </font>
    <font>
      <b/>
      <sz val="16"/>
      <color theme="1"/>
      <name val="Arial"/>
      <family val="2"/>
    </font>
    <font>
      <b/>
      <sz val="28"/>
      <color theme="1"/>
      <name val="Arial"/>
      <family val="2"/>
    </font>
    <font>
      <sz val="11"/>
      <color rgb="FF000000"/>
      <name val="Calibri"/>
      <family val="2"/>
    </font>
    <font>
      <sz val="11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5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0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/>
      </left>
      <right style="thin">
        <color theme="0" tint="-0.499984740745262"/>
      </right>
      <top style="thin">
        <color theme="0" tint="-4.9989318521683403E-2"/>
      </top>
      <bottom/>
      <diagonal/>
    </border>
    <border>
      <left style="thin">
        <color theme="0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4.9989318521683403E-2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 tint="-0.14999847407452621"/>
      </right>
      <top/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4.9989318521683403E-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499984740745262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/>
      </right>
      <top/>
      <bottom/>
      <diagonal/>
    </border>
    <border>
      <left style="thin">
        <color theme="0" tint="-0.499984740745262"/>
      </left>
      <right style="thin">
        <color theme="0"/>
      </right>
      <top/>
      <bottom style="thin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14999847407452621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/>
      </bottom>
      <diagonal/>
    </border>
    <border>
      <left/>
      <right/>
      <top style="thin">
        <color theme="0" tint="-0.499984740745262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/>
      </top>
      <bottom/>
      <diagonal/>
    </border>
    <border>
      <left/>
      <right style="thin">
        <color theme="0"/>
      </right>
      <top style="thin">
        <color theme="0" tint="-0.499984740745262"/>
      </top>
      <bottom style="thin">
        <color theme="0"/>
      </bottom>
      <diagonal/>
    </border>
    <border>
      <left style="thin">
        <color theme="0"/>
      </left>
      <right/>
      <top style="thin">
        <color theme="0" tint="-0.499984740745262"/>
      </top>
      <bottom style="thin">
        <color theme="0" tint="-0.14999847407452621"/>
      </bottom>
      <diagonal/>
    </border>
    <border>
      <left/>
      <right style="thin">
        <color theme="0"/>
      </right>
      <top style="thin">
        <color theme="0" tint="-0.499984740745262"/>
      </top>
      <bottom style="thin">
        <color theme="0" tint="-0.14999847407452621"/>
      </bottom>
      <diagonal/>
    </border>
    <border>
      <left style="thin">
        <color theme="0" tint="-0.499984740745262"/>
      </left>
      <right/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 tint="-4.9989318521683403E-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0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3" borderId="0" xfId="0" applyFont="1" applyFill="1"/>
    <xf numFmtId="0" fontId="3" fillId="0" borderId="0" xfId="0" applyFont="1"/>
    <xf numFmtId="0" fontId="4" fillId="6" borderId="2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44" fontId="4" fillId="3" borderId="0" xfId="0" applyNumberFormat="1" applyFont="1" applyFill="1" applyAlignment="1">
      <alignment vertical="center"/>
    </xf>
    <xf numFmtId="0" fontId="0" fillId="2" borderId="0" xfId="0" applyFill="1"/>
    <xf numFmtId="0" fontId="0" fillId="3" borderId="0" xfId="0" applyFill="1"/>
    <xf numFmtId="0" fontId="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15" fillId="4" borderId="28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top"/>
    </xf>
    <xf numFmtId="165" fontId="0" fillId="0" borderId="0" xfId="0" applyNumberFormat="1"/>
    <xf numFmtId="0" fontId="13" fillId="0" borderId="0" xfId="0" applyFont="1" applyAlignment="1">
      <alignment horizontal="center"/>
    </xf>
    <xf numFmtId="44" fontId="4" fillId="9" borderId="28" xfId="0" applyNumberFormat="1" applyFont="1" applyFill="1" applyBorder="1" applyAlignment="1">
      <alignment vertical="center"/>
    </xf>
    <xf numFmtId="49" fontId="1" fillId="0" borderId="0" xfId="0" applyNumberFormat="1" applyFont="1"/>
    <xf numFmtId="0" fontId="4" fillId="6" borderId="29" xfId="0" applyFont="1" applyFill="1" applyBorder="1" applyAlignment="1" applyProtection="1">
      <alignment horizontal="center" vertical="center"/>
      <protection locked="0"/>
    </xf>
    <xf numFmtId="44" fontId="4" fillId="6" borderId="28" xfId="0" applyNumberFormat="1" applyFont="1" applyFill="1" applyBorder="1" applyProtection="1">
      <protection locked="0"/>
    </xf>
    <xf numFmtId="0" fontId="3" fillId="3" borderId="0" xfId="0" applyFont="1" applyFill="1" applyAlignment="1">
      <alignment vertical="top" wrapText="1"/>
    </xf>
    <xf numFmtId="0" fontId="18" fillId="3" borderId="0" xfId="0" applyFont="1" applyFill="1" applyAlignment="1">
      <alignment horizontal="center"/>
    </xf>
    <xf numFmtId="0" fontId="9" fillId="0" borderId="0" xfId="0" applyFont="1" applyAlignment="1">
      <alignment vertical="top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38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wrapText="1"/>
    </xf>
    <xf numFmtId="0" fontId="9" fillId="3" borderId="0" xfId="0" applyFont="1" applyFill="1" applyAlignment="1">
      <alignment horizontal="right"/>
    </xf>
    <xf numFmtId="8" fontId="9" fillId="3" borderId="0" xfId="0" applyNumberFormat="1" applyFont="1" applyFill="1" applyAlignment="1">
      <alignment horizontal="right"/>
    </xf>
    <xf numFmtId="0" fontId="21" fillId="3" borderId="0" xfId="0" applyFont="1" applyFill="1" applyAlignment="1">
      <alignment vertical="center" wrapText="1"/>
    </xf>
    <xf numFmtId="3" fontId="3" fillId="8" borderId="28" xfId="0" applyNumberFormat="1" applyFont="1" applyFill="1" applyBorder="1" applyAlignment="1">
      <alignment horizontal="center" vertical="center"/>
    </xf>
    <xf numFmtId="0" fontId="7" fillId="6" borderId="28" xfId="0" applyFont="1" applyFill="1" applyBorder="1" applyAlignment="1" applyProtection="1">
      <alignment horizontal="center" vertical="center" shrinkToFit="1"/>
      <protection locked="0"/>
    </xf>
    <xf numFmtId="0" fontId="7" fillId="6" borderId="28" xfId="0" applyFont="1" applyFill="1" applyBorder="1" applyAlignment="1" applyProtection="1">
      <alignment horizontal="left" shrinkToFit="1"/>
      <protection locked="0"/>
    </xf>
    <xf numFmtId="8" fontId="7" fillId="6" borderId="28" xfId="0" applyNumberFormat="1" applyFont="1" applyFill="1" applyBorder="1" applyAlignment="1" applyProtection="1">
      <alignment horizontal="right" vertical="center" shrinkToFit="1"/>
      <protection locked="0"/>
    </xf>
    <xf numFmtId="44" fontId="4" fillId="6" borderId="3" xfId="0" applyNumberFormat="1" applyFont="1" applyFill="1" applyBorder="1" applyProtection="1">
      <protection locked="0"/>
    </xf>
    <xf numFmtId="0" fontId="7" fillId="4" borderId="3" xfId="0" applyFont="1" applyFill="1" applyBorder="1" applyAlignment="1">
      <alignment horizontal="left" vertical="center" shrinkToFit="1"/>
    </xf>
    <xf numFmtId="44" fontId="3" fillId="4" borderId="3" xfId="0" applyNumberFormat="1" applyFont="1" applyFill="1" applyBorder="1" applyProtection="1">
      <protection locked="0"/>
    </xf>
    <xf numFmtId="44" fontId="18" fillId="4" borderId="3" xfId="0" applyNumberFormat="1" applyFont="1" applyFill="1" applyBorder="1" applyAlignment="1" applyProtection="1">
      <alignment vertical="center"/>
      <protection locked="0"/>
    </xf>
    <xf numFmtId="0" fontId="3" fillId="3" borderId="30" xfId="0" applyFont="1" applyFill="1" applyBorder="1"/>
    <xf numFmtId="0" fontId="3" fillId="3" borderId="0" xfId="0" applyFont="1" applyFill="1" applyAlignment="1">
      <alignment horizontal="left"/>
    </xf>
    <xf numFmtId="8" fontId="9" fillId="3" borderId="0" xfId="0" applyNumberFormat="1" applyFont="1" applyFill="1"/>
    <xf numFmtId="3" fontId="3" fillId="3" borderId="0" xfId="0" applyNumberFormat="1" applyFont="1" applyFill="1" applyAlignment="1">
      <alignment horizontal="center" vertical="center"/>
    </xf>
    <xf numFmtId="3" fontId="3" fillId="6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vertical="center"/>
    </xf>
    <xf numFmtId="0" fontId="10" fillId="3" borderId="0" xfId="0" applyFont="1" applyFill="1" applyAlignment="1">
      <alignment vertical="center"/>
    </xf>
    <xf numFmtId="3" fontId="9" fillId="3" borderId="33" xfId="0" applyNumberFormat="1" applyFont="1" applyFill="1" applyBorder="1" applyAlignment="1">
      <alignment horizontal="center" vertical="center"/>
    </xf>
    <xf numFmtId="3" fontId="20" fillId="6" borderId="44" xfId="0" applyNumberFormat="1" applyFont="1" applyFill="1" applyBorder="1" applyAlignment="1" applyProtection="1">
      <alignment horizontal="center" vertical="center"/>
      <protection locked="0"/>
    </xf>
    <xf numFmtId="3" fontId="3" fillId="6" borderId="45" xfId="0" applyNumberFormat="1" applyFont="1" applyFill="1" applyBorder="1" applyAlignment="1" applyProtection="1">
      <alignment horizontal="center" vertical="center"/>
      <protection locked="0"/>
    </xf>
    <xf numFmtId="0" fontId="3" fillId="4" borderId="47" xfId="0" applyFont="1" applyFill="1" applyBorder="1" applyAlignment="1">
      <alignment vertical="center"/>
    </xf>
    <xf numFmtId="0" fontId="11" fillId="3" borderId="0" xfId="1" applyFont="1" applyFill="1" applyBorder="1" applyAlignment="1" applyProtection="1">
      <alignment vertical="top"/>
    </xf>
    <xf numFmtId="0" fontId="27" fillId="2" borderId="48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/>
    </xf>
    <xf numFmtId="0" fontId="27" fillId="2" borderId="27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top"/>
    </xf>
    <xf numFmtId="0" fontId="4" fillId="2" borderId="25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/>
    </xf>
    <xf numFmtId="0" fontId="28" fillId="2" borderId="38" xfId="0" applyFont="1" applyFill="1" applyBorder="1" applyAlignment="1">
      <alignment horizontal="center" vertical="top"/>
    </xf>
    <xf numFmtId="0" fontId="27" fillId="2" borderId="52" xfId="0" applyFont="1" applyFill="1" applyBorder="1" applyAlignment="1">
      <alignment wrapText="1"/>
    </xf>
    <xf numFmtId="0" fontId="27" fillId="2" borderId="55" xfId="0" applyFont="1" applyFill="1" applyBorder="1" applyAlignment="1">
      <alignment horizontal="center" wrapText="1"/>
    </xf>
    <xf numFmtId="0" fontId="27" fillId="7" borderId="26" xfId="0" applyFont="1" applyFill="1" applyBorder="1" applyAlignment="1">
      <alignment horizontal="center" wrapText="1"/>
    </xf>
    <xf numFmtId="0" fontId="27" fillId="5" borderId="15" xfId="0" applyFont="1" applyFill="1" applyBorder="1" applyAlignment="1">
      <alignment horizontal="center" wrapText="1"/>
    </xf>
    <xf numFmtId="0" fontId="27" fillId="5" borderId="17" xfId="0" applyFont="1" applyFill="1" applyBorder="1" applyAlignment="1">
      <alignment horizontal="center" wrapText="1"/>
    </xf>
    <xf numFmtId="0" fontId="27" fillId="5" borderId="18" xfId="0" applyFont="1" applyFill="1" applyBorder="1" applyAlignment="1">
      <alignment horizontal="center" wrapText="1"/>
    </xf>
    <xf numFmtId="0" fontId="27" fillId="5" borderId="22" xfId="0" applyFont="1" applyFill="1" applyBorder="1" applyAlignment="1">
      <alignment horizontal="center" wrapText="1"/>
    </xf>
    <xf numFmtId="0" fontId="27" fillId="7" borderId="27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23" xfId="0" applyFont="1" applyFill="1" applyBorder="1" applyAlignment="1">
      <alignment horizontal="center" vertical="top" wrapText="1"/>
    </xf>
    <xf numFmtId="0" fontId="29" fillId="7" borderId="37" xfId="0" applyFont="1" applyFill="1" applyBorder="1" applyAlignment="1">
      <alignment horizontal="center" vertical="center" wrapText="1"/>
    </xf>
    <xf numFmtId="0" fontId="29" fillId="7" borderId="27" xfId="0" applyFont="1" applyFill="1" applyBorder="1" applyAlignment="1">
      <alignment horizontal="center" vertical="top" wrapText="1"/>
    </xf>
    <xf numFmtId="0" fontId="30" fillId="5" borderId="13" xfId="0" applyFont="1" applyFill="1" applyBorder="1" applyAlignment="1">
      <alignment horizontal="center" vertical="center" wrapText="1"/>
    </xf>
    <xf numFmtId="0" fontId="30" fillId="5" borderId="23" xfId="0" applyFont="1" applyFill="1" applyBorder="1" applyAlignment="1">
      <alignment horizontal="center" vertical="center" wrapText="1"/>
    </xf>
    <xf numFmtId="0" fontId="3" fillId="3" borderId="33" xfId="0" applyFont="1" applyFill="1" applyBorder="1"/>
    <xf numFmtId="0" fontId="11" fillId="3" borderId="30" xfId="1" applyFont="1" applyFill="1" applyBorder="1" applyAlignment="1" applyProtection="1">
      <alignment vertical="top"/>
    </xf>
    <xf numFmtId="0" fontId="26" fillId="3" borderId="30" xfId="0" applyFont="1" applyFill="1" applyBorder="1" applyAlignment="1">
      <alignment vertical="center" wrapText="1"/>
    </xf>
    <xf numFmtId="0" fontId="10" fillId="3" borderId="30" xfId="0" applyFont="1" applyFill="1" applyBorder="1" applyAlignment="1">
      <alignment horizontal="center" wrapText="1"/>
    </xf>
    <xf numFmtId="0" fontId="10" fillId="3" borderId="30" xfId="0" applyFont="1" applyFill="1" applyBorder="1" applyAlignment="1">
      <alignment horizontal="center" vertical="center" wrapText="1"/>
    </xf>
    <xf numFmtId="8" fontId="9" fillId="3" borderId="30" xfId="0" applyNumberFormat="1" applyFont="1" applyFill="1" applyBorder="1" applyAlignment="1">
      <alignment horizontal="right"/>
    </xf>
    <xf numFmtId="0" fontId="9" fillId="3" borderId="30" xfId="0" applyFont="1" applyFill="1" applyBorder="1"/>
    <xf numFmtId="0" fontId="9" fillId="3" borderId="30" xfId="0" applyFont="1" applyFill="1" applyBorder="1" applyAlignment="1">
      <alignment horizontal="right"/>
    </xf>
    <xf numFmtId="0" fontId="3" fillId="3" borderId="59" xfId="0" applyFont="1" applyFill="1" applyBorder="1"/>
    <xf numFmtId="0" fontId="28" fillId="2" borderId="49" xfId="0" applyFont="1" applyFill="1" applyBorder="1" applyAlignment="1">
      <alignment horizontal="center" vertical="top" wrapText="1"/>
    </xf>
    <xf numFmtId="0" fontId="27" fillId="2" borderId="48" xfId="0" applyFont="1" applyFill="1" applyBorder="1" applyAlignment="1">
      <alignment horizontal="center" wrapText="1"/>
    </xf>
    <xf numFmtId="49" fontId="7" fillId="6" borderId="28" xfId="0" applyNumberFormat="1" applyFont="1" applyFill="1" applyBorder="1" applyAlignment="1" applyProtection="1">
      <alignment horizontal="center" shrinkToFit="1"/>
      <protection locked="0"/>
    </xf>
    <xf numFmtId="166" fontId="7" fillId="6" borderId="28" xfId="0" applyNumberFormat="1" applyFont="1" applyFill="1" applyBorder="1" applyAlignment="1" applyProtection="1">
      <alignment horizontal="center" shrinkToFit="1"/>
      <protection locked="0"/>
    </xf>
    <xf numFmtId="0" fontId="7" fillId="6" borderId="28" xfId="0" applyFont="1" applyFill="1" applyBorder="1" applyAlignment="1" applyProtection="1">
      <alignment horizontal="left" vertical="center" shrinkToFit="1"/>
      <protection locked="0"/>
    </xf>
    <xf numFmtId="0" fontId="3" fillId="3" borderId="40" xfId="0" applyFont="1" applyFill="1" applyBorder="1" applyAlignment="1">
      <alignment vertical="top"/>
    </xf>
    <xf numFmtId="0" fontId="3" fillId="0" borderId="35" xfId="0" applyFont="1" applyBorder="1"/>
    <xf numFmtId="0" fontId="4" fillId="4" borderId="3" xfId="0" applyFont="1" applyFill="1" applyBorder="1" applyAlignment="1">
      <alignment horizontal="left" vertical="center"/>
    </xf>
    <xf numFmtId="0" fontId="24" fillId="3" borderId="20" xfId="0" applyFont="1" applyFill="1" applyBorder="1" applyAlignment="1">
      <alignment horizontal="left" vertical="center" indent="1"/>
    </xf>
    <xf numFmtId="3" fontId="20" fillId="3" borderId="0" xfId="0" applyNumberFormat="1" applyFont="1" applyFill="1" applyAlignment="1">
      <alignment horizontal="center" vertical="center"/>
    </xf>
    <xf numFmtId="3" fontId="3" fillId="3" borderId="33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0" fillId="3" borderId="32" xfId="0" applyFont="1" applyFill="1" applyBorder="1" applyAlignment="1">
      <alignment vertical="center"/>
    </xf>
    <xf numFmtId="0" fontId="10" fillId="3" borderId="20" xfId="0" applyFont="1" applyFill="1" applyBorder="1" applyAlignment="1">
      <alignment vertical="center"/>
    </xf>
    <xf numFmtId="0" fontId="10" fillId="3" borderId="21" xfId="0" applyFont="1" applyFill="1" applyBorder="1" applyAlignment="1">
      <alignment vertical="center"/>
    </xf>
    <xf numFmtId="0" fontId="10" fillId="3" borderId="33" xfId="0" applyFont="1" applyFill="1" applyBorder="1" applyAlignment="1">
      <alignment vertical="center"/>
    </xf>
    <xf numFmtId="0" fontId="10" fillId="3" borderId="30" xfId="0" applyFont="1" applyFill="1" applyBorder="1" applyAlignment="1">
      <alignment vertical="center"/>
    </xf>
    <xf numFmtId="0" fontId="8" fillId="3" borderId="30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34" xfId="0" applyFont="1" applyFill="1" applyBorder="1"/>
    <xf numFmtId="0" fontId="3" fillId="3" borderId="35" xfId="0" applyFont="1" applyFill="1" applyBorder="1"/>
    <xf numFmtId="0" fontId="3" fillId="3" borderId="36" xfId="0" applyFont="1" applyFill="1" applyBorder="1"/>
    <xf numFmtId="0" fontId="8" fillId="3" borderId="61" xfId="0" applyFont="1" applyFill="1" applyBorder="1" applyAlignment="1">
      <alignment vertical="center"/>
    </xf>
    <xf numFmtId="0" fontId="3" fillId="3" borderId="61" xfId="0" applyFont="1" applyFill="1" applyBorder="1"/>
    <xf numFmtId="0" fontId="19" fillId="3" borderId="0" xfId="0" applyFont="1" applyFill="1" applyAlignment="1">
      <alignment horizontal="right" wrapText="1"/>
    </xf>
    <xf numFmtId="0" fontId="11" fillId="3" borderId="0" xfId="1" applyFont="1" applyFill="1" applyBorder="1" applyAlignment="1" applyProtection="1"/>
    <xf numFmtId="0" fontId="11" fillId="3" borderId="30" xfId="1" applyFont="1" applyFill="1" applyBorder="1" applyAlignment="1" applyProtection="1"/>
    <xf numFmtId="0" fontId="3" fillId="0" borderId="30" xfId="0" applyFont="1" applyBorder="1"/>
    <xf numFmtId="0" fontId="9" fillId="0" borderId="35" xfId="0" applyFont="1" applyBorder="1" applyAlignment="1">
      <alignment horizontal="center" vertical="center"/>
    </xf>
    <xf numFmtId="49" fontId="3" fillId="0" borderId="35" xfId="0" applyNumberFormat="1" applyFont="1" applyBorder="1" applyAlignment="1">
      <alignment vertical="top"/>
    </xf>
    <xf numFmtId="0" fontId="20" fillId="0" borderId="0" xfId="1" applyFont="1" applyProtection="1"/>
    <xf numFmtId="0" fontId="9" fillId="0" borderId="35" xfId="0" applyFont="1" applyBorder="1" applyAlignment="1">
      <alignment vertical="top"/>
    </xf>
    <xf numFmtId="49" fontId="3" fillId="0" borderId="63" xfId="0" applyNumberFormat="1" applyFont="1" applyBorder="1" applyAlignment="1">
      <alignment vertical="top"/>
    </xf>
    <xf numFmtId="0" fontId="3" fillId="0" borderId="63" xfId="0" applyFont="1" applyBorder="1"/>
    <xf numFmtId="0" fontId="26" fillId="5" borderId="62" xfId="0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3" fillId="0" borderId="21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top"/>
    </xf>
    <xf numFmtId="0" fontId="25" fillId="0" borderId="3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5" fillId="10" borderId="0" xfId="0" applyFont="1" applyFill="1" applyAlignment="1">
      <alignment vertical="center"/>
    </xf>
    <xf numFmtId="0" fontId="5" fillId="0" borderId="0" xfId="1" applyFill="1" applyProtection="1"/>
    <xf numFmtId="0" fontId="31" fillId="0" borderId="0" xfId="1" applyFont="1" applyFill="1" applyProtection="1"/>
    <xf numFmtId="8" fontId="4" fillId="8" borderId="3" xfId="0" applyNumberFormat="1" applyFont="1" applyFill="1" applyBorder="1"/>
    <xf numFmtId="49" fontId="3" fillId="3" borderId="0" xfId="0" applyNumberFormat="1" applyFont="1" applyFill="1" applyAlignment="1">
      <alignment horizontal="right" vertical="center"/>
    </xf>
    <xf numFmtId="49" fontId="22" fillId="4" borderId="0" xfId="0" applyNumberFormat="1" applyFont="1" applyFill="1" applyAlignment="1">
      <alignment horizontal="left" vertical="center"/>
    </xf>
    <xf numFmtId="0" fontId="3" fillId="3" borderId="33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8" fontId="4" fillId="6" borderId="3" xfId="0" applyNumberFormat="1" applyFont="1" applyFill="1" applyBorder="1" applyProtection="1">
      <protection locked="0"/>
    </xf>
    <xf numFmtId="0" fontId="40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8" fontId="40" fillId="0" borderId="0" xfId="0" applyNumberFormat="1" applyFont="1" applyAlignment="1">
      <alignment horizontal="right"/>
    </xf>
    <xf numFmtId="8" fontId="40" fillId="0" borderId="0" xfId="0" applyNumberFormat="1" applyFont="1"/>
    <xf numFmtId="0" fontId="3" fillId="4" borderId="28" xfId="0" applyFont="1" applyFill="1" applyBorder="1" applyAlignment="1">
      <alignment vertical="center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6" fontId="0" fillId="0" borderId="0" xfId="0" applyNumberFormat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165" fontId="1" fillId="11" borderId="2" xfId="0" applyNumberFormat="1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9" fillId="4" borderId="28" xfId="0" applyFont="1" applyFill="1" applyBorder="1" applyAlignment="1">
      <alignment vertical="center"/>
    </xf>
    <xf numFmtId="3" fontId="9" fillId="8" borderId="2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30" xfId="0" applyFont="1" applyBorder="1" applyAlignment="1">
      <alignment horizontal="right" vertical="center"/>
    </xf>
    <xf numFmtId="0" fontId="21" fillId="3" borderId="5" xfId="0" applyFont="1" applyFill="1" applyBorder="1" applyAlignment="1">
      <alignment horizontal="right" vertical="center"/>
    </xf>
    <xf numFmtId="0" fontId="21" fillId="3" borderId="8" xfId="0" applyFont="1" applyFill="1" applyBorder="1" applyAlignment="1">
      <alignment horizontal="right" vertical="center"/>
    </xf>
    <xf numFmtId="0" fontId="21" fillId="3" borderId="0" xfId="0" applyFont="1" applyFill="1" applyAlignment="1">
      <alignment horizontal="right" vertical="center"/>
    </xf>
    <xf numFmtId="0" fontId="21" fillId="3" borderId="0" xfId="0" applyFont="1" applyFill="1" applyAlignment="1">
      <alignment horizontal="right" vertical="top"/>
    </xf>
    <xf numFmtId="38" fontId="9" fillId="3" borderId="0" xfId="0" applyNumberFormat="1" applyFont="1" applyFill="1" applyAlignment="1">
      <alignment horizontal="right" vertical="center"/>
    </xf>
    <xf numFmtId="38" fontId="3" fillId="8" borderId="28" xfId="0" applyNumberFormat="1" applyFont="1" applyFill="1" applyBorder="1" applyAlignment="1">
      <alignment horizontal="center" vertical="center"/>
    </xf>
    <xf numFmtId="38" fontId="3" fillId="6" borderId="5" xfId="0" applyNumberFormat="1" applyFont="1" applyFill="1" applyBorder="1" applyAlignment="1" applyProtection="1">
      <alignment horizontal="center" vertical="center"/>
      <protection locked="0"/>
    </xf>
    <xf numFmtId="38" fontId="3" fillId="6" borderId="6" xfId="0" applyNumberFormat="1" applyFont="1" applyFill="1" applyBorder="1" applyAlignment="1" applyProtection="1">
      <alignment horizontal="center" vertical="center"/>
      <protection locked="0"/>
    </xf>
    <xf numFmtId="0" fontId="20" fillId="6" borderId="28" xfId="0" applyFont="1" applyFill="1" applyBorder="1" applyAlignment="1" applyProtection="1">
      <alignment horizontal="left" vertical="top" wrapText="1"/>
      <protection locked="0"/>
    </xf>
    <xf numFmtId="164" fontId="3" fillId="6" borderId="3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left" vertical="top" wrapText="1"/>
    </xf>
    <xf numFmtId="0" fontId="10" fillId="2" borderId="51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38" fontId="3" fillId="8" borderId="42" xfId="0" applyNumberFormat="1" applyFont="1" applyFill="1" applyBorder="1" applyAlignment="1">
      <alignment horizontal="center" vertical="center"/>
    </xf>
    <xf numFmtId="38" fontId="3" fillId="6" borderId="3" xfId="0" applyNumberFormat="1" applyFont="1" applyFill="1" applyBorder="1" applyAlignment="1" applyProtection="1">
      <alignment horizontal="center" vertical="center"/>
      <protection locked="0"/>
    </xf>
    <xf numFmtId="0" fontId="12" fillId="8" borderId="3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49" fontId="20" fillId="3" borderId="33" xfId="0" applyNumberFormat="1" applyFont="1" applyFill="1" applyBorder="1" applyAlignment="1">
      <alignment horizontal="right" vertical="center"/>
    </xf>
    <xf numFmtId="49" fontId="20" fillId="3" borderId="0" xfId="0" applyNumberFormat="1" applyFont="1" applyFill="1" applyAlignment="1">
      <alignment horizontal="right" vertical="center"/>
    </xf>
    <xf numFmtId="0" fontId="12" fillId="3" borderId="0" xfId="0" applyFont="1" applyFill="1" applyAlignment="1">
      <alignment horizontal="left" indent="1"/>
    </xf>
    <xf numFmtId="49" fontId="22" fillId="4" borderId="0" xfId="0" applyNumberFormat="1" applyFont="1" applyFill="1" applyAlignment="1">
      <alignment horizontal="left" vertical="center" wrapText="1"/>
    </xf>
    <xf numFmtId="44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44" fontId="4" fillId="6" borderId="3" xfId="0" applyNumberFormat="1" applyFont="1" applyFill="1" applyBorder="1" applyAlignment="1" applyProtection="1">
      <alignment horizontal="center" vertical="center"/>
      <protection locked="0"/>
    </xf>
    <xf numFmtId="0" fontId="12" fillId="3" borderId="0" xfId="0" applyFont="1" applyFill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5" fillId="3" borderId="0" xfId="0" applyFont="1" applyFill="1" applyAlignment="1">
      <alignment horizontal="left" vertical="top" wrapText="1"/>
    </xf>
    <xf numFmtId="0" fontId="27" fillId="3" borderId="0" xfId="0" applyFont="1" applyFill="1" applyAlignment="1">
      <alignment horizontal="center" vertical="center"/>
    </xf>
    <xf numFmtId="0" fontId="38" fillId="0" borderId="32" xfId="0" applyFont="1" applyBorder="1" applyAlignment="1">
      <alignment horizontal="left" vertical="top"/>
    </xf>
    <xf numFmtId="0" fontId="38" fillId="0" borderId="20" xfId="0" applyFont="1" applyBorder="1" applyAlignment="1">
      <alignment horizontal="left" vertical="top"/>
    </xf>
    <xf numFmtId="0" fontId="38" fillId="0" borderId="33" xfId="0" applyFont="1" applyBorder="1" applyAlignment="1">
      <alignment horizontal="left" vertical="top"/>
    </xf>
    <xf numFmtId="0" fontId="38" fillId="0" borderId="0" xfId="0" applyFont="1" applyAlignment="1">
      <alignment horizontal="left" vertical="top"/>
    </xf>
    <xf numFmtId="0" fontId="27" fillId="2" borderId="46" xfId="0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horizontal="center" vertical="center"/>
    </xf>
    <xf numFmtId="1" fontId="3" fillId="6" borderId="3" xfId="0" applyNumberFormat="1" applyFont="1" applyFill="1" applyBorder="1" applyAlignment="1" applyProtection="1">
      <alignment horizontal="center" vertical="center"/>
      <protection locked="0"/>
    </xf>
    <xf numFmtId="38" fontId="9" fillId="8" borderId="28" xfId="0" applyNumberFormat="1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38" fontId="3" fillId="6" borderId="41" xfId="0" applyNumberFormat="1" applyFont="1" applyFill="1" applyBorder="1" applyAlignment="1" applyProtection="1">
      <alignment horizontal="center" vertical="center"/>
      <protection locked="0"/>
    </xf>
    <xf numFmtId="38" fontId="3" fillId="6" borderId="11" xfId="0" applyNumberFormat="1" applyFont="1" applyFill="1" applyBorder="1" applyAlignment="1" applyProtection="1">
      <alignment horizontal="center" vertical="center"/>
      <protection locked="0"/>
    </xf>
    <xf numFmtId="38" fontId="3" fillId="6" borderId="12" xfId="0" applyNumberFormat="1" applyFont="1" applyFill="1" applyBorder="1" applyAlignment="1" applyProtection="1">
      <alignment horizontal="center" vertical="center"/>
      <protection locked="0"/>
    </xf>
    <xf numFmtId="1" fontId="3" fillId="8" borderId="42" xfId="0" applyNumberFormat="1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top" wrapText="1"/>
    </xf>
    <xf numFmtId="0" fontId="4" fillId="3" borderId="36" xfId="0" applyFont="1" applyFill="1" applyBorder="1" applyAlignment="1">
      <alignment horizontal="center" vertical="top" wrapText="1"/>
    </xf>
    <xf numFmtId="0" fontId="23" fillId="3" borderId="32" xfId="0" applyFont="1" applyFill="1" applyBorder="1" applyAlignment="1">
      <alignment horizontal="center" vertical="center" shrinkToFit="1"/>
    </xf>
    <xf numFmtId="0" fontId="23" fillId="3" borderId="21" xfId="0" applyFont="1" applyFill="1" applyBorder="1" applyAlignment="1">
      <alignment horizontal="center" vertical="center" shrinkToFit="1"/>
    </xf>
    <xf numFmtId="0" fontId="23" fillId="3" borderId="33" xfId="0" applyFont="1" applyFill="1" applyBorder="1" applyAlignment="1">
      <alignment horizontal="center" vertical="center" shrinkToFit="1"/>
    </xf>
    <xf numFmtId="0" fontId="23" fillId="3" borderId="30" xfId="0" applyFont="1" applyFill="1" applyBorder="1" applyAlignment="1">
      <alignment horizontal="center" vertical="center" shrinkToFit="1"/>
    </xf>
    <xf numFmtId="0" fontId="23" fillId="3" borderId="32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horizontal="center" vertical="center" wrapText="1"/>
    </xf>
    <xf numFmtId="0" fontId="23" fillId="3" borderId="33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30" xfId="0" applyFont="1" applyFill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wrapText="1"/>
    </xf>
    <xf numFmtId="0" fontId="7" fillId="6" borderId="3" xfId="0" applyFont="1" applyFill="1" applyBorder="1" applyAlignment="1" applyProtection="1">
      <alignment horizontal="center" vertical="center"/>
      <protection locked="0"/>
    </xf>
    <xf numFmtId="6" fontId="23" fillId="8" borderId="3" xfId="0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3" borderId="0" xfId="0" applyFont="1" applyFill="1" applyAlignment="1">
      <alignment horizontal="left" vertical="center" indent="1"/>
    </xf>
    <xf numFmtId="0" fontId="39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center" wrapText="1"/>
    </xf>
    <xf numFmtId="0" fontId="14" fillId="2" borderId="6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shrinkToFit="1"/>
    </xf>
    <xf numFmtId="0" fontId="4" fillId="4" borderId="3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center" vertical="center" shrinkToFit="1"/>
    </xf>
    <xf numFmtId="0" fontId="6" fillId="8" borderId="3" xfId="0" applyFont="1" applyFill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 applyProtection="1">
      <alignment horizontal="center" vertical="center" wrapText="1"/>
      <protection locked="0"/>
    </xf>
    <xf numFmtId="0" fontId="3" fillId="3" borderId="20" xfId="0" applyFont="1" applyFill="1" applyBorder="1" applyAlignment="1">
      <alignment horizontal="right"/>
    </xf>
    <xf numFmtId="0" fontId="33" fillId="3" borderId="0" xfId="0" applyFont="1" applyFill="1" applyAlignment="1">
      <alignment horizontal="left" vertical="center" wrapText="1"/>
    </xf>
    <xf numFmtId="0" fontId="27" fillId="2" borderId="33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top" wrapText="1"/>
    </xf>
    <xf numFmtId="1" fontId="10" fillId="2" borderId="9" xfId="0" applyNumberFormat="1" applyFont="1" applyFill="1" applyBorder="1" applyAlignment="1">
      <alignment horizontal="center" vertical="center"/>
    </xf>
    <xf numFmtId="1" fontId="10" fillId="2" borderId="10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 wrapText="1"/>
    </xf>
    <xf numFmtId="0" fontId="4" fillId="3" borderId="35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4" fillId="3" borderId="30" xfId="0" applyFont="1" applyFill="1" applyBorder="1" applyAlignment="1">
      <alignment horizontal="center" vertical="top"/>
    </xf>
    <xf numFmtId="0" fontId="19" fillId="3" borderId="0" xfId="0" applyFont="1" applyFill="1" applyAlignment="1">
      <alignment horizontal="right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26" fillId="2" borderId="53" xfId="0" applyFont="1" applyFill="1" applyBorder="1" applyAlignment="1">
      <alignment horizontal="center" vertical="center"/>
    </xf>
    <xf numFmtId="0" fontId="26" fillId="2" borderId="54" xfId="0" applyFont="1" applyFill="1" applyBorder="1" applyAlignment="1">
      <alignment horizontal="center" vertical="center"/>
    </xf>
    <xf numFmtId="0" fontId="26" fillId="2" borderId="56" xfId="0" applyFont="1" applyFill="1" applyBorder="1" applyAlignment="1">
      <alignment horizontal="center" vertical="center"/>
    </xf>
    <xf numFmtId="0" fontId="8" fillId="7" borderId="57" xfId="0" applyFont="1" applyFill="1" applyBorder="1" applyAlignment="1">
      <alignment horizontal="center" vertical="center" wrapText="1"/>
    </xf>
    <xf numFmtId="0" fontId="8" fillId="7" borderId="58" xfId="0" applyFont="1" applyFill="1" applyBorder="1" applyAlignment="1">
      <alignment horizontal="center" vertical="center" wrapText="1"/>
    </xf>
    <xf numFmtId="0" fontId="26" fillId="5" borderId="24" xfId="0" applyFont="1" applyFill="1" applyBorder="1" applyAlignment="1">
      <alignment horizontal="center" vertical="center" wrapText="1"/>
    </xf>
    <xf numFmtId="0" fontId="26" fillId="5" borderId="39" xfId="0" applyFont="1" applyFill="1" applyBorder="1" applyAlignment="1">
      <alignment horizontal="center" vertical="center" wrapText="1"/>
    </xf>
    <xf numFmtId="44" fontId="3" fillId="4" borderId="3" xfId="0" applyNumberFormat="1" applyFont="1" applyFill="1" applyBorder="1" applyAlignment="1" applyProtection="1">
      <alignment horizontal="center" vertical="center"/>
      <protection locked="0"/>
    </xf>
    <xf numFmtId="8" fontId="12" fillId="8" borderId="64" xfId="0" applyNumberFormat="1" applyFont="1" applyFill="1" applyBorder="1" applyAlignment="1">
      <alignment horizontal="right" vertical="center" shrinkToFit="1"/>
    </xf>
    <xf numFmtId="8" fontId="12" fillId="8" borderId="41" xfId="0" applyNumberFormat="1" applyFont="1" applyFill="1" applyBorder="1" applyAlignment="1">
      <alignment horizontal="right" vertical="center" shrinkToFit="1"/>
    </xf>
    <xf numFmtId="0" fontId="4" fillId="3" borderId="35" xfId="0" applyFont="1" applyFill="1" applyBorder="1" applyAlignment="1">
      <alignment horizontal="center" vertical="top"/>
    </xf>
    <xf numFmtId="0" fontId="4" fillId="3" borderId="36" xfId="0" applyFont="1" applyFill="1" applyBorder="1" applyAlignment="1">
      <alignment horizontal="center" vertical="top"/>
    </xf>
    <xf numFmtId="0" fontId="23" fillId="3" borderId="20" xfId="0" applyFont="1" applyFill="1" applyBorder="1" applyAlignment="1">
      <alignment horizontal="center" vertical="center" shrinkToFit="1"/>
    </xf>
    <xf numFmtId="0" fontId="23" fillId="3" borderId="0" xfId="0" applyFont="1" applyFill="1" applyAlignment="1">
      <alignment horizontal="center" vertical="center" shrinkToFit="1"/>
    </xf>
    <xf numFmtId="0" fontId="13" fillId="0" borderId="0" xfId="0" applyFont="1" applyAlignment="1">
      <alignment horizontal="center"/>
    </xf>
    <xf numFmtId="0" fontId="15" fillId="3" borderId="0" xfId="0" applyFont="1" applyFill="1" applyAlignment="1">
      <alignment horizontal="left" vertical="center" wrapText="1"/>
    </xf>
    <xf numFmtId="0" fontId="34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2" formatCode="&quot;$&quot;#,##0.00_);[Red]\(&quot;$&quot;#,##0.00\)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theme="0" tint="-0.14999847407452621"/>
        </left>
        <right style="medium">
          <color theme="0" tint="-0.1499984740745262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fill>
        <patternFill patternType="solid">
          <fgColor indexed="64"/>
          <bgColor theme="8" tint="0.59999389629810485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fill>
        <patternFill patternType="solid">
          <fgColor indexed="64"/>
          <bgColor theme="8" tint="0.59999389629810485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fill>
        <patternFill patternType="solid">
          <fgColor indexed="64"/>
          <bgColor theme="8" tint="0.59999389629810485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fill>
        <patternFill patternType="solid">
          <fgColor indexed="64"/>
          <bgColor theme="8" tint="0.59999389629810485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fill>
        <patternFill patternType="solid">
          <fgColor indexed="64"/>
          <bgColor theme="8" tint="0.59999389629810485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fill>
        <patternFill patternType="solid">
          <fgColor indexed="64"/>
          <bgColor theme="8" tint="0.59999389629810485"/>
        </patternFill>
      </fill>
      <alignment horizontal="right" vertical="center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m/d/yy;@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6" formatCode="m/d/yy;@"/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8" tint="0.59999389629810485"/>
        </patternFill>
      </fill>
      <alignment horizontal="center" vertical="bottom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8" tint="0.59999389629810485"/>
        </patternFill>
      </fill>
      <alignment horizontal="left" vertical="bottom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8" tint="0.59999389629810485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theme="8" tint="0.5999938962981048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8" tint="0.59999389629810485"/>
        </patternFill>
      </fill>
      <alignment horizontal="right" vertical="bottom" textRotation="0" wrapText="0" indent="0" justifyLastLine="0" shrinkToFit="0" readingOrder="0"/>
      <protection locked="0" hidden="0"/>
    </dxf>
    <dxf>
      <border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protection hidden="0"/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kingcounty.gov/-/media/king-county/depts/metro/documents/travel-options/rideshare/vanpool/pay-online-instructions.pdf?rev=7c54aa304a7644e9b7ab4f9faa64632d&amp;hash=2B8BD250F84AA98996CF5ECC9761B907" TargetMode="External"/><Relationship Id="rId2" Type="http://schemas.openxmlformats.org/officeDocument/2006/relationships/hyperlink" Target="https://www.myorca.com/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sites.google.com/view/vanpool-guide/monthly-report/resources" TargetMode="External"/><Relationship Id="rId2" Type="http://schemas.openxmlformats.org/officeDocument/2006/relationships/hyperlink" Target="mailto:Vanpool.Information@kingcounty.gov" TargetMode="External"/><Relationship Id="rId1" Type="http://schemas.openxmlformats.org/officeDocument/2006/relationships/hyperlink" Target="mailto:ROCustomersupport@kingcounty.gov" TargetMode="External"/><Relationship Id="rId6" Type="http://schemas.openxmlformats.org/officeDocument/2006/relationships/hyperlink" Target="https://kingcounty.gov/depts/transportation/metro/travel-options/rideshare/~/media/C195626FEE514C03B78125B9D343B51D.ashx?la=en" TargetMode="External"/><Relationship Id="rId5" Type="http://schemas.openxmlformats.org/officeDocument/2006/relationships/hyperlink" Target="https://sites.google.com/view/vanpool-guide/vehicle-operations/maintenance-garages" TargetMode="External"/><Relationship Id="rId4" Type="http://schemas.openxmlformats.org/officeDocument/2006/relationships/hyperlink" Target="https://powerforms.docusign.net/b2827679-5885-4fe3-b5cc-3dfee9e77814?env=na3&amp;acct=98a83ef5-bd53-4234-9a8c-d36f172873a3&amp;accountId=98a83ef5-bd53-4234-9a8c-d36f172873a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77072</xdr:colOff>
      <xdr:row>0</xdr:row>
      <xdr:rowOff>48843</xdr:rowOff>
    </xdr:from>
    <xdr:to>
      <xdr:col>4</xdr:col>
      <xdr:colOff>581025</xdr:colOff>
      <xdr:row>3</xdr:row>
      <xdr:rowOff>104821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E20E09-FDB8-40AC-A108-198D2D507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72" y="48843"/>
          <a:ext cx="2256553" cy="897353"/>
        </a:xfrm>
        <a:prstGeom prst="rect">
          <a:avLst/>
        </a:prstGeom>
      </xdr:spPr>
    </xdr:pic>
    <xdr:clientData/>
  </xdr:twoCellAnchor>
  <xdr:twoCellAnchor>
    <xdr:from>
      <xdr:col>1</xdr:col>
      <xdr:colOff>20623</xdr:colOff>
      <xdr:row>5</xdr:row>
      <xdr:rowOff>26119</xdr:rowOff>
    </xdr:from>
    <xdr:to>
      <xdr:col>1</xdr:col>
      <xdr:colOff>298174</xdr:colOff>
      <xdr:row>6</xdr:row>
      <xdr:rowOff>33130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445250AB-8CBF-4DCB-9E12-3F6E06C832C5}"/>
            </a:ext>
          </a:extLst>
        </xdr:cNvPr>
        <xdr:cNvSpPr/>
      </xdr:nvSpPr>
      <xdr:spPr>
        <a:xfrm>
          <a:off x="169710" y="1326489"/>
          <a:ext cx="277551" cy="280337"/>
        </a:xfrm>
        <a:prstGeom prst="ellipse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latin typeface="Arial Black" panose="020B0A04020102020204" pitchFamily="34" charset="0"/>
            </a:rPr>
            <a:t>1</a:t>
          </a:r>
        </a:p>
      </xdr:txBody>
    </xdr:sp>
    <xdr:clientData/>
  </xdr:twoCellAnchor>
  <xdr:twoCellAnchor>
    <xdr:from>
      <xdr:col>8</xdr:col>
      <xdr:colOff>96346</xdr:colOff>
      <xdr:row>4</xdr:row>
      <xdr:rowOff>296266</xdr:rowOff>
    </xdr:from>
    <xdr:to>
      <xdr:col>8</xdr:col>
      <xdr:colOff>422414</xdr:colOff>
      <xdr:row>6</xdr:row>
      <xdr:rowOff>16567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EE0CD1BC-20EB-4639-9449-702B1BD976E8}"/>
            </a:ext>
          </a:extLst>
        </xdr:cNvPr>
        <xdr:cNvSpPr/>
      </xdr:nvSpPr>
      <xdr:spPr>
        <a:xfrm>
          <a:off x="4171389" y="1290179"/>
          <a:ext cx="326068" cy="300084"/>
        </a:xfrm>
        <a:prstGeom prst="ellipse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latin typeface="Arial Black" panose="020B0A04020102020204" pitchFamily="34" charset="0"/>
            </a:rPr>
            <a:t>2</a:t>
          </a:r>
        </a:p>
      </xdr:txBody>
    </xdr:sp>
    <xdr:clientData/>
  </xdr:twoCellAnchor>
  <xdr:twoCellAnchor>
    <xdr:from>
      <xdr:col>6</xdr:col>
      <xdr:colOff>208722</xdr:colOff>
      <xdr:row>22</xdr:row>
      <xdr:rowOff>29734</xdr:rowOff>
    </xdr:from>
    <xdr:to>
      <xdr:col>7</xdr:col>
      <xdr:colOff>228047</xdr:colOff>
      <xdr:row>23</xdr:row>
      <xdr:rowOff>828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D0AC791-EB86-4F50-9C37-0B8842566482}"/>
            </a:ext>
          </a:extLst>
        </xdr:cNvPr>
        <xdr:cNvSpPr/>
      </xdr:nvSpPr>
      <xdr:spPr>
        <a:xfrm>
          <a:off x="3538331" y="4750821"/>
          <a:ext cx="334064" cy="294116"/>
        </a:xfrm>
        <a:prstGeom prst="ellipse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latin typeface="Arial Black" panose="020B0A04020102020204" pitchFamily="34" charset="0"/>
            </a:rPr>
            <a:t>5</a:t>
          </a:r>
        </a:p>
      </xdr:txBody>
    </xdr:sp>
    <xdr:clientData/>
  </xdr:twoCellAnchor>
  <xdr:twoCellAnchor>
    <xdr:from>
      <xdr:col>1</xdr:col>
      <xdr:colOff>14206</xdr:colOff>
      <xdr:row>22</xdr:row>
      <xdr:rowOff>23272</xdr:rowOff>
    </xdr:from>
    <xdr:to>
      <xdr:col>2</xdr:col>
      <xdr:colOff>14494</xdr:colOff>
      <xdr:row>23</xdr:row>
      <xdr:rowOff>828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43DFAFF5-CB90-468F-A83C-4F28C98663ED}"/>
            </a:ext>
          </a:extLst>
        </xdr:cNvPr>
        <xdr:cNvSpPr/>
      </xdr:nvSpPr>
      <xdr:spPr>
        <a:xfrm>
          <a:off x="163293" y="4744359"/>
          <a:ext cx="315027" cy="300578"/>
        </a:xfrm>
        <a:prstGeom prst="ellipse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latin typeface="Arial Black" panose="020B0A04020102020204" pitchFamily="34" charset="0"/>
            </a:rPr>
            <a:t>4</a:t>
          </a:r>
        </a:p>
      </xdr:txBody>
    </xdr:sp>
    <xdr:clientData/>
  </xdr:twoCellAnchor>
  <xdr:twoCellAnchor>
    <xdr:from>
      <xdr:col>1</xdr:col>
      <xdr:colOff>26504</xdr:colOff>
      <xdr:row>54</xdr:row>
      <xdr:rowOff>45894</xdr:rowOff>
    </xdr:from>
    <xdr:to>
      <xdr:col>1</xdr:col>
      <xdr:colOff>303143</xdr:colOff>
      <xdr:row>55</xdr:row>
      <xdr:rowOff>123825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C150F09B-FE54-4E0F-911A-51C527A85732}"/>
            </a:ext>
          </a:extLst>
        </xdr:cNvPr>
        <xdr:cNvSpPr/>
      </xdr:nvSpPr>
      <xdr:spPr>
        <a:xfrm>
          <a:off x="175591" y="11997698"/>
          <a:ext cx="276639" cy="276714"/>
        </a:xfrm>
        <a:prstGeom prst="ellipse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latin typeface="Arial Black" panose="020B0A04020102020204" pitchFamily="34" charset="0"/>
            </a:rPr>
            <a:t>7</a:t>
          </a:r>
        </a:p>
      </xdr:txBody>
    </xdr:sp>
    <xdr:clientData/>
  </xdr:twoCellAnchor>
  <xdr:twoCellAnchor>
    <xdr:from>
      <xdr:col>1</xdr:col>
      <xdr:colOff>4970</xdr:colOff>
      <xdr:row>30</xdr:row>
      <xdr:rowOff>155372</xdr:rowOff>
    </xdr:from>
    <xdr:to>
      <xdr:col>2</xdr:col>
      <xdr:colOff>1</xdr:colOff>
      <xdr:row>32</xdr:row>
      <xdr:rowOff>33130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1FD0D0B-4FB8-48BB-8722-CDF9BC9EA381}"/>
            </a:ext>
          </a:extLst>
        </xdr:cNvPr>
        <xdr:cNvSpPr/>
      </xdr:nvSpPr>
      <xdr:spPr>
        <a:xfrm>
          <a:off x="154057" y="7129329"/>
          <a:ext cx="309770" cy="275323"/>
        </a:xfrm>
        <a:prstGeom prst="ellipse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latin typeface="Arial Black" panose="020B0A04020102020204" pitchFamily="34" charset="0"/>
            </a:rPr>
            <a:t>6</a:t>
          </a:r>
        </a:p>
      </xdr:txBody>
    </xdr:sp>
    <xdr:clientData/>
  </xdr:twoCellAnchor>
  <xdr:oneCellAnchor>
    <xdr:from>
      <xdr:col>10</xdr:col>
      <xdr:colOff>1096547</xdr:colOff>
      <xdr:row>53</xdr:row>
      <xdr:rowOff>172122</xdr:rowOff>
    </xdr:from>
    <xdr:ext cx="1379953" cy="254557"/>
    <xdr:sp macro="" textlink="">
      <xdr:nvSpPr>
        <xdr:cNvPr id="12" name="TextBox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C941709-7A1D-484A-9CBA-B126D9E0127C}"/>
            </a:ext>
          </a:extLst>
        </xdr:cNvPr>
        <xdr:cNvSpPr txBox="1"/>
      </xdr:nvSpPr>
      <xdr:spPr>
        <a:xfrm>
          <a:off x="7468772" y="11954547"/>
          <a:ext cx="1379953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 u="sng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www.myorca.</a:t>
          </a:r>
          <a:r>
            <a:rPr lang="en-US" sz="1100" u="sng" baseline="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com</a:t>
          </a:r>
        </a:p>
      </xdr:txBody>
    </xdr:sp>
    <xdr:clientData/>
  </xdr:oneCellAnchor>
  <xdr:oneCellAnchor>
    <xdr:from>
      <xdr:col>10</xdr:col>
      <xdr:colOff>811069</xdr:colOff>
      <xdr:row>55</xdr:row>
      <xdr:rowOff>115369</xdr:rowOff>
    </xdr:from>
    <xdr:ext cx="1868525" cy="247184"/>
    <xdr:sp macro="" textlink="">
      <xdr:nvSpPr>
        <xdr:cNvPr id="13" name="TextBox 1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D88DA9-9F87-40E6-B721-79E1390E430B}"/>
            </a:ext>
          </a:extLst>
        </xdr:cNvPr>
        <xdr:cNvSpPr txBox="1"/>
      </xdr:nvSpPr>
      <xdr:spPr>
        <a:xfrm>
          <a:off x="7183294" y="12297844"/>
          <a:ext cx="1868525" cy="247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050" u="sng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Online Payment Instructions</a:t>
          </a:r>
        </a:p>
      </xdr:txBody>
    </xdr:sp>
    <xdr:clientData/>
  </xdr:oneCellAnchor>
  <xdr:twoCellAnchor>
    <xdr:from>
      <xdr:col>11</xdr:col>
      <xdr:colOff>1333500</xdr:colOff>
      <xdr:row>5</xdr:row>
      <xdr:rowOff>619</xdr:rowOff>
    </xdr:from>
    <xdr:to>
      <xdr:col>12</xdr:col>
      <xdr:colOff>2496</xdr:colOff>
      <xdr:row>6</xdr:row>
      <xdr:rowOff>22205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60056B1F-FE40-4C8C-9DAA-AA4A2F8ECFAC}"/>
            </a:ext>
          </a:extLst>
        </xdr:cNvPr>
        <xdr:cNvSpPr/>
      </xdr:nvSpPr>
      <xdr:spPr>
        <a:xfrm>
          <a:off x="9488365" y="1312138"/>
          <a:ext cx="310227" cy="300009"/>
        </a:xfrm>
        <a:prstGeom prst="ellipse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>
              <a:latin typeface="Arial Black" panose="020B0A04020102020204" pitchFamily="34" charset="0"/>
            </a:rPr>
            <a:t>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11832</xdr:colOff>
      <xdr:row>4</xdr:row>
      <xdr:rowOff>165652</xdr:rowOff>
    </xdr:from>
    <xdr:ext cx="8568951" cy="106927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DAC1B8-335A-43C2-3FBE-83F98D668F5D}"/>
            </a:ext>
          </a:extLst>
        </xdr:cNvPr>
        <xdr:cNvSpPr txBox="1"/>
      </xdr:nvSpPr>
      <xdr:spPr>
        <a:xfrm>
          <a:off x="1237658" y="1176130"/>
          <a:ext cx="8568951" cy="1069275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6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 How do I update our schedule (for example, from a 3-day schedule to a 5-day schedule)?</a:t>
          </a:r>
        </a:p>
        <a:p>
          <a:endParaRPr lang="en-US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Schedule changes can be sent to your Accounting Representative. As a reminder, fares are paid for the current month. Make sure to notify your Accounting Rep as soon as possible. Update the schedule in section 4 of the Monthly Report.</a:t>
          </a: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2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2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How do I update our route or RTM (Round Trip Miles)?</a:t>
          </a:r>
          <a:endParaRPr lang="en-US" sz="1200" b="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Email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u="sng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ROCustomerSupport@kingcounty.gov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with the proposed route.</a:t>
          </a:r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 How do I add a new rider?</a:t>
          </a:r>
        </a:p>
        <a:p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</a:t>
          </a:r>
        </a:p>
        <a:p>
          <a:pPr lvl="1"/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Any new rider to your Vanpool or Vanshare (even if they are an active rider transferring from another group) needs to complete an application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u="sng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here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If the new rider receives an employer subsidy, they will need to fill out the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900" u="sng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ORCA Business Passport Use Form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Add the new riders to your monthly report in section 5. If necessary, include their completed ORCA BPU form with your monthly report.</a:t>
          </a:r>
        </a:p>
        <a:p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en-US" sz="12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2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My van needs service. Who do I contact?</a:t>
          </a:r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Please contact your assigned vanpool maintenance representative. You can find your maintenance representative based off your service garage </a:t>
          </a:r>
          <a:r>
            <a:rPr lang="en-US" sz="1100" u="sng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here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</a:t>
          </a:r>
        </a:p>
        <a:p>
          <a:b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2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5. How do I change my role? </a:t>
          </a:r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endParaRPr lang="en-US" sz="12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en-US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Become an authorized Driver or Bookkeeper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– A vanpooler wanting to become an authorized driver or bookkeeper needs to complete another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u="sng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application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with the appropriate roles marked and fill in the requested additional information. The rider will become a driver or bookkeeper pending approval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0"/>
          <a:endParaRPr lang="en-US" sz="1200" b="1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</a:t>
          </a:r>
          <a:r>
            <a:rPr lang="en-US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I’m already an authorized backup driver or backup bookkeeper. Now I want to be the primary driver or primary bookkeeper.</a:t>
          </a:r>
          <a:endParaRPr lang="en-US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pPr lvl="2"/>
          <a:r>
            <a:rPr lang="en-US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Backup Driver to Primary Driver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– Email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u="sng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ROCustomersupport@kingcounty.gov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your primary driver request. They will contact you to verify the route and new RTM before approval.</a:t>
          </a:r>
        </a:p>
        <a:p>
          <a:pPr lvl="2"/>
          <a:endParaRPr lang="en-US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2"/>
          <a:r>
            <a:rPr lang="en-US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Backup Bookkeeper to Primary Bookkeeper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– Email your Accounting Rep of the role change. </a:t>
          </a:r>
        </a:p>
        <a:p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6. How do I request reimbursement for gas when my gas card didn’t work?</a:t>
          </a: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 instances where you needed to use your personal card to purchase fuel for the vanpool, save the receipt and fill out the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reimbursement </a:t>
          </a:r>
          <a:r>
            <a:rPr lang="en-US" sz="1100" u="sng" baseline="0">
              <a:solidFill>
                <a:schemeClr val="accent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form</a:t>
          </a:r>
          <a:r>
            <a:rPr lang="en-US" sz="11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Email the receipt and reimbursement form to your accounting rep. If your gas card is locked, please call the Voyager fleet assistance number (800-987-6591) and they can assist unlocking your gas card.</a:t>
          </a: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2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7. How do I request an extension for submitting my monthly report?</a:t>
          </a:r>
        </a:p>
        <a:p>
          <a:endParaRPr lang="en-US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lvl="1"/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Email your Accounting Rep for an extension if you are unable to send a monthly report by the 10</a:t>
          </a:r>
          <a:r>
            <a:rPr lang="en-US" sz="1100" baseline="30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</a:t>
          </a:r>
        </a:p>
        <a:p>
          <a:endParaRPr lang="en-US" sz="1100"/>
        </a:p>
      </xdr:txBody>
    </xdr:sp>
    <xdr:clientData/>
  </xdr:oneCellAnchor>
  <xdr:twoCellAnchor>
    <xdr:from>
      <xdr:col>3</xdr:col>
      <xdr:colOff>289892</xdr:colOff>
      <xdr:row>14</xdr:row>
      <xdr:rowOff>57979</xdr:rowOff>
    </xdr:from>
    <xdr:to>
      <xdr:col>7</xdr:col>
      <xdr:colOff>289892</xdr:colOff>
      <xdr:row>15</xdr:row>
      <xdr:rowOff>57979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91A46F-3CA5-A4DA-AB77-B234BFD43B1A}"/>
            </a:ext>
          </a:extLst>
        </xdr:cNvPr>
        <xdr:cNvSpPr/>
      </xdr:nvSpPr>
      <xdr:spPr>
        <a:xfrm>
          <a:off x="2128631" y="2973457"/>
          <a:ext cx="2451652" cy="190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579783</xdr:colOff>
      <xdr:row>16</xdr:row>
      <xdr:rowOff>24848</xdr:rowOff>
    </xdr:from>
    <xdr:to>
      <xdr:col>10</xdr:col>
      <xdr:colOff>405848</xdr:colOff>
      <xdr:row>16</xdr:row>
      <xdr:rowOff>182218</xdr:rowOff>
    </xdr:to>
    <xdr:sp macro="" textlink="">
      <xdr:nvSpPr>
        <xdr:cNvPr id="16" name="Rectangle 1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E818BFB-F386-2CEC-E424-9F67D9EC30B5}"/>
            </a:ext>
          </a:extLst>
        </xdr:cNvPr>
        <xdr:cNvSpPr/>
      </xdr:nvSpPr>
      <xdr:spPr>
        <a:xfrm>
          <a:off x="4870174" y="3321326"/>
          <a:ext cx="1664804" cy="15737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240194</xdr:colOff>
      <xdr:row>19</xdr:row>
      <xdr:rowOff>140805</xdr:rowOff>
    </xdr:from>
    <xdr:to>
      <xdr:col>15</xdr:col>
      <xdr:colOff>422412</xdr:colOff>
      <xdr:row>20</xdr:row>
      <xdr:rowOff>115957</xdr:rowOff>
    </xdr:to>
    <xdr:sp macro="" textlink="">
      <xdr:nvSpPr>
        <xdr:cNvPr id="18" name="Rectangle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4398132-02F0-2F46-4300-5EBCB6A88214}"/>
            </a:ext>
          </a:extLst>
        </xdr:cNvPr>
        <xdr:cNvSpPr/>
      </xdr:nvSpPr>
      <xdr:spPr>
        <a:xfrm>
          <a:off x="7595151" y="4008783"/>
          <a:ext cx="2020957" cy="1656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190500</xdr:colOff>
      <xdr:row>19</xdr:row>
      <xdr:rowOff>149088</xdr:rowOff>
    </xdr:from>
    <xdr:to>
      <xdr:col>4</xdr:col>
      <xdr:colOff>538369</xdr:colOff>
      <xdr:row>20</xdr:row>
      <xdr:rowOff>91109</xdr:rowOff>
    </xdr:to>
    <xdr:sp macro="" textlink="">
      <xdr:nvSpPr>
        <xdr:cNvPr id="19" name="Rectangle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081130F-BC10-F577-817B-F68C4D2AC4C1}"/>
            </a:ext>
          </a:extLst>
        </xdr:cNvPr>
        <xdr:cNvSpPr/>
      </xdr:nvSpPr>
      <xdr:spPr>
        <a:xfrm>
          <a:off x="2642152" y="4017066"/>
          <a:ext cx="347869" cy="13252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571500</xdr:colOff>
      <xdr:row>27</xdr:row>
      <xdr:rowOff>124239</xdr:rowOff>
    </xdr:from>
    <xdr:to>
      <xdr:col>5</xdr:col>
      <xdr:colOff>331305</xdr:colOff>
      <xdr:row>28</xdr:row>
      <xdr:rowOff>91108</xdr:rowOff>
    </xdr:to>
    <xdr:sp macro="" textlink="">
      <xdr:nvSpPr>
        <xdr:cNvPr id="20" name="Rectangle 1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8D8A2C8-0121-8FB8-B878-F67AB458C36C}"/>
            </a:ext>
          </a:extLst>
        </xdr:cNvPr>
        <xdr:cNvSpPr/>
      </xdr:nvSpPr>
      <xdr:spPr>
        <a:xfrm>
          <a:off x="3023152" y="5516217"/>
          <a:ext cx="372718" cy="15736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599661</xdr:colOff>
      <xdr:row>34</xdr:row>
      <xdr:rowOff>11597</xdr:rowOff>
    </xdr:from>
    <xdr:to>
      <xdr:col>6</xdr:col>
      <xdr:colOff>91108</xdr:colOff>
      <xdr:row>35</xdr:row>
      <xdr:rowOff>8283</xdr:rowOff>
    </xdr:to>
    <xdr:sp macro="" textlink="">
      <xdr:nvSpPr>
        <xdr:cNvPr id="21" name="Rectangle 2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DADF562-4E10-48D5-A8B3-C8A6389ACED5}"/>
            </a:ext>
          </a:extLst>
        </xdr:cNvPr>
        <xdr:cNvSpPr/>
      </xdr:nvSpPr>
      <xdr:spPr>
        <a:xfrm>
          <a:off x="3051313" y="6737075"/>
          <a:ext cx="717273" cy="18718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563217</xdr:colOff>
      <xdr:row>34</xdr:row>
      <xdr:rowOff>173935</xdr:rowOff>
    </xdr:from>
    <xdr:to>
      <xdr:col>9</xdr:col>
      <xdr:colOff>223630</xdr:colOff>
      <xdr:row>35</xdr:row>
      <xdr:rowOff>124239</xdr:rowOff>
    </xdr:to>
    <xdr:sp macro="" textlink="">
      <xdr:nvSpPr>
        <xdr:cNvPr id="22" name="Rectangle 2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330CE13-A792-8207-22AB-3E042B66CAEE}"/>
            </a:ext>
          </a:extLst>
        </xdr:cNvPr>
        <xdr:cNvSpPr/>
      </xdr:nvSpPr>
      <xdr:spPr>
        <a:xfrm>
          <a:off x="5466521" y="6899413"/>
          <a:ext cx="273326" cy="14080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3314</xdr:colOff>
      <xdr:row>39</xdr:row>
      <xdr:rowOff>53009</xdr:rowOff>
    </xdr:from>
    <xdr:to>
      <xdr:col>11</xdr:col>
      <xdr:colOff>546653</xdr:colOff>
      <xdr:row>40</xdr:row>
      <xdr:rowOff>33131</xdr:rowOff>
    </xdr:to>
    <xdr:sp macro="" textlink="">
      <xdr:nvSpPr>
        <xdr:cNvPr id="23" name="Rectangle 2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20D8E4-CBF6-4B5B-82B3-C630B0F814C4}"/>
            </a:ext>
          </a:extLst>
        </xdr:cNvPr>
        <xdr:cNvSpPr/>
      </xdr:nvSpPr>
      <xdr:spPr>
        <a:xfrm>
          <a:off x="4906618" y="7730987"/>
          <a:ext cx="2382078" cy="1706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281609</xdr:colOff>
      <xdr:row>48</xdr:row>
      <xdr:rowOff>0</xdr:rowOff>
    </xdr:from>
    <xdr:to>
      <xdr:col>5</xdr:col>
      <xdr:colOff>16566</xdr:colOff>
      <xdr:row>48</xdr:row>
      <xdr:rowOff>173935</xdr:rowOff>
    </xdr:to>
    <xdr:sp macro="" textlink="">
      <xdr:nvSpPr>
        <xdr:cNvPr id="24" name="Rectangle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5A54BD-C4D3-716B-3DFE-AAC0877E1737}"/>
            </a:ext>
          </a:extLst>
        </xdr:cNvPr>
        <xdr:cNvSpPr/>
      </xdr:nvSpPr>
      <xdr:spPr>
        <a:xfrm>
          <a:off x="2733261" y="9392478"/>
          <a:ext cx="347870" cy="17393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AF18009-989F-46DD-8E7A-ABA7DE223494}" name="Table6" displayName="Table6" ref="I28:T48" totalsRowShown="0" headerRowDxfId="36" dataDxfId="34" headerRowBorderDxfId="35" tableBorderDxfId="33">
  <autoFilter ref="I28:T48" xr:uid="{1EE17408-71D2-4B13-A207-BE4F9578834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00783830-F885-4CDA-B925-7CF4FDC13B15}" name="Part-Time" dataDxfId="32"/>
    <tableColumn id="2" xr3:uid="{2BA112CE-6C78-417B-9C56-505CB81352E1}" name="Riders" dataDxfId="31"/>
    <tableColumn id="3" xr3:uid="{7C556470-12F9-4DD5-8791-21499F29D12B}" name="Employer" dataDxfId="30"/>
    <tableColumn id="4" xr3:uid="{46FA40D3-CADB-4356-B327-A7F0B3EA16C8}" name="OrcaNumber" dataDxfId="29"/>
    <tableColumn id="13" xr3:uid="{06F41447-0C5D-4EA9-A794-E61C5B8AFAA7}" name="Column1" dataDxfId="28"/>
    <tableColumn id="5" xr3:uid="{5CD3D1BD-CBF9-4E26-AF28-5912CA91A6C2}" name="Leaving Rider" dataDxfId="27"/>
    <tableColumn id="14" xr3:uid="{C6DD4B09-D475-4C53-8A34-6C71F5E7A71B}" name="Monthly Fare" dataDxfId="26"/>
    <tableColumn id="6" xr3:uid="{0F73AC82-A226-4A3D-A507-C2D30D74CFB6}" name="UPASS" dataDxfId="25"/>
    <tableColumn id="7" xr3:uid="{9836FF93-3BC1-447C-B457-F27829878F1D}" name="Pass" dataDxfId="24"/>
    <tableColumn id="8" xr3:uid="{AEAE5A1F-2E4D-4ABB-A622-F235139D4D03}" name="Voucher" dataDxfId="23"/>
    <tableColumn id="9" xr3:uid="{912534C3-64A6-4AC3-9DA0-3F090DA5BB3C}" name="Online Pymt" dataDxfId="22"/>
    <tableColumn id="10" xr3:uid="{4EF1B15C-C354-4EE1-88BE-5696D245959B}" name="Personal Ck" dataDxfId="2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5F72EA-BCB6-4AE0-BA12-E3600EE24D6C}" name="Table1" displayName="Table1" ref="A1:J30" totalsRowShown="0" headerRowDxfId="20" dataDxfId="19">
  <autoFilter ref="A1:J30" xr:uid="{897CAFC8-4380-4AC0-BC93-C4DB7D415F0A}"/>
  <tableColumns count="10">
    <tableColumn id="1" xr3:uid="{461CF966-FA58-4CC7-B9BB-89E26035A396}" name="Month" dataDxfId="18"/>
    <tableColumn id="2" xr3:uid="{30E66029-0CDC-4D78-8DAA-E69B77ACF658}" name="Column1" dataDxfId="17"/>
    <tableColumn id="3" xr3:uid="{A84707DB-316E-483A-B340-B615572C75EB}" name="Column2" dataDxfId="16"/>
    <tableColumn id="4" xr3:uid="{E7006846-BC5A-4840-A44F-AE8B41B7B6FD}" name="Column3" dataDxfId="15"/>
    <tableColumn id="5" xr3:uid="{AE539811-6629-4E60-B1E6-A19A47153038}" name="Column4" dataDxfId="14"/>
    <tableColumn id="6" xr3:uid="{9695D6CF-0B57-49D7-A23C-308CF6EE9201}" name="Column5" dataDxfId="13"/>
    <tableColumn id="7" xr3:uid="{D22C0A32-F26F-46DF-81BC-0B0070CEBFE0}" name="Column6" dataDxfId="12"/>
    <tableColumn id="8" xr3:uid="{24348FE0-E09F-4F08-8457-332A1E8546E8}" name="Column7" dataDxfId="11"/>
    <tableColumn id="9" xr3:uid="{0AB7EC1B-7AF2-428D-9C7E-567F3BA31C34}" name="Column8" dataDxfId="10"/>
    <tableColumn id="10" xr3:uid="{6AE13319-8C54-4318-976A-43437C91AC62}" name="Column9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4518DCE-888B-4248-869D-47D5E22A5A40}" name="Table2" displayName="Table2" ref="A1:A65" totalsRowShown="0">
  <autoFilter ref="A1:A65" xr:uid="{0B866710-F425-45F8-97F3-5EF81682474B}"/>
  <sortState xmlns:xlrd2="http://schemas.microsoft.com/office/spreadsheetml/2017/richdata2" ref="A2:A45">
    <sortCondition ref="A1:A45"/>
  </sortState>
  <tableColumns count="1">
    <tableColumn id="1" xr3:uid="{7615D5C7-EA27-48F4-9377-170326F20EF5}" name="RTM for allowable mil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E55FA4B-56EB-4596-9A1E-99F144FE22C3}" name="Table3" displayName="Table3" ref="C1:C54" totalsRowShown="0" headerRowDxfId="8" dataDxfId="7">
  <autoFilter ref="C1:C54" xr:uid="{1F2E864D-1D04-418B-A002-012DEA6D05D7}"/>
  <tableColumns count="1">
    <tableColumn id="1" xr3:uid="{B41BDFFF-CFB2-4953-A997-3370EB9D9B37}" name="RTM for Fare" dataDxfId="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9CF545-D36F-40D7-904B-E71A280D4EAB}" name="Table5" displayName="Table5" ref="G2:G9" totalsRowShown="0" headerRowDxfId="5">
  <autoFilter ref="G2:G9" xr:uid="{78C5C62A-3420-4712-A113-4EF93F75B528}"/>
  <tableColumns count="1">
    <tableColumn id="1" xr3:uid="{592C2489-3E36-4CF6-A032-2B7967549139}" name="Schedul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9C3BAA6-9664-4E4B-BEA6-084BB2DCEAAA}" name="Table7" displayName="Table7" ref="I2:I7" totalsRowShown="0">
  <autoFilter ref="I2:I7" xr:uid="{E455B4BC-B537-4578-9D4A-F29418BB6AA5}"/>
  <tableColumns count="1">
    <tableColumn id="1" xr3:uid="{621C7466-2940-4513-91AA-B8A19D0DF930}" name="Van Typ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00AB4CE-DE97-407C-A43B-C631942D40DD}" name="Table9" displayName="Table9" ref="A2:E1342" totalsRowShown="0" headerRowDxfId="4">
  <autoFilter ref="A2:E1342" xr:uid="{700AB4CE-DE97-407C-A43B-C631942D40DD}"/>
  <tableColumns count="5">
    <tableColumn id="1" xr3:uid="{3D360BC5-0FA0-4B6A-9222-BA016014F9ED}" name="RTM"/>
    <tableColumn id="2" xr3:uid="{8E4B9E6B-6FE3-4BD0-B415-187BE4B71D83}" name="Schedule" dataDxfId="3"/>
    <tableColumn id="3" xr3:uid="{AFF4C7A6-163E-449E-B381-8C3F8BD9102E}" name="Van Type" dataDxfId="2"/>
    <tableColumn id="4" xr3:uid="{11BD8585-1541-46B9-8A93-5E3FD8A1A148}" name="Fare" dataDxfId="1"/>
    <tableColumn id="5" xr3:uid="{D85F8858-FB1E-4C23-B3E6-801286EC27AE}" name="Daily Rate" dataDxfId="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87936A2-762C-4ADD-B929-71CAEB9A6EE5}" name="Table10" displayName="Table10" ref="K2:K35" totalsRowShown="0">
  <autoFilter ref="K2:K35" xr:uid="{887936A2-762C-4ADD-B929-71CAEB9A6EE5}"/>
  <tableColumns count="1">
    <tableColumn id="1" xr3:uid="{DECBF3E1-9350-42A7-B69D-356B66E1D238}" name="Days in wee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sites.google.com/view/vanpool-guide/monthly-report/resourc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D57C-058F-46B3-87F1-FD912A83738D}">
  <sheetPr codeName="Sheet1">
    <tabColor rgb="FF00B050"/>
    <pageSetUpPr fitToPage="1"/>
  </sheetPr>
  <dimension ref="A1:U59"/>
  <sheetViews>
    <sheetView showGridLines="0" tabSelected="1" zoomScaleNormal="100" zoomScaleSheetLayoutView="55" workbookViewId="0">
      <selection activeCell="J33" sqref="J33"/>
    </sheetView>
  </sheetViews>
  <sheetFormatPr defaultColWidth="9.140625" defaultRowHeight="12.75" x14ac:dyDescent="0.2"/>
  <cols>
    <col min="1" max="1" width="2.28515625" style="4" customWidth="1"/>
    <col min="2" max="2" width="4.7109375" style="4" customWidth="1"/>
    <col min="3" max="3" width="20.42578125" style="4" customWidth="1"/>
    <col min="4" max="4" width="1.140625" style="4" customWidth="1"/>
    <col min="5" max="5" width="13.42578125" style="4" customWidth="1"/>
    <col min="6" max="6" width="10.42578125" style="4" customWidth="1"/>
    <col min="7" max="7" width="4.7109375" style="4" customWidth="1"/>
    <col min="8" max="8" width="4.140625" style="4" customWidth="1"/>
    <col min="9" max="9" width="6.85546875" style="4" customWidth="1"/>
    <col min="10" max="10" width="27.42578125" style="4" customWidth="1"/>
    <col min="11" max="11" width="26.7109375" style="4" customWidth="1"/>
    <col min="12" max="12" width="24.5703125" style="4" customWidth="1"/>
    <col min="13" max="14" width="10.28515625" style="4" customWidth="1"/>
    <col min="15" max="20" width="11.7109375" style="4" customWidth="1"/>
    <col min="21" max="21" width="4.7109375" style="4" customWidth="1"/>
    <col min="22" max="16384" width="9.140625" style="4"/>
  </cols>
  <sheetData>
    <row r="1" spans="2:21" ht="25.15" customHeight="1" x14ac:dyDescent="0.25">
      <c r="E1" s="139"/>
      <c r="F1" s="139"/>
      <c r="G1" s="139"/>
      <c r="H1" s="139"/>
      <c r="I1" s="224" t="s">
        <v>119</v>
      </c>
      <c r="J1" s="224"/>
      <c r="K1" s="224"/>
      <c r="L1" s="224"/>
      <c r="M1" s="224"/>
      <c r="N1" s="139"/>
      <c r="O1" s="139"/>
      <c r="P1" s="25"/>
      <c r="Q1" s="25"/>
      <c r="R1" s="25"/>
      <c r="S1" s="156" t="str">
        <f>E9</f>
        <v>September 2026</v>
      </c>
      <c r="T1" s="156"/>
      <c r="U1" s="156"/>
    </row>
    <row r="2" spans="2:21" ht="25.15" customHeight="1" x14ac:dyDescent="0.2">
      <c r="E2" s="139"/>
      <c r="F2" s="139"/>
      <c r="G2" s="139"/>
      <c r="H2" s="139"/>
      <c r="I2" s="224"/>
      <c r="J2" s="224"/>
      <c r="K2" s="224"/>
      <c r="L2" s="224"/>
      <c r="M2" s="224"/>
      <c r="N2" s="139"/>
      <c r="O2" s="139"/>
      <c r="P2" s="25"/>
      <c r="Q2" s="25"/>
      <c r="R2" s="25"/>
      <c r="S2" s="25"/>
      <c r="T2" s="157" t="str">
        <f>"GIN "&amp;E11&amp;""</f>
        <v xml:space="preserve">GIN </v>
      </c>
      <c r="U2" s="157"/>
    </row>
    <row r="3" spans="2:21" ht="17.25" customHeight="1" x14ac:dyDescent="0.2">
      <c r="F3" s="25"/>
      <c r="G3" s="25"/>
      <c r="H3" s="25"/>
      <c r="I3" s="25"/>
      <c r="J3" s="25"/>
      <c r="K3" s="25"/>
      <c r="L3" s="25"/>
      <c r="M3" s="25"/>
      <c r="N3" s="25"/>
      <c r="O3" s="117"/>
      <c r="P3" s="117"/>
      <c r="Q3" s="117"/>
      <c r="R3" s="92"/>
      <c r="S3" s="92"/>
      <c r="T3" s="92"/>
      <c r="U3" s="92"/>
    </row>
    <row r="4" spans="2:21" ht="12" customHeight="1" x14ac:dyDescent="0.2">
      <c r="B4" s="184"/>
      <c r="C4" s="184"/>
      <c r="D4" s="184"/>
      <c r="E4" s="184"/>
      <c r="F4" s="184"/>
      <c r="G4" s="184"/>
      <c r="H4" s="221"/>
      <c r="I4" s="187" t="str">
        <f>VLOOKUP(E9,Admin!$A$1:$C$30,3,FALSE)</f>
        <v>August 2026 Trip Information and Mileage</v>
      </c>
      <c r="J4" s="188"/>
      <c r="K4" s="188"/>
      <c r="L4" s="188"/>
      <c r="M4" s="188"/>
      <c r="N4" s="188"/>
      <c r="O4" s="123"/>
      <c r="P4" s="123"/>
      <c r="Q4" s="124"/>
      <c r="R4" s="125"/>
      <c r="U4" s="126"/>
    </row>
    <row r="5" spans="2:21" ht="24" customHeight="1" x14ac:dyDescent="0.2">
      <c r="B5" s="184"/>
      <c r="C5" s="184"/>
      <c r="D5" s="184"/>
      <c r="E5" s="184"/>
      <c r="F5" s="184"/>
      <c r="G5" s="184"/>
      <c r="H5" s="221"/>
      <c r="I5" s="189"/>
      <c r="J5" s="190"/>
      <c r="K5" s="190"/>
      <c r="L5" s="190"/>
      <c r="M5" s="190"/>
      <c r="N5" s="190"/>
      <c r="O5" s="123"/>
      <c r="P5" s="123"/>
      <c r="Q5" s="124"/>
      <c r="U5" s="127"/>
    </row>
    <row r="6" spans="2:21" ht="22.15" customHeight="1" x14ac:dyDescent="0.2">
      <c r="B6" s="98"/>
      <c r="C6" s="94" t="s">
        <v>89</v>
      </c>
      <c r="D6" s="99"/>
      <c r="E6" s="99"/>
      <c r="F6" s="99"/>
      <c r="G6" s="100"/>
      <c r="H6" s="221"/>
      <c r="I6" s="77"/>
      <c r="J6" s="183" t="s">
        <v>121</v>
      </c>
      <c r="K6" s="183"/>
      <c r="L6" s="183"/>
      <c r="M6" s="183" t="s">
        <v>122</v>
      </c>
      <c r="N6" s="183"/>
      <c r="O6" s="183"/>
      <c r="P6" s="183"/>
      <c r="Q6" s="183"/>
      <c r="R6" s="183"/>
      <c r="S6" s="29"/>
      <c r="T6" s="3"/>
      <c r="U6" s="42"/>
    </row>
    <row r="7" spans="2:21" ht="15.95" customHeight="1" x14ac:dyDescent="0.2">
      <c r="B7" s="101"/>
      <c r="C7" s="225" t="s">
        <v>91</v>
      </c>
      <c r="D7" s="225"/>
      <c r="E7" s="225"/>
      <c r="F7" s="225"/>
      <c r="G7" s="102"/>
      <c r="H7" s="221"/>
      <c r="I7" s="77"/>
      <c r="J7" s="91" t="s">
        <v>115</v>
      </c>
      <c r="K7" s="91"/>
      <c r="L7" s="23"/>
      <c r="M7" s="170" t="s">
        <v>123</v>
      </c>
      <c r="N7" s="170"/>
      <c r="O7" s="170"/>
      <c r="P7" s="170"/>
      <c r="Q7" s="170"/>
      <c r="R7" s="170"/>
      <c r="S7" s="170"/>
      <c r="T7" s="3"/>
      <c r="U7" s="42"/>
    </row>
    <row r="8" spans="2:21" ht="15.95" customHeight="1" x14ac:dyDescent="0.2">
      <c r="B8" s="77"/>
      <c r="C8" s="225"/>
      <c r="D8" s="225"/>
      <c r="E8" s="225"/>
      <c r="F8" s="225"/>
      <c r="G8" s="103"/>
      <c r="H8" s="221"/>
      <c r="I8" s="108"/>
      <c r="J8" s="191" t="str">
        <f>VLOOKUP(E9,Admin!$A$2:$C$30,2,FALSE)</f>
        <v>August 2026</v>
      </c>
      <c r="K8" s="192"/>
      <c r="L8" s="47"/>
      <c r="M8" s="200" t="s">
        <v>43</v>
      </c>
      <c r="N8" s="195"/>
      <c r="O8" s="171" t="s">
        <v>74</v>
      </c>
      <c r="P8" s="195"/>
      <c r="Q8" s="171" t="s">
        <v>75</v>
      </c>
      <c r="R8" s="195"/>
      <c r="S8" s="171" t="s">
        <v>53</v>
      </c>
      <c r="T8" s="172"/>
      <c r="U8" s="42"/>
    </row>
    <row r="9" spans="2:21" ht="14.1" customHeight="1" x14ac:dyDescent="0.2">
      <c r="B9" s="77"/>
      <c r="C9" s="232" t="s">
        <v>88</v>
      </c>
      <c r="D9" s="3"/>
      <c r="E9" s="218" t="s">
        <v>190</v>
      </c>
      <c r="F9" s="218"/>
      <c r="G9" s="104"/>
      <c r="H9" s="221"/>
      <c r="I9" s="109"/>
      <c r="J9" s="52" t="s">
        <v>47</v>
      </c>
      <c r="K9" s="46" t="s">
        <v>99</v>
      </c>
      <c r="L9" s="96"/>
      <c r="M9" s="199">
        <f>E13</f>
        <v>0</v>
      </c>
      <c r="N9" s="199"/>
      <c r="O9" s="198"/>
      <c r="P9" s="196"/>
      <c r="Q9" s="196"/>
      <c r="R9" s="197"/>
      <c r="S9" s="173">
        <f>O9-Q9</f>
        <v>0</v>
      </c>
      <c r="T9" s="173"/>
      <c r="U9" s="42"/>
    </row>
    <row r="10" spans="2:21" ht="14.1" customHeight="1" x14ac:dyDescent="0.2">
      <c r="B10" s="77"/>
      <c r="C10" s="232"/>
      <c r="D10" s="26"/>
      <c r="E10" s="218"/>
      <c r="F10" s="218"/>
      <c r="G10" s="42"/>
      <c r="H10" s="221"/>
      <c r="I10" s="109"/>
      <c r="J10" s="52" t="s">
        <v>40</v>
      </c>
      <c r="K10" s="51" t="s">
        <v>99</v>
      </c>
      <c r="L10" s="45"/>
      <c r="M10" s="243" t="s">
        <v>44</v>
      </c>
      <c r="N10" s="244"/>
      <c r="O10" s="160" t="str">
        <f>IF(AND(ISNUMBER(S9),S9&lt;0),"ERROR Negative Miles. Check Mileage Readings","")</f>
        <v/>
      </c>
      <c r="P10" s="161"/>
      <c r="Q10" s="161"/>
      <c r="R10" s="161"/>
      <c r="S10" s="162"/>
      <c r="T10" s="162"/>
      <c r="U10" s="42"/>
    </row>
    <row r="11" spans="2:21" ht="14.1" customHeight="1" x14ac:dyDescent="0.2">
      <c r="B11" s="77"/>
      <c r="C11" s="236" t="s">
        <v>100</v>
      </c>
      <c r="D11" s="26"/>
      <c r="E11" s="218"/>
      <c r="F11" s="218"/>
      <c r="G11" s="104"/>
      <c r="H11" s="221"/>
      <c r="I11" s="109"/>
      <c r="J11" s="52" t="s">
        <v>41</v>
      </c>
      <c r="K11" s="34">
        <f>IFERROR(K9*K10,0)</f>
        <v>0</v>
      </c>
      <c r="L11" s="45"/>
      <c r="M11" s="193"/>
      <c r="N11" s="193"/>
      <c r="O11" s="166"/>
      <c r="P11" s="167"/>
      <c r="Q11" s="174"/>
      <c r="R11" s="166"/>
      <c r="S11" s="165">
        <f>(O11-Q11)</f>
        <v>0</v>
      </c>
      <c r="T11" s="165"/>
      <c r="U11" s="42"/>
    </row>
    <row r="12" spans="2:21" ht="14.1" customHeight="1" x14ac:dyDescent="0.2">
      <c r="B12" s="77"/>
      <c r="C12" s="236"/>
      <c r="D12" s="26"/>
      <c r="E12" s="218"/>
      <c r="F12" s="218"/>
      <c r="G12" s="42"/>
      <c r="H12" s="221"/>
      <c r="I12" s="109"/>
      <c r="J12" s="145" t="s">
        <v>42</v>
      </c>
      <c r="K12" s="34">
        <f>S14</f>
        <v>0</v>
      </c>
      <c r="L12" s="45"/>
      <c r="M12" s="169"/>
      <c r="N12" s="169"/>
      <c r="O12" s="166"/>
      <c r="P12" s="167"/>
      <c r="Q12" s="174"/>
      <c r="R12" s="166"/>
      <c r="S12" s="165">
        <f>(O12-Q12)</f>
        <v>0</v>
      </c>
      <c r="T12" s="165"/>
      <c r="U12" s="42"/>
    </row>
    <row r="13" spans="2:21" ht="14.1" customHeight="1" x14ac:dyDescent="0.2">
      <c r="B13" s="77"/>
      <c r="C13" s="236" t="s">
        <v>90</v>
      </c>
      <c r="D13" s="26"/>
      <c r="E13" s="237"/>
      <c r="F13" s="237"/>
      <c r="G13" s="42"/>
      <c r="H13" s="221"/>
      <c r="I13" s="77"/>
      <c r="J13" s="186"/>
      <c r="K13" s="186"/>
      <c r="L13" s="48"/>
      <c r="M13" s="169"/>
      <c r="N13" s="169"/>
      <c r="O13" s="166"/>
      <c r="P13" s="167"/>
      <c r="Q13" s="174"/>
      <c r="R13" s="166"/>
      <c r="S13" s="165">
        <f>O13-Q13</f>
        <v>0</v>
      </c>
      <c r="T13" s="165"/>
      <c r="U13" s="42"/>
    </row>
    <row r="14" spans="2:21" ht="14.1" customHeight="1" x14ac:dyDescent="0.2">
      <c r="B14" s="77"/>
      <c r="C14" s="236"/>
      <c r="D14" s="26"/>
      <c r="E14" s="237"/>
      <c r="F14" s="237"/>
      <c r="G14" s="42"/>
      <c r="H14" s="221"/>
      <c r="I14" s="77"/>
      <c r="J14" s="27"/>
      <c r="K14" s="45"/>
      <c r="L14" s="45"/>
      <c r="M14" s="27"/>
      <c r="N14" s="28"/>
      <c r="O14" s="3"/>
      <c r="P14" s="3"/>
      <c r="Q14" s="164" t="s">
        <v>54</v>
      </c>
      <c r="R14" s="164"/>
      <c r="S14" s="194">
        <f>SUM(S9,S11,S12,S13)</f>
        <v>0</v>
      </c>
      <c r="T14" s="194"/>
      <c r="U14" s="42"/>
    </row>
    <row r="15" spans="2:21" ht="14.1" customHeight="1" x14ac:dyDescent="0.2">
      <c r="B15" s="77"/>
      <c r="C15" s="236" t="s">
        <v>38</v>
      </c>
      <c r="D15" s="26"/>
      <c r="E15" s="220"/>
      <c r="F15" s="220"/>
      <c r="G15" s="42"/>
      <c r="H15" s="221"/>
      <c r="I15" s="109"/>
      <c r="J15" s="240" t="s">
        <v>4</v>
      </c>
      <c r="K15" s="241"/>
      <c r="L15" s="45"/>
      <c r="M15" s="216" t="s">
        <v>24</v>
      </c>
      <c r="N15" s="216"/>
      <c r="O15" s="163" t="str">
        <f>IF((OR(S11&lt;0,S12&lt;0,S13&lt;0)), "ERROR Negative Miles. Check Mileage Readings.","")</f>
        <v/>
      </c>
      <c r="P15" s="163"/>
      <c r="Q15" s="163"/>
      <c r="R15" s="163"/>
      <c r="S15" s="163"/>
      <c r="T15" s="163"/>
      <c r="U15" s="42"/>
    </row>
    <row r="16" spans="2:21" ht="14.1" customHeight="1" x14ac:dyDescent="0.2">
      <c r="B16" s="77"/>
      <c r="C16" s="236"/>
      <c r="D16" s="26"/>
      <c r="E16" s="220"/>
      <c r="F16" s="220"/>
      <c r="G16" s="42"/>
      <c r="H16" s="221"/>
      <c r="I16" s="109"/>
      <c r="J16" s="52" t="s">
        <v>5</v>
      </c>
      <c r="K16" s="50">
        <v>0</v>
      </c>
      <c r="L16" s="95"/>
      <c r="M16" s="168"/>
      <c r="N16" s="168"/>
      <c r="O16" s="168"/>
      <c r="P16" s="168"/>
      <c r="Q16" s="168"/>
      <c r="R16" s="168"/>
      <c r="S16" s="168"/>
      <c r="T16" s="168"/>
      <c r="U16" s="42"/>
    </row>
    <row r="17" spans="1:21" ht="14.1" customHeight="1" x14ac:dyDescent="0.2">
      <c r="B17" s="77"/>
      <c r="C17" s="233" t="s">
        <v>92</v>
      </c>
      <c r="D17" s="26"/>
      <c r="E17" s="234" t="str">
        <f>VLOOKUP(E9,Admin!$A$1:$G$30,7,FALSE)</f>
        <v>September 10th, 2026</v>
      </c>
      <c r="F17" s="235"/>
      <c r="G17" s="42"/>
      <c r="H17" s="221"/>
      <c r="I17" s="109"/>
      <c r="J17" s="52" t="s">
        <v>6</v>
      </c>
      <c r="K17" s="146">
        <v>0</v>
      </c>
      <c r="L17" s="97"/>
      <c r="M17" s="168"/>
      <c r="N17" s="168"/>
      <c r="O17" s="168"/>
      <c r="P17" s="168"/>
      <c r="Q17" s="168"/>
      <c r="R17" s="168"/>
      <c r="S17" s="168"/>
      <c r="T17" s="168"/>
      <c r="U17" s="42"/>
    </row>
    <row r="18" spans="1:21" ht="18" customHeight="1" x14ac:dyDescent="0.2">
      <c r="B18" s="77"/>
      <c r="C18" s="233"/>
      <c r="D18" s="26"/>
      <c r="E18" s="235"/>
      <c r="F18" s="235"/>
      <c r="G18" s="42"/>
      <c r="H18" s="221"/>
      <c r="I18" s="109"/>
      <c r="J18" s="154" t="s">
        <v>7</v>
      </c>
      <c r="K18" s="155">
        <f>K12-K11-K16-K17</f>
        <v>0</v>
      </c>
      <c r="L18" s="49"/>
      <c r="M18" s="168"/>
      <c r="N18" s="168"/>
      <c r="O18" s="168"/>
      <c r="P18" s="168"/>
      <c r="Q18" s="168"/>
      <c r="R18" s="168"/>
      <c r="S18" s="168"/>
      <c r="T18" s="168"/>
      <c r="U18" s="42"/>
    </row>
    <row r="19" spans="1:21" ht="21.6" customHeight="1" x14ac:dyDescent="0.2">
      <c r="B19" s="105"/>
      <c r="C19" s="106"/>
      <c r="D19" s="106"/>
      <c r="E19" s="106"/>
      <c r="F19" s="106"/>
      <c r="G19" s="107"/>
      <c r="H19" s="221"/>
      <c r="I19" s="105"/>
      <c r="J19" s="215" t="s">
        <v>311</v>
      </c>
      <c r="K19" s="215"/>
      <c r="L19" s="215"/>
      <c r="M19" s="106"/>
      <c r="N19" s="106"/>
      <c r="O19" s="106"/>
      <c r="P19" s="106"/>
      <c r="Q19" s="106"/>
      <c r="R19" s="106"/>
      <c r="S19" s="106"/>
      <c r="T19" s="106"/>
      <c r="U19" s="107"/>
    </row>
    <row r="20" spans="1:21" ht="15" customHeight="1" x14ac:dyDescent="0.2">
      <c r="B20" s="92"/>
      <c r="C20" s="92"/>
      <c r="D20" s="92"/>
      <c r="E20" s="92"/>
      <c r="F20" s="92"/>
      <c r="G20" s="92"/>
      <c r="H20" s="114"/>
      <c r="I20" s="92"/>
      <c r="J20" s="115"/>
      <c r="K20" s="115"/>
      <c r="L20" s="118"/>
      <c r="M20" s="118"/>
      <c r="N20" s="119"/>
      <c r="O20" s="119"/>
      <c r="P20" s="119"/>
      <c r="Q20" s="119"/>
      <c r="R20" s="119"/>
      <c r="S20" s="119"/>
      <c r="T20" s="119"/>
      <c r="U20" s="119"/>
    </row>
    <row r="21" spans="1:21" ht="18" customHeight="1" x14ac:dyDescent="0.2">
      <c r="A21" s="113"/>
      <c r="B21" s="187" t="str">
        <f>VLOOKUP(E9,Admin!$A$2:$D$30,4,FALSE)</f>
        <v>Revenue and Ridership for September 2026</v>
      </c>
      <c r="C21" s="188"/>
      <c r="D21" s="188"/>
      <c r="E21" s="188"/>
      <c r="F21" s="188"/>
      <c r="G21" s="188"/>
      <c r="H21" s="188"/>
      <c r="I21" s="188"/>
      <c r="J21" s="188"/>
      <c r="K21" s="188"/>
      <c r="L21" s="222"/>
      <c r="M21" s="128"/>
      <c r="N21" s="124"/>
      <c r="O21" s="124"/>
      <c r="P21" s="124"/>
      <c r="Q21" s="129"/>
      <c r="R21" s="129"/>
      <c r="S21" s="124"/>
      <c r="T21" s="158" t="str">
        <f>"GIN "&amp;E11&amp;""</f>
        <v xml:space="preserve">GIN </v>
      </c>
      <c r="U21" s="159"/>
    </row>
    <row r="22" spans="1:21" ht="25.9" customHeight="1" x14ac:dyDescent="0.2">
      <c r="A22" s="113"/>
      <c r="B22" s="189"/>
      <c r="C22" s="190"/>
      <c r="D22" s="190"/>
      <c r="E22" s="190"/>
      <c r="F22" s="190"/>
      <c r="G22" s="190"/>
      <c r="H22" s="190"/>
      <c r="I22" s="190"/>
      <c r="J22" s="190"/>
      <c r="K22" s="190"/>
      <c r="L22" s="222"/>
      <c r="M22" s="128"/>
      <c r="N22" s="124"/>
      <c r="O22" s="124"/>
      <c r="P22" s="124"/>
      <c r="Q22" s="129"/>
      <c r="R22" s="129"/>
      <c r="S22" s="124"/>
      <c r="T22" s="124"/>
      <c r="U22" s="130"/>
    </row>
    <row r="23" spans="1:21" ht="25.5" customHeight="1" x14ac:dyDescent="0.2">
      <c r="B23" s="77"/>
      <c r="C23" s="223" t="str">
        <f>VLOOKUP(E9,Table1[#All],5,FALSE)</f>
        <v>Fixed Rate for September</v>
      </c>
      <c r="D23" s="223"/>
      <c r="E23" s="223"/>
      <c r="F23" s="223"/>
      <c r="G23" s="27"/>
      <c r="H23" s="27"/>
      <c r="I23" s="183" t="str">
        <f>VLOOKUP(E9,Admin!$A$1:$J$30,10,FALSE)</f>
        <v>Rider Roster for September</v>
      </c>
      <c r="J23" s="183"/>
      <c r="K23" s="183"/>
      <c r="L23" s="29"/>
      <c r="M23" s="29"/>
      <c r="N23" s="3"/>
      <c r="O23" s="3"/>
      <c r="P23" s="3"/>
      <c r="Q23" s="3"/>
      <c r="R23" s="3"/>
      <c r="S23" s="3"/>
      <c r="T23" s="111"/>
      <c r="U23" s="112"/>
    </row>
    <row r="24" spans="1:21" ht="37.15" customHeight="1" x14ac:dyDescent="0.2">
      <c r="B24" s="77"/>
      <c r="C24" s="185" t="s">
        <v>120</v>
      </c>
      <c r="D24" s="185"/>
      <c r="E24" s="185"/>
      <c r="F24" s="185"/>
      <c r="G24" s="16"/>
      <c r="H24" s="16"/>
      <c r="I24" s="170" t="str">
        <f xml:space="preserve"> "Enter current active riders below and indicate their monthly fare and payment type.  
Fares are paid for the current month."</f>
        <v>Enter current active riders below and indicate their monthly fare and payment type.  
Fares are paid for the current month.</v>
      </c>
      <c r="J24" s="170"/>
      <c r="K24" s="170"/>
      <c r="L24" s="170"/>
      <c r="M24" s="170"/>
      <c r="N24" s="170"/>
      <c r="O24" s="170"/>
      <c r="P24" s="23"/>
      <c r="Q24" s="23"/>
      <c r="R24" s="23"/>
      <c r="S24" s="53"/>
      <c r="T24" s="53"/>
      <c r="U24" s="78"/>
    </row>
    <row r="25" spans="1:21" ht="26.1" customHeight="1" x14ac:dyDescent="0.2">
      <c r="B25" s="77"/>
      <c r="C25" s="39" t="s">
        <v>47</v>
      </c>
      <c r="D25" s="30"/>
      <c r="E25" s="220" t="s">
        <v>99</v>
      </c>
      <c r="F25" s="220"/>
      <c r="G25" s="3"/>
      <c r="H25" s="3"/>
      <c r="I25" s="253" t="s">
        <v>27</v>
      </c>
      <c r="J25" s="254"/>
      <c r="K25" s="254"/>
      <c r="L25" s="255"/>
      <c r="M25" s="256" t="s">
        <v>103</v>
      </c>
      <c r="N25" s="257"/>
      <c r="O25" s="120" t="s">
        <v>8</v>
      </c>
      <c r="P25" s="258" t="s">
        <v>116</v>
      </c>
      <c r="Q25" s="258"/>
      <c r="R25" s="258"/>
      <c r="S25" s="258"/>
      <c r="T25" s="259"/>
      <c r="U25" s="79"/>
    </row>
    <row r="26" spans="1:21" ht="20.100000000000001" customHeight="1" x14ac:dyDescent="0.2">
      <c r="B26" s="77"/>
      <c r="C26" s="93" t="s">
        <v>73</v>
      </c>
      <c r="D26" s="3"/>
      <c r="E26" s="218" t="s">
        <v>99</v>
      </c>
      <c r="F26" s="218"/>
      <c r="G26" s="3"/>
      <c r="H26" s="3"/>
      <c r="I26" s="87" t="s">
        <v>109</v>
      </c>
      <c r="J26" s="59" t="s">
        <v>57</v>
      </c>
      <c r="K26" s="61"/>
      <c r="L26" s="62" t="s">
        <v>59</v>
      </c>
      <c r="M26" s="63" t="s">
        <v>61</v>
      </c>
      <c r="N26" s="63" t="s">
        <v>63</v>
      </c>
      <c r="O26" s="64" t="s">
        <v>66</v>
      </c>
      <c r="P26" s="64" t="s">
        <v>64</v>
      </c>
      <c r="Q26" s="64" t="s">
        <v>66</v>
      </c>
      <c r="R26" s="65"/>
      <c r="S26" s="66" t="s">
        <v>69</v>
      </c>
      <c r="T26" s="67" t="s">
        <v>71</v>
      </c>
      <c r="U26" s="80"/>
    </row>
    <row r="27" spans="1:21" ht="20.100000000000001" customHeight="1" x14ac:dyDescent="0.2">
      <c r="B27" s="77"/>
      <c r="C27" s="93" t="s">
        <v>21</v>
      </c>
      <c r="D27" s="3"/>
      <c r="E27" s="218" t="s">
        <v>99</v>
      </c>
      <c r="F27" s="218"/>
      <c r="G27" s="3"/>
      <c r="H27" s="3"/>
      <c r="I27" s="54" t="s">
        <v>108</v>
      </c>
      <c r="J27" s="59" t="s">
        <v>58</v>
      </c>
      <c r="K27" s="55" t="s">
        <v>23</v>
      </c>
      <c r="L27" s="56" t="s">
        <v>60</v>
      </c>
      <c r="M27" s="68" t="s">
        <v>62</v>
      </c>
      <c r="N27" s="68" t="s">
        <v>62</v>
      </c>
      <c r="O27" s="121" t="s">
        <v>8</v>
      </c>
      <c r="P27" s="69" t="s">
        <v>104</v>
      </c>
      <c r="Q27" s="69" t="s">
        <v>67</v>
      </c>
      <c r="R27" s="70" t="s">
        <v>26</v>
      </c>
      <c r="S27" s="71" t="s">
        <v>70</v>
      </c>
      <c r="T27" s="72" t="s">
        <v>72</v>
      </c>
      <c r="U27" s="81"/>
    </row>
    <row r="28" spans="1:21" ht="20.100000000000001" customHeight="1" x14ac:dyDescent="0.2">
      <c r="B28" s="77"/>
      <c r="C28" s="93" t="s">
        <v>36</v>
      </c>
      <c r="D28" s="3"/>
      <c r="E28" s="219" cm="1">
        <f t="array" ref="E28">IFERROR(INDEX('Fare Schedule'!A2:D1342,MATCH(1,('Fare Schedule'!A2:A1342='Monthly Report'!E25)*('Fare Schedule'!B2:B1342='Monthly Report'!E26)*('Fare Schedule'!C2:C1342='Monthly Report'!E27),0),4),0)</f>
        <v>0</v>
      </c>
      <c r="F28" s="219"/>
      <c r="G28" s="3"/>
      <c r="H28" s="3"/>
      <c r="I28" s="86" t="s">
        <v>102</v>
      </c>
      <c r="J28" s="60" t="s">
        <v>111</v>
      </c>
      <c r="K28" s="57" t="s">
        <v>23</v>
      </c>
      <c r="L28" s="58" t="s">
        <v>101</v>
      </c>
      <c r="M28" s="73" t="s">
        <v>1</v>
      </c>
      <c r="N28" s="74" t="s">
        <v>25</v>
      </c>
      <c r="O28" s="122" t="s">
        <v>107</v>
      </c>
      <c r="P28" s="69" t="s">
        <v>65</v>
      </c>
      <c r="Q28" s="69" t="s">
        <v>68</v>
      </c>
      <c r="R28" s="75" t="s">
        <v>26</v>
      </c>
      <c r="S28" s="75" t="s">
        <v>106</v>
      </c>
      <c r="T28" s="76" t="s">
        <v>105</v>
      </c>
      <c r="U28" s="42"/>
    </row>
    <row r="29" spans="1:21" ht="15.95" customHeight="1" x14ac:dyDescent="0.2">
      <c r="B29" s="77"/>
      <c r="C29" s="3"/>
      <c r="D29" s="3"/>
      <c r="E29" s="3"/>
      <c r="F29" s="3"/>
      <c r="G29" s="3"/>
      <c r="H29" s="3"/>
      <c r="I29" s="35"/>
      <c r="J29" s="90"/>
      <c r="K29" s="36"/>
      <c r="L29" s="88"/>
      <c r="M29" s="89"/>
      <c r="N29" s="89"/>
      <c r="O29" s="37"/>
      <c r="P29" s="37"/>
      <c r="Q29" s="37"/>
      <c r="R29" s="37"/>
      <c r="S29" s="37"/>
      <c r="T29" s="37"/>
      <c r="U29" s="42"/>
    </row>
    <row r="30" spans="1:21" ht="15.95" customHeight="1" x14ac:dyDescent="0.2">
      <c r="B30" s="77"/>
      <c r="C30" s="3"/>
      <c r="D30" s="3"/>
      <c r="E30" s="3"/>
      <c r="F30" s="3"/>
      <c r="G30" s="3"/>
      <c r="H30" s="3"/>
      <c r="I30" s="35"/>
      <c r="J30" s="90"/>
      <c r="K30" s="36"/>
      <c r="L30" s="88"/>
      <c r="M30" s="89"/>
      <c r="N30" s="89"/>
      <c r="O30" s="37"/>
      <c r="P30" s="37"/>
      <c r="Q30" s="37"/>
      <c r="R30" s="37"/>
      <c r="S30" s="37"/>
      <c r="T30" s="37"/>
      <c r="U30" s="42"/>
    </row>
    <row r="31" spans="1:21" ht="15.95" customHeight="1" x14ac:dyDescent="0.2">
      <c r="B31" s="77"/>
      <c r="C31" s="179" t="str">
        <f>VLOOKUP(E9,Table1[#All],6,FALSE)</f>
        <v>Revenue for September</v>
      </c>
      <c r="D31" s="179"/>
      <c r="E31" s="179"/>
      <c r="F31" s="179"/>
      <c r="G31" s="3"/>
      <c r="H31" s="3"/>
      <c r="I31" s="35"/>
      <c r="J31" s="90"/>
      <c r="K31" s="36"/>
      <c r="L31" s="88"/>
      <c r="M31" s="89"/>
      <c r="N31" s="89"/>
      <c r="O31" s="37"/>
      <c r="P31" s="37"/>
      <c r="Q31" s="37"/>
      <c r="R31" s="37"/>
      <c r="S31" s="37"/>
      <c r="T31" s="37"/>
      <c r="U31" s="42"/>
    </row>
    <row r="32" spans="1:21" ht="15.95" customHeight="1" x14ac:dyDescent="0.2">
      <c r="B32" s="77"/>
      <c r="C32" s="179"/>
      <c r="D32" s="179"/>
      <c r="E32" s="179"/>
      <c r="F32" s="179"/>
      <c r="G32" s="3"/>
      <c r="H32" s="3"/>
      <c r="I32" s="35"/>
      <c r="J32" s="90"/>
      <c r="K32" s="36"/>
      <c r="L32" s="88"/>
      <c r="M32" s="89"/>
      <c r="N32" s="89"/>
      <c r="O32" s="37"/>
      <c r="P32" s="37"/>
      <c r="Q32" s="37"/>
      <c r="R32" s="37"/>
      <c r="S32" s="37"/>
      <c r="T32" s="37"/>
      <c r="U32" s="42"/>
    </row>
    <row r="33" spans="2:21" ht="15.95" customHeight="1" x14ac:dyDescent="0.2">
      <c r="B33" s="77"/>
      <c r="C33" s="217" t="s">
        <v>97</v>
      </c>
      <c r="D33" s="217"/>
      <c r="E33" s="217"/>
      <c r="F33" s="217"/>
      <c r="G33" s="217"/>
      <c r="H33" s="217"/>
      <c r="I33" s="35"/>
      <c r="J33" s="90"/>
      <c r="K33" s="36"/>
      <c r="L33" s="88"/>
      <c r="M33" s="89"/>
      <c r="N33" s="89"/>
      <c r="O33" s="37"/>
      <c r="P33" s="37"/>
      <c r="Q33" s="37"/>
      <c r="R33" s="37"/>
      <c r="S33" s="37"/>
      <c r="T33" s="37"/>
      <c r="U33" s="42"/>
    </row>
    <row r="34" spans="2:21" ht="15.95" customHeight="1" x14ac:dyDescent="0.2">
      <c r="B34" s="77"/>
      <c r="C34" s="23" t="s">
        <v>98</v>
      </c>
      <c r="D34" s="23"/>
      <c r="E34" s="23"/>
      <c r="F34" s="24"/>
      <c r="G34" s="3"/>
      <c r="H34" s="3"/>
      <c r="I34" s="35"/>
      <c r="J34" s="90"/>
      <c r="K34" s="36"/>
      <c r="L34" s="88"/>
      <c r="M34" s="89"/>
      <c r="N34" s="89"/>
      <c r="O34" s="37"/>
      <c r="P34" s="37"/>
      <c r="Q34" s="37"/>
      <c r="R34" s="37"/>
      <c r="S34" s="37"/>
      <c r="T34" s="37"/>
      <c r="U34" s="42"/>
    </row>
    <row r="35" spans="2:21" ht="15.95" customHeight="1" x14ac:dyDescent="0.2">
      <c r="B35" s="77"/>
      <c r="C35" s="3"/>
      <c r="D35" s="3"/>
      <c r="E35" s="3"/>
      <c r="F35" s="24" t="s">
        <v>110</v>
      </c>
      <c r="G35" s="3"/>
      <c r="H35" s="3"/>
      <c r="I35" s="35"/>
      <c r="J35" s="90"/>
      <c r="K35" s="36"/>
      <c r="L35" s="88"/>
      <c r="M35" s="89"/>
      <c r="N35" s="89"/>
      <c r="O35" s="37"/>
      <c r="P35" s="37"/>
      <c r="Q35" s="37"/>
      <c r="R35" s="37"/>
      <c r="S35" s="37"/>
      <c r="T35" s="37"/>
      <c r="U35" s="42"/>
    </row>
    <row r="36" spans="2:21" ht="15.95" customHeight="1" x14ac:dyDescent="0.2">
      <c r="B36" s="77"/>
      <c r="C36" s="136" t="s">
        <v>37</v>
      </c>
      <c r="D36" s="3"/>
      <c r="E36" s="140">
        <f>E28</f>
        <v>0</v>
      </c>
      <c r="F36" s="40"/>
      <c r="G36" s="3"/>
      <c r="H36" s="3"/>
      <c r="I36" s="35"/>
      <c r="J36" s="90"/>
      <c r="K36" s="36"/>
      <c r="L36" s="88"/>
      <c r="M36" s="89"/>
      <c r="N36" s="89"/>
      <c r="O36" s="37"/>
      <c r="P36" s="37"/>
      <c r="Q36" s="37"/>
      <c r="R36" s="37"/>
      <c r="S36" s="37"/>
      <c r="T36" s="37"/>
      <c r="U36" s="42"/>
    </row>
    <row r="37" spans="2:21" ht="15.95" customHeight="1" x14ac:dyDescent="0.2">
      <c r="B37" s="77"/>
      <c r="C37" s="136" t="s">
        <v>30</v>
      </c>
      <c r="D37" s="3"/>
      <c r="E37" s="135">
        <f>Q49</f>
        <v>0</v>
      </c>
      <c r="F37" s="40"/>
      <c r="G37" s="3"/>
      <c r="H37" s="3"/>
      <c r="I37" s="35"/>
      <c r="J37" s="90"/>
      <c r="K37" s="36"/>
      <c r="L37" s="88"/>
      <c r="M37" s="89"/>
      <c r="N37" s="89"/>
      <c r="O37" s="37"/>
      <c r="P37" s="37"/>
      <c r="Q37" s="37"/>
      <c r="R37" s="37"/>
      <c r="S37" s="37"/>
      <c r="T37" s="37"/>
      <c r="U37" s="42"/>
    </row>
    <row r="38" spans="2:21" ht="15.95" customHeight="1" x14ac:dyDescent="0.2">
      <c r="B38" s="77"/>
      <c r="C38" s="136" t="s">
        <v>31</v>
      </c>
      <c r="D38" s="3"/>
      <c r="E38" s="135">
        <f>R49</f>
        <v>0</v>
      </c>
      <c r="F38" s="40"/>
      <c r="G38" s="3"/>
      <c r="H38" s="3"/>
      <c r="I38" s="35"/>
      <c r="J38" s="90"/>
      <c r="K38" s="36"/>
      <c r="L38" s="88"/>
      <c r="M38" s="89"/>
      <c r="N38" s="89"/>
      <c r="O38" s="37"/>
      <c r="P38" s="37"/>
      <c r="Q38" s="37"/>
      <c r="R38" s="37"/>
      <c r="S38" s="37"/>
      <c r="T38" s="37"/>
      <c r="U38" s="42"/>
    </row>
    <row r="39" spans="2:21" ht="15.95" customHeight="1" x14ac:dyDescent="0.2">
      <c r="B39" s="77"/>
      <c r="C39" s="137" t="s">
        <v>33</v>
      </c>
      <c r="D39" s="3"/>
      <c r="E39" s="135">
        <f>MAX(K18* IF(E9="September 2026", 0.6, 0.67), 0)</f>
        <v>0</v>
      </c>
      <c r="F39" s="40"/>
      <c r="G39" s="3"/>
      <c r="H39" s="3"/>
      <c r="I39" s="35"/>
      <c r="J39" s="90"/>
      <c r="K39" s="36"/>
      <c r="L39" s="88"/>
      <c r="M39" s="89"/>
      <c r="N39" s="89"/>
      <c r="O39" s="37"/>
      <c r="P39" s="37"/>
      <c r="Q39" s="37"/>
      <c r="R39" s="37"/>
      <c r="S39" s="37"/>
      <c r="T39" s="37"/>
      <c r="U39" s="42"/>
    </row>
    <row r="40" spans="2:21" ht="15.95" customHeight="1" x14ac:dyDescent="0.2">
      <c r="B40" s="77"/>
      <c r="C40" s="137" t="s">
        <v>34</v>
      </c>
      <c r="D40" s="3"/>
      <c r="E40" s="38"/>
      <c r="F40" s="40"/>
      <c r="G40" s="3"/>
      <c r="H40" s="3"/>
      <c r="I40" s="35"/>
      <c r="J40" s="90"/>
      <c r="K40" s="36"/>
      <c r="L40" s="88"/>
      <c r="M40" s="89"/>
      <c r="N40" s="89"/>
      <c r="O40" s="37"/>
      <c r="P40" s="37"/>
      <c r="Q40" s="37"/>
      <c r="R40" s="37"/>
      <c r="S40" s="37"/>
      <c r="T40" s="37"/>
      <c r="U40" s="42"/>
    </row>
    <row r="41" spans="2:21" ht="15.95" customHeight="1" x14ac:dyDescent="0.2">
      <c r="B41" s="77"/>
      <c r="C41" s="180" t="s">
        <v>35</v>
      </c>
      <c r="D41" s="3"/>
      <c r="E41" s="182"/>
      <c r="F41" s="181"/>
      <c r="G41" s="3"/>
      <c r="H41" s="3"/>
      <c r="I41" s="35"/>
      <c r="J41" s="90"/>
      <c r="K41" s="36"/>
      <c r="L41" s="88"/>
      <c r="M41" s="89"/>
      <c r="N41" s="89"/>
      <c r="O41" s="37"/>
      <c r="P41" s="37"/>
      <c r="Q41" s="37"/>
      <c r="R41" s="37"/>
      <c r="S41" s="37"/>
      <c r="T41" s="37"/>
      <c r="U41" s="42"/>
    </row>
    <row r="42" spans="2:21" ht="15.95" customHeight="1" x14ac:dyDescent="0.2">
      <c r="B42" s="77"/>
      <c r="C42" s="180"/>
      <c r="D42" s="3"/>
      <c r="E42" s="182"/>
      <c r="F42" s="181"/>
      <c r="G42" s="3"/>
      <c r="H42" s="3"/>
      <c r="I42" s="35"/>
      <c r="J42" s="90"/>
      <c r="K42" s="36"/>
      <c r="L42" s="88"/>
      <c r="M42" s="89"/>
      <c r="N42" s="89"/>
      <c r="O42" s="37"/>
      <c r="P42" s="37"/>
      <c r="Q42" s="37"/>
      <c r="R42" s="37"/>
      <c r="S42" s="37"/>
      <c r="T42" s="37"/>
      <c r="U42" s="42"/>
    </row>
    <row r="43" spans="2:21" ht="15.95" customHeight="1" x14ac:dyDescent="0.2">
      <c r="B43" s="138"/>
      <c r="C43" s="136" t="s">
        <v>28</v>
      </c>
      <c r="D43" s="3"/>
      <c r="E43" s="135">
        <f>P49</f>
        <v>0</v>
      </c>
      <c r="F43" s="40"/>
      <c r="G43" s="3"/>
      <c r="H43" s="3"/>
      <c r="I43" s="35"/>
      <c r="J43" s="90"/>
      <c r="K43" s="36"/>
      <c r="L43" s="88"/>
      <c r="M43" s="89"/>
      <c r="N43" s="89"/>
      <c r="O43" s="37"/>
      <c r="P43" s="37"/>
      <c r="Q43" s="37"/>
      <c r="R43" s="37"/>
      <c r="S43" s="37"/>
      <c r="T43" s="37"/>
      <c r="U43" s="42"/>
    </row>
    <row r="44" spans="2:21" ht="15.95" customHeight="1" x14ac:dyDescent="0.2">
      <c r="B44" s="138"/>
      <c r="C44" s="136" t="s">
        <v>29</v>
      </c>
      <c r="D44" s="3"/>
      <c r="E44" s="135">
        <f>S49</f>
        <v>0</v>
      </c>
      <c r="F44" s="40"/>
      <c r="G44" s="3"/>
      <c r="H44" s="3"/>
      <c r="I44" s="35"/>
      <c r="J44" s="90"/>
      <c r="K44" s="36"/>
      <c r="L44" s="88"/>
      <c r="M44" s="89"/>
      <c r="N44" s="89"/>
      <c r="O44" s="37"/>
      <c r="P44" s="37"/>
      <c r="Q44" s="37"/>
      <c r="R44" s="37"/>
      <c r="S44" s="37"/>
      <c r="T44" s="37"/>
      <c r="U44" s="42"/>
    </row>
    <row r="45" spans="2:21" ht="15.95" customHeight="1" x14ac:dyDescent="0.2">
      <c r="B45" s="138"/>
      <c r="C45" s="136" t="s">
        <v>32</v>
      </c>
      <c r="D45" s="3"/>
      <c r="E45" s="135">
        <f>T49</f>
        <v>0</v>
      </c>
      <c r="F45" s="40"/>
      <c r="G45" s="3"/>
      <c r="H45" s="3"/>
      <c r="I45" s="35"/>
      <c r="J45" s="90"/>
      <c r="K45" s="36"/>
      <c r="L45" s="88"/>
      <c r="M45" s="89"/>
      <c r="N45" s="89"/>
      <c r="O45" s="37"/>
      <c r="P45" s="37"/>
      <c r="Q45" s="37"/>
      <c r="R45" s="37"/>
      <c r="S45" s="37"/>
      <c r="T45" s="37"/>
      <c r="U45" s="42"/>
    </row>
    <row r="46" spans="2:21" ht="15.95" customHeight="1" x14ac:dyDescent="0.2">
      <c r="B46" s="177" t="s">
        <v>95</v>
      </c>
      <c r="C46" s="178"/>
      <c r="D46" s="3"/>
      <c r="E46" s="38"/>
      <c r="F46" s="41"/>
      <c r="G46" s="3"/>
      <c r="H46" s="3"/>
      <c r="I46" s="35"/>
      <c r="J46" s="90"/>
      <c r="K46" s="36"/>
      <c r="L46" s="88"/>
      <c r="M46" s="89"/>
      <c r="N46" s="89"/>
      <c r="O46" s="37"/>
      <c r="P46" s="37"/>
      <c r="Q46" s="37"/>
      <c r="R46" s="37"/>
      <c r="S46" s="37"/>
      <c r="T46" s="37"/>
      <c r="U46" s="42"/>
    </row>
    <row r="47" spans="2:21" ht="15.95" customHeight="1" x14ac:dyDescent="0.2">
      <c r="B47" s="77"/>
      <c r="C47" s="175" t="s">
        <v>76</v>
      </c>
      <c r="D47" s="176"/>
      <c r="E47" s="261">
        <f>E36-E37-E38+E39+E40+E41-E43-E44-E45-E46</f>
        <v>0</v>
      </c>
      <c r="F47" s="260"/>
      <c r="G47" s="3"/>
      <c r="H47" s="3"/>
      <c r="I47" s="35"/>
      <c r="J47" s="90"/>
      <c r="K47" s="36"/>
      <c r="L47" s="88"/>
      <c r="M47" s="89"/>
      <c r="N47" s="89"/>
      <c r="O47" s="37"/>
      <c r="P47" s="37"/>
      <c r="Q47" s="37"/>
      <c r="R47" s="37"/>
      <c r="S47" s="37"/>
      <c r="T47" s="37"/>
      <c r="U47" s="42"/>
    </row>
    <row r="48" spans="2:21" ht="15.95" customHeight="1" x14ac:dyDescent="0.2">
      <c r="B48" s="77"/>
      <c r="C48" s="175"/>
      <c r="D48" s="176"/>
      <c r="E48" s="262"/>
      <c r="F48" s="260"/>
      <c r="G48" s="3"/>
      <c r="H48" s="3"/>
      <c r="I48" s="35"/>
      <c r="J48" s="90"/>
      <c r="K48" s="36"/>
      <c r="L48" s="88"/>
      <c r="M48" s="89"/>
      <c r="N48" s="89"/>
      <c r="O48" s="37"/>
      <c r="P48" s="37"/>
      <c r="Q48" s="37"/>
      <c r="R48" s="37"/>
      <c r="S48" s="37"/>
      <c r="T48" s="37"/>
      <c r="U48" s="42"/>
    </row>
    <row r="49" spans="2:21" ht="24" customHeight="1" x14ac:dyDescent="0.2">
      <c r="B49" s="77"/>
      <c r="C49" s="170" t="s">
        <v>87</v>
      </c>
      <c r="D49" s="170"/>
      <c r="E49" s="170"/>
      <c r="F49" s="170"/>
      <c r="G49" s="170"/>
      <c r="H49" s="170"/>
      <c r="I49" s="238" t="s">
        <v>77</v>
      </c>
      <c r="J49" s="238"/>
      <c r="K49" s="43">
        <f>COUNTIF(Table6[Riders],"*")</f>
        <v>0</v>
      </c>
      <c r="L49" s="3"/>
      <c r="M49" s="3"/>
      <c r="N49" s="31" t="s">
        <v>55</v>
      </c>
      <c r="O49" s="32">
        <f>SUM(Table6[Monthly Fare])</f>
        <v>0</v>
      </c>
      <c r="P49" s="32">
        <f>SUM(Table6[UPASS])</f>
        <v>0</v>
      </c>
      <c r="Q49" s="32">
        <f>SUM(Table6[Pass])</f>
        <v>0</v>
      </c>
      <c r="R49" s="32">
        <f>SUM(Table6[Voucher])</f>
        <v>0</v>
      </c>
      <c r="S49" s="32">
        <f>SUM(Table6[Online Pymt])</f>
        <v>0</v>
      </c>
      <c r="T49" s="32">
        <f>SUM(Table6[Personal Ck])</f>
        <v>0</v>
      </c>
      <c r="U49" s="82"/>
    </row>
    <row r="50" spans="2:21" ht="18" customHeight="1" x14ac:dyDescent="0.2">
      <c r="B50" s="77"/>
      <c r="C50" s="170"/>
      <c r="D50" s="170"/>
      <c r="E50" s="170"/>
      <c r="F50" s="170"/>
      <c r="G50" s="170"/>
      <c r="H50" s="170"/>
      <c r="I50" s="23"/>
      <c r="J50" s="23"/>
      <c r="K50" s="33"/>
      <c r="L50" s="239" t="str">
        <f>IF(AND(ISNUMBER(O49),O49=E36),"","ERROR. Fare subtotal does not match Fixed Rate of $"&amp;E36&amp;". Review and adjust fares as needed. A rider's fare may need to be adjusted by a few cents to balance.")</f>
        <v/>
      </c>
      <c r="M50" s="239"/>
      <c r="N50" s="239"/>
      <c r="O50" s="239"/>
      <c r="P50" s="239"/>
      <c r="Q50" s="239"/>
      <c r="R50" s="33"/>
      <c r="S50" s="110"/>
      <c r="T50" s="32"/>
      <c r="U50" s="83"/>
    </row>
    <row r="51" spans="2:21" ht="18" customHeight="1" x14ac:dyDescent="0.2">
      <c r="B51" s="77"/>
      <c r="C51" s="170"/>
      <c r="D51" s="170"/>
      <c r="E51" s="170"/>
      <c r="F51" s="170"/>
      <c r="G51" s="170"/>
      <c r="H51" s="170"/>
      <c r="I51" s="23"/>
      <c r="J51" s="23"/>
      <c r="K51" s="33"/>
      <c r="L51" s="239"/>
      <c r="M51" s="239"/>
      <c r="N51" s="239"/>
      <c r="O51" s="239"/>
      <c r="P51" s="239"/>
      <c r="Q51" s="239"/>
      <c r="R51" s="249" t="s">
        <v>56</v>
      </c>
      <c r="S51" s="249"/>
      <c r="T51" s="44">
        <f>SUM(P49:T49)</f>
        <v>0</v>
      </c>
      <c r="U51" s="84"/>
    </row>
    <row r="52" spans="2:21" ht="18" customHeight="1" x14ac:dyDescent="0.2">
      <c r="B52" s="85"/>
      <c r="C52" s="242"/>
      <c r="D52" s="242"/>
      <c r="E52" s="170"/>
      <c r="F52" s="170"/>
      <c r="G52" s="170"/>
      <c r="H52" s="170"/>
      <c r="I52" s="23"/>
      <c r="J52" s="23"/>
      <c r="K52" s="33"/>
      <c r="L52" s="239"/>
      <c r="M52" s="239"/>
      <c r="N52" s="239"/>
      <c r="O52" s="239"/>
      <c r="P52" s="239"/>
      <c r="Q52" s="239"/>
      <c r="R52" s="33"/>
      <c r="S52" s="33"/>
      <c r="T52" s="3"/>
      <c r="U52" s="42"/>
    </row>
    <row r="53" spans="2:21" ht="13.5" customHeight="1" x14ac:dyDescent="0.2">
      <c r="B53" s="226" t="s">
        <v>45</v>
      </c>
      <c r="C53" s="227"/>
      <c r="D53" s="227"/>
      <c r="E53" s="250" t="s">
        <v>86</v>
      </c>
      <c r="F53" s="250"/>
      <c r="G53" s="250"/>
      <c r="H53" s="250"/>
      <c r="I53" s="250"/>
      <c r="J53" s="250"/>
      <c r="K53" s="205" t="s">
        <v>205</v>
      </c>
      <c r="L53" s="206"/>
      <c r="M53" s="209" t="s">
        <v>207</v>
      </c>
      <c r="N53" s="210"/>
      <c r="O53" s="210"/>
      <c r="P53" s="210"/>
      <c r="Q53" s="211"/>
      <c r="R53" s="205" t="s">
        <v>206</v>
      </c>
      <c r="S53" s="265"/>
      <c r="T53" s="265"/>
      <c r="U53" s="206"/>
    </row>
    <row r="54" spans="2:21" ht="15.95" customHeight="1" x14ac:dyDescent="0.2">
      <c r="B54" s="228"/>
      <c r="C54" s="229"/>
      <c r="D54" s="229"/>
      <c r="E54" s="251"/>
      <c r="F54" s="251"/>
      <c r="G54" s="251"/>
      <c r="H54" s="251"/>
      <c r="I54" s="251"/>
      <c r="J54" s="251"/>
      <c r="K54" s="207"/>
      <c r="L54" s="208"/>
      <c r="M54" s="212"/>
      <c r="N54" s="213"/>
      <c r="O54" s="213"/>
      <c r="P54" s="213"/>
      <c r="Q54" s="214"/>
      <c r="R54" s="207"/>
      <c r="S54" s="266"/>
      <c r="T54" s="266"/>
      <c r="U54" s="208"/>
    </row>
    <row r="55" spans="2:21" ht="15.95" customHeight="1" x14ac:dyDescent="0.2">
      <c r="B55" s="228"/>
      <c r="C55" s="229"/>
      <c r="D55" s="229"/>
      <c r="E55" s="251"/>
      <c r="F55" s="251"/>
      <c r="G55" s="251"/>
      <c r="H55" s="251"/>
      <c r="I55" s="251"/>
      <c r="J55" s="251"/>
      <c r="K55" s="201"/>
      <c r="L55" s="202"/>
      <c r="M55" s="201" t="str">
        <f>"Make check payable to King County Metro. 
Include your Group ID "&amp;E11&amp;" on the check and mail payment with a copy of the report to our office."</f>
        <v>Make check payable to King County Metro. 
Include your Group ID  on the check and mail payment with a copy of the report to our office.</v>
      </c>
      <c r="N55" s="245"/>
      <c r="O55" s="245"/>
      <c r="P55" s="245"/>
      <c r="Q55" s="202"/>
      <c r="R55" s="247" t="s">
        <v>48</v>
      </c>
      <c r="S55" s="247"/>
      <c r="T55" s="247"/>
      <c r="U55" s="248"/>
    </row>
    <row r="56" spans="2:21" ht="15.95" customHeight="1" x14ac:dyDescent="0.2">
      <c r="B56" s="228"/>
      <c r="C56" s="229"/>
      <c r="D56" s="229"/>
      <c r="E56" s="251"/>
      <c r="F56" s="251"/>
      <c r="G56" s="251"/>
      <c r="H56" s="251"/>
      <c r="I56" s="251"/>
      <c r="J56" s="251"/>
      <c r="K56" s="201"/>
      <c r="L56" s="202"/>
      <c r="M56" s="201"/>
      <c r="N56" s="245"/>
      <c r="O56" s="245"/>
      <c r="P56" s="245"/>
      <c r="Q56" s="202"/>
      <c r="R56" s="247" t="s">
        <v>49</v>
      </c>
      <c r="S56" s="247"/>
      <c r="T56" s="247"/>
      <c r="U56" s="248"/>
    </row>
    <row r="57" spans="2:21" ht="15.95" customHeight="1" x14ac:dyDescent="0.2">
      <c r="B57" s="228"/>
      <c r="C57" s="229"/>
      <c r="D57" s="229"/>
      <c r="E57" s="251"/>
      <c r="F57" s="251"/>
      <c r="G57" s="251"/>
      <c r="H57" s="251"/>
      <c r="I57" s="251"/>
      <c r="J57" s="251"/>
      <c r="K57" s="201"/>
      <c r="L57" s="202"/>
      <c r="M57" s="201"/>
      <c r="N57" s="245"/>
      <c r="O57" s="245"/>
      <c r="P57" s="245"/>
      <c r="Q57" s="202"/>
      <c r="R57" s="247" t="s">
        <v>50</v>
      </c>
      <c r="S57" s="247"/>
      <c r="T57" s="247"/>
      <c r="U57" s="248"/>
    </row>
    <row r="58" spans="2:21" ht="15.95" customHeight="1" x14ac:dyDescent="0.2">
      <c r="B58" s="230"/>
      <c r="C58" s="231"/>
      <c r="D58" s="231"/>
      <c r="E58" s="252"/>
      <c r="F58" s="252"/>
      <c r="G58" s="252"/>
      <c r="H58" s="252"/>
      <c r="I58" s="252"/>
      <c r="J58" s="252"/>
      <c r="K58" s="203"/>
      <c r="L58" s="204"/>
      <c r="M58" s="203"/>
      <c r="N58" s="246"/>
      <c r="O58" s="246"/>
      <c r="P58" s="246"/>
      <c r="Q58" s="204"/>
      <c r="R58" s="263" t="s">
        <v>51</v>
      </c>
      <c r="S58" s="263"/>
      <c r="T58" s="263"/>
      <c r="U58" s="264"/>
    </row>
    <row r="59" spans="2:21" ht="18" customHeight="1" x14ac:dyDescent="0.2">
      <c r="B59" s="116" t="s">
        <v>310</v>
      </c>
    </row>
  </sheetData>
  <sheetProtection algorithmName="SHA-512" hashValue="qMfXiWLHZh8CvIFKwlhmcZyqGolJpqnA2oemRze55EL7I1Q41ZQ0MIbnxrxLGq1yyFxHgH38+Gq6iO4OoNz35g==" saltValue="3oQiGvAFrYiWmIwu+YZGCw==" spinCount="100000" sheet="1" objects="1" scenarios="1" selectLockedCells="1"/>
  <sortState xmlns:xlrd2="http://schemas.microsoft.com/office/spreadsheetml/2017/richdata2" ref="I29:T48">
    <sortCondition ref="J29"/>
  </sortState>
  <mergeCells count="89">
    <mergeCell ref="C49:H52"/>
    <mergeCell ref="M13:N13"/>
    <mergeCell ref="M10:N10"/>
    <mergeCell ref="M55:Q58"/>
    <mergeCell ref="R55:U55"/>
    <mergeCell ref="R56:U56"/>
    <mergeCell ref="R51:S51"/>
    <mergeCell ref="E53:J58"/>
    <mergeCell ref="I25:L25"/>
    <mergeCell ref="M25:N25"/>
    <mergeCell ref="P25:T25"/>
    <mergeCell ref="F47:F48"/>
    <mergeCell ref="E47:E48"/>
    <mergeCell ref="R57:U57"/>
    <mergeCell ref="R58:U58"/>
    <mergeCell ref="R53:U54"/>
    <mergeCell ref="I1:M2"/>
    <mergeCell ref="C7:F8"/>
    <mergeCell ref="B53:D58"/>
    <mergeCell ref="C9:C10"/>
    <mergeCell ref="C17:C18"/>
    <mergeCell ref="E9:F10"/>
    <mergeCell ref="E17:F18"/>
    <mergeCell ref="C11:C12"/>
    <mergeCell ref="C13:C14"/>
    <mergeCell ref="C15:C16"/>
    <mergeCell ref="E11:F12"/>
    <mergeCell ref="E13:F14"/>
    <mergeCell ref="E15:F16"/>
    <mergeCell ref="I49:J49"/>
    <mergeCell ref="L50:Q52"/>
    <mergeCell ref="J15:K15"/>
    <mergeCell ref="K55:L58"/>
    <mergeCell ref="K53:L54"/>
    <mergeCell ref="M53:Q54"/>
    <mergeCell ref="S13:T13"/>
    <mergeCell ref="B21:K22"/>
    <mergeCell ref="J19:L19"/>
    <mergeCell ref="I24:O24"/>
    <mergeCell ref="M15:N15"/>
    <mergeCell ref="C33:H33"/>
    <mergeCell ref="E26:F26"/>
    <mergeCell ref="E27:F27"/>
    <mergeCell ref="E28:F28"/>
    <mergeCell ref="E25:F25"/>
    <mergeCell ref="H4:H19"/>
    <mergeCell ref="L21:L22"/>
    <mergeCell ref="C23:F23"/>
    <mergeCell ref="S12:T12"/>
    <mergeCell ref="M11:N11"/>
    <mergeCell ref="S14:T14"/>
    <mergeCell ref="Q13:R13"/>
    <mergeCell ref="Q8:R8"/>
    <mergeCell ref="Q9:R9"/>
    <mergeCell ref="O8:P8"/>
    <mergeCell ref="O9:P9"/>
    <mergeCell ref="M9:N9"/>
    <mergeCell ref="M8:N8"/>
    <mergeCell ref="I23:K23"/>
    <mergeCell ref="B4:G5"/>
    <mergeCell ref="C24:F24"/>
    <mergeCell ref="J13:K13"/>
    <mergeCell ref="I4:N5"/>
    <mergeCell ref="J6:L6"/>
    <mergeCell ref="J8:K8"/>
    <mergeCell ref="M6:R6"/>
    <mergeCell ref="Q12:R12"/>
    <mergeCell ref="C47:D48"/>
    <mergeCell ref="B46:C46"/>
    <mergeCell ref="C31:F32"/>
    <mergeCell ref="C41:C42"/>
    <mergeCell ref="F41:F42"/>
    <mergeCell ref="E41:E42"/>
    <mergeCell ref="S1:U1"/>
    <mergeCell ref="T2:U2"/>
    <mergeCell ref="T21:U21"/>
    <mergeCell ref="O10:T10"/>
    <mergeCell ref="O15:T15"/>
    <mergeCell ref="Q14:R14"/>
    <mergeCell ref="S11:T11"/>
    <mergeCell ref="O11:P11"/>
    <mergeCell ref="O12:P12"/>
    <mergeCell ref="O13:P13"/>
    <mergeCell ref="M16:T18"/>
    <mergeCell ref="M12:N12"/>
    <mergeCell ref="M7:S7"/>
    <mergeCell ref="S8:T8"/>
    <mergeCell ref="S9:T9"/>
    <mergeCell ref="Q11:R11"/>
  </mergeCells>
  <conditionalFormatting sqref="O49">
    <cfRule type="expression" dxfId="37" priority="1">
      <formula>O49&lt;&gt;E36</formula>
    </cfRule>
  </conditionalFormatting>
  <dataValidations xWindow="1441" yWindow="270" count="6">
    <dataValidation type="whole" operator="greaterThan" allowBlank="1" showInputMessage="1" showErrorMessage="1" errorTitle="Negative Value" error="Please make sure Ending and Beginning Odometer Readings are in proper cells." sqref="S11:S14 S9:T9" xr:uid="{4A8F600A-5044-45B8-8A6C-36C6B12688A0}">
      <formula1>0</formula1>
    </dataValidation>
    <dataValidation showInputMessage="1" showErrorMessage="1" promptTitle="Fare" prompt="Enter your Fixed Rate from cell E28 or your custom Fare if you are a New Start or trading van sizes mid-month." sqref="E35:E36" xr:uid="{AF3835F9-018C-492A-9166-CDCDF7557BC6}"/>
    <dataValidation showErrorMessage="1" promptTitle="Allowable Miles" prompt="Select the RTM you paid for last month" sqref="L9" xr:uid="{6A52D68E-A8A1-4CB6-880F-77BB2F291808}"/>
    <dataValidation showErrorMessage="1" promptTitle="Days Traveled" prompt="Select number of days the van commuted to work last month." sqref="L10" xr:uid="{1F642559-63AA-4B5E-82E6-D49AFEB78C74}"/>
    <dataValidation allowBlank="1" showInputMessage="1" showErrorMessage="1" prompt="Please enter all ORCA card numbers manually. Excel may alter the longer card numbers if they are copy/pasted into the report." sqref="L29:L48" xr:uid="{D55ECEC2-010D-4BB4-AF2E-C667546C1BD3}"/>
    <dataValidation type="date" allowBlank="1" showInputMessage="1" showErrorMessage="1" errorTitle="Date Needed" error="Enter a rider's start or end date." promptTitle="Enter rider's start or end date." sqref="M29:N48" xr:uid="{037693DA-DD8F-40FD-B6E5-4BBE6D184B50}">
      <formula1>45292</formula1>
      <formula2>55153</formula2>
    </dataValidation>
  </dataValidations>
  <printOptions horizontalCentered="1"/>
  <pageMargins left="0.25" right="0.25" top="0.5" bottom="0.5" header="0" footer="0"/>
  <pageSetup scale="55" orientation="landscape" horizontalDpi="1200" verticalDpi="1200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xWindow="1441" yWindow="270" count="6">
        <x14:dataValidation type="list" showInputMessage="1" showErrorMessage="1" promptTitle="Allowable Miles" prompt="Select the RTM you paid for last month" xr:uid="{C81C22F3-AEEC-4227-83E1-0F51E1B3E598}">
          <x14:formula1>
            <xm:f>RTM!$A$2:$A$65</xm:f>
          </x14:formula1>
          <xm:sqref>K9</xm:sqref>
        </x14:dataValidation>
        <x14:dataValidation type="list" showErrorMessage="1" promptTitle="Schedule" prompt="Please select your van's work schedule" xr:uid="{6C3EB5A5-3CF6-433A-9A4C-041C4ACE0D06}">
          <x14:formula1>
            <xm:f>'Fare Schedule'!$G$3:$G$9</xm:f>
          </x14:formula1>
          <xm:sqref>E26:F26</xm:sqref>
        </x14:dataValidation>
        <x14:dataValidation type="list" showErrorMessage="1" xr:uid="{6C941138-304C-4C11-8756-A15263C695EB}">
          <x14:formula1>
            <xm:f>'Fare Schedule'!$I$3:$I$7</xm:f>
          </x14:formula1>
          <xm:sqref>E27:F27</xm:sqref>
        </x14:dataValidation>
        <x14:dataValidation type="list" showInputMessage="1" showErrorMessage="1" xr:uid="{A8FB5270-DB17-4458-A33E-B5CC19DAF7C7}">
          <x14:formula1>
            <xm:f>RTM!$C$2:$C$51</xm:f>
          </x14:formula1>
          <xm:sqref>E25:F25</xm:sqref>
        </x14:dataValidation>
        <x14:dataValidation type="list" allowBlank="1" showInputMessage="1" showErrorMessage="1" promptTitle="Reporting Cycle" prompt="Please select the current revenue month" xr:uid="{3F93D6E0-CAC5-49C4-90DB-A38E520D3EF8}">
          <x14:formula1>
            <xm:f>Admin!$A$2:$A$30</xm:f>
          </x14:formula1>
          <xm:sqref>E9:F10</xm:sqref>
        </x14:dataValidation>
        <x14:dataValidation type="list" showInputMessage="1" showErrorMessage="1" promptTitle="Days Traveled" prompt="Select number of days the van commuted to work last month." xr:uid="{A136E880-F581-4022-A469-DBA7D4CF9A75}">
          <x14:formula1>
            <xm:f>'Fare Schedule'!$K$3:$K$35</xm:f>
          </x14:formula1>
          <xm:sqref>K10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C53C8-E3CE-4012-87F8-1550F76D67AA}">
  <sheetPr codeName="Sheet5">
    <tabColor theme="7" tint="0.39997558519241921"/>
    <pageSetUpPr fitToPage="1"/>
  </sheetPr>
  <dimension ref="B3:H21"/>
  <sheetViews>
    <sheetView showGridLines="0" showRowColHeaders="0" zoomScale="115" zoomScaleNormal="115" workbookViewId="0">
      <selection activeCell="F8" sqref="F8"/>
    </sheetView>
  </sheetViews>
  <sheetFormatPr defaultRowHeight="15" x14ac:dyDescent="0.25"/>
  <cols>
    <col min="3" max="3" width="2.7109375" customWidth="1"/>
    <col min="4" max="4" width="22.7109375" customWidth="1"/>
    <col min="5" max="5" width="1.28515625" customWidth="1"/>
    <col min="6" max="6" width="17.28515625" customWidth="1"/>
    <col min="7" max="7" width="2.7109375" customWidth="1"/>
  </cols>
  <sheetData>
    <row r="3" spans="3:7" ht="22.9" customHeight="1" x14ac:dyDescent="0.25">
      <c r="C3" s="11"/>
      <c r="D3" s="229" t="s">
        <v>80</v>
      </c>
      <c r="E3" s="229"/>
      <c r="F3" s="229"/>
      <c r="G3" s="8"/>
    </row>
    <row r="4" spans="3:7" ht="16.149999999999999" customHeight="1" x14ac:dyDescent="0.25">
      <c r="C4" s="12"/>
      <c r="D4" s="268" t="s">
        <v>81</v>
      </c>
      <c r="E4" s="268"/>
      <c r="F4" s="268"/>
      <c r="G4" s="9"/>
    </row>
    <row r="5" spans="3:7" ht="16.149999999999999" customHeight="1" x14ac:dyDescent="0.25">
      <c r="C5" s="12"/>
      <c r="D5" s="268"/>
      <c r="E5" s="268"/>
      <c r="F5" s="268"/>
      <c r="G5" s="9"/>
    </row>
    <row r="6" spans="3:7" ht="16.149999999999999" customHeight="1" x14ac:dyDescent="0.25">
      <c r="C6" s="12"/>
      <c r="D6" s="268"/>
      <c r="E6" s="268"/>
      <c r="F6" s="268"/>
      <c r="G6" s="9"/>
    </row>
    <row r="7" spans="3:7" ht="16.149999999999999" customHeight="1" x14ac:dyDescent="0.25">
      <c r="C7" s="12"/>
      <c r="D7" s="15" t="s">
        <v>82</v>
      </c>
      <c r="E7" s="6"/>
      <c r="F7" s="5"/>
      <c r="G7" s="14"/>
    </row>
    <row r="8" spans="3:7" ht="16.149999999999999" customHeight="1" x14ac:dyDescent="0.25">
      <c r="C8" s="12"/>
      <c r="D8" s="15" t="s">
        <v>83</v>
      </c>
      <c r="E8" s="6"/>
      <c r="F8" s="21"/>
      <c r="G8" s="14"/>
    </row>
    <row r="9" spans="3:7" ht="18.600000000000001" customHeight="1" x14ac:dyDescent="0.25">
      <c r="C9" s="12"/>
      <c r="D9" s="15" t="s">
        <v>84</v>
      </c>
      <c r="E9" s="6"/>
      <c r="F9" s="22"/>
      <c r="G9" s="10"/>
    </row>
    <row r="10" spans="3:7" ht="16.149999999999999" customHeight="1" x14ac:dyDescent="0.25">
      <c r="C10" s="12"/>
      <c r="D10" s="6"/>
      <c r="E10" s="6"/>
      <c r="F10" s="10"/>
      <c r="G10" s="10"/>
    </row>
    <row r="11" spans="3:7" ht="16.149999999999999" customHeight="1" x14ac:dyDescent="0.25">
      <c r="C11" s="12"/>
      <c r="D11" s="13" t="s">
        <v>78</v>
      </c>
      <c r="E11" s="7"/>
      <c r="F11" s="19">
        <f>IF(F7=0,0,(F9/((F7+0.5*F8))))</f>
        <v>0</v>
      </c>
      <c r="G11" s="10"/>
    </row>
    <row r="12" spans="3:7" ht="16.149999999999999" customHeight="1" x14ac:dyDescent="0.25">
      <c r="C12" s="12"/>
      <c r="D12" s="13" t="s">
        <v>79</v>
      </c>
      <c r="E12" s="7"/>
      <c r="F12" s="19">
        <f>IF(F8=0,0,(F11/2))</f>
        <v>0</v>
      </c>
      <c r="G12" s="10"/>
    </row>
    <row r="13" spans="3:7" ht="16.149999999999999" customHeight="1" x14ac:dyDescent="0.25">
      <c r="C13" s="12"/>
      <c r="D13" s="13"/>
      <c r="E13" s="7"/>
      <c r="F13" s="10"/>
      <c r="G13" s="10"/>
    </row>
    <row r="14" spans="3:7" ht="16.149999999999999" customHeight="1" x14ac:dyDescent="0.25">
      <c r="C14" s="12"/>
      <c r="D14" s="268" t="s">
        <v>117</v>
      </c>
      <c r="E14" s="268"/>
      <c r="F14" s="268"/>
      <c r="G14" s="9"/>
    </row>
    <row r="15" spans="3:7" ht="16.149999999999999" customHeight="1" x14ac:dyDescent="0.25">
      <c r="C15" s="12"/>
      <c r="D15" s="268"/>
      <c r="E15" s="268"/>
      <c r="F15" s="268"/>
      <c r="G15" s="9"/>
    </row>
    <row r="16" spans="3:7" ht="16.149999999999999" customHeight="1" x14ac:dyDescent="0.25">
      <c r="C16" s="12"/>
      <c r="D16" s="268"/>
      <c r="E16" s="268"/>
      <c r="F16" s="268"/>
      <c r="G16" s="9"/>
    </row>
    <row r="17" spans="2:8" ht="16.149999999999999" customHeight="1" x14ac:dyDescent="0.25">
      <c r="C17" s="12"/>
      <c r="D17" s="268"/>
      <c r="E17" s="268"/>
      <c r="F17" s="268"/>
      <c r="G17" s="9"/>
    </row>
    <row r="18" spans="2:8" ht="16.149999999999999" customHeight="1" x14ac:dyDescent="0.25">
      <c r="C18" s="12"/>
      <c r="D18" s="268"/>
      <c r="E18" s="268"/>
      <c r="F18" s="268"/>
      <c r="G18" s="9"/>
    </row>
    <row r="20" spans="2:8" x14ac:dyDescent="0.25">
      <c r="C20" s="18"/>
      <c r="D20" s="18"/>
      <c r="E20" s="18"/>
      <c r="F20" s="18"/>
      <c r="G20" s="18"/>
      <c r="H20" s="18"/>
    </row>
    <row r="21" spans="2:8" x14ac:dyDescent="0.25">
      <c r="B21" s="267" t="s">
        <v>85</v>
      </c>
      <c r="C21" s="267"/>
      <c r="D21" s="267"/>
      <c r="E21" s="267"/>
      <c r="F21" s="267"/>
      <c r="G21" s="267"/>
      <c r="H21" s="267"/>
    </row>
  </sheetData>
  <sheetProtection algorithmName="SHA-512" hashValue="DVOLBEsGf8yRI2UWqlHuzMERAcACoOVWhoNj+7+RExIlOI+GkiGXKkpkLt5Fs5pv6qj99bMiAopCzl/CfqDldw==" saltValue="/2ui1WCcn5fZoadSGMCFzg==" spinCount="100000" sheet="1" selectLockedCells="1"/>
  <mergeCells count="4">
    <mergeCell ref="B21:H21"/>
    <mergeCell ref="D4:F6"/>
    <mergeCell ref="D3:F3"/>
    <mergeCell ref="D14:F18"/>
  </mergeCells>
  <dataValidations xWindow="845" yWindow="558" count="2">
    <dataValidation type="whole" operator="lessThanOrEqual" allowBlank="1" showErrorMessage="1" sqref="F7:F8" xr:uid="{68C43D59-6A90-4EF0-88CD-F6D16A1415E5}">
      <formula1>25</formula1>
    </dataValidation>
    <dataValidation showErrorMessage="1" sqref="F9" xr:uid="{E0E19654-43A5-499F-AF9D-41D71586F9BA}"/>
  </dataValidations>
  <printOptions horizontalCentered="1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0CA9-4F02-4D1F-AC75-FB0D0287E385}">
  <sheetPr codeName="Sheet6">
    <tabColor rgb="FFC00000"/>
    <pageSetUpPr fitToPage="1"/>
  </sheetPr>
  <dimension ref="B2:T64"/>
  <sheetViews>
    <sheetView showGridLines="0" showRowColHeaders="0" zoomScale="115" zoomScaleNormal="115" workbookViewId="0">
      <selection activeCell="R21" sqref="R21"/>
    </sheetView>
  </sheetViews>
  <sheetFormatPr defaultRowHeight="15" x14ac:dyDescent="0.25"/>
  <cols>
    <col min="20" max="20" width="27.7109375" customWidth="1"/>
  </cols>
  <sheetData>
    <row r="2" spans="2:20" ht="34.5" customHeight="1" x14ac:dyDescent="0.25">
      <c r="B2" s="269" t="s">
        <v>184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131"/>
      <c r="S2" s="131"/>
      <c r="T2" s="132" t="s">
        <v>118</v>
      </c>
    </row>
    <row r="3" spans="2:20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20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T4" s="133" t="s">
        <v>308</v>
      </c>
    </row>
    <row r="5" spans="2:20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2:20" x14ac:dyDescent="0.2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T6" s="133"/>
    </row>
    <row r="7" spans="2:20" x14ac:dyDescent="0.25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2:20" x14ac:dyDescent="0.2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T8" s="133"/>
    </row>
    <row r="9" spans="2:20" x14ac:dyDescent="0.2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2:20" x14ac:dyDescent="0.2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T10" s="133"/>
    </row>
    <row r="11" spans="2:20" x14ac:dyDescent="0.2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2:20" x14ac:dyDescent="0.2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T12" s="133"/>
    </row>
    <row r="13" spans="2:20" x14ac:dyDescent="0.2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2:20" x14ac:dyDescent="0.2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2:20" x14ac:dyDescent="0.2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2:20" x14ac:dyDescent="0.2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2:20" x14ac:dyDescent="0.2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2:20" x14ac:dyDescent="0.2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2:20" x14ac:dyDescent="0.2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2:20" x14ac:dyDescent="0.2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2:20" x14ac:dyDescent="0.2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2:20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2:20" x14ac:dyDescent="0.2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2:20" x14ac:dyDescent="0.25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2:20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2:20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2:20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2:20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2:20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T29" s="134"/>
    </row>
    <row r="30" spans="2:20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2:20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2:20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2:17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2:17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2:17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2:17" x14ac:dyDescent="0.25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2:17" x14ac:dyDescent="0.2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2:17" x14ac:dyDescent="0.2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2:17" x14ac:dyDescent="0.25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2:17" x14ac:dyDescent="0.2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2:17" x14ac:dyDescent="0.25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2:17" x14ac:dyDescent="0.2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2:17" x14ac:dyDescent="0.25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2:17" x14ac:dyDescent="0.25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2:17" x14ac:dyDescent="0.25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2:17" x14ac:dyDescent="0.25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2:17" x14ac:dyDescent="0.25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2:17" x14ac:dyDescent="0.25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2:17" x14ac:dyDescent="0.25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2:17" x14ac:dyDescent="0.25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2:17" x14ac:dyDescent="0.25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2:17" x14ac:dyDescent="0.25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2:17" x14ac:dyDescent="0.25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2:17" x14ac:dyDescent="0.25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2:17" x14ac:dyDescent="0.25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2:17" x14ac:dyDescent="0.25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2:17" x14ac:dyDescent="0.25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2:17" x14ac:dyDescent="0.25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2:17" x14ac:dyDescent="0.25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2:17" x14ac:dyDescent="0.25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2:17" x14ac:dyDescent="0.25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2:17" x14ac:dyDescent="0.25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2:17" x14ac:dyDescent="0.25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2:17" x14ac:dyDescent="0.25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</sheetData>
  <sheetProtection algorithmName="SHA-512" hashValue="6Iq2Z7Uu/d8//05HqwzCDbltgkAxfEZi+8VmBAboXiLulfG6caZh341dlqp8hKpvWzJtX/iFOV8YMRJZ1xSTbA==" saltValue="N7Zf8UrkFi95/40hrFx7/w==" spinCount="100000" sheet="1" objects="1" scenarios="1"/>
  <mergeCells count="1">
    <mergeCell ref="B2:Q2"/>
  </mergeCells>
  <hyperlinks>
    <hyperlink ref="T4" r:id="rId1" xr:uid="{A9AA19F9-F1EA-4D16-8CF5-8B898C0837FE}"/>
  </hyperlinks>
  <pageMargins left="0.7" right="0.7" top="0.75" bottom="0.75" header="0.3" footer="0.3"/>
  <pageSetup scale="51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62041-2AF3-43A5-9398-4B06A0E703C1}">
  <sheetPr codeName="Sheet2"/>
  <dimension ref="A1:J30"/>
  <sheetViews>
    <sheetView zoomScale="85" zoomScaleNormal="85" workbookViewId="0">
      <selection activeCell="B1" sqref="B1"/>
    </sheetView>
  </sheetViews>
  <sheetFormatPr defaultRowHeight="15" x14ac:dyDescent="0.25"/>
  <cols>
    <col min="1" max="1" width="17.5703125" style="2" customWidth="1"/>
    <col min="2" max="2" width="26" style="2" bestFit="1" customWidth="1"/>
    <col min="3" max="3" width="49.42578125" style="2" bestFit="1" customWidth="1"/>
    <col min="4" max="4" width="41.7109375" style="2" bestFit="1" customWidth="1"/>
    <col min="5" max="5" width="25.7109375" style="2" customWidth="1"/>
    <col min="6" max="6" width="28.42578125" style="2" customWidth="1"/>
    <col min="7" max="7" width="25.7109375" style="2" customWidth="1"/>
    <col min="8" max="8" width="30.42578125" style="2" bestFit="1" customWidth="1"/>
    <col min="9" max="9" width="25.7109375" style="2" customWidth="1"/>
    <col min="10" max="10" width="31.28515625" style="2" bestFit="1" customWidth="1"/>
  </cols>
  <sheetData>
    <row r="1" spans="1:10" x14ac:dyDescent="0.25">
      <c r="A1" s="20" t="s">
        <v>0</v>
      </c>
      <c r="B1" s="20" t="s">
        <v>1</v>
      </c>
      <c r="C1" s="20" t="s">
        <v>2</v>
      </c>
      <c r="D1" s="20" t="s">
        <v>39</v>
      </c>
      <c r="E1" s="20" t="s">
        <v>46</v>
      </c>
      <c r="F1" s="20" t="s">
        <v>52</v>
      </c>
      <c r="G1" s="20" t="s">
        <v>93</v>
      </c>
      <c r="H1" s="20" t="s">
        <v>112</v>
      </c>
      <c r="I1" s="20" t="s">
        <v>113</v>
      </c>
      <c r="J1" s="20" t="s">
        <v>114</v>
      </c>
    </row>
    <row r="2" spans="1:10" x14ac:dyDescent="0.25">
      <c r="A2" s="2" t="s">
        <v>190</v>
      </c>
      <c r="B2" s="2" t="s">
        <v>189</v>
      </c>
      <c r="C2" s="2" t="s">
        <v>191</v>
      </c>
      <c r="D2" s="2" t="s">
        <v>196</v>
      </c>
      <c r="E2" s="2" t="s">
        <v>176</v>
      </c>
      <c r="F2" s="2" t="s">
        <v>164</v>
      </c>
      <c r="G2" s="2" t="s">
        <v>200</v>
      </c>
      <c r="H2" s="2" t="s">
        <v>129</v>
      </c>
      <c r="I2" s="2" t="s">
        <v>140</v>
      </c>
      <c r="J2" s="2" t="s">
        <v>152</v>
      </c>
    </row>
    <row r="3" spans="1:10" x14ac:dyDescent="0.25">
      <c r="A3" s="2" t="s">
        <v>186</v>
      </c>
      <c r="B3" s="2" t="s">
        <v>190</v>
      </c>
      <c r="C3" s="2" t="s">
        <v>192</v>
      </c>
      <c r="D3" s="2" t="s">
        <v>197</v>
      </c>
      <c r="E3" s="2" t="s">
        <v>177</v>
      </c>
      <c r="F3" s="2" t="s">
        <v>165</v>
      </c>
      <c r="G3" s="2" t="s">
        <v>201</v>
      </c>
      <c r="H3" s="2" t="s">
        <v>130</v>
      </c>
      <c r="I3" s="2" t="s">
        <v>141</v>
      </c>
      <c r="J3" s="2" t="s">
        <v>153</v>
      </c>
    </row>
    <row r="4" spans="1:10" x14ac:dyDescent="0.25">
      <c r="A4" s="2" t="s">
        <v>187</v>
      </c>
      <c r="B4" s="2" t="s">
        <v>186</v>
      </c>
      <c r="C4" s="2" t="s">
        <v>193</v>
      </c>
      <c r="D4" s="2" t="s">
        <v>198</v>
      </c>
      <c r="E4" s="2" t="s">
        <v>178</v>
      </c>
      <c r="F4" s="2" t="s">
        <v>166</v>
      </c>
      <c r="G4" s="2" t="s">
        <v>202</v>
      </c>
      <c r="H4" s="2" t="s">
        <v>131</v>
      </c>
      <c r="I4" s="2" t="s">
        <v>142</v>
      </c>
      <c r="J4" s="2" t="s">
        <v>154</v>
      </c>
    </row>
    <row r="5" spans="1:10" x14ac:dyDescent="0.25">
      <c r="A5" s="2" t="s">
        <v>188</v>
      </c>
      <c r="B5" s="2" t="s">
        <v>187</v>
      </c>
      <c r="C5" s="2" t="s">
        <v>194</v>
      </c>
      <c r="D5" s="2" t="s">
        <v>199</v>
      </c>
      <c r="E5" s="2" t="s">
        <v>179</v>
      </c>
      <c r="F5" s="2" t="s">
        <v>167</v>
      </c>
      <c r="G5" s="2" t="s">
        <v>203</v>
      </c>
      <c r="H5" s="2" t="s">
        <v>132</v>
      </c>
      <c r="I5" s="2" t="s">
        <v>143</v>
      </c>
      <c r="J5" s="2" t="s">
        <v>155</v>
      </c>
    </row>
    <row r="6" spans="1:10" x14ac:dyDescent="0.25">
      <c r="A6" s="2" t="s">
        <v>185</v>
      </c>
      <c r="B6" s="2" t="s">
        <v>188</v>
      </c>
      <c r="C6" s="2" t="s">
        <v>195</v>
      </c>
      <c r="D6" s="2" t="s">
        <v>259</v>
      </c>
      <c r="E6" s="2" t="s">
        <v>180</v>
      </c>
      <c r="F6" s="2" t="s">
        <v>168</v>
      </c>
      <c r="G6" s="2" t="s">
        <v>204</v>
      </c>
      <c r="H6" s="2" t="s">
        <v>133</v>
      </c>
      <c r="I6" s="2" t="s">
        <v>144</v>
      </c>
      <c r="J6" s="2" t="s">
        <v>156</v>
      </c>
    </row>
    <row r="7" spans="1:10" x14ac:dyDescent="0.25">
      <c r="A7" s="2" t="s">
        <v>211</v>
      </c>
      <c r="B7" s="2" t="s">
        <v>185</v>
      </c>
      <c r="C7" s="2" t="s">
        <v>235</v>
      </c>
      <c r="D7" s="2" t="s">
        <v>260</v>
      </c>
      <c r="E7" s="2" t="s">
        <v>181</v>
      </c>
      <c r="F7" s="2" t="s">
        <v>169</v>
      </c>
      <c r="G7" s="2" t="s">
        <v>284</v>
      </c>
      <c r="H7" s="2" t="s">
        <v>134</v>
      </c>
      <c r="I7" s="2" t="s">
        <v>145</v>
      </c>
      <c r="J7" s="2" t="s">
        <v>157</v>
      </c>
    </row>
    <row r="8" spans="1:10" x14ac:dyDescent="0.25">
      <c r="A8" s="2" t="s">
        <v>212</v>
      </c>
      <c r="B8" s="2" t="s">
        <v>211</v>
      </c>
      <c r="C8" s="2" t="s">
        <v>236</v>
      </c>
      <c r="D8" s="2" t="s">
        <v>262</v>
      </c>
      <c r="E8" s="2" t="s">
        <v>182</v>
      </c>
      <c r="F8" s="2" t="s">
        <v>170</v>
      </c>
      <c r="G8" s="2" t="s">
        <v>285</v>
      </c>
      <c r="H8" s="2" t="s">
        <v>135</v>
      </c>
      <c r="I8" s="2" t="s">
        <v>146</v>
      </c>
      <c r="J8" s="2" t="s">
        <v>158</v>
      </c>
    </row>
    <row r="9" spans="1:10" x14ac:dyDescent="0.25">
      <c r="A9" s="2" t="s">
        <v>213</v>
      </c>
      <c r="B9" s="2" t="s">
        <v>212</v>
      </c>
      <c r="C9" s="2" t="s">
        <v>237</v>
      </c>
      <c r="D9" s="2" t="s">
        <v>273</v>
      </c>
      <c r="E9" s="2" t="s">
        <v>183</v>
      </c>
      <c r="F9" s="2" t="s">
        <v>171</v>
      </c>
      <c r="G9" s="2" t="s">
        <v>286</v>
      </c>
      <c r="H9" s="2" t="s">
        <v>136</v>
      </c>
      <c r="I9" s="2" t="s">
        <v>147</v>
      </c>
      <c r="J9" s="2" t="s">
        <v>159</v>
      </c>
    </row>
    <row r="10" spans="1:10" x14ac:dyDescent="0.25">
      <c r="A10" s="2" t="s">
        <v>216</v>
      </c>
      <c r="B10" s="2" t="s">
        <v>213</v>
      </c>
      <c r="C10" s="2" t="s">
        <v>238</v>
      </c>
      <c r="D10" s="2" t="s">
        <v>274</v>
      </c>
      <c r="E10" s="2" t="s">
        <v>172</v>
      </c>
      <c r="F10" s="2" t="s">
        <v>160</v>
      </c>
      <c r="G10" s="2" t="s">
        <v>287</v>
      </c>
      <c r="H10" s="2" t="s">
        <v>126</v>
      </c>
      <c r="I10" s="2" t="s">
        <v>137</v>
      </c>
      <c r="J10" s="2" t="s">
        <v>148</v>
      </c>
    </row>
    <row r="11" spans="1:10" x14ac:dyDescent="0.25">
      <c r="A11" s="2" t="s">
        <v>217</v>
      </c>
      <c r="B11" s="2" t="s">
        <v>216</v>
      </c>
      <c r="C11" s="2" t="s">
        <v>239</v>
      </c>
      <c r="D11" s="2" t="s">
        <v>275</v>
      </c>
      <c r="E11" s="2" t="s">
        <v>173</v>
      </c>
      <c r="F11" s="2" t="s">
        <v>161</v>
      </c>
      <c r="G11" s="2" t="s">
        <v>288</v>
      </c>
      <c r="H11" s="2" t="s">
        <v>127</v>
      </c>
      <c r="I11" s="2" t="s">
        <v>138</v>
      </c>
      <c r="J11" s="2" t="s">
        <v>149</v>
      </c>
    </row>
    <row r="12" spans="1:10" x14ac:dyDescent="0.25">
      <c r="A12" s="2" t="s">
        <v>218</v>
      </c>
      <c r="B12" s="2" t="s">
        <v>217</v>
      </c>
      <c r="C12" s="2" t="s">
        <v>240</v>
      </c>
      <c r="D12" s="2" t="s">
        <v>276</v>
      </c>
      <c r="E12" s="2" t="s">
        <v>174</v>
      </c>
      <c r="F12" s="2" t="s">
        <v>162</v>
      </c>
      <c r="G12" s="2" t="s">
        <v>289</v>
      </c>
      <c r="H12" s="2" t="s">
        <v>124</v>
      </c>
      <c r="I12" s="2" t="s">
        <v>125</v>
      </c>
      <c r="J12" s="2" t="s">
        <v>150</v>
      </c>
    </row>
    <row r="13" spans="1:10" x14ac:dyDescent="0.25">
      <c r="A13" s="2" t="s">
        <v>219</v>
      </c>
      <c r="B13" s="2" t="s">
        <v>218</v>
      </c>
      <c r="C13" s="2" t="s">
        <v>241</v>
      </c>
      <c r="D13" s="2" t="s">
        <v>277</v>
      </c>
      <c r="E13" s="2" t="s">
        <v>175</v>
      </c>
      <c r="F13" s="2" t="s">
        <v>163</v>
      </c>
      <c r="G13" s="2" t="s">
        <v>290</v>
      </c>
      <c r="H13" s="2" t="s">
        <v>128</v>
      </c>
      <c r="I13" s="2" t="s">
        <v>139</v>
      </c>
      <c r="J13" s="2" t="s">
        <v>151</v>
      </c>
    </row>
    <row r="14" spans="1:10" x14ac:dyDescent="0.25">
      <c r="A14" s="2" t="s">
        <v>220</v>
      </c>
      <c r="B14" s="2" t="s">
        <v>219</v>
      </c>
      <c r="C14" s="2" t="s">
        <v>242</v>
      </c>
      <c r="D14" s="2" t="s">
        <v>278</v>
      </c>
      <c r="E14" s="2" t="s">
        <v>176</v>
      </c>
      <c r="F14" s="2" t="s">
        <v>164</v>
      </c>
      <c r="G14" s="2" t="s">
        <v>291</v>
      </c>
      <c r="H14" s="2" t="s">
        <v>129</v>
      </c>
      <c r="I14" s="2" t="s">
        <v>140</v>
      </c>
      <c r="J14" s="2" t="s">
        <v>152</v>
      </c>
    </row>
    <row r="15" spans="1:10" x14ac:dyDescent="0.25">
      <c r="A15" s="2" t="s">
        <v>221</v>
      </c>
      <c r="B15" s="2" t="s">
        <v>220</v>
      </c>
      <c r="C15" s="2" t="s">
        <v>243</v>
      </c>
      <c r="D15" s="2" t="s">
        <v>279</v>
      </c>
      <c r="E15" s="2" t="s">
        <v>177</v>
      </c>
      <c r="F15" s="2" t="s">
        <v>165</v>
      </c>
      <c r="G15" s="2" t="s">
        <v>292</v>
      </c>
      <c r="H15" s="2" t="s">
        <v>130</v>
      </c>
      <c r="I15" s="2" t="s">
        <v>141</v>
      </c>
      <c r="J15" s="2" t="s">
        <v>153</v>
      </c>
    </row>
    <row r="16" spans="1:10" x14ac:dyDescent="0.25">
      <c r="A16" s="2" t="s">
        <v>222</v>
      </c>
      <c r="B16" s="2" t="s">
        <v>221</v>
      </c>
      <c r="C16" s="2" t="s">
        <v>244</v>
      </c>
      <c r="D16" s="2" t="s">
        <v>280</v>
      </c>
      <c r="E16" s="2" t="s">
        <v>178</v>
      </c>
      <c r="F16" s="2" t="s">
        <v>166</v>
      </c>
      <c r="G16" s="2" t="s">
        <v>293</v>
      </c>
      <c r="H16" s="2" t="s">
        <v>131</v>
      </c>
      <c r="I16" s="2" t="s">
        <v>142</v>
      </c>
      <c r="J16" s="2" t="s">
        <v>154</v>
      </c>
    </row>
    <row r="17" spans="1:10" x14ac:dyDescent="0.25">
      <c r="A17" s="2" t="s">
        <v>223</v>
      </c>
      <c r="B17" s="2" t="s">
        <v>222</v>
      </c>
      <c r="C17" s="2" t="s">
        <v>245</v>
      </c>
      <c r="D17" s="2" t="s">
        <v>281</v>
      </c>
      <c r="E17" s="2" t="s">
        <v>179</v>
      </c>
      <c r="F17" s="2" t="s">
        <v>167</v>
      </c>
      <c r="G17" s="2" t="s">
        <v>294</v>
      </c>
      <c r="H17" s="2" t="s">
        <v>132</v>
      </c>
      <c r="I17" s="2" t="s">
        <v>143</v>
      </c>
      <c r="J17" s="2" t="s">
        <v>155</v>
      </c>
    </row>
    <row r="18" spans="1:10" x14ac:dyDescent="0.25">
      <c r="A18" s="2" t="s">
        <v>224</v>
      </c>
      <c r="B18" s="2" t="s">
        <v>223</v>
      </c>
      <c r="C18" s="2" t="s">
        <v>246</v>
      </c>
      <c r="D18" s="2" t="s">
        <v>282</v>
      </c>
      <c r="E18" s="2" t="s">
        <v>180</v>
      </c>
      <c r="F18" s="2" t="s">
        <v>168</v>
      </c>
      <c r="G18" s="2" t="s">
        <v>295</v>
      </c>
      <c r="H18" s="2" t="s">
        <v>133</v>
      </c>
      <c r="I18" s="2" t="s">
        <v>144</v>
      </c>
      <c r="J18" s="2" t="s">
        <v>156</v>
      </c>
    </row>
    <row r="19" spans="1:10" x14ac:dyDescent="0.25">
      <c r="A19" s="2" t="s">
        <v>225</v>
      </c>
      <c r="B19" s="2" t="s">
        <v>224</v>
      </c>
      <c r="C19" s="2" t="s">
        <v>247</v>
      </c>
      <c r="D19" s="2" t="s">
        <v>283</v>
      </c>
      <c r="E19" s="2" t="s">
        <v>181</v>
      </c>
      <c r="F19" s="2" t="s">
        <v>169</v>
      </c>
      <c r="G19" s="2" t="s">
        <v>296</v>
      </c>
      <c r="H19" s="2" t="s">
        <v>134</v>
      </c>
      <c r="I19" s="2" t="s">
        <v>145</v>
      </c>
      <c r="J19" s="2" t="s">
        <v>157</v>
      </c>
    </row>
    <row r="20" spans="1:10" x14ac:dyDescent="0.25">
      <c r="A20" s="2" t="s">
        <v>214</v>
      </c>
      <c r="B20" s="2" t="s">
        <v>225</v>
      </c>
      <c r="C20" s="2" t="s">
        <v>248</v>
      </c>
      <c r="D20" s="2" t="s">
        <v>263</v>
      </c>
      <c r="E20" s="2" t="s">
        <v>182</v>
      </c>
      <c r="F20" s="2" t="s">
        <v>170</v>
      </c>
      <c r="G20" s="2" t="s">
        <v>297</v>
      </c>
      <c r="H20" s="2" t="s">
        <v>135</v>
      </c>
      <c r="I20" s="2" t="s">
        <v>146</v>
      </c>
      <c r="J20" s="2" t="s">
        <v>158</v>
      </c>
    </row>
    <row r="21" spans="1:10" x14ac:dyDescent="0.25">
      <c r="A21" s="2" t="s">
        <v>215</v>
      </c>
      <c r="B21" s="2" t="s">
        <v>214</v>
      </c>
      <c r="C21" s="2" t="s">
        <v>249</v>
      </c>
      <c r="D21" s="2" t="s">
        <v>264</v>
      </c>
      <c r="E21" s="2" t="s">
        <v>183</v>
      </c>
      <c r="F21" s="2" t="s">
        <v>171</v>
      </c>
      <c r="G21" s="2" t="s">
        <v>298</v>
      </c>
      <c r="H21" s="2" t="s">
        <v>136</v>
      </c>
      <c r="I21" s="2" t="s">
        <v>147</v>
      </c>
      <c r="J21" s="2" t="s">
        <v>159</v>
      </c>
    </row>
    <row r="22" spans="1:10" x14ac:dyDescent="0.25">
      <c r="A22" s="2" t="s">
        <v>226</v>
      </c>
      <c r="B22" s="2" t="s">
        <v>215</v>
      </c>
      <c r="C22" s="2" t="s">
        <v>250</v>
      </c>
      <c r="D22" s="2" t="s">
        <v>265</v>
      </c>
      <c r="E22" s="2" t="s">
        <v>172</v>
      </c>
      <c r="F22" s="2" t="s">
        <v>160</v>
      </c>
      <c r="G22" s="2" t="s">
        <v>299</v>
      </c>
      <c r="H22" s="2" t="s">
        <v>126</v>
      </c>
      <c r="I22" s="2" t="s">
        <v>137</v>
      </c>
      <c r="J22" s="2" t="s">
        <v>148</v>
      </c>
    </row>
    <row r="23" spans="1:10" x14ac:dyDescent="0.25">
      <c r="A23" s="2" t="s">
        <v>227</v>
      </c>
      <c r="B23" s="2" t="s">
        <v>226</v>
      </c>
      <c r="C23" s="2" t="s">
        <v>251</v>
      </c>
      <c r="D23" s="2" t="s">
        <v>266</v>
      </c>
      <c r="E23" s="2" t="s">
        <v>173</v>
      </c>
      <c r="F23" s="2" t="s">
        <v>161</v>
      </c>
      <c r="G23" s="2" t="s">
        <v>300</v>
      </c>
      <c r="H23" s="2" t="s">
        <v>127</v>
      </c>
      <c r="I23" s="2" t="s">
        <v>138</v>
      </c>
      <c r="J23" s="2" t="s">
        <v>149</v>
      </c>
    </row>
    <row r="24" spans="1:10" x14ac:dyDescent="0.25">
      <c r="A24" s="2" t="s">
        <v>228</v>
      </c>
      <c r="B24" s="2" t="s">
        <v>227</v>
      </c>
      <c r="C24" s="2" t="s">
        <v>252</v>
      </c>
      <c r="D24" s="2" t="s">
        <v>267</v>
      </c>
      <c r="E24" s="2" t="s">
        <v>174</v>
      </c>
      <c r="F24" s="2" t="s">
        <v>162</v>
      </c>
      <c r="G24" s="2" t="s">
        <v>301</v>
      </c>
      <c r="H24" s="2" t="s">
        <v>124</v>
      </c>
      <c r="I24" s="2" t="s">
        <v>125</v>
      </c>
      <c r="J24" s="2" t="s">
        <v>150</v>
      </c>
    </row>
    <row r="25" spans="1:10" x14ac:dyDescent="0.25">
      <c r="A25" s="2" t="s">
        <v>229</v>
      </c>
      <c r="B25" s="2" t="s">
        <v>228</v>
      </c>
      <c r="C25" s="2" t="s">
        <v>253</v>
      </c>
      <c r="D25" s="2" t="s">
        <v>268</v>
      </c>
      <c r="E25" s="2" t="s">
        <v>175</v>
      </c>
      <c r="F25" s="2" t="s">
        <v>163</v>
      </c>
      <c r="G25" s="2" t="s">
        <v>302</v>
      </c>
      <c r="H25" s="2" t="s">
        <v>128</v>
      </c>
      <c r="I25" s="2" t="s">
        <v>139</v>
      </c>
      <c r="J25" s="2" t="s">
        <v>151</v>
      </c>
    </row>
    <row r="26" spans="1:10" x14ac:dyDescent="0.25">
      <c r="A26" s="2" t="s">
        <v>230</v>
      </c>
      <c r="B26" s="2" t="s">
        <v>229</v>
      </c>
      <c r="C26" s="2" t="s">
        <v>254</v>
      </c>
      <c r="D26" s="2" t="s">
        <v>269</v>
      </c>
      <c r="E26" s="2" t="s">
        <v>176</v>
      </c>
      <c r="F26" s="2" t="s">
        <v>164</v>
      </c>
      <c r="G26" s="2" t="s">
        <v>303</v>
      </c>
      <c r="H26" s="2" t="s">
        <v>129</v>
      </c>
      <c r="I26" s="2" t="s">
        <v>140</v>
      </c>
      <c r="J26" s="2" t="s">
        <v>152</v>
      </c>
    </row>
    <row r="27" spans="1:10" x14ac:dyDescent="0.25">
      <c r="A27" s="2" t="s">
        <v>231</v>
      </c>
      <c r="B27" s="2" t="s">
        <v>230</v>
      </c>
      <c r="C27" s="2" t="s">
        <v>255</v>
      </c>
      <c r="D27" s="2" t="s">
        <v>270</v>
      </c>
      <c r="E27" s="2" t="s">
        <v>177</v>
      </c>
      <c r="F27" s="2" t="s">
        <v>165</v>
      </c>
      <c r="G27" s="2" t="s">
        <v>304</v>
      </c>
      <c r="H27" s="2" t="s">
        <v>130</v>
      </c>
      <c r="I27" s="2" t="s">
        <v>141</v>
      </c>
      <c r="J27" s="2" t="s">
        <v>153</v>
      </c>
    </row>
    <row r="28" spans="1:10" x14ac:dyDescent="0.25">
      <c r="A28" s="2" t="s">
        <v>232</v>
      </c>
      <c r="B28" s="2" t="s">
        <v>231</v>
      </c>
      <c r="C28" s="2" t="s">
        <v>256</v>
      </c>
      <c r="D28" s="2" t="s">
        <v>271</v>
      </c>
      <c r="E28" s="2" t="s">
        <v>178</v>
      </c>
      <c r="F28" s="2" t="s">
        <v>166</v>
      </c>
      <c r="G28" s="2" t="s">
        <v>305</v>
      </c>
      <c r="H28" s="2" t="s">
        <v>131</v>
      </c>
      <c r="I28" s="2" t="s">
        <v>142</v>
      </c>
      <c r="J28" s="2" t="s">
        <v>154</v>
      </c>
    </row>
    <row r="29" spans="1:10" x14ac:dyDescent="0.25">
      <c r="A29" s="2" t="s">
        <v>233</v>
      </c>
      <c r="B29" s="2" t="s">
        <v>232</v>
      </c>
      <c r="C29" s="2" t="s">
        <v>257</v>
      </c>
      <c r="D29" s="2" t="s">
        <v>272</v>
      </c>
      <c r="E29" s="2" t="s">
        <v>179</v>
      </c>
      <c r="F29" s="2" t="s">
        <v>167</v>
      </c>
      <c r="G29" s="2" t="s">
        <v>306</v>
      </c>
      <c r="H29" s="2" t="s">
        <v>132</v>
      </c>
      <c r="I29" s="2" t="s">
        <v>143</v>
      </c>
      <c r="J29" s="2" t="s">
        <v>155</v>
      </c>
    </row>
    <row r="30" spans="1:10" x14ac:dyDescent="0.25">
      <c r="A30" s="2" t="s">
        <v>234</v>
      </c>
      <c r="B30" s="2" t="s">
        <v>233</v>
      </c>
      <c r="C30" s="2" t="s">
        <v>258</v>
      </c>
      <c r="D30" s="2" t="s">
        <v>261</v>
      </c>
      <c r="E30" s="2" t="s">
        <v>180</v>
      </c>
      <c r="F30" s="2" t="s">
        <v>168</v>
      </c>
      <c r="G30" s="2" t="s">
        <v>307</v>
      </c>
      <c r="H30" s="2" t="s">
        <v>133</v>
      </c>
      <c r="I30" s="2" t="s">
        <v>144</v>
      </c>
      <c r="J30" s="2" t="s">
        <v>156</v>
      </c>
    </row>
  </sheetData>
  <sheetProtection algorithmName="SHA-512" hashValue="fkgtqrtGWQ7XX0c0cArws+wz7+uJM96lgO5ZFXYghzYVaMN+8qzhfzD0GZ9LGoxEzGBnLvg5pYokDfMriMjg+A==" saltValue="5hWJGNUAaDnwusBTO3LaRw==" spinCount="100000" sheet="1" objects="1" scenarios="1"/>
  <phoneticPr fontId="2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FB0E-88DD-4CF0-9E9C-242C99DC1160}">
  <sheetPr codeName="Sheet3"/>
  <dimension ref="A1:C65"/>
  <sheetViews>
    <sheetView workbookViewId="0">
      <selection activeCell="B1" sqref="B1"/>
    </sheetView>
  </sheetViews>
  <sheetFormatPr defaultRowHeight="15" x14ac:dyDescent="0.25"/>
  <cols>
    <col min="1" max="1" width="23.7109375" customWidth="1"/>
    <col min="3" max="3" width="14.5703125" bestFit="1" customWidth="1"/>
  </cols>
  <sheetData>
    <row r="1" spans="1:3" x14ac:dyDescent="0.25">
      <c r="A1" t="s">
        <v>3</v>
      </c>
      <c r="C1" s="1" t="s">
        <v>309</v>
      </c>
    </row>
    <row r="2" spans="1:3" x14ac:dyDescent="0.25">
      <c r="A2" t="s">
        <v>99</v>
      </c>
      <c r="C2" t="s">
        <v>99</v>
      </c>
    </row>
    <row r="3" spans="1:3" x14ac:dyDescent="0.25">
      <c r="A3">
        <v>0</v>
      </c>
      <c r="C3" t="s">
        <v>94</v>
      </c>
    </row>
    <row r="4" spans="1:3" x14ac:dyDescent="0.25">
      <c r="A4">
        <v>5</v>
      </c>
      <c r="C4" t="s">
        <v>208</v>
      </c>
    </row>
    <row r="5" spans="1:3" x14ac:dyDescent="0.25">
      <c r="A5">
        <v>6</v>
      </c>
      <c r="C5">
        <v>5</v>
      </c>
    </row>
    <row r="6" spans="1:3" x14ac:dyDescent="0.25">
      <c r="A6">
        <v>7</v>
      </c>
      <c r="C6">
        <v>10</v>
      </c>
    </row>
    <row r="7" spans="1:3" x14ac:dyDescent="0.25">
      <c r="A7">
        <v>8</v>
      </c>
      <c r="C7">
        <v>15</v>
      </c>
    </row>
    <row r="8" spans="1:3" x14ac:dyDescent="0.25">
      <c r="A8">
        <v>9</v>
      </c>
      <c r="C8">
        <v>20</v>
      </c>
    </row>
    <row r="9" spans="1:3" x14ac:dyDescent="0.25">
      <c r="A9">
        <v>10</v>
      </c>
      <c r="C9">
        <v>25</v>
      </c>
    </row>
    <row r="10" spans="1:3" x14ac:dyDescent="0.25">
      <c r="A10">
        <v>11</v>
      </c>
      <c r="C10">
        <v>30</v>
      </c>
    </row>
    <row r="11" spans="1:3" x14ac:dyDescent="0.25">
      <c r="A11">
        <v>12</v>
      </c>
      <c r="C11">
        <v>35</v>
      </c>
    </row>
    <row r="12" spans="1:3" x14ac:dyDescent="0.25">
      <c r="A12">
        <v>13</v>
      </c>
      <c r="C12">
        <v>40</v>
      </c>
    </row>
    <row r="13" spans="1:3" x14ac:dyDescent="0.25">
      <c r="A13">
        <v>14</v>
      </c>
      <c r="C13">
        <v>45</v>
      </c>
    </row>
    <row r="14" spans="1:3" x14ac:dyDescent="0.25">
      <c r="A14">
        <v>15</v>
      </c>
      <c r="C14">
        <v>50</v>
      </c>
    </row>
    <row r="15" spans="1:3" x14ac:dyDescent="0.25">
      <c r="A15">
        <v>16</v>
      </c>
      <c r="C15">
        <v>55</v>
      </c>
    </row>
    <row r="16" spans="1:3" x14ac:dyDescent="0.25">
      <c r="A16">
        <v>17</v>
      </c>
      <c r="C16">
        <v>60</v>
      </c>
    </row>
    <row r="17" spans="1:3" x14ac:dyDescent="0.25">
      <c r="A17">
        <v>18</v>
      </c>
      <c r="C17">
        <v>65</v>
      </c>
    </row>
    <row r="18" spans="1:3" x14ac:dyDescent="0.25">
      <c r="A18">
        <v>19</v>
      </c>
      <c r="C18">
        <v>70</v>
      </c>
    </row>
    <row r="19" spans="1:3" x14ac:dyDescent="0.25">
      <c r="A19">
        <v>20</v>
      </c>
      <c r="C19">
        <v>75</v>
      </c>
    </row>
    <row r="20" spans="1:3" x14ac:dyDescent="0.25">
      <c r="A20">
        <v>25</v>
      </c>
      <c r="C20">
        <v>80</v>
      </c>
    </row>
    <row r="21" spans="1:3" x14ac:dyDescent="0.25">
      <c r="A21">
        <v>30</v>
      </c>
      <c r="C21">
        <v>85</v>
      </c>
    </row>
    <row r="22" spans="1:3" x14ac:dyDescent="0.25">
      <c r="A22">
        <v>35</v>
      </c>
      <c r="C22">
        <v>90</v>
      </c>
    </row>
    <row r="23" spans="1:3" x14ac:dyDescent="0.25">
      <c r="A23">
        <v>40</v>
      </c>
      <c r="C23">
        <v>95</v>
      </c>
    </row>
    <row r="24" spans="1:3" x14ac:dyDescent="0.25">
      <c r="A24">
        <v>45</v>
      </c>
      <c r="C24">
        <v>100</v>
      </c>
    </row>
    <row r="25" spans="1:3" x14ac:dyDescent="0.25">
      <c r="A25">
        <v>50</v>
      </c>
      <c r="C25">
        <v>105</v>
      </c>
    </row>
    <row r="26" spans="1:3" x14ac:dyDescent="0.25">
      <c r="A26">
        <v>55</v>
      </c>
      <c r="C26">
        <v>110</v>
      </c>
    </row>
    <row r="27" spans="1:3" x14ac:dyDescent="0.25">
      <c r="A27">
        <v>60</v>
      </c>
      <c r="C27">
        <v>115</v>
      </c>
    </row>
    <row r="28" spans="1:3" x14ac:dyDescent="0.25">
      <c r="A28">
        <v>65</v>
      </c>
      <c r="C28">
        <v>120</v>
      </c>
    </row>
    <row r="29" spans="1:3" x14ac:dyDescent="0.25">
      <c r="A29">
        <v>70</v>
      </c>
      <c r="C29">
        <v>125</v>
      </c>
    </row>
    <row r="30" spans="1:3" x14ac:dyDescent="0.25">
      <c r="A30">
        <v>75</v>
      </c>
      <c r="C30">
        <v>130</v>
      </c>
    </row>
    <row r="31" spans="1:3" x14ac:dyDescent="0.25">
      <c r="A31">
        <v>80</v>
      </c>
      <c r="C31">
        <v>135</v>
      </c>
    </row>
    <row r="32" spans="1:3" x14ac:dyDescent="0.25">
      <c r="A32">
        <v>85</v>
      </c>
      <c r="C32">
        <v>140</v>
      </c>
    </row>
    <row r="33" spans="1:3" x14ac:dyDescent="0.25">
      <c r="A33">
        <v>90</v>
      </c>
      <c r="C33">
        <v>145</v>
      </c>
    </row>
    <row r="34" spans="1:3" x14ac:dyDescent="0.25">
      <c r="A34">
        <v>95</v>
      </c>
      <c r="C34">
        <v>150</v>
      </c>
    </row>
    <row r="35" spans="1:3" x14ac:dyDescent="0.25">
      <c r="A35">
        <v>100</v>
      </c>
      <c r="C35">
        <v>155</v>
      </c>
    </row>
    <row r="36" spans="1:3" x14ac:dyDescent="0.25">
      <c r="A36">
        <v>105</v>
      </c>
      <c r="C36">
        <v>160</v>
      </c>
    </row>
    <row r="37" spans="1:3" x14ac:dyDescent="0.25">
      <c r="A37">
        <v>110</v>
      </c>
      <c r="C37">
        <v>165</v>
      </c>
    </row>
    <row r="38" spans="1:3" x14ac:dyDescent="0.25">
      <c r="A38">
        <v>115</v>
      </c>
      <c r="C38">
        <v>170</v>
      </c>
    </row>
    <row r="39" spans="1:3" x14ac:dyDescent="0.25">
      <c r="A39">
        <v>120</v>
      </c>
      <c r="C39">
        <v>175</v>
      </c>
    </row>
    <row r="40" spans="1:3" x14ac:dyDescent="0.25">
      <c r="A40">
        <v>125</v>
      </c>
      <c r="C40">
        <v>180</v>
      </c>
    </row>
    <row r="41" spans="1:3" x14ac:dyDescent="0.25">
      <c r="A41">
        <v>130</v>
      </c>
      <c r="C41">
        <v>185</v>
      </c>
    </row>
    <row r="42" spans="1:3" x14ac:dyDescent="0.25">
      <c r="A42">
        <v>135</v>
      </c>
      <c r="C42">
        <v>190</v>
      </c>
    </row>
    <row r="43" spans="1:3" x14ac:dyDescent="0.25">
      <c r="A43">
        <v>140</v>
      </c>
      <c r="C43">
        <v>195</v>
      </c>
    </row>
    <row r="44" spans="1:3" x14ac:dyDescent="0.25">
      <c r="A44">
        <v>145</v>
      </c>
      <c r="C44">
        <v>200</v>
      </c>
    </row>
    <row r="45" spans="1:3" x14ac:dyDescent="0.25">
      <c r="A45">
        <v>150</v>
      </c>
      <c r="C45">
        <v>205</v>
      </c>
    </row>
    <row r="46" spans="1:3" x14ac:dyDescent="0.25">
      <c r="A46">
        <v>155</v>
      </c>
      <c r="C46">
        <v>210</v>
      </c>
    </row>
    <row r="47" spans="1:3" x14ac:dyDescent="0.25">
      <c r="A47">
        <v>160</v>
      </c>
      <c r="C47">
        <v>215</v>
      </c>
    </row>
    <row r="48" spans="1:3" x14ac:dyDescent="0.25">
      <c r="A48">
        <v>165</v>
      </c>
      <c r="C48">
        <v>220</v>
      </c>
    </row>
    <row r="49" spans="1:3" x14ac:dyDescent="0.25">
      <c r="A49">
        <v>170</v>
      </c>
      <c r="C49">
        <v>225</v>
      </c>
    </row>
    <row r="50" spans="1:3" x14ac:dyDescent="0.25">
      <c r="A50">
        <v>175</v>
      </c>
      <c r="C50">
        <v>230</v>
      </c>
    </row>
    <row r="51" spans="1:3" x14ac:dyDescent="0.25">
      <c r="A51">
        <v>180</v>
      </c>
      <c r="C51">
        <v>235</v>
      </c>
    </row>
    <row r="52" spans="1:3" x14ac:dyDescent="0.25">
      <c r="A52">
        <v>185</v>
      </c>
      <c r="C52">
        <v>240</v>
      </c>
    </row>
    <row r="53" spans="1:3" x14ac:dyDescent="0.25">
      <c r="A53">
        <v>190</v>
      </c>
      <c r="C53">
        <v>245</v>
      </c>
    </row>
    <row r="54" spans="1:3" x14ac:dyDescent="0.25">
      <c r="A54">
        <v>195</v>
      </c>
      <c r="C54">
        <v>250</v>
      </c>
    </row>
    <row r="55" spans="1:3" x14ac:dyDescent="0.25">
      <c r="A55">
        <v>200</v>
      </c>
    </row>
    <row r="56" spans="1:3" x14ac:dyDescent="0.25">
      <c r="A56">
        <v>205</v>
      </c>
    </row>
    <row r="57" spans="1:3" x14ac:dyDescent="0.25">
      <c r="A57">
        <v>210</v>
      </c>
    </row>
    <row r="58" spans="1:3" x14ac:dyDescent="0.25">
      <c r="A58">
        <v>215</v>
      </c>
    </row>
    <row r="59" spans="1:3" x14ac:dyDescent="0.25">
      <c r="A59">
        <v>220</v>
      </c>
    </row>
    <row r="60" spans="1:3" x14ac:dyDescent="0.25">
      <c r="A60">
        <v>225</v>
      </c>
    </row>
    <row r="61" spans="1:3" x14ac:dyDescent="0.25">
      <c r="A61">
        <v>230</v>
      </c>
    </row>
    <row r="62" spans="1:3" x14ac:dyDescent="0.25">
      <c r="A62">
        <v>235</v>
      </c>
    </row>
    <row r="63" spans="1:3" x14ac:dyDescent="0.25">
      <c r="A63">
        <v>240</v>
      </c>
    </row>
    <row r="64" spans="1:3" x14ac:dyDescent="0.25">
      <c r="A64">
        <v>245</v>
      </c>
    </row>
    <row r="65" spans="1:1" x14ac:dyDescent="0.25">
      <c r="A65">
        <v>250</v>
      </c>
    </row>
  </sheetData>
  <sheetProtection algorithmName="SHA-512" hashValue="mqL0umN9fcFOnZHgHYZhsHDU9B5MB4E4iivrxtJH3Sq/7zKRdPjwMEWrJRoVvacmisJKGW8/MwqNHeiDchGmpA==" saltValue="pXMEhqySplQO55RbtAys/A==" spinCount="100000" sheet="1" objects="1" scenarios="1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F5AD2-3802-42BF-A7B7-EAE98EC9B5A9}">
  <sheetPr codeName="Sheet4"/>
  <dimension ref="A1:AE1342"/>
  <sheetViews>
    <sheetView workbookViewId="0">
      <selection activeCell="G18" sqref="G18"/>
    </sheetView>
  </sheetViews>
  <sheetFormatPr defaultRowHeight="15" x14ac:dyDescent="0.25"/>
  <cols>
    <col min="1" max="1" width="23" bestFit="1" customWidth="1"/>
    <col min="2" max="2" width="13.7109375" bestFit="1" customWidth="1"/>
    <col min="3" max="3" width="22.7109375" customWidth="1"/>
    <col min="4" max="4" width="13.28515625" customWidth="1"/>
    <col min="5" max="5" width="14.42578125" style="17" bestFit="1" customWidth="1"/>
    <col min="7" max="7" width="13.7109375" bestFit="1" customWidth="1"/>
    <col min="9" max="9" width="17.7109375" bestFit="1" customWidth="1"/>
    <col min="11" max="11" width="14.7109375" customWidth="1"/>
  </cols>
  <sheetData>
    <row r="1" spans="1:31" ht="15.75" thickBot="1" x14ac:dyDescent="0.3"/>
    <row r="2" spans="1:31" ht="15.75" thickBot="1" x14ac:dyDescent="0.3">
      <c r="A2" s="151" t="s">
        <v>9</v>
      </c>
      <c r="B2" s="151" t="s">
        <v>13</v>
      </c>
      <c r="C2" s="151" t="s">
        <v>10</v>
      </c>
      <c r="D2" s="151" t="s">
        <v>8</v>
      </c>
      <c r="E2" s="152" t="s">
        <v>96</v>
      </c>
      <c r="G2" s="153" t="s">
        <v>13</v>
      </c>
      <c r="I2" t="s">
        <v>10</v>
      </c>
      <c r="K2" t="s">
        <v>22</v>
      </c>
    </row>
    <row r="3" spans="1:31" x14ac:dyDescent="0.25">
      <c r="A3" s="141" t="s">
        <v>208</v>
      </c>
      <c r="B3" s="142" t="s">
        <v>14</v>
      </c>
      <c r="C3" s="141" t="s">
        <v>11</v>
      </c>
      <c r="D3" s="143">
        <v>224</v>
      </c>
      <c r="E3" s="144" t="s">
        <v>12</v>
      </c>
      <c r="G3" t="s">
        <v>99</v>
      </c>
      <c r="I3" t="s">
        <v>99</v>
      </c>
      <c r="K3" t="s">
        <v>99</v>
      </c>
    </row>
    <row r="4" spans="1:31" x14ac:dyDescent="0.25">
      <c r="A4" s="141">
        <v>10</v>
      </c>
      <c r="B4" s="142" t="s">
        <v>14</v>
      </c>
      <c r="C4" s="141" t="s">
        <v>11</v>
      </c>
      <c r="D4" s="143">
        <v>468</v>
      </c>
      <c r="E4" s="144">
        <v>36</v>
      </c>
      <c r="G4" t="s">
        <v>14</v>
      </c>
      <c r="I4" t="s">
        <v>15</v>
      </c>
      <c r="K4">
        <v>0</v>
      </c>
    </row>
    <row r="5" spans="1:31" x14ac:dyDescent="0.25">
      <c r="A5" s="141">
        <v>15</v>
      </c>
      <c r="B5" s="142" t="s">
        <v>14</v>
      </c>
      <c r="C5" s="141" t="s">
        <v>11</v>
      </c>
      <c r="D5" s="143">
        <v>468</v>
      </c>
      <c r="E5" s="144">
        <v>36</v>
      </c>
      <c r="G5" t="s">
        <v>16</v>
      </c>
      <c r="I5" t="s">
        <v>20</v>
      </c>
      <c r="K5">
        <v>1</v>
      </c>
    </row>
    <row r="6" spans="1:31" x14ac:dyDescent="0.25">
      <c r="A6" s="141">
        <v>20</v>
      </c>
      <c r="B6" s="142" t="s">
        <v>14</v>
      </c>
      <c r="C6" s="141" t="s">
        <v>11</v>
      </c>
      <c r="D6" s="143">
        <v>468</v>
      </c>
      <c r="E6" s="144">
        <v>36</v>
      </c>
      <c r="G6" t="s">
        <v>17</v>
      </c>
      <c r="I6" t="s">
        <v>11</v>
      </c>
      <c r="K6">
        <v>2</v>
      </c>
    </row>
    <row r="7" spans="1:31" x14ac:dyDescent="0.25">
      <c r="A7" s="141">
        <v>25</v>
      </c>
      <c r="B7" s="142" t="s">
        <v>14</v>
      </c>
      <c r="C7" s="141" t="s">
        <v>11</v>
      </c>
      <c r="D7" s="143">
        <v>488</v>
      </c>
      <c r="E7" s="144">
        <v>37.54</v>
      </c>
      <c r="G7" t="s">
        <v>18</v>
      </c>
      <c r="I7" t="s">
        <v>209</v>
      </c>
      <c r="K7">
        <v>3</v>
      </c>
    </row>
    <row r="8" spans="1:31" x14ac:dyDescent="0.25">
      <c r="A8" s="141">
        <v>30</v>
      </c>
      <c r="B8" s="142" t="s">
        <v>14</v>
      </c>
      <c r="C8" s="141" t="s">
        <v>11</v>
      </c>
      <c r="D8" s="143">
        <v>508</v>
      </c>
      <c r="E8" s="144">
        <v>39.08</v>
      </c>
      <c r="G8" t="s">
        <v>19</v>
      </c>
      <c r="K8">
        <v>4</v>
      </c>
      <c r="M8" s="1"/>
      <c r="N8" s="147"/>
      <c r="O8" s="147"/>
      <c r="P8" s="147"/>
      <c r="Q8" s="147"/>
      <c r="R8" s="147"/>
      <c r="S8" s="148"/>
      <c r="T8" s="147"/>
      <c r="U8" s="147"/>
      <c r="V8" s="147"/>
      <c r="W8" s="147"/>
      <c r="X8" s="147"/>
      <c r="Y8" s="148"/>
      <c r="Z8" s="147"/>
      <c r="AA8" s="147"/>
      <c r="AB8" s="147"/>
      <c r="AC8" s="147"/>
      <c r="AD8" s="147"/>
      <c r="AE8" s="148"/>
    </row>
    <row r="9" spans="1:31" x14ac:dyDescent="0.25">
      <c r="A9" s="141">
        <v>35</v>
      </c>
      <c r="B9" s="142" t="s">
        <v>14</v>
      </c>
      <c r="C9" s="141" t="s">
        <v>11</v>
      </c>
      <c r="D9" s="143">
        <v>530</v>
      </c>
      <c r="E9" s="144">
        <v>40.770000000000003</v>
      </c>
      <c r="G9" s="2" t="s">
        <v>210</v>
      </c>
      <c r="K9">
        <v>5</v>
      </c>
      <c r="M9" s="1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</row>
    <row r="10" spans="1:31" x14ac:dyDescent="0.25">
      <c r="A10" s="141">
        <v>40</v>
      </c>
      <c r="B10" s="142" t="s">
        <v>14</v>
      </c>
      <c r="C10" s="141" t="s">
        <v>11</v>
      </c>
      <c r="D10" s="143">
        <v>550</v>
      </c>
      <c r="E10" s="144">
        <v>42.31</v>
      </c>
      <c r="K10">
        <v>6</v>
      </c>
      <c r="M10" s="1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</row>
    <row r="11" spans="1:31" x14ac:dyDescent="0.25">
      <c r="A11" s="141">
        <v>45</v>
      </c>
      <c r="B11" s="142" t="s">
        <v>14</v>
      </c>
      <c r="C11" s="141" t="s">
        <v>11</v>
      </c>
      <c r="D11" s="143">
        <v>570</v>
      </c>
      <c r="E11" s="144">
        <v>43.85</v>
      </c>
      <c r="K11">
        <v>7</v>
      </c>
      <c r="M11" s="1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</row>
    <row r="12" spans="1:31" x14ac:dyDescent="0.25">
      <c r="A12" s="141">
        <v>50</v>
      </c>
      <c r="B12" s="142" t="s">
        <v>14</v>
      </c>
      <c r="C12" s="141" t="s">
        <v>11</v>
      </c>
      <c r="D12" s="143">
        <v>590</v>
      </c>
      <c r="E12" s="144">
        <v>45.38</v>
      </c>
      <c r="K12">
        <v>8</v>
      </c>
      <c r="M12" s="1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</row>
    <row r="13" spans="1:31" x14ac:dyDescent="0.25">
      <c r="A13" s="141">
        <v>55</v>
      </c>
      <c r="B13" s="142" t="s">
        <v>14</v>
      </c>
      <c r="C13" s="141" t="s">
        <v>11</v>
      </c>
      <c r="D13" s="143">
        <v>610</v>
      </c>
      <c r="E13" s="144">
        <v>46.92</v>
      </c>
      <c r="K13">
        <v>9</v>
      </c>
      <c r="M13" s="1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</row>
    <row r="14" spans="1:31" x14ac:dyDescent="0.25">
      <c r="A14" s="141">
        <v>60</v>
      </c>
      <c r="B14" s="142" t="s">
        <v>14</v>
      </c>
      <c r="C14" s="141" t="s">
        <v>11</v>
      </c>
      <c r="D14" s="143">
        <v>632</v>
      </c>
      <c r="E14" s="144">
        <v>48.62</v>
      </c>
      <c r="K14">
        <v>10</v>
      </c>
      <c r="M14" s="1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</row>
    <row r="15" spans="1:31" x14ac:dyDescent="0.25">
      <c r="A15" s="141">
        <v>65</v>
      </c>
      <c r="B15" s="142" t="s">
        <v>14</v>
      </c>
      <c r="C15" s="141" t="s">
        <v>11</v>
      </c>
      <c r="D15" s="143">
        <v>652</v>
      </c>
      <c r="E15" s="144">
        <v>50.15</v>
      </c>
      <c r="K15">
        <v>11</v>
      </c>
      <c r="M15" s="1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</row>
    <row r="16" spans="1:31" x14ac:dyDescent="0.25">
      <c r="A16" s="141">
        <v>70</v>
      </c>
      <c r="B16" s="142" t="s">
        <v>14</v>
      </c>
      <c r="C16" s="141" t="s">
        <v>11</v>
      </c>
      <c r="D16" s="143">
        <v>672</v>
      </c>
      <c r="E16" s="144">
        <v>51.69</v>
      </c>
      <c r="K16">
        <v>12</v>
      </c>
      <c r="M16" s="1"/>
      <c r="N16" s="150"/>
      <c r="O16" s="150"/>
      <c r="P16" s="150"/>
      <c r="Q16" s="150"/>
      <c r="R16" s="150"/>
      <c r="S16" s="150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</row>
    <row r="17" spans="1:31" x14ac:dyDescent="0.25">
      <c r="A17" s="141">
        <v>75</v>
      </c>
      <c r="B17" s="142" t="s">
        <v>14</v>
      </c>
      <c r="C17" s="141" t="s">
        <v>11</v>
      </c>
      <c r="D17" s="143">
        <v>692</v>
      </c>
      <c r="E17" s="144">
        <v>53.23</v>
      </c>
      <c r="K17">
        <v>13</v>
      </c>
      <c r="M17" s="1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</row>
    <row r="18" spans="1:31" x14ac:dyDescent="0.25">
      <c r="A18" s="141">
        <v>80</v>
      </c>
      <c r="B18" s="142" t="s">
        <v>14</v>
      </c>
      <c r="C18" s="141" t="s">
        <v>11</v>
      </c>
      <c r="D18" s="143">
        <v>713</v>
      </c>
      <c r="E18" s="144">
        <v>54.85</v>
      </c>
      <c r="K18">
        <v>14</v>
      </c>
      <c r="M18" s="1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</row>
    <row r="19" spans="1:31" x14ac:dyDescent="0.25">
      <c r="A19" s="141">
        <v>85</v>
      </c>
      <c r="B19" s="142" t="s">
        <v>14</v>
      </c>
      <c r="C19" s="141" t="s">
        <v>11</v>
      </c>
      <c r="D19" s="143">
        <v>734</v>
      </c>
      <c r="E19" s="144">
        <v>56.46</v>
      </c>
      <c r="K19">
        <v>15</v>
      </c>
      <c r="M19" s="1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</row>
    <row r="20" spans="1:31" x14ac:dyDescent="0.25">
      <c r="A20" s="141">
        <v>90</v>
      </c>
      <c r="B20" s="142" t="s">
        <v>14</v>
      </c>
      <c r="C20" s="141" t="s">
        <v>11</v>
      </c>
      <c r="D20" s="143">
        <v>754</v>
      </c>
      <c r="E20" s="144">
        <v>58</v>
      </c>
      <c r="K20">
        <v>16</v>
      </c>
      <c r="M20" s="1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</row>
    <row r="21" spans="1:31" x14ac:dyDescent="0.25">
      <c r="A21" s="141">
        <v>95</v>
      </c>
      <c r="B21" s="142" t="s">
        <v>14</v>
      </c>
      <c r="C21" s="141" t="s">
        <v>11</v>
      </c>
      <c r="D21" s="143">
        <v>774</v>
      </c>
      <c r="E21" s="144">
        <v>59.54</v>
      </c>
      <c r="K21">
        <v>17</v>
      </c>
      <c r="M21" s="1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</row>
    <row r="22" spans="1:31" x14ac:dyDescent="0.25">
      <c r="A22" s="141">
        <v>100</v>
      </c>
      <c r="B22" s="142" t="s">
        <v>14</v>
      </c>
      <c r="C22" s="141" t="s">
        <v>11</v>
      </c>
      <c r="D22" s="143">
        <v>794</v>
      </c>
      <c r="E22" s="144">
        <v>61.08</v>
      </c>
      <c r="K22">
        <v>18</v>
      </c>
      <c r="M22" s="1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</row>
    <row r="23" spans="1:31" x14ac:dyDescent="0.25">
      <c r="A23" s="141">
        <v>105</v>
      </c>
      <c r="B23" s="142" t="s">
        <v>14</v>
      </c>
      <c r="C23" s="141" t="s">
        <v>11</v>
      </c>
      <c r="D23" s="143">
        <v>815</v>
      </c>
      <c r="E23" s="144">
        <v>62.69</v>
      </c>
      <c r="K23">
        <v>19</v>
      </c>
      <c r="M23" s="1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</row>
    <row r="24" spans="1:31" x14ac:dyDescent="0.25">
      <c r="A24" s="141">
        <v>110</v>
      </c>
      <c r="B24" s="142" t="s">
        <v>14</v>
      </c>
      <c r="C24" s="141" t="s">
        <v>11</v>
      </c>
      <c r="D24" s="143">
        <v>836</v>
      </c>
      <c r="E24" s="144">
        <v>64.31</v>
      </c>
      <c r="K24">
        <v>20</v>
      </c>
      <c r="M24" s="1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</row>
    <row r="25" spans="1:31" x14ac:dyDescent="0.25">
      <c r="A25" s="141">
        <v>115</v>
      </c>
      <c r="B25" s="142" t="s">
        <v>14</v>
      </c>
      <c r="C25" s="141" t="s">
        <v>11</v>
      </c>
      <c r="D25" s="143">
        <v>856</v>
      </c>
      <c r="E25" s="144">
        <v>65.849999999999994</v>
      </c>
      <c r="K25">
        <v>21</v>
      </c>
      <c r="M25" s="1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</row>
    <row r="26" spans="1:31" x14ac:dyDescent="0.25">
      <c r="A26" s="141">
        <v>120</v>
      </c>
      <c r="B26" s="142" t="s">
        <v>14</v>
      </c>
      <c r="C26" s="141" t="s">
        <v>11</v>
      </c>
      <c r="D26" s="143">
        <v>876</v>
      </c>
      <c r="E26" s="144">
        <v>67.38</v>
      </c>
      <c r="K26">
        <v>22</v>
      </c>
      <c r="M26" s="1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</row>
    <row r="27" spans="1:31" x14ac:dyDescent="0.25">
      <c r="A27" s="141">
        <v>125</v>
      </c>
      <c r="B27" s="142" t="s">
        <v>14</v>
      </c>
      <c r="C27" s="141" t="s">
        <v>11</v>
      </c>
      <c r="D27" s="143">
        <v>896</v>
      </c>
      <c r="E27" s="144">
        <v>68.92</v>
      </c>
      <c r="K27">
        <v>23</v>
      </c>
      <c r="M27" s="1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</row>
    <row r="28" spans="1:31" x14ac:dyDescent="0.25">
      <c r="A28" s="141">
        <v>130</v>
      </c>
      <c r="B28" s="142" t="s">
        <v>14</v>
      </c>
      <c r="C28" s="141" t="s">
        <v>11</v>
      </c>
      <c r="D28" s="143">
        <v>917</v>
      </c>
      <c r="E28" s="144">
        <v>70.540000000000006</v>
      </c>
      <c r="K28">
        <v>24</v>
      </c>
      <c r="M28" s="1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</row>
    <row r="29" spans="1:31" x14ac:dyDescent="0.25">
      <c r="A29" s="141">
        <v>135</v>
      </c>
      <c r="B29" s="142" t="s">
        <v>14</v>
      </c>
      <c r="C29" s="141" t="s">
        <v>11</v>
      </c>
      <c r="D29" s="143">
        <v>937</v>
      </c>
      <c r="E29" s="144">
        <v>72.08</v>
      </c>
      <c r="K29">
        <v>25</v>
      </c>
      <c r="M29" s="1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</row>
    <row r="30" spans="1:31" x14ac:dyDescent="0.25">
      <c r="A30" s="141">
        <v>140</v>
      </c>
      <c r="B30" s="142" t="s">
        <v>14</v>
      </c>
      <c r="C30" s="141" t="s">
        <v>11</v>
      </c>
      <c r="D30" s="143">
        <v>958</v>
      </c>
      <c r="E30" s="144">
        <v>73.69</v>
      </c>
      <c r="K30">
        <v>26</v>
      </c>
      <c r="M30" s="1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</row>
    <row r="31" spans="1:31" x14ac:dyDescent="0.25">
      <c r="A31" s="141">
        <v>145</v>
      </c>
      <c r="B31" s="142" t="s">
        <v>14</v>
      </c>
      <c r="C31" s="141" t="s">
        <v>11</v>
      </c>
      <c r="D31" s="143">
        <v>978</v>
      </c>
      <c r="E31" s="144">
        <v>75.23</v>
      </c>
      <c r="K31">
        <v>27</v>
      </c>
      <c r="M31" s="1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</row>
    <row r="32" spans="1:31" x14ac:dyDescent="0.25">
      <c r="A32" s="141">
        <v>150</v>
      </c>
      <c r="B32" s="142" t="s">
        <v>14</v>
      </c>
      <c r="C32" s="141" t="s">
        <v>11</v>
      </c>
      <c r="D32" s="143">
        <v>999</v>
      </c>
      <c r="E32" s="144">
        <v>76.849999999999994</v>
      </c>
      <c r="K32">
        <v>28</v>
      </c>
      <c r="M32" s="1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</row>
    <row r="33" spans="1:31" x14ac:dyDescent="0.25">
      <c r="A33" s="141">
        <v>155</v>
      </c>
      <c r="B33" s="142" t="s">
        <v>14</v>
      </c>
      <c r="C33" s="141" t="s">
        <v>11</v>
      </c>
      <c r="D33" s="143">
        <v>1019</v>
      </c>
      <c r="E33" s="144">
        <v>78.38</v>
      </c>
      <c r="K33">
        <v>29</v>
      </c>
      <c r="M33" s="1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</row>
    <row r="34" spans="1:31" x14ac:dyDescent="0.25">
      <c r="A34" s="141">
        <v>160</v>
      </c>
      <c r="B34" s="142" t="s">
        <v>14</v>
      </c>
      <c r="C34" s="141" t="s">
        <v>11</v>
      </c>
      <c r="D34" s="143">
        <v>1039</v>
      </c>
      <c r="E34" s="144">
        <v>79.92</v>
      </c>
      <c r="K34">
        <v>30</v>
      </c>
      <c r="M34" s="1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</row>
    <row r="35" spans="1:31" x14ac:dyDescent="0.25">
      <c r="A35" s="141">
        <v>165</v>
      </c>
      <c r="B35" s="142" t="s">
        <v>14</v>
      </c>
      <c r="C35" s="141" t="s">
        <v>11</v>
      </c>
      <c r="D35" s="143">
        <v>1060</v>
      </c>
      <c r="E35" s="144">
        <v>81.540000000000006</v>
      </c>
      <c r="K35">
        <v>31</v>
      </c>
      <c r="M35" s="1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</row>
    <row r="36" spans="1:31" x14ac:dyDescent="0.25">
      <c r="A36" s="141">
        <v>170</v>
      </c>
      <c r="B36" s="142" t="s">
        <v>14</v>
      </c>
      <c r="C36" s="141" t="s">
        <v>11</v>
      </c>
      <c r="D36" s="143">
        <v>1080</v>
      </c>
      <c r="E36" s="144">
        <v>83.08</v>
      </c>
      <c r="M36" s="1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</row>
    <row r="37" spans="1:31" x14ac:dyDescent="0.25">
      <c r="A37" s="141">
        <v>175</v>
      </c>
      <c r="B37" s="142" t="s">
        <v>14</v>
      </c>
      <c r="C37" s="141" t="s">
        <v>11</v>
      </c>
      <c r="D37" s="143">
        <v>1101</v>
      </c>
      <c r="E37" s="144">
        <v>84.69</v>
      </c>
      <c r="M37" s="1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</row>
    <row r="38" spans="1:31" x14ac:dyDescent="0.25">
      <c r="A38" s="141">
        <v>180</v>
      </c>
      <c r="B38" s="142" t="s">
        <v>14</v>
      </c>
      <c r="C38" s="141" t="s">
        <v>11</v>
      </c>
      <c r="D38" s="143">
        <v>1121</v>
      </c>
      <c r="E38" s="144">
        <v>86.23</v>
      </c>
    </row>
    <row r="39" spans="1:31" x14ac:dyDescent="0.25">
      <c r="A39" s="141">
        <v>185</v>
      </c>
      <c r="B39" s="142" t="s">
        <v>14</v>
      </c>
      <c r="C39" s="141" t="s">
        <v>11</v>
      </c>
      <c r="D39" s="143">
        <v>1141</v>
      </c>
      <c r="E39" s="144">
        <v>87.77</v>
      </c>
    </row>
    <row r="40" spans="1:31" x14ac:dyDescent="0.25">
      <c r="A40" s="141">
        <v>190</v>
      </c>
      <c r="B40" s="142" t="s">
        <v>14</v>
      </c>
      <c r="C40" s="141" t="s">
        <v>11</v>
      </c>
      <c r="D40" s="143">
        <v>1161</v>
      </c>
      <c r="E40" s="144">
        <v>89.31</v>
      </c>
    </row>
    <row r="41" spans="1:31" x14ac:dyDescent="0.25">
      <c r="A41" s="141">
        <v>195</v>
      </c>
      <c r="B41" s="142" t="s">
        <v>14</v>
      </c>
      <c r="C41" s="141" t="s">
        <v>11</v>
      </c>
      <c r="D41" s="143">
        <v>1183</v>
      </c>
      <c r="E41" s="144">
        <v>91</v>
      </c>
    </row>
    <row r="42" spans="1:31" x14ac:dyDescent="0.25">
      <c r="A42" s="141">
        <v>200</v>
      </c>
      <c r="B42" s="142" t="s">
        <v>14</v>
      </c>
      <c r="C42" s="141" t="s">
        <v>11</v>
      </c>
      <c r="D42" s="143">
        <v>1203</v>
      </c>
      <c r="E42" s="144">
        <v>92.54</v>
      </c>
    </row>
    <row r="43" spans="1:31" x14ac:dyDescent="0.25">
      <c r="A43" s="141">
        <v>205</v>
      </c>
      <c r="B43" s="142" t="s">
        <v>14</v>
      </c>
      <c r="C43" s="141" t="s">
        <v>11</v>
      </c>
      <c r="D43" s="143">
        <v>1223</v>
      </c>
      <c r="E43" s="144">
        <v>94.08</v>
      </c>
    </row>
    <row r="44" spans="1:31" x14ac:dyDescent="0.25">
      <c r="A44" s="141">
        <v>210</v>
      </c>
      <c r="B44" s="142" t="s">
        <v>14</v>
      </c>
      <c r="C44" s="141" t="s">
        <v>11</v>
      </c>
      <c r="D44" s="143">
        <v>1243</v>
      </c>
      <c r="E44" s="144">
        <v>95.62</v>
      </c>
    </row>
    <row r="45" spans="1:31" x14ac:dyDescent="0.25">
      <c r="A45" s="141">
        <v>215</v>
      </c>
      <c r="B45" s="142" t="s">
        <v>14</v>
      </c>
      <c r="C45" s="141" t="s">
        <v>11</v>
      </c>
      <c r="D45" s="143">
        <v>1263</v>
      </c>
      <c r="E45" s="144">
        <v>97.15</v>
      </c>
    </row>
    <row r="46" spans="1:31" x14ac:dyDescent="0.25">
      <c r="A46" s="141">
        <v>220</v>
      </c>
      <c r="B46" s="142" t="s">
        <v>14</v>
      </c>
      <c r="C46" s="141" t="s">
        <v>11</v>
      </c>
      <c r="D46" s="143">
        <v>1285</v>
      </c>
      <c r="E46" s="144">
        <v>98.85</v>
      </c>
    </row>
    <row r="47" spans="1:31" x14ac:dyDescent="0.25">
      <c r="A47" s="141">
        <v>225</v>
      </c>
      <c r="B47" s="142" t="s">
        <v>14</v>
      </c>
      <c r="C47" s="141" t="s">
        <v>11</v>
      </c>
      <c r="D47" s="143">
        <v>1305</v>
      </c>
      <c r="E47" s="144">
        <v>100.38</v>
      </c>
    </row>
    <row r="48" spans="1:31" x14ac:dyDescent="0.25">
      <c r="A48" s="141">
        <v>230</v>
      </c>
      <c r="B48" s="142" t="s">
        <v>14</v>
      </c>
      <c r="C48" s="141" t="s">
        <v>11</v>
      </c>
      <c r="D48" s="143">
        <v>1325</v>
      </c>
      <c r="E48" s="144">
        <v>101.92</v>
      </c>
    </row>
    <row r="49" spans="1:5" x14ac:dyDescent="0.25">
      <c r="A49" s="141">
        <v>235</v>
      </c>
      <c r="B49" s="142" t="s">
        <v>14</v>
      </c>
      <c r="C49" s="141" t="s">
        <v>11</v>
      </c>
      <c r="D49" s="143">
        <v>1345</v>
      </c>
      <c r="E49" s="144">
        <v>103.46</v>
      </c>
    </row>
    <row r="50" spans="1:5" x14ac:dyDescent="0.25">
      <c r="A50" s="141">
        <v>240</v>
      </c>
      <c r="B50" s="142" t="s">
        <v>14</v>
      </c>
      <c r="C50" s="141" t="s">
        <v>11</v>
      </c>
      <c r="D50" s="143">
        <v>1366</v>
      </c>
      <c r="E50" s="144">
        <v>105.08</v>
      </c>
    </row>
    <row r="51" spans="1:5" x14ac:dyDescent="0.25">
      <c r="A51" s="141">
        <v>245</v>
      </c>
      <c r="B51" s="142" t="s">
        <v>14</v>
      </c>
      <c r="C51" s="141" t="s">
        <v>11</v>
      </c>
      <c r="D51" s="143">
        <v>1387</v>
      </c>
      <c r="E51" s="144">
        <v>106.69</v>
      </c>
    </row>
    <row r="52" spans="1:5" x14ac:dyDescent="0.25">
      <c r="A52" s="141">
        <v>250</v>
      </c>
      <c r="B52" s="142" t="s">
        <v>14</v>
      </c>
      <c r="C52" s="141" t="s">
        <v>11</v>
      </c>
      <c r="D52" s="143">
        <v>1407</v>
      </c>
      <c r="E52" s="144">
        <v>108.23</v>
      </c>
    </row>
    <row r="53" spans="1:5" x14ac:dyDescent="0.25">
      <c r="A53" s="141">
        <v>255</v>
      </c>
      <c r="B53" s="142" t="s">
        <v>14</v>
      </c>
      <c r="C53" s="141" t="s">
        <v>11</v>
      </c>
      <c r="D53" s="143">
        <v>1427</v>
      </c>
      <c r="E53" s="144">
        <v>109.77</v>
      </c>
    </row>
    <row r="54" spans="1:5" x14ac:dyDescent="0.25">
      <c r="A54" s="141">
        <v>260</v>
      </c>
      <c r="B54" s="142" t="s">
        <v>14</v>
      </c>
      <c r="C54" s="141" t="s">
        <v>11</v>
      </c>
      <c r="D54" s="143">
        <v>1447</v>
      </c>
      <c r="E54" s="144">
        <v>111.31</v>
      </c>
    </row>
    <row r="55" spans="1:5" x14ac:dyDescent="0.25">
      <c r="A55" s="141">
        <v>265</v>
      </c>
      <c r="B55" s="142" t="s">
        <v>14</v>
      </c>
      <c r="C55" s="141" t="s">
        <v>11</v>
      </c>
      <c r="D55" s="143">
        <v>1468</v>
      </c>
      <c r="E55" s="144">
        <v>112.92</v>
      </c>
    </row>
    <row r="56" spans="1:5" x14ac:dyDescent="0.25">
      <c r="A56" s="141">
        <v>270</v>
      </c>
      <c r="B56" s="142" t="s">
        <v>14</v>
      </c>
      <c r="C56" s="141" t="s">
        <v>11</v>
      </c>
      <c r="D56" s="143">
        <v>1488</v>
      </c>
      <c r="E56" s="144">
        <v>114.46</v>
      </c>
    </row>
    <row r="57" spans="1:5" x14ac:dyDescent="0.25">
      <c r="A57" s="141">
        <v>275</v>
      </c>
      <c r="B57" s="142" t="s">
        <v>14</v>
      </c>
      <c r="C57" s="141" t="s">
        <v>11</v>
      </c>
      <c r="D57" s="143">
        <v>1509</v>
      </c>
      <c r="E57" s="144">
        <v>116.08</v>
      </c>
    </row>
    <row r="58" spans="1:5" x14ac:dyDescent="0.25">
      <c r="A58" s="141">
        <v>280</v>
      </c>
      <c r="B58" s="142" t="s">
        <v>14</v>
      </c>
      <c r="C58" s="141" t="s">
        <v>11</v>
      </c>
      <c r="D58" s="143">
        <v>1529</v>
      </c>
      <c r="E58" s="144">
        <v>117.62</v>
      </c>
    </row>
    <row r="59" spans="1:5" x14ac:dyDescent="0.25">
      <c r="A59" s="141">
        <v>285</v>
      </c>
      <c r="B59" s="142" t="s">
        <v>14</v>
      </c>
      <c r="C59" s="141" t="s">
        <v>11</v>
      </c>
      <c r="D59" s="143">
        <v>1550</v>
      </c>
      <c r="E59" s="144">
        <v>119.23</v>
      </c>
    </row>
    <row r="60" spans="1:5" x14ac:dyDescent="0.25">
      <c r="A60" s="141">
        <v>290</v>
      </c>
      <c r="B60" s="142" t="s">
        <v>14</v>
      </c>
      <c r="C60" s="141" t="s">
        <v>11</v>
      </c>
      <c r="D60" s="143">
        <v>1570</v>
      </c>
      <c r="E60" s="144">
        <v>120.77</v>
      </c>
    </row>
    <row r="61" spans="1:5" x14ac:dyDescent="0.25">
      <c r="A61" s="141">
        <v>295</v>
      </c>
      <c r="B61" s="142" t="s">
        <v>14</v>
      </c>
      <c r="C61" s="141" t="s">
        <v>11</v>
      </c>
      <c r="D61" s="143">
        <v>1590</v>
      </c>
      <c r="E61" s="144">
        <v>122.31</v>
      </c>
    </row>
    <row r="62" spans="1:5" x14ac:dyDescent="0.25">
      <c r="A62" s="141">
        <v>300</v>
      </c>
      <c r="B62" s="142" t="s">
        <v>14</v>
      </c>
      <c r="C62" s="141" t="s">
        <v>11</v>
      </c>
      <c r="D62" s="143">
        <v>1611</v>
      </c>
      <c r="E62" s="144">
        <v>123.92</v>
      </c>
    </row>
    <row r="63" spans="1:5" x14ac:dyDescent="0.25">
      <c r="A63" s="141">
        <v>305</v>
      </c>
      <c r="B63" s="142" t="s">
        <v>14</v>
      </c>
      <c r="C63" s="141" t="s">
        <v>11</v>
      </c>
      <c r="D63" s="143">
        <v>1631</v>
      </c>
      <c r="E63" s="144">
        <v>125.46</v>
      </c>
    </row>
    <row r="64" spans="1:5" x14ac:dyDescent="0.25">
      <c r="A64" s="141">
        <v>310</v>
      </c>
      <c r="B64" s="142" t="s">
        <v>14</v>
      </c>
      <c r="C64" s="141" t="s">
        <v>11</v>
      </c>
      <c r="D64" s="143">
        <v>1652</v>
      </c>
      <c r="E64" s="144">
        <v>127.08</v>
      </c>
    </row>
    <row r="65" spans="1:5" x14ac:dyDescent="0.25">
      <c r="A65" s="141">
        <v>315</v>
      </c>
      <c r="B65" s="142" t="s">
        <v>14</v>
      </c>
      <c r="C65" s="141" t="s">
        <v>11</v>
      </c>
      <c r="D65" s="143">
        <v>1672</v>
      </c>
      <c r="E65" s="144">
        <v>128.62</v>
      </c>
    </row>
    <row r="66" spans="1:5" x14ac:dyDescent="0.25">
      <c r="A66" s="141">
        <v>320</v>
      </c>
      <c r="B66" s="142" t="s">
        <v>14</v>
      </c>
      <c r="C66" s="141" t="s">
        <v>11</v>
      </c>
      <c r="D66" s="143">
        <v>1692</v>
      </c>
      <c r="E66" s="144">
        <v>130.15</v>
      </c>
    </row>
    <row r="67" spans="1:5" x14ac:dyDescent="0.25">
      <c r="A67" s="141">
        <v>325</v>
      </c>
      <c r="B67" s="142" t="s">
        <v>14</v>
      </c>
      <c r="C67" s="141" t="s">
        <v>11</v>
      </c>
      <c r="D67" s="143">
        <v>1712</v>
      </c>
      <c r="E67" s="144">
        <v>131.69</v>
      </c>
    </row>
    <row r="68" spans="1:5" x14ac:dyDescent="0.25">
      <c r="A68" s="141">
        <v>330</v>
      </c>
      <c r="B68" s="142" t="s">
        <v>14</v>
      </c>
      <c r="C68" s="141" t="s">
        <v>11</v>
      </c>
      <c r="D68" s="143">
        <v>1733</v>
      </c>
      <c r="E68" s="144">
        <v>133.31</v>
      </c>
    </row>
    <row r="69" spans="1:5" x14ac:dyDescent="0.25">
      <c r="A69" s="141">
        <v>335</v>
      </c>
      <c r="B69" s="142" t="s">
        <v>14</v>
      </c>
      <c r="C69" s="141" t="s">
        <v>11</v>
      </c>
      <c r="D69" s="143">
        <v>1754</v>
      </c>
      <c r="E69" s="144">
        <v>134.91999999999999</v>
      </c>
    </row>
    <row r="70" spans="1:5" x14ac:dyDescent="0.25">
      <c r="A70" s="141">
        <v>340</v>
      </c>
      <c r="B70" s="142" t="s">
        <v>14</v>
      </c>
      <c r="C70" s="141" t="s">
        <v>11</v>
      </c>
      <c r="D70" s="143">
        <v>1774</v>
      </c>
      <c r="E70" s="144">
        <v>136.46</v>
      </c>
    </row>
    <row r="71" spans="1:5" x14ac:dyDescent="0.25">
      <c r="A71" s="141">
        <v>345</v>
      </c>
      <c r="B71" s="142" t="s">
        <v>14</v>
      </c>
      <c r="C71" s="141" t="s">
        <v>11</v>
      </c>
      <c r="D71" s="143">
        <v>1794</v>
      </c>
      <c r="E71" s="144">
        <v>138</v>
      </c>
    </row>
    <row r="72" spans="1:5" x14ac:dyDescent="0.25">
      <c r="A72" s="141">
        <v>350</v>
      </c>
      <c r="B72" s="142" t="s">
        <v>14</v>
      </c>
      <c r="C72" s="141" t="s">
        <v>11</v>
      </c>
      <c r="D72" s="143">
        <v>1814</v>
      </c>
      <c r="E72" s="144">
        <v>139.54</v>
      </c>
    </row>
    <row r="73" spans="1:5" x14ac:dyDescent="0.25">
      <c r="A73" s="141">
        <v>355</v>
      </c>
      <c r="B73" s="142" t="s">
        <v>14</v>
      </c>
      <c r="C73" s="141" t="s">
        <v>11</v>
      </c>
      <c r="D73" s="143">
        <v>1836</v>
      </c>
      <c r="E73" s="144">
        <v>141.22999999999999</v>
      </c>
    </row>
    <row r="74" spans="1:5" x14ac:dyDescent="0.25">
      <c r="A74" s="141">
        <v>360</v>
      </c>
      <c r="B74" s="142" t="s">
        <v>14</v>
      </c>
      <c r="C74" s="141" t="s">
        <v>11</v>
      </c>
      <c r="D74" s="143">
        <v>1856</v>
      </c>
      <c r="E74" s="144">
        <v>142.77000000000001</v>
      </c>
    </row>
    <row r="75" spans="1:5" x14ac:dyDescent="0.25">
      <c r="A75" s="141">
        <v>365</v>
      </c>
      <c r="B75" s="142" t="s">
        <v>14</v>
      </c>
      <c r="C75" s="141" t="s">
        <v>11</v>
      </c>
      <c r="D75" s="143">
        <v>1876</v>
      </c>
      <c r="E75" s="144">
        <v>144.31</v>
      </c>
    </row>
    <row r="76" spans="1:5" x14ac:dyDescent="0.25">
      <c r="A76" s="141">
        <v>370</v>
      </c>
      <c r="B76" s="142" t="s">
        <v>14</v>
      </c>
      <c r="C76" s="141" t="s">
        <v>11</v>
      </c>
      <c r="D76" s="143">
        <v>1896</v>
      </c>
      <c r="E76" s="144">
        <v>145.85</v>
      </c>
    </row>
    <row r="77" spans="1:5" x14ac:dyDescent="0.25">
      <c r="A77" s="141">
        <v>375</v>
      </c>
      <c r="B77" s="142" t="s">
        <v>14</v>
      </c>
      <c r="C77" s="141" t="s">
        <v>11</v>
      </c>
      <c r="D77" s="143">
        <v>1916</v>
      </c>
      <c r="E77" s="144">
        <v>147.38</v>
      </c>
    </row>
    <row r="78" spans="1:5" x14ac:dyDescent="0.25">
      <c r="A78" s="141">
        <v>380</v>
      </c>
      <c r="B78" s="142" t="s">
        <v>14</v>
      </c>
      <c r="C78" s="141" t="s">
        <v>11</v>
      </c>
      <c r="D78" s="143">
        <v>1938</v>
      </c>
      <c r="E78" s="144">
        <v>149.08000000000001</v>
      </c>
    </row>
    <row r="79" spans="1:5" x14ac:dyDescent="0.25">
      <c r="A79" s="141">
        <v>385</v>
      </c>
      <c r="B79" s="142" t="s">
        <v>14</v>
      </c>
      <c r="C79" s="141" t="s">
        <v>11</v>
      </c>
      <c r="D79" s="143">
        <v>1958</v>
      </c>
      <c r="E79" s="144">
        <v>150.62</v>
      </c>
    </row>
    <row r="80" spans="1:5" x14ac:dyDescent="0.25">
      <c r="A80" s="141">
        <v>390</v>
      </c>
      <c r="B80" s="142" t="s">
        <v>14</v>
      </c>
      <c r="C80" s="141" t="s">
        <v>11</v>
      </c>
      <c r="D80" s="143">
        <v>1978</v>
      </c>
      <c r="E80" s="144">
        <v>152.15</v>
      </c>
    </row>
    <row r="81" spans="1:5" x14ac:dyDescent="0.25">
      <c r="A81" s="141">
        <v>395</v>
      </c>
      <c r="B81" s="142" t="s">
        <v>14</v>
      </c>
      <c r="C81" s="141" t="s">
        <v>11</v>
      </c>
      <c r="D81" s="143">
        <v>1998</v>
      </c>
      <c r="E81" s="144">
        <v>153.69</v>
      </c>
    </row>
    <row r="82" spans="1:5" x14ac:dyDescent="0.25">
      <c r="A82" s="141">
        <v>400</v>
      </c>
      <c r="B82" s="142" t="s">
        <v>14</v>
      </c>
      <c r="C82" s="141" t="s">
        <v>11</v>
      </c>
      <c r="D82" s="143">
        <v>2019</v>
      </c>
      <c r="E82" s="144">
        <v>155.31</v>
      </c>
    </row>
    <row r="83" spans="1:5" x14ac:dyDescent="0.25">
      <c r="A83" s="141">
        <v>405</v>
      </c>
      <c r="B83" s="142" t="s">
        <v>14</v>
      </c>
      <c r="C83" s="141" t="s">
        <v>11</v>
      </c>
      <c r="D83" s="143">
        <v>2040</v>
      </c>
      <c r="E83" s="144">
        <v>156.91999999999999</v>
      </c>
    </row>
    <row r="84" spans="1:5" x14ac:dyDescent="0.25">
      <c r="A84" s="141">
        <v>410</v>
      </c>
      <c r="B84" s="142" t="s">
        <v>14</v>
      </c>
      <c r="C84" s="141" t="s">
        <v>11</v>
      </c>
      <c r="D84" s="143">
        <v>2060</v>
      </c>
      <c r="E84" s="144">
        <v>158.46</v>
      </c>
    </row>
    <row r="85" spans="1:5" x14ac:dyDescent="0.25">
      <c r="A85" s="141" t="s">
        <v>208</v>
      </c>
      <c r="B85" s="142" t="s">
        <v>14</v>
      </c>
      <c r="C85" s="141" t="s">
        <v>15</v>
      </c>
      <c r="D85" s="143">
        <v>224</v>
      </c>
      <c r="E85" s="144" t="s">
        <v>12</v>
      </c>
    </row>
    <row r="86" spans="1:5" x14ac:dyDescent="0.25">
      <c r="A86" s="141">
        <v>10</v>
      </c>
      <c r="B86" s="142" t="s">
        <v>14</v>
      </c>
      <c r="C86" s="141" t="s">
        <v>15</v>
      </c>
      <c r="D86" s="143">
        <v>468</v>
      </c>
      <c r="E86" s="144">
        <v>36</v>
      </c>
    </row>
    <row r="87" spans="1:5" x14ac:dyDescent="0.25">
      <c r="A87" s="141">
        <v>15</v>
      </c>
      <c r="B87" s="142" t="s">
        <v>14</v>
      </c>
      <c r="C87" s="141" t="s">
        <v>15</v>
      </c>
      <c r="D87" s="143">
        <v>468</v>
      </c>
      <c r="E87" s="144">
        <v>36</v>
      </c>
    </row>
    <row r="88" spans="1:5" x14ac:dyDescent="0.25">
      <c r="A88" s="141">
        <v>20</v>
      </c>
      <c r="B88" s="142" t="s">
        <v>14</v>
      </c>
      <c r="C88" s="141" t="s">
        <v>15</v>
      </c>
      <c r="D88" s="143">
        <v>468</v>
      </c>
      <c r="E88" s="144">
        <v>36</v>
      </c>
    </row>
    <row r="89" spans="1:5" x14ac:dyDescent="0.25">
      <c r="A89" s="141">
        <v>25</v>
      </c>
      <c r="B89" s="142" t="s">
        <v>14</v>
      </c>
      <c r="C89" s="141" t="s">
        <v>15</v>
      </c>
      <c r="D89" s="143">
        <v>502</v>
      </c>
      <c r="E89" s="144">
        <v>38.619999999999997</v>
      </c>
    </row>
    <row r="90" spans="1:5" x14ac:dyDescent="0.25">
      <c r="A90" s="141">
        <v>30</v>
      </c>
      <c r="B90" s="142" t="s">
        <v>14</v>
      </c>
      <c r="C90" s="141" t="s">
        <v>15</v>
      </c>
      <c r="D90" s="143">
        <v>535</v>
      </c>
      <c r="E90" s="144">
        <v>41.15</v>
      </c>
    </row>
    <row r="91" spans="1:5" x14ac:dyDescent="0.25">
      <c r="A91" s="141">
        <v>35</v>
      </c>
      <c r="B91" s="142" t="s">
        <v>14</v>
      </c>
      <c r="C91" s="141" t="s">
        <v>15</v>
      </c>
      <c r="D91" s="143">
        <v>568</v>
      </c>
      <c r="E91" s="144">
        <v>43.69</v>
      </c>
    </row>
    <row r="92" spans="1:5" x14ac:dyDescent="0.25">
      <c r="A92" s="141">
        <v>40</v>
      </c>
      <c r="B92" s="142" t="s">
        <v>14</v>
      </c>
      <c r="C92" s="141" t="s">
        <v>15</v>
      </c>
      <c r="D92" s="143">
        <v>601</v>
      </c>
      <c r="E92" s="144">
        <v>46.23</v>
      </c>
    </row>
    <row r="93" spans="1:5" x14ac:dyDescent="0.25">
      <c r="A93" s="141">
        <v>45</v>
      </c>
      <c r="B93" s="142" t="s">
        <v>14</v>
      </c>
      <c r="C93" s="141" t="s">
        <v>15</v>
      </c>
      <c r="D93" s="143">
        <v>634</v>
      </c>
      <c r="E93" s="144">
        <v>48.77</v>
      </c>
    </row>
    <row r="94" spans="1:5" x14ac:dyDescent="0.25">
      <c r="A94" s="141">
        <v>50</v>
      </c>
      <c r="B94" s="142" t="s">
        <v>14</v>
      </c>
      <c r="C94" s="141" t="s">
        <v>15</v>
      </c>
      <c r="D94" s="143">
        <v>668</v>
      </c>
      <c r="E94" s="144">
        <v>51.38</v>
      </c>
    </row>
    <row r="95" spans="1:5" x14ac:dyDescent="0.25">
      <c r="A95" s="141">
        <v>55</v>
      </c>
      <c r="B95" s="142" t="s">
        <v>14</v>
      </c>
      <c r="C95" s="141" t="s">
        <v>15</v>
      </c>
      <c r="D95" s="143">
        <v>701</v>
      </c>
      <c r="E95" s="144">
        <v>53.92</v>
      </c>
    </row>
    <row r="96" spans="1:5" x14ac:dyDescent="0.25">
      <c r="A96" s="141">
        <v>60</v>
      </c>
      <c r="B96" s="142" t="s">
        <v>14</v>
      </c>
      <c r="C96" s="141" t="s">
        <v>15</v>
      </c>
      <c r="D96" s="143">
        <v>734</v>
      </c>
      <c r="E96" s="144">
        <v>56.46</v>
      </c>
    </row>
    <row r="97" spans="1:5" x14ac:dyDescent="0.25">
      <c r="A97" s="141">
        <v>65</v>
      </c>
      <c r="B97" s="142" t="s">
        <v>14</v>
      </c>
      <c r="C97" s="141" t="s">
        <v>15</v>
      </c>
      <c r="D97" s="143">
        <v>767</v>
      </c>
      <c r="E97" s="144">
        <v>59</v>
      </c>
    </row>
    <row r="98" spans="1:5" x14ac:dyDescent="0.25">
      <c r="A98" s="141">
        <v>70</v>
      </c>
      <c r="B98" s="142" t="s">
        <v>14</v>
      </c>
      <c r="C98" s="141" t="s">
        <v>15</v>
      </c>
      <c r="D98" s="143">
        <v>800</v>
      </c>
      <c r="E98" s="144">
        <v>61.54</v>
      </c>
    </row>
    <row r="99" spans="1:5" x14ac:dyDescent="0.25">
      <c r="A99" s="141">
        <v>75</v>
      </c>
      <c r="B99" s="142" t="s">
        <v>14</v>
      </c>
      <c r="C99" s="141" t="s">
        <v>15</v>
      </c>
      <c r="D99" s="143">
        <v>833</v>
      </c>
      <c r="E99" s="144">
        <v>64.08</v>
      </c>
    </row>
    <row r="100" spans="1:5" x14ac:dyDescent="0.25">
      <c r="A100" s="141">
        <v>80</v>
      </c>
      <c r="B100" s="142" t="s">
        <v>14</v>
      </c>
      <c r="C100" s="141" t="s">
        <v>15</v>
      </c>
      <c r="D100" s="143">
        <v>867</v>
      </c>
      <c r="E100" s="144">
        <v>66.69</v>
      </c>
    </row>
    <row r="101" spans="1:5" x14ac:dyDescent="0.25">
      <c r="A101" s="141">
        <v>85</v>
      </c>
      <c r="B101" s="142" t="s">
        <v>14</v>
      </c>
      <c r="C101" s="141" t="s">
        <v>15</v>
      </c>
      <c r="D101" s="143">
        <v>899</v>
      </c>
      <c r="E101" s="144">
        <v>69.150000000000006</v>
      </c>
    </row>
    <row r="102" spans="1:5" x14ac:dyDescent="0.25">
      <c r="A102" s="141">
        <v>90</v>
      </c>
      <c r="B102" s="142" t="s">
        <v>14</v>
      </c>
      <c r="C102" s="141" t="s">
        <v>15</v>
      </c>
      <c r="D102" s="143">
        <v>933</v>
      </c>
      <c r="E102" s="144">
        <v>71.77</v>
      </c>
    </row>
    <row r="103" spans="1:5" x14ac:dyDescent="0.25">
      <c r="A103" s="141">
        <v>95</v>
      </c>
      <c r="B103" s="142" t="s">
        <v>14</v>
      </c>
      <c r="C103" s="141" t="s">
        <v>15</v>
      </c>
      <c r="D103" s="143">
        <v>965</v>
      </c>
      <c r="E103" s="144">
        <v>74.23</v>
      </c>
    </row>
    <row r="104" spans="1:5" x14ac:dyDescent="0.25">
      <c r="A104" s="141">
        <v>100</v>
      </c>
      <c r="B104" s="142" t="s">
        <v>14</v>
      </c>
      <c r="C104" s="141" t="s">
        <v>15</v>
      </c>
      <c r="D104" s="143">
        <v>999</v>
      </c>
      <c r="E104" s="144">
        <v>76.849999999999994</v>
      </c>
    </row>
    <row r="105" spans="1:5" x14ac:dyDescent="0.25">
      <c r="A105" s="141">
        <v>105</v>
      </c>
      <c r="B105" s="142" t="s">
        <v>14</v>
      </c>
      <c r="C105" s="141" t="s">
        <v>15</v>
      </c>
      <c r="D105" s="143">
        <v>1033</v>
      </c>
      <c r="E105" s="144">
        <v>79.459999999999994</v>
      </c>
    </row>
    <row r="106" spans="1:5" x14ac:dyDescent="0.25">
      <c r="A106" s="141">
        <v>110</v>
      </c>
      <c r="B106" s="142" t="s">
        <v>14</v>
      </c>
      <c r="C106" s="141" t="s">
        <v>15</v>
      </c>
      <c r="D106" s="143">
        <v>1065</v>
      </c>
      <c r="E106" s="144">
        <v>81.92</v>
      </c>
    </row>
    <row r="107" spans="1:5" x14ac:dyDescent="0.25">
      <c r="A107" s="141">
        <v>115</v>
      </c>
      <c r="B107" s="142" t="s">
        <v>14</v>
      </c>
      <c r="C107" s="141" t="s">
        <v>15</v>
      </c>
      <c r="D107" s="143">
        <v>1099</v>
      </c>
      <c r="E107" s="144">
        <v>84.54</v>
      </c>
    </row>
    <row r="108" spans="1:5" x14ac:dyDescent="0.25">
      <c r="A108" s="141">
        <v>120</v>
      </c>
      <c r="B108" s="142" t="s">
        <v>14</v>
      </c>
      <c r="C108" s="141" t="s">
        <v>15</v>
      </c>
      <c r="D108" s="143">
        <v>1131</v>
      </c>
      <c r="E108" s="144">
        <v>87</v>
      </c>
    </row>
    <row r="109" spans="1:5" x14ac:dyDescent="0.25">
      <c r="A109" s="141">
        <v>125</v>
      </c>
      <c r="B109" s="142" t="s">
        <v>14</v>
      </c>
      <c r="C109" s="141" t="s">
        <v>15</v>
      </c>
      <c r="D109" s="143">
        <v>1165</v>
      </c>
      <c r="E109" s="144">
        <v>89.62</v>
      </c>
    </row>
    <row r="110" spans="1:5" x14ac:dyDescent="0.25">
      <c r="A110" s="141">
        <v>130</v>
      </c>
      <c r="B110" s="142" t="s">
        <v>14</v>
      </c>
      <c r="C110" s="141" t="s">
        <v>15</v>
      </c>
      <c r="D110" s="143">
        <v>1198</v>
      </c>
      <c r="E110" s="144">
        <v>92.15</v>
      </c>
    </row>
    <row r="111" spans="1:5" x14ac:dyDescent="0.25">
      <c r="A111" s="141">
        <v>135</v>
      </c>
      <c r="B111" s="142" t="s">
        <v>14</v>
      </c>
      <c r="C111" s="141" t="s">
        <v>15</v>
      </c>
      <c r="D111" s="143">
        <v>1231</v>
      </c>
      <c r="E111" s="144">
        <v>94.69</v>
      </c>
    </row>
    <row r="112" spans="1:5" x14ac:dyDescent="0.25">
      <c r="A112" s="141">
        <v>140</v>
      </c>
      <c r="B112" s="142" t="s">
        <v>14</v>
      </c>
      <c r="C112" s="141" t="s">
        <v>15</v>
      </c>
      <c r="D112" s="143">
        <v>1264</v>
      </c>
      <c r="E112" s="144">
        <v>97.23</v>
      </c>
    </row>
    <row r="113" spans="1:5" x14ac:dyDescent="0.25">
      <c r="A113" s="141">
        <v>145</v>
      </c>
      <c r="B113" s="142" t="s">
        <v>14</v>
      </c>
      <c r="C113" s="141" t="s">
        <v>15</v>
      </c>
      <c r="D113" s="143">
        <v>1297</v>
      </c>
      <c r="E113" s="144">
        <v>99.77</v>
      </c>
    </row>
    <row r="114" spans="1:5" x14ac:dyDescent="0.25">
      <c r="A114" s="141">
        <v>150</v>
      </c>
      <c r="B114" s="142" t="s">
        <v>14</v>
      </c>
      <c r="C114" s="141" t="s">
        <v>15</v>
      </c>
      <c r="D114" s="143">
        <v>1331</v>
      </c>
      <c r="E114" s="144">
        <v>102.38</v>
      </c>
    </row>
    <row r="115" spans="1:5" x14ac:dyDescent="0.25">
      <c r="A115" s="141">
        <v>155</v>
      </c>
      <c r="B115" s="142" t="s">
        <v>14</v>
      </c>
      <c r="C115" s="141" t="s">
        <v>15</v>
      </c>
      <c r="D115" s="143">
        <v>1363</v>
      </c>
      <c r="E115" s="144">
        <v>104.85</v>
      </c>
    </row>
    <row r="116" spans="1:5" x14ac:dyDescent="0.25">
      <c r="A116" s="141">
        <v>160</v>
      </c>
      <c r="B116" s="142" t="s">
        <v>14</v>
      </c>
      <c r="C116" s="141" t="s">
        <v>15</v>
      </c>
      <c r="D116" s="143">
        <v>1397</v>
      </c>
      <c r="E116" s="144">
        <v>107.46</v>
      </c>
    </row>
    <row r="117" spans="1:5" x14ac:dyDescent="0.25">
      <c r="A117" s="141">
        <v>165</v>
      </c>
      <c r="B117" s="142" t="s">
        <v>14</v>
      </c>
      <c r="C117" s="141" t="s">
        <v>15</v>
      </c>
      <c r="D117" s="143">
        <v>1430</v>
      </c>
      <c r="E117" s="144">
        <v>110</v>
      </c>
    </row>
    <row r="118" spans="1:5" x14ac:dyDescent="0.25">
      <c r="A118" s="141">
        <v>170</v>
      </c>
      <c r="B118" s="142" t="s">
        <v>14</v>
      </c>
      <c r="C118" s="141" t="s">
        <v>15</v>
      </c>
      <c r="D118" s="143">
        <v>1463</v>
      </c>
      <c r="E118" s="144">
        <v>112.54</v>
      </c>
    </row>
    <row r="119" spans="1:5" x14ac:dyDescent="0.25">
      <c r="A119" s="141">
        <v>175</v>
      </c>
      <c r="B119" s="142" t="s">
        <v>14</v>
      </c>
      <c r="C119" s="141" t="s">
        <v>15</v>
      </c>
      <c r="D119" s="143">
        <v>1496</v>
      </c>
      <c r="E119" s="144">
        <v>115.08</v>
      </c>
    </row>
    <row r="120" spans="1:5" x14ac:dyDescent="0.25">
      <c r="A120" s="141">
        <v>180</v>
      </c>
      <c r="B120" s="142" t="s">
        <v>14</v>
      </c>
      <c r="C120" s="141" t="s">
        <v>15</v>
      </c>
      <c r="D120" s="143">
        <v>1529</v>
      </c>
      <c r="E120" s="144">
        <v>117.62</v>
      </c>
    </row>
    <row r="121" spans="1:5" x14ac:dyDescent="0.25">
      <c r="A121" s="141">
        <v>185</v>
      </c>
      <c r="B121" s="142" t="s">
        <v>14</v>
      </c>
      <c r="C121" s="141" t="s">
        <v>15</v>
      </c>
      <c r="D121" s="143">
        <v>1562</v>
      </c>
      <c r="E121" s="144">
        <v>120.15</v>
      </c>
    </row>
    <row r="122" spans="1:5" x14ac:dyDescent="0.25">
      <c r="A122" s="141">
        <v>190</v>
      </c>
      <c r="B122" s="142" t="s">
        <v>14</v>
      </c>
      <c r="C122" s="141" t="s">
        <v>15</v>
      </c>
      <c r="D122" s="143">
        <v>1596</v>
      </c>
      <c r="E122" s="144">
        <v>122.77</v>
      </c>
    </row>
    <row r="123" spans="1:5" x14ac:dyDescent="0.25">
      <c r="A123" s="141">
        <v>195</v>
      </c>
      <c r="B123" s="142" t="s">
        <v>14</v>
      </c>
      <c r="C123" s="141" t="s">
        <v>15</v>
      </c>
      <c r="D123" s="143">
        <v>1628</v>
      </c>
      <c r="E123" s="144">
        <v>125.23</v>
      </c>
    </row>
    <row r="124" spans="1:5" x14ac:dyDescent="0.25">
      <c r="A124" s="141">
        <v>200</v>
      </c>
      <c r="B124" s="142" t="s">
        <v>14</v>
      </c>
      <c r="C124" s="141" t="s">
        <v>15</v>
      </c>
      <c r="D124" s="143">
        <v>1662</v>
      </c>
      <c r="E124" s="144">
        <v>127.85</v>
      </c>
    </row>
    <row r="125" spans="1:5" x14ac:dyDescent="0.25">
      <c r="A125" s="141">
        <v>205</v>
      </c>
      <c r="B125" s="142" t="s">
        <v>14</v>
      </c>
      <c r="C125" s="141" t="s">
        <v>15</v>
      </c>
      <c r="D125" s="143">
        <v>1695</v>
      </c>
      <c r="E125" s="144">
        <v>130.38</v>
      </c>
    </row>
    <row r="126" spans="1:5" x14ac:dyDescent="0.25">
      <c r="A126" s="141">
        <v>210</v>
      </c>
      <c r="B126" s="142" t="s">
        <v>14</v>
      </c>
      <c r="C126" s="141" t="s">
        <v>15</v>
      </c>
      <c r="D126" s="143">
        <v>1728</v>
      </c>
      <c r="E126" s="144">
        <v>132.91999999999999</v>
      </c>
    </row>
    <row r="127" spans="1:5" x14ac:dyDescent="0.25">
      <c r="A127" s="141">
        <v>215</v>
      </c>
      <c r="B127" s="142" t="s">
        <v>14</v>
      </c>
      <c r="C127" s="141" t="s">
        <v>15</v>
      </c>
      <c r="D127" s="143">
        <v>1762</v>
      </c>
      <c r="E127" s="144">
        <v>135.54</v>
      </c>
    </row>
    <row r="128" spans="1:5" x14ac:dyDescent="0.25">
      <c r="A128" s="141">
        <v>220</v>
      </c>
      <c r="B128" s="142" t="s">
        <v>14</v>
      </c>
      <c r="C128" s="141" t="s">
        <v>15</v>
      </c>
      <c r="D128" s="143">
        <v>1794</v>
      </c>
      <c r="E128" s="144">
        <v>138</v>
      </c>
    </row>
    <row r="129" spans="1:5" x14ac:dyDescent="0.25">
      <c r="A129" s="141">
        <v>225</v>
      </c>
      <c r="B129" s="142" t="s">
        <v>14</v>
      </c>
      <c r="C129" s="141" t="s">
        <v>15</v>
      </c>
      <c r="D129" s="143">
        <v>1828</v>
      </c>
      <c r="E129" s="144">
        <v>140.62</v>
      </c>
    </row>
    <row r="130" spans="1:5" x14ac:dyDescent="0.25">
      <c r="A130" s="141">
        <v>230</v>
      </c>
      <c r="B130" s="142" t="s">
        <v>14</v>
      </c>
      <c r="C130" s="141" t="s">
        <v>15</v>
      </c>
      <c r="D130" s="143">
        <v>1860</v>
      </c>
      <c r="E130" s="144">
        <v>143.08000000000001</v>
      </c>
    </row>
    <row r="131" spans="1:5" x14ac:dyDescent="0.25">
      <c r="A131" s="141">
        <v>235</v>
      </c>
      <c r="B131" s="142" t="s">
        <v>14</v>
      </c>
      <c r="C131" s="141" t="s">
        <v>15</v>
      </c>
      <c r="D131" s="143">
        <v>1894</v>
      </c>
      <c r="E131" s="144">
        <v>145.69</v>
      </c>
    </row>
    <row r="132" spans="1:5" x14ac:dyDescent="0.25">
      <c r="A132" s="141">
        <v>240</v>
      </c>
      <c r="B132" s="142" t="s">
        <v>14</v>
      </c>
      <c r="C132" s="141" t="s">
        <v>15</v>
      </c>
      <c r="D132" s="143">
        <v>1928</v>
      </c>
      <c r="E132" s="144">
        <v>148.31</v>
      </c>
    </row>
    <row r="133" spans="1:5" x14ac:dyDescent="0.25">
      <c r="A133" s="141">
        <v>245</v>
      </c>
      <c r="B133" s="142" t="s">
        <v>14</v>
      </c>
      <c r="C133" s="141" t="s">
        <v>15</v>
      </c>
      <c r="D133" s="143">
        <v>1960</v>
      </c>
      <c r="E133" s="144">
        <v>150.77000000000001</v>
      </c>
    </row>
    <row r="134" spans="1:5" x14ac:dyDescent="0.25">
      <c r="A134" s="141">
        <v>250</v>
      </c>
      <c r="B134" s="142" t="s">
        <v>14</v>
      </c>
      <c r="C134" s="141" t="s">
        <v>15</v>
      </c>
      <c r="D134" s="143">
        <v>1994</v>
      </c>
      <c r="E134" s="144">
        <v>153.38</v>
      </c>
    </row>
    <row r="135" spans="1:5" x14ac:dyDescent="0.25">
      <c r="A135" s="141">
        <v>255</v>
      </c>
      <c r="B135" s="142" t="s">
        <v>14</v>
      </c>
      <c r="C135" s="141" t="s">
        <v>15</v>
      </c>
      <c r="D135" s="143">
        <v>2026</v>
      </c>
      <c r="E135" s="144">
        <v>155.85</v>
      </c>
    </row>
    <row r="136" spans="1:5" x14ac:dyDescent="0.25">
      <c r="A136" s="141">
        <v>260</v>
      </c>
      <c r="B136" s="142" t="s">
        <v>14</v>
      </c>
      <c r="C136" s="141" t="s">
        <v>15</v>
      </c>
      <c r="D136" s="143">
        <v>2060</v>
      </c>
      <c r="E136" s="144">
        <v>158.46</v>
      </c>
    </row>
    <row r="137" spans="1:5" x14ac:dyDescent="0.25">
      <c r="A137" s="141">
        <v>265</v>
      </c>
      <c r="B137" s="142" t="s">
        <v>14</v>
      </c>
      <c r="C137" s="141" t="s">
        <v>15</v>
      </c>
      <c r="D137" s="143">
        <v>2093</v>
      </c>
      <c r="E137" s="144">
        <v>161</v>
      </c>
    </row>
    <row r="138" spans="1:5" x14ac:dyDescent="0.25">
      <c r="A138" s="141">
        <v>270</v>
      </c>
      <c r="B138" s="142" t="s">
        <v>14</v>
      </c>
      <c r="C138" s="141" t="s">
        <v>15</v>
      </c>
      <c r="D138" s="143">
        <v>2126</v>
      </c>
      <c r="E138" s="144">
        <v>163.54</v>
      </c>
    </row>
    <row r="139" spans="1:5" x14ac:dyDescent="0.25">
      <c r="A139" s="141">
        <v>275</v>
      </c>
      <c r="B139" s="142" t="s">
        <v>14</v>
      </c>
      <c r="C139" s="141" t="s">
        <v>15</v>
      </c>
      <c r="D139" s="143">
        <v>2159</v>
      </c>
      <c r="E139" s="144">
        <v>166.08</v>
      </c>
    </row>
    <row r="140" spans="1:5" x14ac:dyDescent="0.25">
      <c r="A140" s="141">
        <v>280</v>
      </c>
      <c r="B140" s="142" t="s">
        <v>14</v>
      </c>
      <c r="C140" s="141" t="s">
        <v>15</v>
      </c>
      <c r="D140" s="143">
        <v>2192</v>
      </c>
      <c r="E140" s="144">
        <v>168.62</v>
      </c>
    </row>
    <row r="141" spans="1:5" x14ac:dyDescent="0.25">
      <c r="A141" s="141">
        <v>285</v>
      </c>
      <c r="B141" s="142" t="s">
        <v>14</v>
      </c>
      <c r="C141" s="141" t="s">
        <v>15</v>
      </c>
      <c r="D141" s="143">
        <v>2225</v>
      </c>
      <c r="E141" s="144">
        <v>171.15</v>
      </c>
    </row>
    <row r="142" spans="1:5" x14ac:dyDescent="0.25">
      <c r="A142" s="141">
        <v>290</v>
      </c>
      <c r="B142" s="142" t="s">
        <v>14</v>
      </c>
      <c r="C142" s="141" t="s">
        <v>15</v>
      </c>
      <c r="D142" s="143">
        <v>2259</v>
      </c>
      <c r="E142" s="144">
        <v>173.77</v>
      </c>
    </row>
    <row r="143" spans="1:5" x14ac:dyDescent="0.25">
      <c r="A143" s="141">
        <v>295</v>
      </c>
      <c r="B143" s="142" t="s">
        <v>14</v>
      </c>
      <c r="C143" s="141" t="s">
        <v>15</v>
      </c>
      <c r="D143" s="143">
        <v>2292</v>
      </c>
      <c r="E143" s="144">
        <v>176.31</v>
      </c>
    </row>
    <row r="144" spans="1:5" x14ac:dyDescent="0.25">
      <c r="A144" s="141">
        <v>300</v>
      </c>
      <c r="B144" s="142" t="s">
        <v>14</v>
      </c>
      <c r="C144" s="141" t="s">
        <v>15</v>
      </c>
      <c r="D144" s="143">
        <v>2325</v>
      </c>
      <c r="E144" s="144">
        <v>178.85</v>
      </c>
    </row>
    <row r="145" spans="1:5" x14ac:dyDescent="0.25">
      <c r="A145" s="141">
        <v>305</v>
      </c>
      <c r="B145" s="142" t="s">
        <v>14</v>
      </c>
      <c r="C145" s="141" t="s">
        <v>15</v>
      </c>
      <c r="D145" s="143">
        <v>2358</v>
      </c>
      <c r="E145" s="144">
        <v>181.38</v>
      </c>
    </row>
    <row r="146" spans="1:5" x14ac:dyDescent="0.25">
      <c r="A146" s="141">
        <v>310</v>
      </c>
      <c r="B146" s="142" t="s">
        <v>14</v>
      </c>
      <c r="C146" s="141" t="s">
        <v>15</v>
      </c>
      <c r="D146" s="143">
        <v>2391</v>
      </c>
      <c r="E146" s="144">
        <v>183.92</v>
      </c>
    </row>
    <row r="147" spans="1:5" x14ac:dyDescent="0.25">
      <c r="A147" s="141">
        <v>315</v>
      </c>
      <c r="B147" s="142" t="s">
        <v>14</v>
      </c>
      <c r="C147" s="141" t="s">
        <v>15</v>
      </c>
      <c r="D147" s="143">
        <v>2425</v>
      </c>
      <c r="E147" s="144">
        <v>186.54</v>
      </c>
    </row>
    <row r="148" spans="1:5" x14ac:dyDescent="0.25">
      <c r="A148" s="141">
        <v>320</v>
      </c>
      <c r="B148" s="142" t="s">
        <v>14</v>
      </c>
      <c r="C148" s="141" t="s">
        <v>15</v>
      </c>
      <c r="D148" s="143">
        <v>2457</v>
      </c>
      <c r="E148" s="144">
        <v>189</v>
      </c>
    </row>
    <row r="149" spans="1:5" x14ac:dyDescent="0.25">
      <c r="A149" s="141">
        <v>325</v>
      </c>
      <c r="B149" s="142" t="s">
        <v>14</v>
      </c>
      <c r="C149" s="141" t="s">
        <v>15</v>
      </c>
      <c r="D149" s="143">
        <v>2491</v>
      </c>
      <c r="E149" s="144">
        <v>191.62</v>
      </c>
    </row>
    <row r="150" spans="1:5" x14ac:dyDescent="0.25">
      <c r="A150" s="141">
        <v>330</v>
      </c>
      <c r="B150" s="142" t="s">
        <v>14</v>
      </c>
      <c r="C150" s="141" t="s">
        <v>15</v>
      </c>
      <c r="D150" s="143">
        <v>2523</v>
      </c>
      <c r="E150" s="144">
        <v>194.08</v>
      </c>
    </row>
    <row r="151" spans="1:5" x14ac:dyDescent="0.25">
      <c r="A151" s="141">
        <v>335</v>
      </c>
      <c r="B151" s="142" t="s">
        <v>14</v>
      </c>
      <c r="C151" s="141" t="s">
        <v>15</v>
      </c>
      <c r="D151" s="143">
        <v>2557</v>
      </c>
      <c r="E151" s="144">
        <v>196.69</v>
      </c>
    </row>
    <row r="152" spans="1:5" x14ac:dyDescent="0.25">
      <c r="A152" s="141">
        <v>340</v>
      </c>
      <c r="B152" s="142" t="s">
        <v>14</v>
      </c>
      <c r="C152" s="141" t="s">
        <v>15</v>
      </c>
      <c r="D152" s="143">
        <v>2591</v>
      </c>
      <c r="E152" s="144">
        <v>199.31</v>
      </c>
    </row>
    <row r="153" spans="1:5" x14ac:dyDescent="0.25">
      <c r="A153" s="141">
        <v>345</v>
      </c>
      <c r="B153" s="142" t="s">
        <v>14</v>
      </c>
      <c r="C153" s="141" t="s">
        <v>15</v>
      </c>
      <c r="D153" s="143">
        <v>2623</v>
      </c>
      <c r="E153" s="144">
        <v>201.77</v>
      </c>
    </row>
    <row r="154" spans="1:5" x14ac:dyDescent="0.25">
      <c r="A154" s="141">
        <v>350</v>
      </c>
      <c r="B154" s="142" t="s">
        <v>14</v>
      </c>
      <c r="C154" s="141" t="s">
        <v>15</v>
      </c>
      <c r="D154" s="143">
        <v>2657</v>
      </c>
      <c r="E154" s="144">
        <v>204.38</v>
      </c>
    </row>
    <row r="155" spans="1:5" x14ac:dyDescent="0.25">
      <c r="A155" s="141">
        <v>355</v>
      </c>
      <c r="B155" s="142" t="s">
        <v>14</v>
      </c>
      <c r="C155" s="141" t="s">
        <v>15</v>
      </c>
      <c r="D155" s="143">
        <v>2689</v>
      </c>
      <c r="E155" s="144">
        <v>206.85</v>
      </c>
    </row>
    <row r="156" spans="1:5" x14ac:dyDescent="0.25">
      <c r="A156" s="141">
        <v>360</v>
      </c>
      <c r="B156" s="142" t="s">
        <v>14</v>
      </c>
      <c r="C156" s="141" t="s">
        <v>15</v>
      </c>
      <c r="D156" s="143">
        <v>2723</v>
      </c>
      <c r="E156" s="144">
        <v>209.46</v>
      </c>
    </row>
    <row r="157" spans="1:5" x14ac:dyDescent="0.25">
      <c r="A157" s="141">
        <v>365</v>
      </c>
      <c r="B157" s="142" t="s">
        <v>14</v>
      </c>
      <c r="C157" s="141" t="s">
        <v>15</v>
      </c>
      <c r="D157" s="143">
        <v>2756</v>
      </c>
      <c r="E157" s="144">
        <v>212</v>
      </c>
    </row>
    <row r="158" spans="1:5" x14ac:dyDescent="0.25">
      <c r="A158" s="141">
        <v>370</v>
      </c>
      <c r="B158" s="142" t="s">
        <v>14</v>
      </c>
      <c r="C158" s="141" t="s">
        <v>15</v>
      </c>
      <c r="D158" s="143">
        <v>2789</v>
      </c>
      <c r="E158" s="144">
        <v>214.54</v>
      </c>
    </row>
    <row r="159" spans="1:5" x14ac:dyDescent="0.25">
      <c r="A159" s="141">
        <v>375</v>
      </c>
      <c r="B159" s="142" t="s">
        <v>14</v>
      </c>
      <c r="C159" s="141" t="s">
        <v>15</v>
      </c>
      <c r="D159" s="143">
        <v>2822</v>
      </c>
      <c r="E159" s="144">
        <v>217.08</v>
      </c>
    </row>
    <row r="160" spans="1:5" x14ac:dyDescent="0.25">
      <c r="A160" s="141">
        <v>380</v>
      </c>
      <c r="B160" s="142" t="s">
        <v>14</v>
      </c>
      <c r="C160" s="141" t="s">
        <v>15</v>
      </c>
      <c r="D160" s="143">
        <v>2855</v>
      </c>
      <c r="E160" s="144">
        <v>219.62</v>
      </c>
    </row>
    <row r="161" spans="1:5" x14ac:dyDescent="0.25">
      <c r="A161" s="141">
        <v>385</v>
      </c>
      <c r="B161" s="142" t="s">
        <v>14</v>
      </c>
      <c r="C161" s="141" t="s">
        <v>15</v>
      </c>
      <c r="D161" s="143">
        <v>2888</v>
      </c>
      <c r="E161" s="144">
        <v>222.15</v>
      </c>
    </row>
    <row r="162" spans="1:5" x14ac:dyDescent="0.25">
      <c r="A162" s="141">
        <v>390</v>
      </c>
      <c r="B162" s="142" t="s">
        <v>14</v>
      </c>
      <c r="C162" s="141" t="s">
        <v>15</v>
      </c>
      <c r="D162" s="143">
        <v>2922</v>
      </c>
      <c r="E162" s="144">
        <v>224.77</v>
      </c>
    </row>
    <row r="163" spans="1:5" x14ac:dyDescent="0.25">
      <c r="A163" s="141">
        <v>395</v>
      </c>
      <c r="B163" s="142" t="s">
        <v>14</v>
      </c>
      <c r="C163" s="141" t="s">
        <v>15</v>
      </c>
      <c r="D163" s="143">
        <v>2955</v>
      </c>
      <c r="E163" s="144">
        <v>227.31</v>
      </c>
    </row>
    <row r="164" spans="1:5" x14ac:dyDescent="0.25">
      <c r="A164" s="141">
        <v>400</v>
      </c>
      <c r="B164" s="142" t="s">
        <v>14</v>
      </c>
      <c r="C164" s="141" t="s">
        <v>15</v>
      </c>
      <c r="D164" s="143">
        <v>2988</v>
      </c>
      <c r="E164" s="144">
        <v>229.85</v>
      </c>
    </row>
    <row r="165" spans="1:5" x14ac:dyDescent="0.25">
      <c r="A165" s="141">
        <v>405</v>
      </c>
      <c r="B165" s="142" t="s">
        <v>14</v>
      </c>
      <c r="C165" s="141" t="s">
        <v>15</v>
      </c>
      <c r="D165" s="143">
        <v>3021</v>
      </c>
      <c r="E165" s="144">
        <v>232.38</v>
      </c>
    </row>
    <row r="166" spans="1:5" x14ac:dyDescent="0.25">
      <c r="A166" s="141">
        <v>410</v>
      </c>
      <c r="B166" s="142" t="s">
        <v>14</v>
      </c>
      <c r="C166" s="141" t="s">
        <v>15</v>
      </c>
      <c r="D166" s="143">
        <v>3054</v>
      </c>
      <c r="E166" s="144">
        <v>234.92</v>
      </c>
    </row>
    <row r="167" spans="1:5" x14ac:dyDescent="0.25">
      <c r="A167" s="141" t="s">
        <v>208</v>
      </c>
      <c r="B167" s="142" t="s">
        <v>14</v>
      </c>
      <c r="C167" s="141" t="s">
        <v>20</v>
      </c>
      <c r="D167" s="143">
        <v>224</v>
      </c>
      <c r="E167" s="144" t="s">
        <v>12</v>
      </c>
    </row>
    <row r="168" spans="1:5" x14ac:dyDescent="0.25">
      <c r="A168" s="141">
        <v>10</v>
      </c>
      <c r="B168" s="142" t="s">
        <v>14</v>
      </c>
      <c r="C168" s="141" t="s">
        <v>20</v>
      </c>
      <c r="D168" s="143">
        <v>597</v>
      </c>
      <c r="E168" s="144">
        <v>45.92</v>
      </c>
    </row>
    <row r="169" spans="1:5" x14ac:dyDescent="0.25">
      <c r="A169" s="141">
        <v>15</v>
      </c>
      <c r="B169" s="142" t="s">
        <v>14</v>
      </c>
      <c r="C169" s="141" t="s">
        <v>20</v>
      </c>
      <c r="D169" s="143">
        <v>597</v>
      </c>
      <c r="E169" s="144">
        <v>45.92</v>
      </c>
    </row>
    <row r="170" spans="1:5" x14ac:dyDescent="0.25">
      <c r="A170" s="141">
        <v>20</v>
      </c>
      <c r="B170" s="142" t="s">
        <v>14</v>
      </c>
      <c r="C170" s="141" t="s">
        <v>20</v>
      </c>
      <c r="D170" s="143">
        <v>597</v>
      </c>
      <c r="E170" s="144">
        <v>45.92</v>
      </c>
    </row>
    <row r="171" spans="1:5" x14ac:dyDescent="0.25">
      <c r="A171" s="141">
        <v>25</v>
      </c>
      <c r="B171" s="142" t="s">
        <v>14</v>
      </c>
      <c r="C171" s="141" t="s">
        <v>20</v>
      </c>
      <c r="D171" s="143">
        <v>634</v>
      </c>
      <c r="E171" s="144">
        <v>48.77</v>
      </c>
    </row>
    <row r="172" spans="1:5" x14ac:dyDescent="0.25">
      <c r="A172" s="141">
        <v>30</v>
      </c>
      <c r="B172" s="142" t="s">
        <v>14</v>
      </c>
      <c r="C172" s="141" t="s">
        <v>20</v>
      </c>
      <c r="D172" s="143">
        <v>671</v>
      </c>
      <c r="E172" s="144">
        <v>51.62</v>
      </c>
    </row>
    <row r="173" spans="1:5" x14ac:dyDescent="0.25">
      <c r="A173" s="141">
        <v>35</v>
      </c>
      <c r="B173" s="142" t="s">
        <v>14</v>
      </c>
      <c r="C173" s="141" t="s">
        <v>20</v>
      </c>
      <c r="D173" s="143">
        <v>708</v>
      </c>
      <c r="E173" s="144">
        <v>54.46</v>
      </c>
    </row>
    <row r="174" spans="1:5" x14ac:dyDescent="0.25">
      <c r="A174" s="141">
        <v>40</v>
      </c>
      <c r="B174" s="142" t="s">
        <v>14</v>
      </c>
      <c r="C174" s="141" t="s">
        <v>20</v>
      </c>
      <c r="D174" s="143">
        <v>746</v>
      </c>
      <c r="E174" s="144">
        <v>57.38</v>
      </c>
    </row>
    <row r="175" spans="1:5" x14ac:dyDescent="0.25">
      <c r="A175" s="141">
        <v>45</v>
      </c>
      <c r="B175" s="142" t="s">
        <v>14</v>
      </c>
      <c r="C175" s="141" t="s">
        <v>20</v>
      </c>
      <c r="D175" s="143">
        <v>783</v>
      </c>
      <c r="E175" s="144">
        <v>60.23</v>
      </c>
    </row>
    <row r="176" spans="1:5" x14ac:dyDescent="0.25">
      <c r="A176" s="141">
        <v>50</v>
      </c>
      <c r="B176" s="142" t="s">
        <v>14</v>
      </c>
      <c r="C176" s="141" t="s">
        <v>20</v>
      </c>
      <c r="D176" s="143">
        <v>820</v>
      </c>
      <c r="E176" s="144">
        <v>63.08</v>
      </c>
    </row>
    <row r="177" spans="1:5" x14ac:dyDescent="0.25">
      <c r="A177" s="141">
        <v>55</v>
      </c>
      <c r="B177" s="142" t="s">
        <v>14</v>
      </c>
      <c r="C177" s="141" t="s">
        <v>20</v>
      </c>
      <c r="D177" s="143">
        <v>857</v>
      </c>
      <c r="E177" s="144">
        <v>65.92</v>
      </c>
    </row>
    <row r="178" spans="1:5" x14ac:dyDescent="0.25">
      <c r="A178" s="141">
        <v>60</v>
      </c>
      <c r="B178" s="142" t="s">
        <v>14</v>
      </c>
      <c r="C178" s="141" t="s">
        <v>20</v>
      </c>
      <c r="D178" s="143">
        <v>894</v>
      </c>
      <c r="E178" s="144">
        <v>68.77</v>
      </c>
    </row>
    <row r="179" spans="1:5" x14ac:dyDescent="0.25">
      <c r="A179" s="141">
        <v>65</v>
      </c>
      <c r="B179" s="142" t="s">
        <v>14</v>
      </c>
      <c r="C179" s="141" t="s">
        <v>20</v>
      </c>
      <c r="D179" s="143">
        <v>932</v>
      </c>
      <c r="E179" s="144">
        <v>71.69</v>
      </c>
    </row>
    <row r="180" spans="1:5" x14ac:dyDescent="0.25">
      <c r="A180" s="141">
        <v>70</v>
      </c>
      <c r="B180" s="142" t="s">
        <v>14</v>
      </c>
      <c r="C180" s="141" t="s">
        <v>20</v>
      </c>
      <c r="D180" s="143">
        <v>969</v>
      </c>
      <c r="E180" s="144">
        <v>74.540000000000006</v>
      </c>
    </row>
    <row r="181" spans="1:5" x14ac:dyDescent="0.25">
      <c r="A181" s="141">
        <v>75</v>
      </c>
      <c r="B181" s="142" t="s">
        <v>14</v>
      </c>
      <c r="C181" s="141" t="s">
        <v>20</v>
      </c>
      <c r="D181" s="143">
        <v>1006</v>
      </c>
      <c r="E181" s="144">
        <v>77.38</v>
      </c>
    </row>
    <row r="182" spans="1:5" x14ac:dyDescent="0.25">
      <c r="A182" s="141">
        <v>80</v>
      </c>
      <c r="B182" s="142" t="s">
        <v>14</v>
      </c>
      <c r="C182" s="141" t="s">
        <v>20</v>
      </c>
      <c r="D182" s="143">
        <v>1043</v>
      </c>
      <c r="E182" s="144">
        <v>80.23</v>
      </c>
    </row>
    <row r="183" spans="1:5" x14ac:dyDescent="0.25">
      <c r="A183" s="141">
        <v>85</v>
      </c>
      <c r="B183" s="142" t="s">
        <v>14</v>
      </c>
      <c r="C183" s="141" t="s">
        <v>20</v>
      </c>
      <c r="D183" s="143">
        <v>1080</v>
      </c>
      <c r="E183" s="144">
        <v>83.08</v>
      </c>
    </row>
    <row r="184" spans="1:5" x14ac:dyDescent="0.25">
      <c r="A184" s="141">
        <v>90</v>
      </c>
      <c r="B184" s="142" t="s">
        <v>14</v>
      </c>
      <c r="C184" s="141" t="s">
        <v>20</v>
      </c>
      <c r="D184" s="143">
        <v>1117</v>
      </c>
      <c r="E184" s="144">
        <v>85.92</v>
      </c>
    </row>
    <row r="185" spans="1:5" x14ac:dyDescent="0.25">
      <c r="A185" s="141">
        <v>95</v>
      </c>
      <c r="B185" s="142" t="s">
        <v>14</v>
      </c>
      <c r="C185" s="141" t="s">
        <v>20</v>
      </c>
      <c r="D185" s="143">
        <v>1155</v>
      </c>
      <c r="E185" s="144">
        <v>88.85</v>
      </c>
    </row>
    <row r="186" spans="1:5" x14ac:dyDescent="0.25">
      <c r="A186" s="141">
        <v>100</v>
      </c>
      <c r="B186" s="142" t="s">
        <v>14</v>
      </c>
      <c r="C186" s="141" t="s">
        <v>20</v>
      </c>
      <c r="D186" s="143">
        <v>1192</v>
      </c>
      <c r="E186" s="144">
        <v>91.69</v>
      </c>
    </row>
    <row r="187" spans="1:5" x14ac:dyDescent="0.25">
      <c r="A187" s="141">
        <v>105</v>
      </c>
      <c r="B187" s="142" t="s">
        <v>14</v>
      </c>
      <c r="C187" s="141" t="s">
        <v>20</v>
      </c>
      <c r="D187" s="143">
        <v>1229</v>
      </c>
      <c r="E187" s="144">
        <v>94.54</v>
      </c>
    </row>
    <row r="188" spans="1:5" x14ac:dyDescent="0.25">
      <c r="A188" s="141">
        <v>110</v>
      </c>
      <c r="B188" s="142" t="s">
        <v>14</v>
      </c>
      <c r="C188" s="141" t="s">
        <v>20</v>
      </c>
      <c r="D188" s="143">
        <v>1266</v>
      </c>
      <c r="E188" s="144">
        <v>97.38</v>
      </c>
    </row>
    <row r="189" spans="1:5" x14ac:dyDescent="0.25">
      <c r="A189" s="141">
        <v>115</v>
      </c>
      <c r="B189" s="142" t="s">
        <v>14</v>
      </c>
      <c r="C189" s="141" t="s">
        <v>20</v>
      </c>
      <c r="D189" s="143">
        <v>1303</v>
      </c>
      <c r="E189" s="144">
        <v>100.23</v>
      </c>
    </row>
    <row r="190" spans="1:5" x14ac:dyDescent="0.25">
      <c r="A190" s="141">
        <v>120</v>
      </c>
      <c r="B190" s="142" t="s">
        <v>14</v>
      </c>
      <c r="C190" s="141" t="s">
        <v>20</v>
      </c>
      <c r="D190" s="143">
        <v>1341</v>
      </c>
      <c r="E190" s="144">
        <v>103.15</v>
      </c>
    </row>
    <row r="191" spans="1:5" x14ac:dyDescent="0.25">
      <c r="A191" s="141">
        <v>125</v>
      </c>
      <c r="B191" s="142" t="s">
        <v>14</v>
      </c>
      <c r="C191" s="141" t="s">
        <v>20</v>
      </c>
      <c r="D191" s="143">
        <v>1378</v>
      </c>
      <c r="E191" s="144">
        <v>106</v>
      </c>
    </row>
    <row r="192" spans="1:5" x14ac:dyDescent="0.25">
      <c r="A192" s="141">
        <v>130</v>
      </c>
      <c r="B192" s="142" t="s">
        <v>14</v>
      </c>
      <c r="C192" s="141" t="s">
        <v>20</v>
      </c>
      <c r="D192" s="143">
        <v>1415</v>
      </c>
      <c r="E192" s="144">
        <v>108.85</v>
      </c>
    </row>
    <row r="193" spans="1:5" x14ac:dyDescent="0.25">
      <c r="A193" s="141">
        <v>135</v>
      </c>
      <c r="B193" s="142" t="s">
        <v>14</v>
      </c>
      <c r="C193" s="141" t="s">
        <v>20</v>
      </c>
      <c r="D193" s="143">
        <v>1452</v>
      </c>
      <c r="E193" s="144">
        <v>111.69</v>
      </c>
    </row>
    <row r="194" spans="1:5" x14ac:dyDescent="0.25">
      <c r="A194" s="141">
        <v>140</v>
      </c>
      <c r="B194" s="142" t="s">
        <v>14</v>
      </c>
      <c r="C194" s="141" t="s">
        <v>20</v>
      </c>
      <c r="D194" s="143">
        <v>1488</v>
      </c>
      <c r="E194" s="144">
        <v>114.46</v>
      </c>
    </row>
    <row r="195" spans="1:5" x14ac:dyDescent="0.25">
      <c r="A195" s="141">
        <v>145</v>
      </c>
      <c r="B195" s="142" t="s">
        <v>14</v>
      </c>
      <c r="C195" s="141" t="s">
        <v>20</v>
      </c>
      <c r="D195" s="143">
        <v>1527</v>
      </c>
      <c r="E195" s="144">
        <v>117.46</v>
      </c>
    </row>
    <row r="196" spans="1:5" x14ac:dyDescent="0.25">
      <c r="A196" s="141">
        <v>150</v>
      </c>
      <c r="B196" s="142" t="s">
        <v>14</v>
      </c>
      <c r="C196" s="141" t="s">
        <v>20</v>
      </c>
      <c r="D196" s="143">
        <v>1564</v>
      </c>
      <c r="E196" s="144">
        <v>120.31</v>
      </c>
    </row>
    <row r="197" spans="1:5" x14ac:dyDescent="0.25">
      <c r="A197" s="141">
        <v>155</v>
      </c>
      <c r="B197" s="142" t="s">
        <v>14</v>
      </c>
      <c r="C197" s="141" t="s">
        <v>20</v>
      </c>
      <c r="D197" s="143">
        <v>1600</v>
      </c>
      <c r="E197" s="144">
        <v>123.08</v>
      </c>
    </row>
    <row r="198" spans="1:5" x14ac:dyDescent="0.25">
      <c r="A198" s="141">
        <v>160</v>
      </c>
      <c r="B198" s="142" t="s">
        <v>14</v>
      </c>
      <c r="C198" s="141" t="s">
        <v>20</v>
      </c>
      <c r="D198" s="143">
        <v>1637</v>
      </c>
      <c r="E198" s="144">
        <v>125.92</v>
      </c>
    </row>
    <row r="199" spans="1:5" x14ac:dyDescent="0.25">
      <c r="A199" s="141">
        <v>165</v>
      </c>
      <c r="B199" s="142" t="s">
        <v>14</v>
      </c>
      <c r="C199" s="141" t="s">
        <v>20</v>
      </c>
      <c r="D199" s="143">
        <v>1674</v>
      </c>
      <c r="E199" s="144">
        <v>128.77000000000001</v>
      </c>
    </row>
    <row r="200" spans="1:5" x14ac:dyDescent="0.25">
      <c r="A200" s="141">
        <v>170</v>
      </c>
      <c r="B200" s="142" t="s">
        <v>14</v>
      </c>
      <c r="C200" s="141" t="s">
        <v>20</v>
      </c>
      <c r="D200" s="143">
        <v>1712</v>
      </c>
      <c r="E200" s="144">
        <v>131.69</v>
      </c>
    </row>
    <row r="201" spans="1:5" x14ac:dyDescent="0.25">
      <c r="A201" s="141">
        <v>175</v>
      </c>
      <c r="B201" s="142" t="s">
        <v>14</v>
      </c>
      <c r="C201" s="141" t="s">
        <v>20</v>
      </c>
      <c r="D201" s="143">
        <v>1749</v>
      </c>
      <c r="E201" s="144">
        <v>134.54</v>
      </c>
    </row>
    <row r="202" spans="1:5" x14ac:dyDescent="0.25">
      <c r="A202" s="141">
        <v>180</v>
      </c>
      <c r="B202" s="142" t="s">
        <v>14</v>
      </c>
      <c r="C202" s="141" t="s">
        <v>20</v>
      </c>
      <c r="D202" s="143">
        <v>1786</v>
      </c>
      <c r="E202" s="144">
        <v>137.38</v>
      </c>
    </row>
    <row r="203" spans="1:5" x14ac:dyDescent="0.25">
      <c r="A203" s="141">
        <v>185</v>
      </c>
      <c r="B203" s="142" t="s">
        <v>14</v>
      </c>
      <c r="C203" s="141" t="s">
        <v>20</v>
      </c>
      <c r="D203" s="143">
        <v>1823</v>
      </c>
      <c r="E203" s="144">
        <v>140.22999999999999</v>
      </c>
    </row>
    <row r="204" spans="1:5" x14ac:dyDescent="0.25">
      <c r="A204" s="141">
        <v>190</v>
      </c>
      <c r="B204" s="142" t="s">
        <v>14</v>
      </c>
      <c r="C204" s="141" t="s">
        <v>20</v>
      </c>
      <c r="D204" s="143">
        <v>1860</v>
      </c>
      <c r="E204" s="144">
        <v>143.08000000000001</v>
      </c>
    </row>
    <row r="205" spans="1:5" x14ac:dyDescent="0.25">
      <c r="A205" s="141">
        <v>195</v>
      </c>
      <c r="B205" s="142" t="s">
        <v>14</v>
      </c>
      <c r="C205" s="141" t="s">
        <v>20</v>
      </c>
      <c r="D205" s="143">
        <v>1898</v>
      </c>
      <c r="E205" s="144">
        <v>146</v>
      </c>
    </row>
    <row r="206" spans="1:5" x14ac:dyDescent="0.25">
      <c r="A206" s="141">
        <v>200</v>
      </c>
      <c r="B206" s="142" t="s">
        <v>14</v>
      </c>
      <c r="C206" s="141" t="s">
        <v>20</v>
      </c>
      <c r="D206" s="143">
        <v>1935</v>
      </c>
      <c r="E206" s="144">
        <v>148.85</v>
      </c>
    </row>
    <row r="207" spans="1:5" x14ac:dyDescent="0.25">
      <c r="A207" s="141">
        <v>205</v>
      </c>
      <c r="B207" s="142" t="s">
        <v>14</v>
      </c>
      <c r="C207" s="141" t="s">
        <v>20</v>
      </c>
      <c r="D207" s="143">
        <v>1972</v>
      </c>
      <c r="E207" s="144">
        <v>151.69</v>
      </c>
    </row>
    <row r="208" spans="1:5" x14ac:dyDescent="0.25">
      <c r="A208" s="141">
        <v>210</v>
      </c>
      <c r="B208" s="142" t="s">
        <v>14</v>
      </c>
      <c r="C208" s="141" t="s">
        <v>20</v>
      </c>
      <c r="D208" s="143">
        <v>2009</v>
      </c>
      <c r="E208" s="144">
        <v>154.54</v>
      </c>
    </row>
    <row r="209" spans="1:5" x14ac:dyDescent="0.25">
      <c r="A209" s="141">
        <v>215</v>
      </c>
      <c r="B209" s="142" t="s">
        <v>14</v>
      </c>
      <c r="C209" s="141" t="s">
        <v>20</v>
      </c>
      <c r="D209" s="143">
        <v>2046</v>
      </c>
      <c r="E209" s="144">
        <v>157.38</v>
      </c>
    </row>
    <row r="210" spans="1:5" x14ac:dyDescent="0.25">
      <c r="A210" s="141">
        <v>220</v>
      </c>
      <c r="B210" s="142" t="s">
        <v>14</v>
      </c>
      <c r="C210" s="141" t="s">
        <v>20</v>
      </c>
      <c r="D210" s="143">
        <v>2084</v>
      </c>
      <c r="E210" s="144">
        <v>160.31</v>
      </c>
    </row>
    <row r="211" spans="1:5" x14ac:dyDescent="0.25">
      <c r="A211" s="141">
        <v>225</v>
      </c>
      <c r="B211" s="142" t="s">
        <v>14</v>
      </c>
      <c r="C211" s="141" t="s">
        <v>20</v>
      </c>
      <c r="D211" s="143">
        <v>2121</v>
      </c>
      <c r="E211" s="144">
        <v>163.15</v>
      </c>
    </row>
    <row r="212" spans="1:5" x14ac:dyDescent="0.25">
      <c r="A212" s="141">
        <v>230</v>
      </c>
      <c r="B212" s="142" t="s">
        <v>14</v>
      </c>
      <c r="C212" s="141" t="s">
        <v>20</v>
      </c>
      <c r="D212" s="143">
        <v>2158</v>
      </c>
      <c r="E212" s="144">
        <v>166</v>
      </c>
    </row>
    <row r="213" spans="1:5" x14ac:dyDescent="0.25">
      <c r="A213" s="141">
        <v>235</v>
      </c>
      <c r="B213" s="142" t="s">
        <v>14</v>
      </c>
      <c r="C213" s="141" t="s">
        <v>20</v>
      </c>
      <c r="D213" s="143">
        <v>2195</v>
      </c>
      <c r="E213" s="144">
        <v>168.85</v>
      </c>
    </row>
    <row r="214" spans="1:5" x14ac:dyDescent="0.25">
      <c r="A214" s="141">
        <v>240</v>
      </c>
      <c r="B214" s="142" t="s">
        <v>14</v>
      </c>
      <c r="C214" s="141" t="s">
        <v>20</v>
      </c>
      <c r="D214" s="143">
        <v>2232</v>
      </c>
      <c r="E214" s="144">
        <v>171.69</v>
      </c>
    </row>
    <row r="215" spans="1:5" x14ac:dyDescent="0.25">
      <c r="A215" s="141">
        <v>245</v>
      </c>
      <c r="B215" s="142" t="s">
        <v>14</v>
      </c>
      <c r="C215" s="141" t="s">
        <v>20</v>
      </c>
      <c r="D215" s="143">
        <v>2269</v>
      </c>
      <c r="E215" s="144">
        <v>174.54</v>
      </c>
    </row>
    <row r="216" spans="1:5" x14ac:dyDescent="0.25">
      <c r="A216" s="141">
        <v>250</v>
      </c>
      <c r="B216" s="142" t="s">
        <v>14</v>
      </c>
      <c r="C216" s="141" t="s">
        <v>20</v>
      </c>
      <c r="D216" s="143">
        <v>2307</v>
      </c>
      <c r="E216" s="144">
        <v>177.46</v>
      </c>
    </row>
    <row r="217" spans="1:5" x14ac:dyDescent="0.25">
      <c r="A217" s="141">
        <v>255</v>
      </c>
      <c r="B217" s="142" t="s">
        <v>14</v>
      </c>
      <c r="C217" s="141" t="s">
        <v>20</v>
      </c>
      <c r="D217" s="143">
        <v>2344</v>
      </c>
      <c r="E217" s="144">
        <v>180.31</v>
      </c>
    </row>
    <row r="218" spans="1:5" x14ac:dyDescent="0.25">
      <c r="A218" s="141">
        <v>260</v>
      </c>
      <c r="B218" s="142" t="s">
        <v>14</v>
      </c>
      <c r="C218" s="141" t="s">
        <v>20</v>
      </c>
      <c r="D218" s="143">
        <v>2381</v>
      </c>
      <c r="E218" s="144">
        <v>183.15</v>
      </c>
    </row>
    <row r="219" spans="1:5" x14ac:dyDescent="0.25">
      <c r="A219" s="141">
        <v>265</v>
      </c>
      <c r="B219" s="142" t="s">
        <v>14</v>
      </c>
      <c r="C219" s="141" t="s">
        <v>20</v>
      </c>
      <c r="D219" s="143">
        <v>2418</v>
      </c>
      <c r="E219" s="144">
        <v>186</v>
      </c>
    </row>
    <row r="220" spans="1:5" x14ac:dyDescent="0.25">
      <c r="A220" s="141">
        <v>270</v>
      </c>
      <c r="B220" s="142" t="s">
        <v>14</v>
      </c>
      <c r="C220" s="141" t="s">
        <v>20</v>
      </c>
      <c r="D220" s="143">
        <v>2455</v>
      </c>
      <c r="E220" s="144">
        <v>188.85</v>
      </c>
    </row>
    <row r="221" spans="1:5" x14ac:dyDescent="0.25">
      <c r="A221" s="141">
        <v>275</v>
      </c>
      <c r="B221" s="142" t="s">
        <v>14</v>
      </c>
      <c r="C221" s="141" t="s">
        <v>20</v>
      </c>
      <c r="D221" s="143">
        <v>2493</v>
      </c>
      <c r="E221" s="144">
        <v>191.77</v>
      </c>
    </row>
    <row r="222" spans="1:5" x14ac:dyDescent="0.25">
      <c r="A222" s="141">
        <v>280</v>
      </c>
      <c r="B222" s="142" t="s">
        <v>14</v>
      </c>
      <c r="C222" s="141" t="s">
        <v>20</v>
      </c>
      <c r="D222" s="143">
        <v>2530</v>
      </c>
      <c r="E222" s="144">
        <v>194.62</v>
      </c>
    </row>
    <row r="223" spans="1:5" x14ac:dyDescent="0.25">
      <c r="A223" s="141">
        <v>285</v>
      </c>
      <c r="B223" s="142" t="s">
        <v>14</v>
      </c>
      <c r="C223" s="141" t="s">
        <v>20</v>
      </c>
      <c r="D223" s="143">
        <v>2567</v>
      </c>
      <c r="E223" s="144">
        <v>197.46</v>
      </c>
    </row>
    <row r="224" spans="1:5" x14ac:dyDescent="0.25">
      <c r="A224" s="141">
        <v>290</v>
      </c>
      <c r="B224" s="142" t="s">
        <v>14</v>
      </c>
      <c r="C224" s="141" t="s">
        <v>20</v>
      </c>
      <c r="D224" s="143">
        <v>2604</v>
      </c>
      <c r="E224" s="144">
        <v>200.31</v>
      </c>
    </row>
    <row r="225" spans="1:5" x14ac:dyDescent="0.25">
      <c r="A225" s="141">
        <v>295</v>
      </c>
      <c r="B225" s="142" t="s">
        <v>14</v>
      </c>
      <c r="C225" s="141" t="s">
        <v>20</v>
      </c>
      <c r="D225" s="143">
        <v>2641</v>
      </c>
      <c r="E225" s="144">
        <v>203.15</v>
      </c>
    </row>
    <row r="226" spans="1:5" x14ac:dyDescent="0.25">
      <c r="A226" s="141">
        <v>300</v>
      </c>
      <c r="B226" s="142" t="s">
        <v>14</v>
      </c>
      <c r="C226" s="141" t="s">
        <v>20</v>
      </c>
      <c r="D226" s="143">
        <v>2679</v>
      </c>
      <c r="E226" s="144">
        <v>206.08</v>
      </c>
    </row>
    <row r="227" spans="1:5" x14ac:dyDescent="0.25">
      <c r="A227" s="141">
        <v>305</v>
      </c>
      <c r="B227" s="142" t="s">
        <v>14</v>
      </c>
      <c r="C227" s="141" t="s">
        <v>20</v>
      </c>
      <c r="D227" s="143">
        <v>2716</v>
      </c>
      <c r="E227" s="144">
        <v>208.92</v>
      </c>
    </row>
    <row r="228" spans="1:5" x14ac:dyDescent="0.25">
      <c r="A228" s="141">
        <v>310</v>
      </c>
      <c r="B228" s="142" t="s">
        <v>14</v>
      </c>
      <c r="C228" s="141" t="s">
        <v>20</v>
      </c>
      <c r="D228" s="143">
        <v>2753</v>
      </c>
      <c r="E228" s="144">
        <v>211.77</v>
      </c>
    </row>
    <row r="229" spans="1:5" x14ac:dyDescent="0.25">
      <c r="A229" s="141">
        <v>315</v>
      </c>
      <c r="B229" s="142" t="s">
        <v>14</v>
      </c>
      <c r="C229" s="141" t="s">
        <v>20</v>
      </c>
      <c r="D229" s="143">
        <v>2790</v>
      </c>
      <c r="E229" s="144">
        <v>214.62</v>
      </c>
    </row>
    <row r="230" spans="1:5" x14ac:dyDescent="0.25">
      <c r="A230" s="141">
        <v>320</v>
      </c>
      <c r="B230" s="142" t="s">
        <v>14</v>
      </c>
      <c r="C230" s="141" t="s">
        <v>20</v>
      </c>
      <c r="D230" s="143">
        <v>2827</v>
      </c>
      <c r="E230" s="144">
        <v>217.46</v>
      </c>
    </row>
    <row r="231" spans="1:5" x14ac:dyDescent="0.25">
      <c r="A231" s="141">
        <v>325</v>
      </c>
      <c r="B231" s="142" t="s">
        <v>14</v>
      </c>
      <c r="C231" s="141" t="s">
        <v>20</v>
      </c>
      <c r="D231" s="143">
        <v>2865</v>
      </c>
      <c r="E231" s="144">
        <v>220.38</v>
      </c>
    </row>
    <row r="232" spans="1:5" x14ac:dyDescent="0.25">
      <c r="A232" s="141">
        <v>330</v>
      </c>
      <c r="B232" s="142" t="s">
        <v>14</v>
      </c>
      <c r="C232" s="141" t="s">
        <v>20</v>
      </c>
      <c r="D232" s="143">
        <v>2902</v>
      </c>
      <c r="E232" s="144">
        <v>223.23</v>
      </c>
    </row>
    <row r="233" spans="1:5" x14ac:dyDescent="0.25">
      <c r="A233" s="141">
        <v>335</v>
      </c>
      <c r="B233" s="142" t="s">
        <v>14</v>
      </c>
      <c r="C233" s="141" t="s">
        <v>20</v>
      </c>
      <c r="D233" s="143">
        <v>2939</v>
      </c>
      <c r="E233" s="144">
        <v>226.08</v>
      </c>
    </row>
    <row r="234" spans="1:5" x14ac:dyDescent="0.25">
      <c r="A234" s="141">
        <v>340</v>
      </c>
      <c r="B234" s="142" t="s">
        <v>14</v>
      </c>
      <c r="C234" s="141" t="s">
        <v>20</v>
      </c>
      <c r="D234" s="143">
        <v>2976</v>
      </c>
      <c r="E234" s="144">
        <v>228.92</v>
      </c>
    </row>
    <row r="235" spans="1:5" x14ac:dyDescent="0.25">
      <c r="A235" s="141">
        <v>345</v>
      </c>
      <c r="B235" s="142" t="s">
        <v>14</v>
      </c>
      <c r="C235" s="141" t="s">
        <v>20</v>
      </c>
      <c r="D235" s="143">
        <v>3013</v>
      </c>
      <c r="E235" s="144">
        <v>231.77</v>
      </c>
    </row>
    <row r="236" spans="1:5" x14ac:dyDescent="0.25">
      <c r="A236" s="141">
        <v>350</v>
      </c>
      <c r="B236" s="142" t="s">
        <v>14</v>
      </c>
      <c r="C236" s="141" t="s">
        <v>20</v>
      </c>
      <c r="D236" s="143">
        <v>3051</v>
      </c>
      <c r="E236" s="144">
        <v>234.69</v>
      </c>
    </row>
    <row r="237" spans="1:5" x14ac:dyDescent="0.25">
      <c r="A237" s="141">
        <v>355</v>
      </c>
      <c r="B237" s="142" t="s">
        <v>14</v>
      </c>
      <c r="C237" s="141" t="s">
        <v>20</v>
      </c>
      <c r="D237" s="143">
        <v>3088</v>
      </c>
      <c r="E237" s="144">
        <v>237.54</v>
      </c>
    </row>
    <row r="238" spans="1:5" x14ac:dyDescent="0.25">
      <c r="A238" s="141">
        <v>360</v>
      </c>
      <c r="B238" s="142" t="s">
        <v>14</v>
      </c>
      <c r="C238" s="141" t="s">
        <v>20</v>
      </c>
      <c r="D238" s="143">
        <v>3125</v>
      </c>
      <c r="E238" s="144">
        <v>240.38</v>
      </c>
    </row>
    <row r="239" spans="1:5" x14ac:dyDescent="0.25">
      <c r="A239" s="141">
        <v>365</v>
      </c>
      <c r="B239" s="142" t="s">
        <v>14</v>
      </c>
      <c r="C239" s="141" t="s">
        <v>20</v>
      </c>
      <c r="D239" s="143">
        <v>3162</v>
      </c>
      <c r="E239" s="144">
        <v>243.23</v>
      </c>
    </row>
    <row r="240" spans="1:5" x14ac:dyDescent="0.25">
      <c r="A240" s="141">
        <v>370</v>
      </c>
      <c r="B240" s="142" t="s">
        <v>14</v>
      </c>
      <c r="C240" s="141" t="s">
        <v>20</v>
      </c>
      <c r="D240" s="143">
        <v>3199</v>
      </c>
      <c r="E240" s="144">
        <v>246.08</v>
      </c>
    </row>
    <row r="241" spans="1:5" x14ac:dyDescent="0.25">
      <c r="A241" s="141">
        <v>375</v>
      </c>
      <c r="B241" s="142" t="s">
        <v>14</v>
      </c>
      <c r="C241" s="141" t="s">
        <v>20</v>
      </c>
      <c r="D241" s="143">
        <v>3237</v>
      </c>
      <c r="E241" s="144">
        <v>249</v>
      </c>
    </row>
    <row r="242" spans="1:5" x14ac:dyDescent="0.25">
      <c r="A242" s="141">
        <v>380</v>
      </c>
      <c r="B242" s="142" t="s">
        <v>14</v>
      </c>
      <c r="C242" s="141" t="s">
        <v>20</v>
      </c>
      <c r="D242" s="143">
        <v>3274</v>
      </c>
      <c r="E242" s="144">
        <v>251.85</v>
      </c>
    </row>
    <row r="243" spans="1:5" x14ac:dyDescent="0.25">
      <c r="A243" s="141">
        <v>385</v>
      </c>
      <c r="B243" s="142" t="s">
        <v>14</v>
      </c>
      <c r="C243" s="141" t="s">
        <v>20</v>
      </c>
      <c r="D243" s="143">
        <v>3311</v>
      </c>
      <c r="E243" s="144">
        <v>254.69</v>
      </c>
    </row>
    <row r="244" spans="1:5" x14ac:dyDescent="0.25">
      <c r="A244" s="141">
        <v>390</v>
      </c>
      <c r="B244" s="142" t="s">
        <v>14</v>
      </c>
      <c r="C244" s="141" t="s">
        <v>20</v>
      </c>
      <c r="D244" s="143">
        <v>3348</v>
      </c>
      <c r="E244" s="144">
        <v>257.54000000000002</v>
      </c>
    </row>
    <row r="245" spans="1:5" x14ac:dyDescent="0.25">
      <c r="A245" s="141">
        <v>395</v>
      </c>
      <c r="B245" s="142" t="s">
        <v>14</v>
      </c>
      <c r="C245" s="141" t="s">
        <v>20</v>
      </c>
      <c r="D245" s="143">
        <v>3385</v>
      </c>
      <c r="E245" s="144">
        <v>260.38</v>
      </c>
    </row>
    <row r="246" spans="1:5" x14ac:dyDescent="0.25">
      <c r="A246" s="141">
        <v>400</v>
      </c>
      <c r="B246" s="142" t="s">
        <v>14</v>
      </c>
      <c r="C246" s="141" t="s">
        <v>20</v>
      </c>
      <c r="D246" s="143">
        <v>3423</v>
      </c>
      <c r="E246" s="144">
        <v>263.31</v>
      </c>
    </row>
    <row r="247" spans="1:5" x14ac:dyDescent="0.25">
      <c r="A247" s="141">
        <v>405</v>
      </c>
      <c r="B247" s="142" t="s">
        <v>14</v>
      </c>
      <c r="C247" s="141" t="s">
        <v>20</v>
      </c>
      <c r="D247" s="143">
        <v>3460</v>
      </c>
      <c r="E247" s="144">
        <v>266.14999999999998</v>
      </c>
    </row>
    <row r="248" spans="1:5" x14ac:dyDescent="0.25">
      <c r="A248" s="141">
        <v>410</v>
      </c>
      <c r="B248" s="142" t="s">
        <v>14</v>
      </c>
      <c r="C248" s="141" t="s">
        <v>20</v>
      </c>
      <c r="D248" s="143">
        <v>3497</v>
      </c>
      <c r="E248" s="144">
        <v>269</v>
      </c>
    </row>
    <row r="249" spans="1:5" x14ac:dyDescent="0.25">
      <c r="A249" s="141" t="s">
        <v>208</v>
      </c>
      <c r="B249" s="142" t="s">
        <v>14</v>
      </c>
      <c r="C249" s="141" t="s">
        <v>209</v>
      </c>
      <c r="D249" s="143">
        <v>224</v>
      </c>
      <c r="E249" s="144" t="s">
        <v>12</v>
      </c>
    </row>
    <row r="250" spans="1:5" x14ac:dyDescent="0.25">
      <c r="A250" s="141">
        <v>10</v>
      </c>
      <c r="B250" s="142" t="s">
        <v>14</v>
      </c>
      <c r="C250" s="141" t="s">
        <v>209</v>
      </c>
      <c r="D250" s="143">
        <v>239</v>
      </c>
      <c r="E250" s="144">
        <v>18.38</v>
      </c>
    </row>
    <row r="251" spans="1:5" x14ac:dyDescent="0.25">
      <c r="A251" s="141">
        <v>15</v>
      </c>
      <c r="B251" s="142" t="s">
        <v>14</v>
      </c>
      <c r="C251" s="141" t="s">
        <v>209</v>
      </c>
      <c r="D251" s="143">
        <v>239</v>
      </c>
      <c r="E251" s="144">
        <v>18.38</v>
      </c>
    </row>
    <row r="252" spans="1:5" x14ac:dyDescent="0.25">
      <c r="A252" s="141">
        <v>20</v>
      </c>
      <c r="B252" s="142" t="s">
        <v>14</v>
      </c>
      <c r="C252" s="141" t="s">
        <v>209</v>
      </c>
      <c r="D252" s="143">
        <v>239</v>
      </c>
      <c r="E252" s="144">
        <v>18.38</v>
      </c>
    </row>
    <row r="253" spans="1:5" x14ac:dyDescent="0.25">
      <c r="A253" s="141">
        <v>25</v>
      </c>
      <c r="B253" s="142" t="s">
        <v>14</v>
      </c>
      <c r="C253" s="141" t="s">
        <v>209</v>
      </c>
      <c r="D253" s="143">
        <v>253</v>
      </c>
      <c r="E253" s="144">
        <v>19.46</v>
      </c>
    </row>
    <row r="254" spans="1:5" x14ac:dyDescent="0.25">
      <c r="A254" s="141">
        <v>30</v>
      </c>
      <c r="B254" s="142" t="s">
        <v>14</v>
      </c>
      <c r="C254" s="141" t="s">
        <v>209</v>
      </c>
      <c r="D254" s="143">
        <v>269</v>
      </c>
      <c r="E254" s="144">
        <v>20.69</v>
      </c>
    </row>
    <row r="255" spans="1:5" x14ac:dyDescent="0.25">
      <c r="A255" s="141">
        <v>35</v>
      </c>
      <c r="B255" s="142" t="s">
        <v>14</v>
      </c>
      <c r="C255" s="141" t="s">
        <v>209</v>
      </c>
      <c r="D255" s="143">
        <v>283</v>
      </c>
      <c r="E255" s="144">
        <v>21.77</v>
      </c>
    </row>
    <row r="256" spans="1:5" x14ac:dyDescent="0.25">
      <c r="A256" s="141">
        <v>40</v>
      </c>
      <c r="B256" s="142" t="s">
        <v>14</v>
      </c>
      <c r="C256" s="141" t="s">
        <v>209</v>
      </c>
      <c r="D256" s="143">
        <v>298</v>
      </c>
      <c r="E256" s="144">
        <v>22.92</v>
      </c>
    </row>
    <row r="257" spans="1:5" x14ac:dyDescent="0.25">
      <c r="A257" s="141">
        <v>45</v>
      </c>
      <c r="B257" s="142" t="s">
        <v>14</v>
      </c>
      <c r="C257" s="141" t="s">
        <v>209</v>
      </c>
      <c r="D257" s="143">
        <v>314</v>
      </c>
      <c r="E257" s="144">
        <v>24.15</v>
      </c>
    </row>
    <row r="258" spans="1:5" x14ac:dyDescent="0.25">
      <c r="A258" s="141">
        <v>50</v>
      </c>
      <c r="B258" s="142" t="s">
        <v>14</v>
      </c>
      <c r="C258" s="141" t="s">
        <v>209</v>
      </c>
      <c r="D258" s="143">
        <v>328</v>
      </c>
      <c r="E258" s="144">
        <v>25.23</v>
      </c>
    </row>
    <row r="259" spans="1:5" x14ac:dyDescent="0.25">
      <c r="A259" s="141">
        <v>55</v>
      </c>
      <c r="B259" s="142" t="s">
        <v>14</v>
      </c>
      <c r="C259" s="141" t="s">
        <v>209</v>
      </c>
      <c r="D259" s="143">
        <v>343</v>
      </c>
      <c r="E259" s="144">
        <v>26.38</v>
      </c>
    </row>
    <row r="260" spans="1:5" x14ac:dyDescent="0.25">
      <c r="A260" s="141">
        <v>60</v>
      </c>
      <c r="B260" s="142" t="s">
        <v>14</v>
      </c>
      <c r="C260" s="141" t="s">
        <v>209</v>
      </c>
      <c r="D260" s="143">
        <v>357</v>
      </c>
      <c r="E260" s="144">
        <v>27.46</v>
      </c>
    </row>
    <row r="261" spans="1:5" x14ac:dyDescent="0.25">
      <c r="A261" s="141">
        <v>65</v>
      </c>
      <c r="B261" s="142" t="s">
        <v>14</v>
      </c>
      <c r="C261" s="141" t="s">
        <v>209</v>
      </c>
      <c r="D261" s="143">
        <v>373</v>
      </c>
      <c r="E261" s="144">
        <v>28.69</v>
      </c>
    </row>
    <row r="262" spans="1:5" x14ac:dyDescent="0.25">
      <c r="A262" s="141">
        <v>70</v>
      </c>
      <c r="B262" s="142" t="s">
        <v>14</v>
      </c>
      <c r="C262" s="141" t="s">
        <v>209</v>
      </c>
      <c r="D262" s="143">
        <v>388</v>
      </c>
      <c r="E262" s="144">
        <v>29.85</v>
      </c>
    </row>
    <row r="263" spans="1:5" x14ac:dyDescent="0.25">
      <c r="A263" s="141">
        <v>75</v>
      </c>
      <c r="B263" s="142" t="s">
        <v>14</v>
      </c>
      <c r="C263" s="141" t="s">
        <v>209</v>
      </c>
      <c r="D263" s="143">
        <v>402</v>
      </c>
      <c r="E263" s="144">
        <v>30.92</v>
      </c>
    </row>
    <row r="264" spans="1:5" x14ac:dyDescent="0.25">
      <c r="A264" s="141">
        <v>80</v>
      </c>
      <c r="B264" s="142" t="s">
        <v>14</v>
      </c>
      <c r="C264" s="141" t="s">
        <v>209</v>
      </c>
      <c r="D264" s="143">
        <v>417</v>
      </c>
      <c r="E264" s="144">
        <v>32.08</v>
      </c>
    </row>
    <row r="265" spans="1:5" x14ac:dyDescent="0.25">
      <c r="A265" s="141">
        <v>85</v>
      </c>
      <c r="B265" s="142" t="s">
        <v>14</v>
      </c>
      <c r="C265" s="141" t="s">
        <v>209</v>
      </c>
      <c r="D265" s="143">
        <v>432</v>
      </c>
      <c r="E265" s="144">
        <v>33.229999999999997</v>
      </c>
    </row>
    <row r="266" spans="1:5" x14ac:dyDescent="0.25">
      <c r="A266" s="141">
        <v>90</v>
      </c>
      <c r="B266" s="142" t="s">
        <v>14</v>
      </c>
      <c r="C266" s="141" t="s">
        <v>209</v>
      </c>
      <c r="D266" s="143">
        <v>447</v>
      </c>
      <c r="E266" s="144">
        <v>34.380000000000003</v>
      </c>
    </row>
    <row r="267" spans="1:5" x14ac:dyDescent="0.25">
      <c r="A267" s="141">
        <v>95</v>
      </c>
      <c r="B267" s="142" t="s">
        <v>14</v>
      </c>
      <c r="C267" s="141" t="s">
        <v>209</v>
      </c>
      <c r="D267" s="143">
        <v>461</v>
      </c>
      <c r="E267" s="144">
        <v>35.46</v>
      </c>
    </row>
    <row r="268" spans="1:5" x14ac:dyDescent="0.25">
      <c r="A268" s="141">
        <v>100</v>
      </c>
      <c r="B268" s="142" t="s">
        <v>14</v>
      </c>
      <c r="C268" s="141" t="s">
        <v>209</v>
      </c>
      <c r="D268" s="143">
        <v>477</v>
      </c>
      <c r="E268" s="144">
        <v>36.69</v>
      </c>
    </row>
    <row r="269" spans="1:5" x14ac:dyDescent="0.25">
      <c r="A269" s="141">
        <v>105</v>
      </c>
      <c r="B269" s="142" t="s">
        <v>14</v>
      </c>
      <c r="C269" s="141" t="s">
        <v>209</v>
      </c>
      <c r="D269" s="143">
        <v>492</v>
      </c>
      <c r="E269" s="144">
        <v>37.85</v>
      </c>
    </row>
    <row r="270" spans="1:5" x14ac:dyDescent="0.25">
      <c r="A270" s="141">
        <v>110</v>
      </c>
      <c r="B270" s="142" t="s">
        <v>14</v>
      </c>
      <c r="C270" s="141" t="s">
        <v>209</v>
      </c>
      <c r="D270" s="143">
        <v>506</v>
      </c>
      <c r="E270" s="144">
        <v>38.92</v>
      </c>
    </row>
    <row r="271" spans="1:5" x14ac:dyDescent="0.25">
      <c r="A271" s="141">
        <v>115</v>
      </c>
      <c r="B271" s="142" t="s">
        <v>14</v>
      </c>
      <c r="C271" s="141" t="s">
        <v>209</v>
      </c>
      <c r="D271" s="143">
        <v>521</v>
      </c>
      <c r="E271" s="144">
        <v>40.08</v>
      </c>
    </row>
    <row r="272" spans="1:5" x14ac:dyDescent="0.25">
      <c r="A272" s="141">
        <v>120</v>
      </c>
      <c r="B272" s="142" t="s">
        <v>14</v>
      </c>
      <c r="C272" s="141" t="s">
        <v>209</v>
      </c>
      <c r="D272" s="143">
        <v>536</v>
      </c>
      <c r="E272" s="144">
        <v>41.23</v>
      </c>
    </row>
    <row r="273" spans="1:5" x14ac:dyDescent="0.25">
      <c r="A273" s="141">
        <v>125</v>
      </c>
      <c r="B273" s="142" t="s">
        <v>14</v>
      </c>
      <c r="C273" s="141" t="s">
        <v>209</v>
      </c>
      <c r="D273" s="143">
        <v>551</v>
      </c>
      <c r="E273" s="144">
        <v>42.38</v>
      </c>
    </row>
    <row r="274" spans="1:5" x14ac:dyDescent="0.25">
      <c r="A274" s="141">
        <v>130</v>
      </c>
      <c r="B274" s="142" t="s">
        <v>14</v>
      </c>
      <c r="C274" s="141" t="s">
        <v>209</v>
      </c>
      <c r="D274" s="143">
        <v>566</v>
      </c>
      <c r="E274" s="144">
        <v>43.54</v>
      </c>
    </row>
    <row r="275" spans="1:5" x14ac:dyDescent="0.25">
      <c r="A275" s="141">
        <v>135</v>
      </c>
      <c r="B275" s="142" t="s">
        <v>14</v>
      </c>
      <c r="C275" s="141" t="s">
        <v>209</v>
      </c>
      <c r="D275" s="143">
        <v>580</v>
      </c>
      <c r="E275" s="144">
        <v>44.62</v>
      </c>
    </row>
    <row r="276" spans="1:5" x14ac:dyDescent="0.25">
      <c r="A276" s="141">
        <v>140</v>
      </c>
      <c r="B276" s="142" t="s">
        <v>14</v>
      </c>
      <c r="C276" s="141" t="s">
        <v>209</v>
      </c>
      <c r="D276" s="143">
        <v>596</v>
      </c>
      <c r="E276" s="144">
        <v>45.85</v>
      </c>
    </row>
    <row r="277" spans="1:5" x14ac:dyDescent="0.25">
      <c r="A277" s="141">
        <v>145</v>
      </c>
      <c r="B277" s="142" t="s">
        <v>14</v>
      </c>
      <c r="C277" s="141" t="s">
        <v>209</v>
      </c>
      <c r="D277" s="143">
        <v>610</v>
      </c>
      <c r="E277" s="144">
        <v>46.92</v>
      </c>
    </row>
    <row r="278" spans="1:5" x14ac:dyDescent="0.25">
      <c r="A278" s="141">
        <v>150</v>
      </c>
      <c r="B278" s="142" t="s">
        <v>14</v>
      </c>
      <c r="C278" s="141" t="s">
        <v>209</v>
      </c>
      <c r="D278" s="143">
        <v>625</v>
      </c>
      <c r="E278" s="144">
        <v>48.08</v>
      </c>
    </row>
    <row r="279" spans="1:5" x14ac:dyDescent="0.25">
      <c r="A279" s="141">
        <v>155</v>
      </c>
      <c r="B279" s="142" t="s">
        <v>14</v>
      </c>
      <c r="C279" s="141" t="s">
        <v>209</v>
      </c>
      <c r="D279" s="143">
        <v>641</v>
      </c>
      <c r="E279" s="144">
        <v>49.31</v>
      </c>
    </row>
    <row r="280" spans="1:5" x14ac:dyDescent="0.25">
      <c r="A280" s="141">
        <v>160</v>
      </c>
      <c r="B280" s="142" t="s">
        <v>14</v>
      </c>
      <c r="C280" s="141" t="s">
        <v>209</v>
      </c>
      <c r="D280" s="143">
        <v>655</v>
      </c>
      <c r="E280" s="144">
        <v>50.38</v>
      </c>
    </row>
    <row r="281" spans="1:5" x14ac:dyDescent="0.25">
      <c r="A281" s="141">
        <v>165</v>
      </c>
      <c r="B281" s="142" t="s">
        <v>14</v>
      </c>
      <c r="C281" s="141" t="s">
        <v>209</v>
      </c>
      <c r="D281" s="143">
        <v>670</v>
      </c>
      <c r="E281" s="144">
        <v>51.54</v>
      </c>
    </row>
    <row r="282" spans="1:5" x14ac:dyDescent="0.25">
      <c r="A282" s="141">
        <v>170</v>
      </c>
      <c r="B282" s="142" t="s">
        <v>14</v>
      </c>
      <c r="C282" s="141" t="s">
        <v>209</v>
      </c>
      <c r="D282" s="143">
        <v>685</v>
      </c>
      <c r="E282" s="144">
        <v>52.69</v>
      </c>
    </row>
    <row r="283" spans="1:5" x14ac:dyDescent="0.25">
      <c r="A283" s="141">
        <v>175</v>
      </c>
      <c r="B283" s="142" t="s">
        <v>14</v>
      </c>
      <c r="C283" s="141" t="s">
        <v>209</v>
      </c>
      <c r="D283" s="143">
        <v>700</v>
      </c>
      <c r="E283" s="144">
        <v>53.85</v>
      </c>
    </row>
    <row r="284" spans="1:5" x14ac:dyDescent="0.25">
      <c r="A284" s="141">
        <v>180</v>
      </c>
      <c r="B284" s="142" t="s">
        <v>14</v>
      </c>
      <c r="C284" s="141" t="s">
        <v>209</v>
      </c>
      <c r="D284" s="143">
        <v>715</v>
      </c>
      <c r="E284" s="144">
        <v>55</v>
      </c>
    </row>
    <row r="285" spans="1:5" x14ac:dyDescent="0.25">
      <c r="A285" s="141">
        <v>185</v>
      </c>
      <c r="B285" s="142" t="s">
        <v>14</v>
      </c>
      <c r="C285" s="141" t="s">
        <v>209</v>
      </c>
      <c r="D285" s="143">
        <v>729</v>
      </c>
      <c r="E285" s="144">
        <v>56.08</v>
      </c>
    </row>
    <row r="286" spans="1:5" x14ac:dyDescent="0.25">
      <c r="A286" s="141">
        <v>190</v>
      </c>
      <c r="B286" s="142" t="s">
        <v>14</v>
      </c>
      <c r="C286" s="141" t="s">
        <v>209</v>
      </c>
      <c r="D286" s="143">
        <v>744</v>
      </c>
      <c r="E286" s="144">
        <v>57.23</v>
      </c>
    </row>
    <row r="287" spans="1:5" x14ac:dyDescent="0.25">
      <c r="A287" s="141">
        <v>195</v>
      </c>
      <c r="B287" s="142" t="s">
        <v>14</v>
      </c>
      <c r="C287" s="141" t="s">
        <v>209</v>
      </c>
      <c r="D287" s="143">
        <v>759</v>
      </c>
      <c r="E287" s="144">
        <v>58.38</v>
      </c>
    </row>
    <row r="288" spans="1:5" x14ac:dyDescent="0.25">
      <c r="A288" s="141">
        <v>200</v>
      </c>
      <c r="B288" s="142" t="s">
        <v>14</v>
      </c>
      <c r="C288" s="141" t="s">
        <v>209</v>
      </c>
      <c r="D288" s="143">
        <v>774</v>
      </c>
      <c r="E288" s="144">
        <v>59.54</v>
      </c>
    </row>
    <row r="289" spans="1:5" x14ac:dyDescent="0.25">
      <c r="A289" s="141">
        <v>205</v>
      </c>
      <c r="B289" s="142" t="s">
        <v>14</v>
      </c>
      <c r="C289" s="141" t="s">
        <v>209</v>
      </c>
      <c r="D289" s="143">
        <v>788</v>
      </c>
      <c r="E289" s="144">
        <v>60.62</v>
      </c>
    </row>
    <row r="290" spans="1:5" x14ac:dyDescent="0.25">
      <c r="A290" s="141">
        <v>210</v>
      </c>
      <c r="B290" s="142" t="s">
        <v>14</v>
      </c>
      <c r="C290" s="141" t="s">
        <v>209</v>
      </c>
      <c r="D290" s="143">
        <v>804</v>
      </c>
      <c r="E290" s="144">
        <v>61.85</v>
      </c>
    </row>
    <row r="291" spans="1:5" x14ac:dyDescent="0.25">
      <c r="A291" s="141">
        <v>215</v>
      </c>
      <c r="B291" s="142" t="s">
        <v>14</v>
      </c>
      <c r="C291" s="141" t="s">
        <v>209</v>
      </c>
      <c r="D291" s="143">
        <v>819</v>
      </c>
      <c r="E291" s="144">
        <v>63</v>
      </c>
    </row>
    <row r="292" spans="1:5" x14ac:dyDescent="0.25">
      <c r="A292" s="141">
        <v>220</v>
      </c>
      <c r="B292" s="142" t="s">
        <v>14</v>
      </c>
      <c r="C292" s="141" t="s">
        <v>209</v>
      </c>
      <c r="D292" s="143">
        <v>833</v>
      </c>
      <c r="E292" s="144">
        <v>64.08</v>
      </c>
    </row>
    <row r="293" spans="1:5" x14ac:dyDescent="0.25">
      <c r="A293" s="141">
        <v>225</v>
      </c>
      <c r="B293" s="142" t="s">
        <v>14</v>
      </c>
      <c r="C293" s="141" t="s">
        <v>209</v>
      </c>
      <c r="D293" s="143">
        <v>849</v>
      </c>
      <c r="E293" s="144">
        <v>65.31</v>
      </c>
    </row>
    <row r="294" spans="1:5" x14ac:dyDescent="0.25">
      <c r="A294" s="141">
        <v>230</v>
      </c>
      <c r="B294" s="142" t="s">
        <v>14</v>
      </c>
      <c r="C294" s="141" t="s">
        <v>209</v>
      </c>
      <c r="D294" s="143">
        <v>864</v>
      </c>
      <c r="E294" s="144">
        <v>66.459999999999994</v>
      </c>
    </row>
    <row r="295" spans="1:5" x14ac:dyDescent="0.25">
      <c r="A295" s="141">
        <v>235</v>
      </c>
      <c r="B295" s="142" t="s">
        <v>14</v>
      </c>
      <c r="C295" s="141" t="s">
        <v>209</v>
      </c>
      <c r="D295" s="143">
        <v>878</v>
      </c>
      <c r="E295" s="144">
        <v>67.540000000000006</v>
      </c>
    </row>
    <row r="296" spans="1:5" x14ac:dyDescent="0.25">
      <c r="A296" s="141">
        <v>240</v>
      </c>
      <c r="B296" s="142" t="s">
        <v>14</v>
      </c>
      <c r="C296" s="141" t="s">
        <v>209</v>
      </c>
      <c r="D296" s="143">
        <v>893</v>
      </c>
      <c r="E296" s="144">
        <v>68.69</v>
      </c>
    </row>
    <row r="297" spans="1:5" x14ac:dyDescent="0.25">
      <c r="A297" s="141">
        <v>245</v>
      </c>
      <c r="B297" s="142" t="s">
        <v>14</v>
      </c>
      <c r="C297" s="141" t="s">
        <v>209</v>
      </c>
      <c r="D297" s="143">
        <v>907</v>
      </c>
      <c r="E297" s="144">
        <v>69.77</v>
      </c>
    </row>
    <row r="298" spans="1:5" x14ac:dyDescent="0.25">
      <c r="A298" s="141">
        <v>250</v>
      </c>
      <c r="B298" s="142" t="s">
        <v>14</v>
      </c>
      <c r="C298" s="141" t="s">
        <v>209</v>
      </c>
      <c r="D298" s="143">
        <v>923</v>
      </c>
      <c r="E298" s="144">
        <v>71</v>
      </c>
    </row>
    <row r="299" spans="1:5" x14ac:dyDescent="0.25">
      <c r="A299" s="141">
        <v>255</v>
      </c>
      <c r="B299" s="142" t="s">
        <v>14</v>
      </c>
      <c r="C299" s="141" t="s">
        <v>209</v>
      </c>
      <c r="D299" s="143">
        <v>937</v>
      </c>
      <c r="E299" s="144">
        <v>72.08</v>
      </c>
    </row>
    <row r="300" spans="1:5" x14ac:dyDescent="0.25">
      <c r="A300" s="141">
        <v>260</v>
      </c>
      <c r="B300" s="142" t="s">
        <v>14</v>
      </c>
      <c r="C300" s="141" t="s">
        <v>209</v>
      </c>
      <c r="D300" s="143">
        <v>952</v>
      </c>
      <c r="E300" s="144">
        <v>73.23</v>
      </c>
    </row>
    <row r="301" spans="1:5" x14ac:dyDescent="0.25">
      <c r="A301" s="141">
        <v>265</v>
      </c>
      <c r="B301" s="142" t="s">
        <v>14</v>
      </c>
      <c r="C301" s="141" t="s">
        <v>209</v>
      </c>
      <c r="D301" s="143">
        <v>968</v>
      </c>
      <c r="E301" s="144">
        <v>74.459999999999994</v>
      </c>
    </row>
    <row r="302" spans="1:5" x14ac:dyDescent="0.25">
      <c r="A302" s="141">
        <v>270</v>
      </c>
      <c r="B302" s="142" t="s">
        <v>14</v>
      </c>
      <c r="C302" s="141" t="s">
        <v>209</v>
      </c>
      <c r="D302" s="143">
        <v>982</v>
      </c>
      <c r="E302" s="144">
        <v>75.540000000000006</v>
      </c>
    </row>
    <row r="303" spans="1:5" x14ac:dyDescent="0.25">
      <c r="A303" s="141">
        <v>275</v>
      </c>
      <c r="B303" s="142" t="s">
        <v>14</v>
      </c>
      <c r="C303" s="141" t="s">
        <v>209</v>
      </c>
      <c r="D303" s="143">
        <v>997</v>
      </c>
      <c r="E303" s="144">
        <v>76.69</v>
      </c>
    </row>
    <row r="304" spans="1:5" x14ac:dyDescent="0.25">
      <c r="A304" s="141">
        <v>280</v>
      </c>
      <c r="B304" s="142" t="s">
        <v>14</v>
      </c>
      <c r="C304" s="141" t="s">
        <v>209</v>
      </c>
      <c r="D304" s="143">
        <v>1012</v>
      </c>
      <c r="E304" s="144">
        <v>77.849999999999994</v>
      </c>
    </row>
    <row r="305" spans="1:5" x14ac:dyDescent="0.25">
      <c r="A305" s="141">
        <v>285</v>
      </c>
      <c r="B305" s="142" t="s">
        <v>14</v>
      </c>
      <c r="C305" s="141" t="s">
        <v>209</v>
      </c>
      <c r="D305" s="143">
        <v>1027</v>
      </c>
      <c r="E305" s="144">
        <v>79</v>
      </c>
    </row>
    <row r="306" spans="1:5" x14ac:dyDescent="0.25">
      <c r="A306" s="141">
        <v>290</v>
      </c>
      <c r="B306" s="142" t="s">
        <v>14</v>
      </c>
      <c r="C306" s="141" t="s">
        <v>209</v>
      </c>
      <c r="D306" s="143">
        <v>1042</v>
      </c>
      <c r="E306" s="144">
        <v>80.150000000000006</v>
      </c>
    </row>
    <row r="307" spans="1:5" x14ac:dyDescent="0.25">
      <c r="A307" s="141">
        <v>295</v>
      </c>
      <c r="B307" s="142" t="s">
        <v>14</v>
      </c>
      <c r="C307" s="141" t="s">
        <v>209</v>
      </c>
      <c r="D307" s="143">
        <v>1056</v>
      </c>
      <c r="E307" s="144">
        <v>81.23</v>
      </c>
    </row>
    <row r="308" spans="1:5" x14ac:dyDescent="0.25">
      <c r="A308" s="141">
        <v>300</v>
      </c>
      <c r="B308" s="142" t="s">
        <v>14</v>
      </c>
      <c r="C308" s="141" t="s">
        <v>209</v>
      </c>
      <c r="D308" s="143">
        <v>1072</v>
      </c>
      <c r="E308" s="144">
        <v>82.46</v>
      </c>
    </row>
    <row r="309" spans="1:5" x14ac:dyDescent="0.25">
      <c r="A309" s="141">
        <v>305</v>
      </c>
      <c r="B309" s="142" t="s">
        <v>14</v>
      </c>
      <c r="C309" s="141" t="s">
        <v>209</v>
      </c>
      <c r="D309" s="143">
        <v>1086</v>
      </c>
      <c r="E309" s="144">
        <v>83.54</v>
      </c>
    </row>
    <row r="310" spans="1:5" x14ac:dyDescent="0.25">
      <c r="A310" s="141">
        <v>310</v>
      </c>
      <c r="B310" s="142" t="s">
        <v>14</v>
      </c>
      <c r="C310" s="141" t="s">
        <v>209</v>
      </c>
      <c r="D310" s="143">
        <v>1101</v>
      </c>
      <c r="E310" s="144">
        <v>84.69</v>
      </c>
    </row>
    <row r="311" spans="1:5" x14ac:dyDescent="0.25">
      <c r="A311" s="141">
        <v>315</v>
      </c>
      <c r="B311" s="142" t="s">
        <v>14</v>
      </c>
      <c r="C311" s="141" t="s">
        <v>209</v>
      </c>
      <c r="D311" s="143">
        <v>1116</v>
      </c>
      <c r="E311" s="144">
        <v>85.85</v>
      </c>
    </row>
    <row r="312" spans="1:5" x14ac:dyDescent="0.25">
      <c r="A312" s="141">
        <v>320</v>
      </c>
      <c r="B312" s="142" t="s">
        <v>14</v>
      </c>
      <c r="C312" s="141" t="s">
        <v>209</v>
      </c>
      <c r="D312" s="143">
        <v>1131</v>
      </c>
      <c r="E312" s="144">
        <v>87</v>
      </c>
    </row>
    <row r="313" spans="1:5" x14ac:dyDescent="0.25">
      <c r="A313" s="141">
        <v>325</v>
      </c>
      <c r="B313" s="142" t="s">
        <v>14</v>
      </c>
      <c r="C313" s="141" t="s">
        <v>209</v>
      </c>
      <c r="D313" s="143">
        <v>1146</v>
      </c>
      <c r="E313" s="144">
        <v>88.15</v>
      </c>
    </row>
    <row r="314" spans="1:5" x14ac:dyDescent="0.25">
      <c r="A314" s="141">
        <v>330</v>
      </c>
      <c r="B314" s="142" t="s">
        <v>14</v>
      </c>
      <c r="C314" s="141" t="s">
        <v>209</v>
      </c>
      <c r="D314" s="143">
        <v>1160</v>
      </c>
      <c r="E314" s="144">
        <v>89.23</v>
      </c>
    </row>
    <row r="315" spans="1:5" x14ac:dyDescent="0.25">
      <c r="A315" s="141">
        <v>335</v>
      </c>
      <c r="B315" s="142" t="s">
        <v>14</v>
      </c>
      <c r="C315" s="141" t="s">
        <v>209</v>
      </c>
      <c r="D315" s="143">
        <v>1176</v>
      </c>
      <c r="E315" s="144">
        <v>90.46</v>
      </c>
    </row>
    <row r="316" spans="1:5" x14ac:dyDescent="0.25">
      <c r="A316" s="141">
        <v>340</v>
      </c>
      <c r="B316" s="142" t="s">
        <v>14</v>
      </c>
      <c r="C316" s="141" t="s">
        <v>209</v>
      </c>
      <c r="D316" s="143">
        <v>1191</v>
      </c>
      <c r="E316" s="144">
        <v>91.62</v>
      </c>
    </row>
    <row r="317" spans="1:5" x14ac:dyDescent="0.25">
      <c r="A317" s="141">
        <v>345</v>
      </c>
      <c r="B317" s="142" t="s">
        <v>14</v>
      </c>
      <c r="C317" s="141" t="s">
        <v>209</v>
      </c>
      <c r="D317" s="143">
        <v>1205</v>
      </c>
      <c r="E317" s="144">
        <v>92.69</v>
      </c>
    </row>
    <row r="318" spans="1:5" x14ac:dyDescent="0.25">
      <c r="A318" s="141">
        <v>350</v>
      </c>
      <c r="B318" s="142" t="s">
        <v>14</v>
      </c>
      <c r="C318" s="141" t="s">
        <v>209</v>
      </c>
      <c r="D318" s="143">
        <v>1221</v>
      </c>
      <c r="E318" s="144">
        <v>93.92</v>
      </c>
    </row>
    <row r="319" spans="1:5" x14ac:dyDescent="0.25">
      <c r="A319" s="141">
        <v>355</v>
      </c>
      <c r="B319" s="142" t="s">
        <v>14</v>
      </c>
      <c r="C319" s="141" t="s">
        <v>209</v>
      </c>
      <c r="D319" s="143">
        <v>1235</v>
      </c>
      <c r="E319" s="144">
        <v>95</v>
      </c>
    </row>
    <row r="320" spans="1:5" x14ac:dyDescent="0.25">
      <c r="A320" s="141">
        <v>360</v>
      </c>
      <c r="B320" s="142" t="s">
        <v>14</v>
      </c>
      <c r="C320" s="141" t="s">
        <v>209</v>
      </c>
      <c r="D320" s="143">
        <v>1250</v>
      </c>
      <c r="E320" s="144">
        <v>96.15</v>
      </c>
    </row>
    <row r="321" spans="1:5" x14ac:dyDescent="0.25">
      <c r="A321" s="141">
        <v>365</v>
      </c>
      <c r="B321" s="142" t="s">
        <v>14</v>
      </c>
      <c r="C321" s="141" t="s">
        <v>209</v>
      </c>
      <c r="D321" s="143">
        <v>1264</v>
      </c>
      <c r="E321" s="144">
        <v>97.23</v>
      </c>
    </row>
    <row r="322" spans="1:5" x14ac:dyDescent="0.25">
      <c r="A322" s="141">
        <v>370</v>
      </c>
      <c r="B322" s="142" t="s">
        <v>14</v>
      </c>
      <c r="C322" s="141" t="s">
        <v>209</v>
      </c>
      <c r="D322" s="143">
        <v>1279</v>
      </c>
      <c r="E322" s="144">
        <v>98.38</v>
      </c>
    </row>
    <row r="323" spans="1:5" x14ac:dyDescent="0.25">
      <c r="A323" s="141">
        <v>375</v>
      </c>
      <c r="B323" s="142" t="s">
        <v>14</v>
      </c>
      <c r="C323" s="141" t="s">
        <v>209</v>
      </c>
      <c r="D323" s="143">
        <v>1295</v>
      </c>
      <c r="E323" s="144">
        <v>99.62</v>
      </c>
    </row>
    <row r="324" spans="1:5" x14ac:dyDescent="0.25">
      <c r="A324" s="141">
        <v>380</v>
      </c>
      <c r="B324" s="142" t="s">
        <v>14</v>
      </c>
      <c r="C324" s="141" t="s">
        <v>209</v>
      </c>
      <c r="D324" s="143">
        <v>1309</v>
      </c>
      <c r="E324" s="144">
        <v>100.69</v>
      </c>
    </row>
    <row r="325" spans="1:5" x14ac:dyDescent="0.25">
      <c r="A325" s="141">
        <v>385</v>
      </c>
      <c r="B325" s="142" t="s">
        <v>14</v>
      </c>
      <c r="C325" s="141" t="s">
        <v>209</v>
      </c>
      <c r="D325" s="143">
        <v>1324</v>
      </c>
      <c r="E325" s="144">
        <v>101.85</v>
      </c>
    </row>
    <row r="326" spans="1:5" x14ac:dyDescent="0.25">
      <c r="A326" s="141">
        <v>390</v>
      </c>
      <c r="B326" s="142" t="s">
        <v>14</v>
      </c>
      <c r="C326" s="141" t="s">
        <v>209</v>
      </c>
      <c r="D326" s="143">
        <v>1340</v>
      </c>
      <c r="E326" s="144">
        <v>103.08</v>
      </c>
    </row>
    <row r="327" spans="1:5" x14ac:dyDescent="0.25">
      <c r="A327" s="141">
        <v>395</v>
      </c>
      <c r="B327" s="142" t="s">
        <v>14</v>
      </c>
      <c r="C327" s="141" t="s">
        <v>209</v>
      </c>
      <c r="D327" s="143">
        <v>1354</v>
      </c>
      <c r="E327" s="144">
        <v>104.15</v>
      </c>
    </row>
    <row r="328" spans="1:5" x14ac:dyDescent="0.25">
      <c r="A328" s="141">
        <v>400</v>
      </c>
      <c r="B328" s="142" t="s">
        <v>14</v>
      </c>
      <c r="C328" s="141" t="s">
        <v>209</v>
      </c>
      <c r="D328" s="143">
        <v>1369</v>
      </c>
      <c r="E328" s="144">
        <v>105.31</v>
      </c>
    </row>
    <row r="329" spans="1:5" x14ac:dyDescent="0.25">
      <c r="A329" s="141">
        <v>405</v>
      </c>
      <c r="B329" s="142" t="s">
        <v>14</v>
      </c>
      <c r="C329" s="141" t="s">
        <v>209</v>
      </c>
      <c r="D329" s="143">
        <v>1384</v>
      </c>
      <c r="E329" s="144">
        <v>106.46</v>
      </c>
    </row>
    <row r="330" spans="1:5" x14ac:dyDescent="0.25">
      <c r="A330" s="141">
        <v>410</v>
      </c>
      <c r="B330" s="142" t="s">
        <v>14</v>
      </c>
      <c r="C330" s="141" t="s">
        <v>209</v>
      </c>
      <c r="D330" s="143">
        <v>1399</v>
      </c>
      <c r="E330" s="144">
        <v>107.62</v>
      </c>
    </row>
    <row r="331" spans="1:5" x14ac:dyDescent="0.25">
      <c r="A331" s="141" t="s">
        <v>208</v>
      </c>
      <c r="B331" s="142" t="s">
        <v>17</v>
      </c>
      <c r="C331" s="141" t="s">
        <v>11</v>
      </c>
      <c r="D331" s="143">
        <v>224</v>
      </c>
      <c r="E331" s="144" t="s">
        <v>12</v>
      </c>
    </row>
    <row r="332" spans="1:5" x14ac:dyDescent="0.25">
      <c r="A332" s="141">
        <v>5</v>
      </c>
      <c r="B332" s="142" t="s">
        <v>17</v>
      </c>
      <c r="C332" s="141" t="s">
        <v>11</v>
      </c>
      <c r="D332" s="143">
        <v>519</v>
      </c>
      <c r="E332" s="144">
        <v>24.71</v>
      </c>
    </row>
    <row r="333" spans="1:5" x14ac:dyDescent="0.25">
      <c r="A333" s="141">
        <v>10</v>
      </c>
      <c r="B333" s="142" t="s">
        <v>17</v>
      </c>
      <c r="C333" s="141" t="s">
        <v>11</v>
      </c>
      <c r="D333" s="143">
        <v>519</v>
      </c>
      <c r="E333" s="144">
        <v>24.71</v>
      </c>
    </row>
    <row r="334" spans="1:5" x14ac:dyDescent="0.25">
      <c r="A334" s="141">
        <v>15</v>
      </c>
      <c r="B334" s="142" t="s">
        <v>17</v>
      </c>
      <c r="C334" s="141" t="s">
        <v>11</v>
      </c>
      <c r="D334" s="143">
        <v>519</v>
      </c>
      <c r="E334" s="144">
        <v>24.71</v>
      </c>
    </row>
    <row r="335" spans="1:5" x14ac:dyDescent="0.25">
      <c r="A335" s="141">
        <v>20</v>
      </c>
      <c r="B335" s="142" t="s">
        <v>17</v>
      </c>
      <c r="C335" s="141" t="s">
        <v>11</v>
      </c>
      <c r="D335" s="143">
        <v>519</v>
      </c>
      <c r="E335" s="144">
        <v>24.71</v>
      </c>
    </row>
    <row r="336" spans="1:5" x14ac:dyDescent="0.25">
      <c r="A336" s="141">
        <v>25</v>
      </c>
      <c r="B336" s="142" t="s">
        <v>17</v>
      </c>
      <c r="C336" s="141" t="s">
        <v>11</v>
      </c>
      <c r="D336" s="143">
        <v>551</v>
      </c>
      <c r="E336" s="144">
        <v>26.24</v>
      </c>
    </row>
    <row r="337" spans="1:5" x14ac:dyDescent="0.25">
      <c r="A337" s="141">
        <v>30</v>
      </c>
      <c r="B337" s="142" t="s">
        <v>17</v>
      </c>
      <c r="C337" s="141" t="s">
        <v>11</v>
      </c>
      <c r="D337" s="143">
        <v>585</v>
      </c>
      <c r="E337" s="144">
        <v>27.86</v>
      </c>
    </row>
    <row r="338" spans="1:5" x14ac:dyDescent="0.25">
      <c r="A338" s="141">
        <v>35</v>
      </c>
      <c r="B338" s="142" t="s">
        <v>17</v>
      </c>
      <c r="C338" s="141" t="s">
        <v>11</v>
      </c>
      <c r="D338" s="143">
        <v>617</v>
      </c>
      <c r="E338" s="144">
        <v>29.38</v>
      </c>
    </row>
    <row r="339" spans="1:5" x14ac:dyDescent="0.25">
      <c r="A339" s="141">
        <v>40</v>
      </c>
      <c r="B339" s="142" t="s">
        <v>17</v>
      </c>
      <c r="C339" s="141" t="s">
        <v>11</v>
      </c>
      <c r="D339" s="143">
        <v>650</v>
      </c>
      <c r="E339" s="144">
        <v>30.95</v>
      </c>
    </row>
    <row r="340" spans="1:5" x14ac:dyDescent="0.25">
      <c r="A340" s="141">
        <v>45</v>
      </c>
      <c r="B340" s="142" t="s">
        <v>17</v>
      </c>
      <c r="C340" s="141" t="s">
        <v>11</v>
      </c>
      <c r="D340" s="143">
        <v>683</v>
      </c>
      <c r="E340" s="144">
        <v>32.520000000000003</v>
      </c>
    </row>
    <row r="341" spans="1:5" x14ac:dyDescent="0.25">
      <c r="A341" s="141">
        <v>50</v>
      </c>
      <c r="B341" s="142" t="s">
        <v>17</v>
      </c>
      <c r="C341" s="141" t="s">
        <v>11</v>
      </c>
      <c r="D341" s="143">
        <v>716</v>
      </c>
      <c r="E341" s="144">
        <v>34.1</v>
      </c>
    </row>
    <row r="342" spans="1:5" x14ac:dyDescent="0.25">
      <c r="A342" s="141">
        <v>55</v>
      </c>
      <c r="B342" s="142" t="s">
        <v>17</v>
      </c>
      <c r="C342" s="141" t="s">
        <v>11</v>
      </c>
      <c r="D342" s="143">
        <v>749</v>
      </c>
      <c r="E342" s="144">
        <v>35.67</v>
      </c>
    </row>
    <row r="343" spans="1:5" x14ac:dyDescent="0.25">
      <c r="A343" s="141">
        <v>60</v>
      </c>
      <c r="B343" s="142" t="s">
        <v>17</v>
      </c>
      <c r="C343" s="141" t="s">
        <v>11</v>
      </c>
      <c r="D343" s="143">
        <v>782</v>
      </c>
      <c r="E343" s="144">
        <v>37.24</v>
      </c>
    </row>
    <row r="344" spans="1:5" x14ac:dyDescent="0.25">
      <c r="A344" s="141">
        <v>65</v>
      </c>
      <c r="B344" s="142" t="s">
        <v>17</v>
      </c>
      <c r="C344" s="141" t="s">
        <v>11</v>
      </c>
      <c r="D344" s="143">
        <v>815</v>
      </c>
      <c r="E344" s="144">
        <v>38.81</v>
      </c>
    </row>
    <row r="345" spans="1:5" x14ac:dyDescent="0.25">
      <c r="A345" s="141">
        <v>70</v>
      </c>
      <c r="B345" s="142" t="s">
        <v>17</v>
      </c>
      <c r="C345" s="141" t="s">
        <v>11</v>
      </c>
      <c r="D345" s="143">
        <v>848</v>
      </c>
      <c r="E345" s="144">
        <v>40.380000000000003</v>
      </c>
    </row>
    <row r="346" spans="1:5" x14ac:dyDescent="0.25">
      <c r="A346" s="141">
        <v>75</v>
      </c>
      <c r="B346" s="142" t="s">
        <v>17</v>
      </c>
      <c r="C346" s="141" t="s">
        <v>11</v>
      </c>
      <c r="D346" s="143">
        <v>880</v>
      </c>
      <c r="E346" s="144">
        <v>41.9</v>
      </c>
    </row>
    <row r="347" spans="1:5" x14ac:dyDescent="0.25">
      <c r="A347" s="141">
        <v>80</v>
      </c>
      <c r="B347" s="142" t="s">
        <v>17</v>
      </c>
      <c r="C347" s="141" t="s">
        <v>11</v>
      </c>
      <c r="D347" s="143">
        <v>914</v>
      </c>
      <c r="E347" s="144">
        <v>43.52</v>
      </c>
    </row>
    <row r="348" spans="1:5" x14ac:dyDescent="0.25">
      <c r="A348" s="141">
        <v>85</v>
      </c>
      <c r="B348" s="142" t="s">
        <v>17</v>
      </c>
      <c r="C348" s="141" t="s">
        <v>11</v>
      </c>
      <c r="D348" s="143">
        <v>946</v>
      </c>
      <c r="E348" s="144">
        <v>45.05</v>
      </c>
    </row>
    <row r="349" spans="1:5" x14ac:dyDescent="0.25">
      <c r="A349" s="141">
        <v>90</v>
      </c>
      <c r="B349" s="142" t="s">
        <v>17</v>
      </c>
      <c r="C349" s="141" t="s">
        <v>11</v>
      </c>
      <c r="D349" s="143">
        <v>980</v>
      </c>
      <c r="E349" s="144">
        <v>46.67</v>
      </c>
    </row>
    <row r="350" spans="1:5" x14ac:dyDescent="0.25">
      <c r="A350" s="141">
        <v>95</v>
      </c>
      <c r="B350" s="142" t="s">
        <v>17</v>
      </c>
      <c r="C350" s="141" t="s">
        <v>11</v>
      </c>
      <c r="D350" s="143">
        <v>1012</v>
      </c>
      <c r="E350" s="144">
        <v>48.19</v>
      </c>
    </row>
    <row r="351" spans="1:5" x14ac:dyDescent="0.25">
      <c r="A351" s="141">
        <v>100</v>
      </c>
      <c r="B351" s="142" t="s">
        <v>17</v>
      </c>
      <c r="C351" s="141" t="s">
        <v>11</v>
      </c>
      <c r="D351" s="143">
        <v>1046</v>
      </c>
      <c r="E351" s="144">
        <v>49.81</v>
      </c>
    </row>
    <row r="352" spans="1:5" x14ac:dyDescent="0.25">
      <c r="A352" s="141">
        <v>105</v>
      </c>
      <c r="B352" s="142" t="s">
        <v>17</v>
      </c>
      <c r="C352" s="141" t="s">
        <v>11</v>
      </c>
      <c r="D352" s="143">
        <v>1079</v>
      </c>
      <c r="E352" s="144">
        <v>51.38</v>
      </c>
    </row>
    <row r="353" spans="1:5" x14ac:dyDescent="0.25">
      <c r="A353" s="141">
        <v>110</v>
      </c>
      <c r="B353" s="142" t="s">
        <v>17</v>
      </c>
      <c r="C353" s="141" t="s">
        <v>11</v>
      </c>
      <c r="D353" s="143">
        <v>1111</v>
      </c>
      <c r="E353" s="144">
        <v>52.9</v>
      </c>
    </row>
    <row r="354" spans="1:5" x14ac:dyDescent="0.25">
      <c r="A354" s="141">
        <v>115</v>
      </c>
      <c r="B354" s="142" t="s">
        <v>17</v>
      </c>
      <c r="C354" s="141" t="s">
        <v>11</v>
      </c>
      <c r="D354" s="143">
        <v>1145</v>
      </c>
      <c r="E354" s="144">
        <v>54.52</v>
      </c>
    </row>
    <row r="355" spans="1:5" x14ac:dyDescent="0.25">
      <c r="A355" s="141">
        <v>120</v>
      </c>
      <c r="B355" s="142" t="s">
        <v>17</v>
      </c>
      <c r="C355" s="141" t="s">
        <v>11</v>
      </c>
      <c r="D355" s="143">
        <v>1177</v>
      </c>
      <c r="E355" s="144">
        <v>56.05</v>
      </c>
    </row>
    <row r="356" spans="1:5" x14ac:dyDescent="0.25">
      <c r="A356" s="141">
        <v>125</v>
      </c>
      <c r="B356" s="142" t="s">
        <v>17</v>
      </c>
      <c r="C356" s="141" t="s">
        <v>11</v>
      </c>
      <c r="D356" s="143">
        <v>1211</v>
      </c>
      <c r="E356" s="144">
        <v>57.67</v>
      </c>
    </row>
    <row r="357" spans="1:5" x14ac:dyDescent="0.25">
      <c r="A357" s="141">
        <v>130</v>
      </c>
      <c r="B357" s="142" t="s">
        <v>17</v>
      </c>
      <c r="C357" s="141" t="s">
        <v>11</v>
      </c>
      <c r="D357" s="143">
        <v>1243</v>
      </c>
      <c r="E357" s="144">
        <v>59.19</v>
      </c>
    </row>
    <row r="358" spans="1:5" x14ac:dyDescent="0.25">
      <c r="A358" s="141">
        <v>135</v>
      </c>
      <c r="B358" s="142" t="s">
        <v>17</v>
      </c>
      <c r="C358" s="141" t="s">
        <v>11</v>
      </c>
      <c r="D358" s="143">
        <v>1277</v>
      </c>
      <c r="E358" s="144">
        <v>60.81</v>
      </c>
    </row>
    <row r="359" spans="1:5" x14ac:dyDescent="0.25">
      <c r="A359" s="141">
        <v>140</v>
      </c>
      <c r="B359" s="142" t="s">
        <v>17</v>
      </c>
      <c r="C359" s="141" t="s">
        <v>11</v>
      </c>
      <c r="D359" s="143">
        <v>1309</v>
      </c>
      <c r="E359" s="144">
        <v>62.33</v>
      </c>
    </row>
    <row r="360" spans="1:5" x14ac:dyDescent="0.25">
      <c r="A360" s="141">
        <v>145</v>
      </c>
      <c r="B360" s="142" t="s">
        <v>17</v>
      </c>
      <c r="C360" s="141" t="s">
        <v>11</v>
      </c>
      <c r="D360" s="143">
        <v>1343</v>
      </c>
      <c r="E360" s="144">
        <v>63.95</v>
      </c>
    </row>
    <row r="361" spans="1:5" x14ac:dyDescent="0.25">
      <c r="A361" s="141">
        <v>150</v>
      </c>
      <c r="B361" s="142" t="s">
        <v>17</v>
      </c>
      <c r="C361" s="141" t="s">
        <v>11</v>
      </c>
      <c r="D361" s="143">
        <v>1375</v>
      </c>
      <c r="E361" s="144">
        <v>65.48</v>
      </c>
    </row>
    <row r="362" spans="1:5" x14ac:dyDescent="0.25">
      <c r="A362" s="141">
        <v>155</v>
      </c>
      <c r="B362" s="142" t="s">
        <v>17</v>
      </c>
      <c r="C362" s="141" t="s">
        <v>11</v>
      </c>
      <c r="D362" s="143">
        <v>1408</v>
      </c>
      <c r="E362" s="144">
        <v>67.05</v>
      </c>
    </row>
    <row r="363" spans="1:5" x14ac:dyDescent="0.25">
      <c r="A363" s="141">
        <v>160</v>
      </c>
      <c r="B363" s="142" t="s">
        <v>17</v>
      </c>
      <c r="C363" s="141" t="s">
        <v>11</v>
      </c>
      <c r="D363" s="143">
        <v>1441</v>
      </c>
      <c r="E363" s="144">
        <v>68.62</v>
      </c>
    </row>
    <row r="364" spans="1:5" x14ac:dyDescent="0.25">
      <c r="A364" s="141">
        <v>165</v>
      </c>
      <c r="B364" s="142" t="s">
        <v>17</v>
      </c>
      <c r="C364" s="141" t="s">
        <v>11</v>
      </c>
      <c r="D364" s="143">
        <v>1474</v>
      </c>
      <c r="E364" s="144">
        <v>70.19</v>
      </c>
    </row>
    <row r="365" spans="1:5" x14ac:dyDescent="0.25">
      <c r="A365" s="141">
        <v>170</v>
      </c>
      <c r="B365" s="142" t="s">
        <v>17</v>
      </c>
      <c r="C365" s="141" t="s">
        <v>11</v>
      </c>
      <c r="D365" s="143">
        <v>1508</v>
      </c>
      <c r="E365" s="144">
        <v>71.81</v>
      </c>
    </row>
    <row r="366" spans="1:5" x14ac:dyDescent="0.25">
      <c r="A366" s="141">
        <v>175</v>
      </c>
      <c r="B366" s="142" t="s">
        <v>17</v>
      </c>
      <c r="C366" s="141" t="s">
        <v>11</v>
      </c>
      <c r="D366" s="143">
        <v>1540</v>
      </c>
      <c r="E366" s="144">
        <v>73.33</v>
      </c>
    </row>
    <row r="367" spans="1:5" x14ac:dyDescent="0.25">
      <c r="A367" s="141">
        <v>180</v>
      </c>
      <c r="B367" s="142" t="s">
        <v>17</v>
      </c>
      <c r="C367" s="141" t="s">
        <v>11</v>
      </c>
      <c r="D367" s="143">
        <v>1574</v>
      </c>
      <c r="E367" s="144">
        <v>74.95</v>
      </c>
    </row>
    <row r="368" spans="1:5" x14ac:dyDescent="0.25">
      <c r="A368" s="141">
        <v>185</v>
      </c>
      <c r="B368" s="142" t="s">
        <v>17</v>
      </c>
      <c r="C368" s="141" t="s">
        <v>11</v>
      </c>
      <c r="D368" s="143">
        <v>1606</v>
      </c>
      <c r="E368" s="144">
        <v>76.48</v>
      </c>
    </row>
    <row r="369" spans="1:5" x14ac:dyDescent="0.25">
      <c r="A369" s="141">
        <v>190</v>
      </c>
      <c r="B369" s="142" t="s">
        <v>17</v>
      </c>
      <c r="C369" s="141" t="s">
        <v>11</v>
      </c>
      <c r="D369" s="143">
        <v>1639</v>
      </c>
      <c r="E369" s="144">
        <v>78.05</v>
      </c>
    </row>
    <row r="370" spans="1:5" x14ac:dyDescent="0.25">
      <c r="A370" s="141">
        <v>195</v>
      </c>
      <c r="B370" s="142" t="s">
        <v>17</v>
      </c>
      <c r="C370" s="141" t="s">
        <v>11</v>
      </c>
      <c r="D370" s="143">
        <v>1672</v>
      </c>
      <c r="E370" s="144">
        <v>79.62</v>
      </c>
    </row>
    <row r="371" spans="1:5" x14ac:dyDescent="0.25">
      <c r="A371" s="141">
        <v>200</v>
      </c>
      <c r="B371" s="142" t="s">
        <v>17</v>
      </c>
      <c r="C371" s="141" t="s">
        <v>11</v>
      </c>
      <c r="D371" s="143">
        <v>1705</v>
      </c>
      <c r="E371" s="144">
        <v>81.19</v>
      </c>
    </row>
    <row r="372" spans="1:5" x14ac:dyDescent="0.25">
      <c r="A372" s="141">
        <v>205</v>
      </c>
      <c r="B372" s="142" t="s">
        <v>17</v>
      </c>
      <c r="C372" s="141" t="s">
        <v>11</v>
      </c>
      <c r="D372" s="143">
        <v>1738</v>
      </c>
      <c r="E372" s="144">
        <v>82.76</v>
      </c>
    </row>
    <row r="373" spans="1:5" x14ac:dyDescent="0.25">
      <c r="A373" s="141">
        <v>210</v>
      </c>
      <c r="B373" s="142" t="s">
        <v>17</v>
      </c>
      <c r="C373" s="141" t="s">
        <v>11</v>
      </c>
      <c r="D373" s="143">
        <v>1771</v>
      </c>
      <c r="E373" s="144">
        <v>84.33</v>
      </c>
    </row>
    <row r="374" spans="1:5" x14ac:dyDescent="0.25">
      <c r="A374" s="141">
        <v>215</v>
      </c>
      <c r="B374" s="142" t="s">
        <v>17</v>
      </c>
      <c r="C374" s="141" t="s">
        <v>11</v>
      </c>
      <c r="D374" s="143">
        <v>1804</v>
      </c>
      <c r="E374" s="144">
        <v>85.9</v>
      </c>
    </row>
    <row r="375" spans="1:5" x14ac:dyDescent="0.25">
      <c r="A375" s="141">
        <v>220</v>
      </c>
      <c r="B375" s="142" t="s">
        <v>17</v>
      </c>
      <c r="C375" s="141" t="s">
        <v>11</v>
      </c>
      <c r="D375" s="143">
        <v>1837</v>
      </c>
      <c r="E375" s="144">
        <v>87.48</v>
      </c>
    </row>
    <row r="376" spans="1:5" x14ac:dyDescent="0.25">
      <c r="A376" s="141">
        <v>225</v>
      </c>
      <c r="B376" s="142" t="s">
        <v>17</v>
      </c>
      <c r="C376" s="141" t="s">
        <v>11</v>
      </c>
      <c r="D376" s="143">
        <v>1869</v>
      </c>
      <c r="E376" s="144">
        <v>89</v>
      </c>
    </row>
    <row r="377" spans="1:5" x14ac:dyDescent="0.25">
      <c r="A377" s="141">
        <v>230</v>
      </c>
      <c r="B377" s="142" t="s">
        <v>17</v>
      </c>
      <c r="C377" s="141" t="s">
        <v>11</v>
      </c>
      <c r="D377" s="143">
        <v>1903</v>
      </c>
      <c r="E377" s="144">
        <v>90.62</v>
      </c>
    </row>
    <row r="378" spans="1:5" x14ac:dyDescent="0.25">
      <c r="A378" s="141">
        <v>235</v>
      </c>
      <c r="B378" s="142" t="s">
        <v>17</v>
      </c>
      <c r="C378" s="141" t="s">
        <v>11</v>
      </c>
      <c r="D378" s="143">
        <v>1935</v>
      </c>
      <c r="E378" s="144">
        <v>92.14</v>
      </c>
    </row>
    <row r="379" spans="1:5" x14ac:dyDescent="0.25">
      <c r="A379" s="141">
        <v>240</v>
      </c>
      <c r="B379" s="142" t="s">
        <v>17</v>
      </c>
      <c r="C379" s="141" t="s">
        <v>11</v>
      </c>
      <c r="D379" s="143">
        <v>1969</v>
      </c>
      <c r="E379" s="144">
        <v>93.76</v>
      </c>
    </row>
    <row r="380" spans="1:5" x14ac:dyDescent="0.25">
      <c r="A380" s="141">
        <v>245</v>
      </c>
      <c r="B380" s="142" t="s">
        <v>17</v>
      </c>
      <c r="C380" s="141" t="s">
        <v>11</v>
      </c>
      <c r="D380" s="143">
        <v>2001</v>
      </c>
      <c r="E380" s="144">
        <v>95.29</v>
      </c>
    </row>
    <row r="381" spans="1:5" x14ac:dyDescent="0.25">
      <c r="A381" s="141">
        <v>250</v>
      </c>
      <c r="B381" s="142" t="s">
        <v>17</v>
      </c>
      <c r="C381" s="141" t="s">
        <v>11</v>
      </c>
      <c r="D381" s="143">
        <v>2035</v>
      </c>
      <c r="E381" s="144">
        <v>96.9</v>
      </c>
    </row>
    <row r="382" spans="1:5" x14ac:dyDescent="0.25">
      <c r="A382" s="141">
        <v>255</v>
      </c>
      <c r="B382" s="142" t="s">
        <v>17</v>
      </c>
      <c r="C382" s="141" t="s">
        <v>11</v>
      </c>
      <c r="D382" s="143">
        <v>2068</v>
      </c>
      <c r="E382" s="144">
        <v>98.48</v>
      </c>
    </row>
    <row r="383" spans="1:5" x14ac:dyDescent="0.25">
      <c r="A383" s="141" t="s">
        <v>208</v>
      </c>
      <c r="B383" s="142" t="s">
        <v>17</v>
      </c>
      <c r="C383" s="141" t="s">
        <v>15</v>
      </c>
      <c r="D383" s="143">
        <v>224</v>
      </c>
      <c r="E383" s="144" t="s">
        <v>12</v>
      </c>
    </row>
    <row r="384" spans="1:5" x14ac:dyDescent="0.25">
      <c r="A384" s="141">
        <v>5</v>
      </c>
      <c r="B384" s="142" t="s">
        <v>17</v>
      </c>
      <c r="C384" s="141" t="s">
        <v>15</v>
      </c>
      <c r="D384" s="143">
        <v>550</v>
      </c>
      <c r="E384" s="144">
        <v>26.19</v>
      </c>
    </row>
    <row r="385" spans="1:5" x14ac:dyDescent="0.25">
      <c r="A385" s="141">
        <v>10</v>
      </c>
      <c r="B385" s="142" t="s">
        <v>17</v>
      </c>
      <c r="C385" s="141" t="s">
        <v>15</v>
      </c>
      <c r="D385" s="143">
        <v>550</v>
      </c>
      <c r="E385" s="144">
        <v>26.19</v>
      </c>
    </row>
    <row r="386" spans="1:5" x14ac:dyDescent="0.25">
      <c r="A386" s="141">
        <v>15</v>
      </c>
      <c r="B386" s="142" t="s">
        <v>17</v>
      </c>
      <c r="C386" s="141" t="s">
        <v>15</v>
      </c>
      <c r="D386" s="143">
        <v>550</v>
      </c>
      <c r="E386" s="144">
        <v>26.19</v>
      </c>
    </row>
    <row r="387" spans="1:5" x14ac:dyDescent="0.25">
      <c r="A387" s="141">
        <v>20</v>
      </c>
      <c r="B387" s="142" t="s">
        <v>17</v>
      </c>
      <c r="C387" s="141" t="s">
        <v>15</v>
      </c>
      <c r="D387" s="143">
        <v>550</v>
      </c>
      <c r="E387" s="144">
        <v>26.19</v>
      </c>
    </row>
    <row r="388" spans="1:5" x14ac:dyDescent="0.25">
      <c r="A388" s="141">
        <v>25</v>
      </c>
      <c r="B388" s="142" t="s">
        <v>17</v>
      </c>
      <c r="C388" s="141" t="s">
        <v>15</v>
      </c>
      <c r="D388" s="143">
        <v>604</v>
      </c>
      <c r="E388" s="144">
        <v>28.76</v>
      </c>
    </row>
    <row r="389" spans="1:5" x14ac:dyDescent="0.25">
      <c r="A389" s="141">
        <v>30</v>
      </c>
      <c r="B389" s="142" t="s">
        <v>17</v>
      </c>
      <c r="C389" s="141" t="s">
        <v>15</v>
      </c>
      <c r="D389" s="143">
        <v>657</v>
      </c>
      <c r="E389" s="144">
        <v>31.29</v>
      </c>
    </row>
    <row r="390" spans="1:5" x14ac:dyDescent="0.25">
      <c r="A390" s="141">
        <v>35</v>
      </c>
      <c r="B390" s="142" t="s">
        <v>17</v>
      </c>
      <c r="C390" s="141" t="s">
        <v>15</v>
      </c>
      <c r="D390" s="143">
        <v>711</v>
      </c>
      <c r="E390" s="144">
        <v>33.86</v>
      </c>
    </row>
    <row r="391" spans="1:5" x14ac:dyDescent="0.25">
      <c r="A391" s="141">
        <v>40</v>
      </c>
      <c r="B391" s="142" t="s">
        <v>17</v>
      </c>
      <c r="C391" s="141" t="s">
        <v>15</v>
      </c>
      <c r="D391" s="143">
        <v>764</v>
      </c>
      <c r="E391" s="144">
        <v>36.380000000000003</v>
      </c>
    </row>
    <row r="392" spans="1:5" x14ac:dyDescent="0.25">
      <c r="A392" s="141">
        <v>45</v>
      </c>
      <c r="B392" s="142" t="s">
        <v>17</v>
      </c>
      <c r="C392" s="141" t="s">
        <v>15</v>
      </c>
      <c r="D392" s="143">
        <v>818</v>
      </c>
      <c r="E392" s="144">
        <v>38.950000000000003</v>
      </c>
    </row>
    <row r="393" spans="1:5" x14ac:dyDescent="0.25">
      <c r="A393" s="141">
        <v>50</v>
      </c>
      <c r="B393" s="142" t="s">
        <v>17</v>
      </c>
      <c r="C393" s="141" t="s">
        <v>15</v>
      </c>
      <c r="D393" s="143">
        <v>871</v>
      </c>
      <c r="E393" s="144">
        <v>41.48</v>
      </c>
    </row>
    <row r="394" spans="1:5" x14ac:dyDescent="0.25">
      <c r="A394" s="141">
        <v>55</v>
      </c>
      <c r="B394" s="142" t="s">
        <v>17</v>
      </c>
      <c r="C394" s="141" t="s">
        <v>15</v>
      </c>
      <c r="D394" s="143">
        <v>925</v>
      </c>
      <c r="E394" s="144">
        <v>44.05</v>
      </c>
    </row>
    <row r="395" spans="1:5" x14ac:dyDescent="0.25">
      <c r="A395" s="141">
        <v>60</v>
      </c>
      <c r="B395" s="142" t="s">
        <v>17</v>
      </c>
      <c r="C395" s="141" t="s">
        <v>15</v>
      </c>
      <c r="D395" s="143">
        <v>979</v>
      </c>
      <c r="E395" s="144">
        <v>46.62</v>
      </c>
    </row>
    <row r="396" spans="1:5" x14ac:dyDescent="0.25">
      <c r="A396" s="141">
        <v>65</v>
      </c>
      <c r="B396" s="142" t="s">
        <v>17</v>
      </c>
      <c r="C396" s="141" t="s">
        <v>15</v>
      </c>
      <c r="D396" s="143">
        <v>1033</v>
      </c>
      <c r="E396" s="144">
        <v>49.19</v>
      </c>
    </row>
    <row r="397" spans="1:5" x14ac:dyDescent="0.25">
      <c r="A397" s="141">
        <v>70</v>
      </c>
      <c r="B397" s="142" t="s">
        <v>17</v>
      </c>
      <c r="C397" s="141" t="s">
        <v>15</v>
      </c>
      <c r="D397" s="143">
        <v>1085</v>
      </c>
      <c r="E397" s="144">
        <v>51.67</v>
      </c>
    </row>
    <row r="398" spans="1:5" x14ac:dyDescent="0.25">
      <c r="A398" s="141">
        <v>75</v>
      </c>
      <c r="B398" s="142" t="s">
        <v>17</v>
      </c>
      <c r="C398" s="141" t="s">
        <v>15</v>
      </c>
      <c r="D398" s="143">
        <v>1139</v>
      </c>
      <c r="E398" s="144">
        <v>54.24</v>
      </c>
    </row>
    <row r="399" spans="1:5" x14ac:dyDescent="0.25">
      <c r="A399" s="141">
        <v>80</v>
      </c>
      <c r="B399" s="142" t="s">
        <v>17</v>
      </c>
      <c r="C399" s="141" t="s">
        <v>15</v>
      </c>
      <c r="D399" s="143">
        <v>1193</v>
      </c>
      <c r="E399" s="144">
        <v>56.81</v>
      </c>
    </row>
    <row r="400" spans="1:5" x14ac:dyDescent="0.25">
      <c r="A400" s="141">
        <v>85</v>
      </c>
      <c r="B400" s="142" t="s">
        <v>17</v>
      </c>
      <c r="C400" s="141" t="s">
        <v>15</v>
      </c>
      <c r="D400" s="143">
        <v>1247</v>
      </c>
      <c r="E400" s="144">
        <v>59.38</v>
      </c>
    </row>
    <row r="401" spans="1:5" x14ac:dyDescent="0.25">
      <c r="A401" s="141">
        <v>90</v>
      </c>
      <c r="B401" s="142" t="s">
        <v>17</v>
      </c>
      <c r="C401" s="141" t="s">
        <v>15</v>
      </c>
      <c r="D401" s="143">
        <v>1300</v>
      </c>
      <c r="E401" s="144">
        <v>61.9</v>
      </c>
    </row>
    <row r="402" spans="1:5" x14ac:dyDescent="0.25">
      <c r="A402" s="141">
        <v>95</v>
      </c>
      <c r="B402" s="142" t="s">
        <v>17</v>
      </c>
      <c r="C402" s="141" t="s">
        <v>15</v>
      </c>
      <c r="D402" s="143">
        <v>1353</v>
      </c>
      <c r="E402" s="144">
        <v>64.430000000000007</v>
      </c>
    </row>
    <row r="403" spans="1:5" x14ac:dyDescent="0.25">
      <c r="A403" s="141">
        <v>100</v>
      </c>
      <c r="B403" s="142" t="s">
        <v>17</v>
      </c>
      <c r="C403" s="141" t="s">
        <v>15</v>
      </c>
      <c r="D403" s="143">
        <v>1407</v>
      </c>
      <c r="E403" s="144">
        <v>67</v>
      </c>
    </row>
    <row r="404" spans="1:5" x14ac:dyDescent="0.25">
      <c r="A404" s="141">
        <v>105</v>
      </c>
      <c r="B404" s="142" t="s">
        <v>17</v>
      </c>
      <c r="C404" s="141" t="s">
        <v>15</v>
      </c>
      <c r="D404" s="143">
        <v>1460</v>
      </c>
      <c r="E404" s="144">
        <v>69.52</v>
      </c>
    </row>
    <row r="405" spans="1:5" x14ac:dyDescent="0.25">
      <c r="A405" s="141">
        <v>110</v>
      </c>
      <c r="B405" s="142" t="s">
        <v>17</v>
      </c>
      <c r="C405" s="141" t="s">
        <v>15</v>
      </c>
      <c r="D405" s="143">
        <v>1514</v>
      </c>
      <c r="E405" s="144">
        <v>72.099999999999994</v>
      </c>
    </row>
    <row r="406" spans="1:5" x14ac:dyDescent="0.25">
      <c r="A406" s="141">
        <v>115</v>
      </c>
      <c r="B406" s="142" t="s">
        <v>17</v>
      </c>
      <c r="C406" s="141" t="s">
        <v>15</v>
      </c>
      <c r="D406" s="143">
        <v>1568</v>
      </c>
      <c r="E406" s="144">
        <v>74.67</v>
      </c>
    </row>
    <row r="407" spans="1:5" x14ac:dyDescent="0.25">
      <c r="A407" s="141">
        <v>120</v>
      </c>
      <c r="B407" s="142" t="s">
        <v>17</v>
      </c>
      <c r="C407" s="141" t="s">
        <v>15</v>
      </c>
      <c r="D407" s="143">
        <v>1621</v>
      </c>
      <c r="E407" s="144">
        <v>77.19</v>
      </c>
    </row>
    <row r="408" spans="1:5" x14ac:dyDescent="0.25">
      <c r="A408" s="141">
        <v>125</v>
      </c>
      <c r="B408" s="142" t="s">
        <v>17</v>
      </c>
      <c r="C408" s="141" t="s">
        <v>15</v>
      </c>
      <c r="D408" s="143">
        <v>1674</v>
      </c>
      <c r="E408" s="144">
        <v>79.709999999999994</v>
      </c>
    </row>
    <row r="409" spans="1:5" x14ac:dyDescent="0.25">
      <c r="A409" s="141">
        <v>130</v>
      </c>
      <c r="B409" s="142" t="s">
        <v>17</v>
      </c>
      <c r="C409" s="141" t="s">
        <v>15</v>
      </c>
      <c r="D409" s="143">
        <v>1728</v>
      </c>
      <c r="E409" s="144">
        <v>82.29</v>
      </c>
    </row>
    <row r="410" spans="1:5" x14ac:dyDescent="0.25">
      <c r="A410" s="141">
        <v>135</v>
      </c>
      <c r="B410" s="142" t="s">
        <v>17</v>
      </c>
      <c r="C410" s="141" t="s">
        <v>15</v>
      </c>
      <c r="D410" s="143">
        <v>1782</v>
      </c>
      <c r="E410" s="144">
        <v>84.86</v>
      </c>
    </row>
    <row r="411" spans="1:5" x14ac:dyDescent="0.25">
      <c r="A411" s="141">
        <v>140</v>
      </c>
      <c r="B411" s="142" t="s">
        <v>17</v>
      </c>
      <c r="C411" s="141" t="s">
        <v>15</v>
      </c>
      <c r="D411" s="143">
        <v>1836</v>
      </c>
      <c r="E411" s="144">
        <v>87.43</v>
      </c>
    </row>
    <row r="412" spans="1:5" x14ac:dyDescent="0.25">
      <c r="A412" s="141">
        <v>145</v>
      </c>
      <c r="B412" s="142" t="s">
        <v>17</v>
      </c>
      <c r="C412" s="141" t="s">
        <v>15</v>
      </c>
      <c r="D412" s="143">
        <v>1888</v>
      </c>
      <c r="E412" s="144">
        <v>89.9</v>
      </c>
    </row>
    <row r="413" spans="1:5" x14ac:dyDescent="0.25">
      <c r="A413" s="141">
        <v>150</v>
      </c>
      <c r="B413" s="142" t="s">
        <v>17</v>
      </c>
      <c r="C413" s="141" t="s">
        <v>15</v>
      </c>
      <c r="D413" s="143">
        <v>1942</v>
      </c>
      <c r="E413" s="144">
        <v>92.48</v>
      </c>
    </row>
    <row r="414" spans="1:5" x14ac:dyDescent="0.25">
      <c r="A414" s="141">
        <v>155</v>
      </c>
      <c r="B414" s="142" t="s">
        <v>17</v>
      </c>
      <c r="C414" s="141" t="s">
        <v>15</v>
      </c>
      <c r="D414" s="143">
        <v>1996</v>
      </c>
      <c r="E414" s="144">
        <v>95.05</v>
      </c>
    </row>
    <row r="415" spans="1:5" x14ac:dyDescent="0.25">
      <c r="A415" s="141">
        <v>160</v>
      </c>
      <c r="B415" s="142" t="s">
        <v>17</v>
      </c>
      <c r="C415" s="141" t="s">
        <v>15</v>
      </c>
      <c r="D415" s="143">
        <v>2050</v>
      </c>
      <c r="E415" s="144">
        <v>97.62</v>
      </c>
    </row>
    <row r="416" spans="1:5" x14ac:dyDescent="0.25">
      <c r="A416" s="141">
        <v>165</v>
      </c>
      <c r="B416" s="142" t="s">
        <v>17</v>
      </c>
      <c r="C416" s="141" t="s">
        <v>15</v>
      </c>
      <c r="D416" s="143">
        <v>2103</v>
      </c>
      <c r="E416" s="144">
        <v>100.14</v>
      </c>
    </row>
    <row r="417" spans="1:5" x14ac:dyDescent="0.25">
      <c r="A417" s="141">
        <v>170</v>
      </c>
      <c r="B417" s="142" t="s">
        <v>17</v>
      </c>
      <c r="C417" s="141" t="s">
        <v>15</v>
      </c>
      <c r="D417" s="143">
        <v>2157</v>
      </c>
      <c r="E417" s="144">
        <v>102.71</v>
      </c>
    </row>
    <row r="418" spans="1:5" x14ac:dyDescent="0.25">
      <c r="A418" s="141">
        <v>175</v>
      </c>
      <c r="B418" s="142" t="s">
        <v>17</v>
      </c>
      <c r="C418" s="141" t="s">
        <v>15</v>
      </c>
      <c r="D418" s="143">
        <v>2210</v>
      </c>
      <c r="E418" s="144">
        <v>105.24</v>
      </c>
    </row>
    <row r="419" spans="1:5" x14ac:dyDescent="0.25">
      <c r="A419" s="141">
        <v>180</v>
      </c>
      <c r="B419" s="142" t="s">
        <v>17</v>
      </c>
      <c r="C419" s="141" t="s">
        <v>15</v>
      </c>
      <c r="D419" s="143">
        <v>2264</v>
      </c>
      <c r="E419" s="144">
        <v>107.81</v>
      </c>
    </row>
    <row r="420" spans="1:5" x14ac:dyDescent="0.25">
      <c r="A420" s="141">
        <v>185</v>
      </c>
      <c r="B420" s="142" t="s">
        <v>17</v>
      </c>
      <c r="C420" s="141" t="s">
        <v>15</v>
      </c>
      <c r="D420" s="143">
        <v>2317</v>
      </c>
      <c r="E420" s="144">
        <v>110.33</v>
      </c>
    </row>
    <row r="421" spans="1:5" x14ac:dyDescent="0.25">
      <c r="A421" s="141">
        <v>190</v>
      </c>
      <c r="B421" s="142" t="s">
        <v>17</v>
      </c>
      <c r="C421" s="141" t="s">
        <v>15</v>
      </c>
      <c r="D421" s="143">
        <v>2371</v>
      </c>
      <c r="E421" s="144">
        <v>112.9</v>
      </c>
    </row>
    <row r="422" spans="1:5" x14ac:dyDescent="0.25">
      <c r="A422" s="141">
        <v>195</v>
      </c>
      <c r="B422" s="142" t="s">
        <v>17</v>
      </c>
      <c r="C422" s="141" t="s">
        <v>15</v>
      </c>
      <c r="D422" s="143">
        <v>2425</v>
      </c>
      <c r="E422" s="144">
        <v>115.48</v>
      </c>
    </row>
    <row r="423" spans="1:5" x14ac:dyDescent="0.25">
      <c r="A423" s="141">
        <v>200</v>
      </c>
      <c r="B423" s="142" t="s">
        <v>17</v>
      </c>
      <c r="C423" s="141" t="s">
        <v>15</v>
      </c>
      <c r="D423" s="143">
        <v>2477</v>
      </c>
      <c r="E423" s="144">
        <v>117.95</v>
      </c>
    </row>
    <row r="424" spans="1:5" x14ac:dyDescent="0.25">
      <c r="A424" s="141">
        <v>205</v>
      </c>
      <c r="B424" s="142" t="s">
        <v>17</v>
      </c>
      <c r="C424" s="141" t="s">
        <v>15</v>
      </c>
      <c r="D424" s="143">
        <v>2531</v>
      </c>
      <c r="E424" s="144">
        <v>120.52</v>
      </c>
    </row>
    <row r="425" spans="1:5" x14ac:dyDescent="0.25">
      <c r="A425" s="141">
        <v>210</v>
      </c>
      <c r="B425" s="142" t="s">
        <v>17</v>
      </c>
      <c r="C425" s="141" t="s">
        <v>15</v>
      </c>
      <c r="D425" s="143">
        <v>2585</v>
      </c>
      <c r="E425" s="144">
        <v>123.1</v>
      </c>
    </row>
    <row r="426" spans="1:5" x14ac:dyDescent="0.25">
      <c r="A426" s="141">
        <v>215</v>
      </c>
      <c r="B426" s="142" t="s">
        <v>17</v>
      </c>
      <c r="C426" s="141" t="s">
        <v>15</v>
      </c>
      <c r="D426" s="143">
        <v>2639</v>
      </c>
      <c r="E426" s="144">
        <v>125.67</v>
      </c>
    </row>
    <row r="427" spans="1:5" x14ac:dyDescent="0.25">
      <c r="A427" s="141">
        <v>220</v>
      </c>
      <c r="B427" s="142" t="s">
        <v>17</v>
      </c>
      <c r="C427" s="141" t="s">
        <v>15</v>
      </c>
      <c r="D427" s="143">
        <v>2692</v>
      </c>
      <c r="E427" s="144">
        <v>128.19</v>
      </c>
    </row>
    <row r="428" spans="1:5" x14ac:dyDescent="0.25">
      <c r="A428" s="141">
        <v>225</v>
      </c>
      <c r="B428" s="142" t="s">
        <v>17</v>
      </c>
      <c r="C428" s="141" t="s">
        <v>15</v>
      </c>
      <c r="D428" s="143">
        <v>2745</v>
      </c>
      <c r="E428" s="144">
        <v>130.71</v>
      </c>
    </row>
    <row r="429" spans="1:5" x14ac:dyDescent="0.25">
      <c r="A429" s="141">
        <v>230</v>
      </c>
      <c r="B429" s="142" t="s">
        <v>17</v>
      </c>
      <c r="C429" s="141" t="s">
        <v>15</v>
      </c>
      <c r="D429" s="143">
        <v>2799</v>
      </c>
      <c r="E429" s="144">
        <v>133.29</v>
      </c>
    </row>
    <row r="430" spans="1:5" x14ac:dyDescent="0.25">
      <c r="A430" s="141">
        <v>235</v>
      </c>
      <c r="B430" s="142" t="s">
        <v>17</v>
      </c>
      <c r="C430" s="141" t="s">
        <v>15</v>
      </c>
      <c r="D430" s="143">
        <v>2853</v>
      </c>
      <c r="E430" s="144">
        <v>135.86000000000001</v>
      </c>
    </row>
    <row r="431" spans="1:5" x14ac:dyDescent="0.25">
      <c r="A431" s="141">
        <v>240</v>
      </c>
      <c r="B431" s="142" t="s">
        <v>17</v>
      </c>
      <c r="C431" s="141" t="s">
        <v>15</v>
      </c>
      <c r="D431" s="143">
        <v>2906</v>
      </c>
      <c r="E431" s="144">
        <v>138.38</v>
      </c>
    </row>
    <row r="432" spans="1:5" x14ac:dyDescent="0.25">
      <c r="A432" s="141">
        <v>245</v>
      </c>
      <c r="B432" s="142" t="s">
        <v>17</v>
      </c>
      <c r="C432" s="141" t="s">
        <v>15</v>
      </c>
      <c r="D432" s="143">
        <v>2960</v>
      </c>
      <c r="E432" s="144">
        <v>140.94999999999999</v>
      </c>
    </row>
    <row r="433" spans="1:5" x14ac:dyDescent="0.25">
      <c r="A433" s="141">
        <v>250</v>
      </c>
      <c r="B433" s="142" t="s">
        <v>17</v>
      </c>
      <c r="C433" s="141" t="s">
        <v>15</v>
      </c>
      <c r="D433" s="143">
        <v>3013</v>
      </c>
      <c r="E433" s="144">
        <v>143.47999999999999</v>
      </c>
    </row>
    <row r="434" spans="1:5" x14ac:dyDescent="0.25">
      <c r="A434" s="141">
        <v>255</v>
      </c>
      <c r="B434" s="142" t="s">
        <v>17</v>
      </c>
      <c r="C434" s="141" t="s">
        <v>15</v>
      </c>
      <c r="D434" s="143">
        <v>3067</v>
      </c>
      <c r="E434" s="144">
        <v>146.05000000000001</v>
      </c>
    </row>
    <row r="435" spans="1:5" x14ac:dyDescent="0.25">
      <c r="A435" s="141" t="s">
        <v>208</v>
      </c>
      <c r="B435" s="142" t="s">
        <v>17</v>
      </c>
      <c r="C435" s="141" t="s">
        <v>20</v>
      </c>
      <c r="D435" s="143">
        <v>224</v>
      </c>
      <c r="E435" s="144" t="s">
        <v>12</v>
      </c>
    </row>
    <row r="436" spans="1:5" x14ac:dyDescent="0.25">
      <c r="A436" s="141">
        <v>5</v>
      </c>
      <c r="B436" s="142" t="s">
        <v>17</v>
      </c>
      <c r="C436" s="141" t="s">
        <v>20</v>
      </c>
      <c r="D436" s="143">
        <v>688</v>
      </c>
      <c r="E436" s="144">
        <v>32.76</v>
      </c>
    </row>
    <row r="437" spans="1:5" x14ac:dyDescent="0.25">
      <c r="A437" s="141">
        <v>10</v>
      </c>
      <c r="B437" s="142" t="s">
        <v>17</v>
      </c>
      <c r="C437" s="141" t="s">
        <v>20</v>
      </c>
      <c r="D437" s="143">
        <v>688</v>
      </c>
      <c r="E437" s="144">
        <v>32.76</v>
      </c>
    </row>
    <row r="438" spans="1:5" x14ac:dyDescent="0.25">
      <c r="A438" s="141">
        <v>15</v>
      </c>
      <c r="B438" s="142" t="s">
        <v>17</v>
      </c>
      <c r="C438" s="141" t="s">
        <v>20</v>
      </c>
      <c r="D438" s="143">
        <v>688</v>
      </c>
      <c r="E438" s="144">
        <v>32.76</v>
      </c>
    </row>
    <row r="439" spans="1:5" x14ac:dyDescent="0.25">
      <c r="A439" s="141">
        <v>20</v>
      </c>
      <c r="B439" s="142" t="s">
        <v>17</v>
      </c>
      <c r="C439" s="141" t="s">
        <v>20</v>
      </c>
      <c r="D439" s="143">
        <v>688</v>
      </c>
      <c r="E439" s="144">
        <v>32.76</v>
      </c>
    </row>
    <row r="440" spans="1:5" x14ac:dyDescent="0.25">
      <c r="A440" s="141">
        <v>25</v>
      </c>
      <c r="B440" s="142" t="s">
        <v>17</v>
      </c>
      <c r="C440" s="141" t="s">
        <v>20</v>
      </c>
      <c r="D440" s="143">
        <v>748</v>
      </c>
      <c r="E440" s="144">
        <v>35.619999999999997</v>
      </c>
    </row>
    <row r="441" spans="1:5" x14ac:dyDescent="0.25">
      <c r="A441" s="141">
        <v>30</v>
      </c>
      <c r="B441" s="142" t="s">
        <v>17</v>
      </c>
      <c r="C441" s="141" t="s">
        <v>20</v>
      </c>
      <c r="D441" s="143">
        <v>809</v>
      </c>
      <c r="E441" s="144">
        <v>38.520000000000003</v>
      </c>
    </row>
    <row r="442" spans="1:5" x14ac:dyDescent="0.25">
      <c r="A442" s="141">
        <v>35</v>
      </c>
      <c r="B442" s="142" t="s">
        <v>17</v>
      </c>
      <c r="C442" s="141" t="s">
        <v>20</v>
      </c>
      <c r="D442" s="143">
        <v>868</v>
      </c>
      <c r="E442" s="144">
        <v>41.33</v>
      </c>
    </row>
    <row r="443" spans="1:5" x14ac:dyDescent="0.25">
      <c r="A443" s="141">
        <v>40</v>
      </c>
      <c r="B443" s="142" t="s">
        <v>17</v>
      </c>
      <c r="C443" s="141" t="s">
        <v>20</v>
      </c>
      <c r="D443" s="143">
        <v>928</v>
      </c>
      <c r="E443" s="144">
        <v>44.19</v>
      </c>
    </row>
    <row r="444" spans="1:5" x14ac:dyDescent="0.25">
      <c r="A444" s="141">
        <v>45</v>
      </c>
      <c r="B444" s="142" t="s">
        <v>17</v>
      </c>
      <c r="C444" s="141" t="s">
        <v>20</v>
      </c>
      <c r="D444" s="143">
        <v>989</v>
      </c>
      <c r="E444" s="144">
        <v>47.1</v>
      </c>
    </row>
    <row r="445" spans="1:5" x14ac:dyDescent="0.25">
      <c r="A445" s="141">
        <v>50</v>
      </c>
      <c r="B445" s="142" t="s">
        <v>17</v>
      </c>
      <c r="C445" s="141" t="s">
        <v>20</v>
      </c>
      <c r="D445" s="143">
        <v>1048</v>
      </c>
      <c r="E445" s="144">
        <v>49.9</v>
      </c>
    </row>
    <row r="446" spans="1:5" x14ac:dyDescent="0.25">
      <c r="A446" s="141">
        <v>55</v>
      </c>
      <c r="B446" s="142" t="s">
        <v>17</v>
      </c>
      <c r="C446" s="141" t="s">
        <v>20</v>
      </c>
      <c r="D446" s="143">
        <v>1109</v>
      </c>
      <c r="E446" s="144">
        <v>52.81</v>
      </c>
    </row>
    <row r="447" spans="1:5" x14ac:dyDescent="0.25">
      <c r="A447" s="141">
        <v>60</v>
      </c>
      <c r="B447" s="142" t="s">
        <v>17</v>
      </c>
      <c r="C447" s="141" t="s">
        <v>20</v>
      </c>
      <c r="D447" s="143">
        <v>1168</v>
      </c>
      <c r="E447" s="144">
        <v>55.62</v>
      </c>
    </row>
    <row r="448" spans="1:5" x14ac:dyDescent="0.25">
      <c r="A448" s="141">
        <v>65</v>
      </c>
      <c r="B448" s="142" t="s">
        <v>17</v>
      </c>
      <c r="C448" s="141" t="s">
        <v>20</v>
      </c>
      <c r="D448" s="143">
        <v>1229</v>
      </c>
      <c r="E448" s="144">
        <v>58.52</v>
      </c>
    </row>
    <row r="449" spans="1:5" x14ac:dyDescent="0.25">
      <c r="A449" s="141">
        <v>70</v>
      </c>
      <c r="B449" s="142" t="s">
        <v>17</v>
      </c>
      <c r="C449" s="141" t="s">
        <v>20</v>
      </c>
      <c r="D449" s="143">
        <v>1289</v>
      </c>
      <c r="E449" s="144">
        <v>61.38</v>
      </c>
    </row>
    <row r="450" spans="1:5" x14ac:dyDescent="0.25">
      <c r="A450" s="141">
        <v>75</v>
      </c>
      <c r="B450" s="142" t="s">
        <v>17</v>
      </c>
      <c r="C450" s="141" t="s">
        <v>20</v>
      </c>
      <c r="D450" s="143">
        <v>1348</v>
      </c>
      <c r="E450" s="144">
        <v>64.19</v>
      </c>
    </row>
    <row r="451" spans="1:5" x14ac:dyDescent="0.25">
      <c r="A451" s="141">
        <v>80</v>
      </c>
      <c r="B451" s="142" t="s">
        <v>17</v>
      </c>
      <c r="C451" s="141" t="s">
        <v>20</v>
      </c>
      <c r="D451" s="143">
        <v>1409</v>
      </c>
      <c r="E451" s="144">
        <v>67.099999999999994</v>
      </c>
    </row>
    <row r="452" spans="1:5" x14ac:dyDescent="0.25">
      <c r="A452" s="141">
        <v>85</v>
      </c>
      <c r="B452" s="142" t="s">
        <v>17</v>
      </c>
      <c r="C452" s="141" t="s">
        <v>20</v>
      </c>
      <c r="D452" s="143">
        <v>1469</v>
      </c>
      <c r="E452" s="144">
        <v>69.95</v>
      </c>
    </row>
    <row r="453" spans="1:5" x14ac:dyDescent="0.25">
      <c r="A453" s="141">
        <v>90</v>
      </c>
      <c r="B453" s="142" t="s">
        <v>17</v>
      </c>
      <c r="C453" s="141" t="s">
        <v>20</v>
      </c>
      <c r="D453" s="143">
        <v>1529</v>
      </c>
      <c r="E453" s="144">
        <v>72.81</v>
      </c>
    </row>
    <row r="454" spans="1:5" x14ac:dyDescent="0.25">
      <c r="A454" s="141">
        <v>95</v>
      </c>
      <c r="B454" s="142" t="s">
        <v>17</v>
      </c>
      <c r="C454" s="141" t="s">
        <v>20</v>
      </c>
      <c r="D454" s="143">
        <v>1589</v>
      </c>
      <c r="E454" s="144">
        <v>75.67</v>
      </c>
    </row>
    <row r="455" spans="1:5" x14ac:dyDescent="0.25">
      <c r="A455" s="141">
        <v>100</v>
      </c>
      <c r="B455" s="142" t="s">
        <v>17</v>
      </c>
      <c r="C455" s="141" t="s">
        <v>20</v>
      </c>
      <c r="D455" s="143">
        <v>1649</v>
      </c>
      <c r="E455" s="144">
        <v>78.52</v>
      </c>
    </row>
    <row r="456" spans="1:5" x14ac:dyDescent="0.25">
      <c r="A456" s="141">
        <v>105</v>
      </c>
      <c r="B456" s="142" t="s">
        <v>17</v>
      </c>
      <c r="C456" s="141" t="s">
        <v>20</v>
      </c>
      <c r="D456" s="143">
        <v>1709</v>
      </c>
      <c r="E456" s="144">
        <v>81.38</v>
      </c>
    </row>
    <row r="457" spans="1:5" x14ac:dyDescent="0.25">
      <c r="A457" s="141">
        <v>110</v>
      </c>
      <c r="B457" s="142" t="s">
        <v>17</v>
      </c>
      <c r="C457" s="141" t="s">
        <v>20</v>
      </c>
      <c r="D457" s="143">
        <v>1770</v>
      </c>
      <c r="E457" s="144">
        <v>84.29</v>
      </c>
    </row>
    <row r="458" spans="1:5" x14ac:dyDescent="0.25">
      <c r="A458" s="141">
        <v>115</v>
      </c>
      <c r="B458" s="142" t="s">
        <v>17</v>
      </c>
      <c r="C458" s="141" t="s">
        <v>20</v>
      </c>
      <c r="D458" s="143">
        <v>1829</v>
      </c>
      <c r="E458" s="144">
        <v>87.1</v>
      </c>
    </row>
    <row r="459" spans="1:5" x14ac:dyDescent="0.25">
      <c r="A459" s="141">
        <v>120</v>
      </c>
      <c r="B459" s="142" t="s">
        <v>17</v>
      </c>
      <c r="C459" s="141" t="s">
        <v>20</v>
      </c>
      <c r="D459" s="143">
        <v>1889</v>
      </c>
      <c r="E459" s="144">
        <v>89.95</v>
      </c>
    </row>
    <row r="460" spans="1:5" x14ac:dyDescent="0.25">
      <c r="A460" s="141">
        <v>125</v>
      </c>
      <c r="B460" s="142" t="s">
        <v>17</v>
      </c>
      <c r="C460" s="141" t="s">
        <v>20</v>
      </c>
      <c r="D460" s="143">
        <v>1950</v>
      </c>
      <c r="E460" s="144">
        <v>92.86</v>
      </c>
    </row>
    <row r="461" spans="1:5" x14ac:dyDescent="0.25">
      <c r="A461" s="141">
        <v>130</v>
      </c>
      <c r="B461" s="142" t="s">
        <v>17</v>
      </c>
      <c r="C461" s="141" t="s">
        <v>20</v>
      </c>
      <c r="D461" s="143">
        <v>2009</v>
      </c>
      <c r="E461" s="144">
        <v>95.67</v>
      </c>
    </row>
    <row r="462" spans="1:5" x14ac:dyDescent="0.25">
      <c r="A462" s="141">
        <v>135</v>
      </c>
      <c r="B462" s="142" t="s">
        <v>17</v>
      </c>
      <c r="C462" s="141" t="s">
        <v>20</v>
      </c>
      <c r="D462" s="143">
        <v>2070</v>
      </c>
      <c r="E462" s="144">
        <v>98.57</v>
      </c>
    </row>
    <row r="463" spans="1:5" x14ac:dyDescent="0.25">
      <c r="A463" s="141">
        <v>140</v>
      </c>
      <c r="B463" s="142" t="s">
        <v>17</v>
      </c>
      <c r="C463" s="141" t="s">
        <v>20</v>
      </c>
      <c r="D463" s="143">
        <v>2129</v>
      </c>
      <c r="E463" s="144">
        <v>101.38</v>
      </c>
    </row>
    <row r="464" spans="1:5" x14ac:dyDescent="0.25">
      <c r="A464" s="141">
        <v>145</v>
      </c>
      <c r="B464" s="142" t="s">
        <v>17</v>
      </c>
      <c r="C464" s="141" t="s">
        <v>20</v>
      </c>
      <c r="D464" s="143">
        <v>2190</v>
      </c>
      <c r="E464" s="144">
        <v>104.29</v>
      </c>
    </row>
    <row r="465" spans="1:5" x14ac:dyDescent="0.25">
      <c r="A465" s="141">
        <v>150</v>
      </c>
      <c r="B465" s="142" t="s">
        <v>17</v>
      </c>
      <c r="C465" s="141" t="s">
        <v>20</v>
      </c>
      <c r="D465" s="143">
        <v>2250</v>
      </c>
      <c r="E465" s="144">
        <v>107.14</v>
      </c>
    </row>
    <row r="466" spans="1:5" x14ac:dyDescent="0.25">
      <c r="A466" s="141">
        <v>155</v>
      </c>
      <c r="B466" s="142" t="s">
        <v>17</v>
      </c>
      <c r="C466" s="141" t="s">
        <v>20</v>
      </c>
      <c r="D466" s="143">
        <v>2309</v>
      </c>
      <c r="E466" s="144">
        <v>109.95</v>
      </c>
    </row>
    <row r="467" spans="1:5" x14ac:dyDescent="0.25">
      <c r="A467" s="141">
        <v>160</v>
      </c>
      <c r="B467" s="142" t="s">
        <v>17</v>
      </c>
      <c r="C467" s="141" t="s">
        <v>20</v>
      </c>
      <c r="D467" s="143">
        <v>2370</v>
      </c>
      <c r="E467" s="144">
        <v>112.86</v>
      </c>
    </row>
    <row r="468" spans="1:5" x14ac:dyDescent="0.25">
      <c r="A468" s="141">
        <v>165</v>
      </c>
      <c r="B468" s="142" t="s">
        <v>17</v>
      </c>
      <c r="C468" s="141" t="s">
        <v>20</v>
      </c>
      <c r="D468" s="143">
        <v>2429</v>
      </c>
      <c r="E468" s="144">
        <v>115.67</v>
      </c>
    </row>
    <row r="469" spans="1:5" x14ac:dyDescent="0.25">
      <c r="A469" s="141">
        <v>170</v>
      </c>
      <c r="B469" s="142" t="s">
        <v>17</v>
      </c>
      <c r="C469" s="141" t="s">
        <v>20</v>
      </c>
      <c r="D469" s="143">
        <v>2490</v>
      </c>
      <c r="E469" s="144">
        <v>118.57</v>
      </c>
    </row>
    <row r="470" spans="1:5" x14ac:dyDescent="0.25">
      <c r="A470" s="141">
        <v>175</v>
      </c>
      <c r="B470" s="142" t="s">
        <v>17</v>
      </c>
      <c r="C470" s="141" t="s">
        <v>20</v>
      </c>
      <c r="D470" s="143">
        <v>2550</v>
      </c>
      <c r="E470" s="144">
        <v>121.43</v>
      </c>
    </row>
    <row r="471" spans="1:5" x14ac:dyDescent="0.25">
      <c r="A471" s="141">
        <v>180</v>
      </c>
      <c r="B471" s="142" t="s">
        <v>17</v>
      </c>
      <c r="C471" s="141" t="s">
        <v>20</v>
      </c>
      <c r="D471" s="143">
        <v>2610</v>
      </c>
      <c r="E471" s="144">
        <v>124.29</v>
      </c>
    </row>
    <row r="472" spans="1:5" x14ac:dyDescent="0.25">
      <c r="A472" s="141">
        <v>185</v>
      </c>
      <c r="B472" s="142" t="s">
        <v>17</v>
      </c>
      <c r="C472" s="141" t="s">
        <v>20</v>
      </c>
      <c r="D472" s="143">
        <v>2670</v>
      </c>
      <c r="E472" s="144">
        <v>127.14</v>
      </c>
    </row>
    <row r="473" spans="1:5" x14ac:dyDescent="0.25">
      <c r="A473" s="141">
        <v>190</v>
      </c>
      <c r="B473" s="142" t="s">
        <v>17</v>
      </c>
      <c r="C473" s="141" t="s">
        <v>20</v>
      </c>
      <c r="D473" s="143">
        <v>2731</v>
      </c>
      <c r="E473" s="144">
        <v>130.05000000000001</v>
      </c>
    </row>
    <row r="474" spans="1:5" x14ac:dyDescent="0.25">
      <c r="A474" s="141">
        <v>195</v>
      </c>
      <c r="B474" s="142" t="s">
        <v>17</v>
      </c>
      <c r="C474" s="141" t="s">
        <v>20</v>
      </c>
      <c r="D474" s="143">
        <v>2790</v>
      </c>
      <c r="E474" s="144">
        <v>132.86000000000001</v>
      </c>
    </row>
    <row r="475" spans="1:5" x14ac:dyDescent="0.25">
      <c r="A475" s="141">
        <v>200</v>
      </c>
      <c r="B475" s="142" t="s">
        <v>17</v>
      </c>
      <c r="C475" s="141" t="s">
        <v>20</v>
      </c>
      <c r="D475" s="143">
        <v>2850</v>
      </c>
      <c r="E475" s="144">
        <v>135.71</v>
      </c>
    </row>
    <row r="476" spans="1:5" x14ac:dyDescent="0.25">
      <c r="A476" s="141">
        <v>205</v>
      </c>
      <c r="B476" s="142" t="s">
        <v>17</v>
      </c>
      <c r="C476" s="141" t="s">
        <v>20</v>
      </c>
      <c r="D476" s="143">
        <v>2910</v>
      </c>
      <c r="E476" s="144">
        <v>138.57</v>
      </c>
    </row>
    <row r="477" spans="1:5" x14ac:dyDescent="0.25">
      <c r="A477" s="141">
        <v>210</v>
      </c>
      <c r="B477" s="142" t="s">
        <v>17</v>
      </c>
      <c r="C477" s="141" t="s">
        <v>20</v>
      </c>
      <c r="D477" s="143">
        <v>2970</v>
      </c>
      <c r="E477" s="144">
        <v>141.43</v>
      </c>
    </row>
    <row r="478" spans="1:5" x14ac:dyDescent="0.25">
      <c r="A478" s="141">
        <v>215</v>
      </c>
      <c r="B478" s="142" t="s">
        <v>17</v>
      </c>
      <c r="C478" s="141" t="s">
        <v>20</v>
      </c>
      <c r="D478" s="143">
        <v>3031</v>
      </c>
      <c r="E478" s="144">
        <v>144.33000000000001</v>
      </c>
    </row>
    <row r="479" spans="1:5" x14ac:dyDescent="0.25">
      <c r="A479" s="141">
        <v>220</v>
      </c>
      <c r="B479" s="142" t="s">
        <v>17</v>
      </c>
      <c r="C479" s="141" t="s">
        <v>20</v>
      </c>
      <c r="D479" s="143">
        <v>3090</v>
      </c>
      <c r="E479" s="144">
        <v>147.13999999999999</v>
      </c>
    </row>
    <row r="480" spans="1:5" x14ac:dyDescent="0.25">
      <c r="A480" s="141">
        <v>225</v>
      </c>
      <c r="B480" s="142" t="s">
        <v>17</v>
      </c>
      <c r="C480" s="141" t="s">
        <v>20</v>
      </c>
      <c r="D480" s="143">
        <v>3151</v>
      </c>
      <c r="E480" s="144">
        <v>150.05000000000001</v>
      </c>
    </row>
    <row r="481" spans="1:5" x14ac:dyDescent="0.25">
      <c r="A481" s="141">
        <v>230</v>
      </c>
      <c r="B481" s="142" t="s">
        <v>17</v>
      </c>
      <c r="C481" s="141" t="s">
        <v>20</v>
      </c>
      <c r="D481" s="143">
        <v>3211</v>
      </c>
      <c r="E481" s="144">
        <v>152.9</v>
      </c>
    </row>
    <row r="482" spans="1:5" x14ac:dyDescent="0.25">
      <c r="A482" s="141">
        <v>235</v>
      </c>
      <c r="B482" s="142" t="s">
        <v>17</v>
      </c>
      <c r="C482" s="141" t="s">
        <v>20</v>
      </c>
      <c r="D482" s="143">
        <v>3270</v>
      </c>
      <c r="E482" s="144">
        <v>155.71</v>
      </c>
    </row>
    <row r="483" spans="1:5" x14ac:dyDescent="0.25">
      <c r="A483" s="141">
        <v>240</v>
      </c>
      <c r="B483" s="142" t="s">
        <v>17</v>
      </c>
      <c r="C483" s="141" t="s">
        <v>20</v>
      </c>
      <c r="D483" s="143">
        <v>3331</v>
      </c>
      <c r="E483" s="144">
        <v>158.62</v>
      </c>
    </row>
    <row r="484" spans="1:5" x14ac:dyDescent="0.25">
      <c r="A484" s="141">
        <v>245</v>
      </c>
      <c r="B484" s="142" t="s">
        <v>17</v>
      </c>
      <c r="C484" s="141" t="s">
        <v>20</v>
      </c>
      <c r="D484" s="143">
        <v>3390</v>
      </c>
      <c r="E484" s="144">
        <v>161.43</v>
      </c>
    </row>
    <row r="485" spans="1:5" x14ac:dyDescent="0.25">
      <c r="A485" s="141">
        <v>250</v>
      </c>
      <c r="B485" s="142" t="s">
        <v>17</v>
      </c>
      <c r="C485" s="141" t="s">
        <v>20</v>
      </c>
      <c r="D485" s="143">
        <v>3451</v>
      </c>
      <c r="E485" s="144">
        <v>164.33</v>
      </c>
    </row>
    <row r="486" spans="1:5" x14ac:dyDescent="0.25">
      <c r="A486" s="141">
        <v>255</v>
      </c>
      <c r="B486" s="142" t="s">
        <v>17</v>
      </c>
      <c r="C486" s="141" t="s">
        <v>20</v>
      </c>
      <c r="D486" s="143">
        <v>3511</v>
      </c>
      <c r="E486" s="144">
        <v>167.19</v>
      </c>
    </row>
    <row r="487" spans="1:5" x14ac:dyDescent="0.25">
      <c r="A487" s="141" t="s">
        <v>208</v>
      </c>
      <c r="B487" s="142" t="s">
        <v>17</v>
      </c>
      <c r="C487" s="141" t="s">
        <v>209</v>
      </c>
      <c r="D487" s="143">
        <v>224</v>
      </c>
      <c r="E487" s="144" t="s">
        <v>12</v>
      </c>
    </row>
    <row r="488" spans="1:5" x14ac:dyDescent="0.25">
      <c r="A488" s="141">
        <v>5</v>
      </c>
      <c r="B488" s="142" t="s">
        <v>17</v>
      </c>
      <c r="C488" s="141" t="s">
        <v>209</v>
      </c>
      <c r="D488" s="143">
        <v>276</v>
      </c>
      <c r="E488" s="144">
        <v>13.14</v>
      </c>
    </row>
    <row r="489" spans="1:5" x14ac:dyDescent="0.25">
      <c r="A489" s="141">
        <v>10</v>
      </c>
      <c r="B489" s="142" t="s">
        <v>17</v>
      </c>
      <c r="C489" s="141" t="s">
        <v>209</v>
      </c>
      <c r="D489" s="143">
        <v>276</v>
      </c>
      <c r="E489" s="144">
        <v>13.14</v>
      </c>
    </row>
    <row r="490" spans="1:5" x14ac:dyDescent="0.25">
      <c r="A490" s="141">
        <v>15</v>
      </c>
      <c r="B490" s="142" t="s">
        <v>17</v>
      </c>
      <c r="C490" s="141" t="s">
        <v>209</v>
      </c>
      <c r="D490" s="143">
        <v>276</v>
      </c>
      <c r="E490" s="144">
        <v>13.14</v>
      </c>
    </row>
    <row r="491" spans="1:5" x14ac:dyDescent="0.25">
      <c r="A491" s="141">
        <v>20</v>
      </c>
      <c r="B491" s="142" t="s">
        <v>17</v>
      </c>
      <c r="C491" s="141" t="s">
        <v>209</v>
      </c>
      <c r="D491" s="143">
        <v>276</v>
      </c>
      <c r="E491" s="144">
        <v>13.14</v>
      </c>
    </row>
    <row r="492" spans="1:5" x14ac:dyDescent="0.25">
      <c r="A492" s="141">
        <v>25</v>
      </c>
      <c r="B492" s="142" t="s">
        <v>17</v>
      </c>
      <c r="C492" s="141" t="s">
        <v>209</v>
      </c>
      <c r="D492" s="143">
        <v>299</v>
      </c>
      <c r="E492" s="144">
        <v>14.24</v>
      </c>
    </row>
    <row r="493" spans="1:5" x14ac:dyDescent="0.25">
      <c r="A493" s="141">
        <v>30</v>
      </c>
      <c r="B493" s="142" t="s">
        <v>17</v>
      </c>
      <c r="C493" s="141" t="s">
        <v>209</v>
      </c>
      <c r="D493" s="143">
        <v>324</v>
      </c>
      <c r="E493" s="144">
        <v>15.43</v>
      </c>
    </row>
    <row r="494" spans="1:5" x14ac:dyDescent="0.25">
      <c r="A494" s="141">
        <v>35</v>
      </c>
      <c r="B494" s="142" t="s">
        <v>17</v>
      </c>
      <c r="C494" s="141" t="s">
        <v>209</v>
      </c>
      <c r="D494" s="143">
        <v>347</v>
      </c>
      <c r="E494" s="144">
        <v>16.52</v>
      </c>
    </row>
    <row r="495" spans="1:5" x14ac:dyDescent="0.25">
      <c r="A495" s="141">
        <v>40</v>
      </c>
      <c r="B495" s="142" t="s">
        <v>17</v>
      </c>
      <c r="C495" s="141" t="s">
        <v>209</v>
      </c>
      <c r="D495" s="143">
        <v>372</v>
      </c>
      <c r="E495" s="144">
        <v>17.71</v>
      </c>
    </row>
    <row r="496" spans="1:5" x14ac:dyDescent="0.25">
      <c r="A496" s="141">
        <v>45</v>
      </c>
      <c r="B496" s="142" t="s">
        <v>17</v>
      </c>
      <c r="C496" s="141" t="s">
        <v>209</v>
      </c>
      <c r="D496" s="143">
        <v>395</v>
      </c>
      <c r="E496" s="144">
        <v>18.809999999999999</v>
      </c>
    </row>
    <row r="497" spans="1:5" x14ac:dyDescent="0.25">
      <c r="A497" s="141">
        <v>50</v>
      </c>
      <c r="B497" s="142" t="s">
        <v>17</v>
      </c>
      <c r="C497" s="141" t="s">
        <v>209</v>
      </c>
      <c r="D497" s="143">
        <v>370</v>
      </c>
      <c r="E497" s="144">
        <v>17.62</v>
      </c>
    </row>
    <row r="498" spans="1:5" x14ac:dyDescent="0.25">
      <c r="A498" s="141">
        <v>55</v>
      </c>
      <c r="B498" s="142" t="s">
        <v>17</v>
      </c>
      <c r="C498" s="141" t="s">
        <v>209</v>
      </c>
      <c r="D498" s="143">
        <v>444</v>
      </c>
      <c r="E498" s="144">
        <v>21.14</v>
      </c>
    </row>
    <row r="499" spans="1:5" x14ac:dyDescent="0.25">
      <c r="A499" s="141">
        <v>60</v>
      </c>
      <c r="B499" s="142" t="s">
        <v>17</v>
      </c>
      <c r="C499" s="141" t="s">
        <v>209</v>
      </c>
      <c r="D499" s="143">
        <v>467</v>
      </c>
      <c r="E499" s="144">
        <v>22.24</v>
      </c>
    </row>
    <row r="500" spans="1:5" x14ac:dyDescent="0.25">
      <c r="A500" s="141">
        <v>65</v>
      </c>
      <c r="B500" s="142" t="s">
        <v>17</v>
      </c>
      <c r="C500" s="141" t="s">
        <v>209</v>
      </c>
      <c r="D500" s="143">
        <v>492</v>
      </c>
      <c r="E500" s="144">
        <v>23.43</v>
      </c>
    </row>
    <row r="501" spans="1:5" x14ac:dyDescent="0.25">
      <c r="A501" s="141">
        <v>70</v>
      </c>
      <c r="B501" s="142" t="s">
        <v>17</v>
      </c>
      <c r="C501" s="141" t="s">
        <v>209</v>
      </c>
      <c r="D501" s="143">
        <v>515</v>
      </c>
      <c r="E501" s="144">
        <v>24.52</v>
      </c>
    </row>
    <row r="502" spans="1:5" x14ac:dyDescent="0.25">
      <c r="A502" s="141">
        <v>75</v>
      </c>
      <c r="B502" s="142" t="s">
        <v>17</v>
      </c>
      <c r="C502" s="141" t="s">
        <v>209</v>
      </c>
      <c r="D502" s="143">
        <v>540</v>
      </c>
      <c r="E502" s="144">
        <v>25.71</v>
      </c>
    </row>
    <row r="503" spans="1:5" x14ac:dyDescent="0.25">
      <c r="A503" s="141">
        <v>80</v>
      </c>
      <c r="B503" s="142" t="s">
        <v>17</v>
      </c>
      <c r="C503" s="141" t="s">
        <v>209</v>
      </c>
      <c r="D503" s="143">
        <v>563</v>
      </c>
      <c r="E503" s="144">
        <v>26.81</v>
      </c>
    </row>
    <row r="504" spans="1:5" x14ac:dyDescent="0.25">
      <c r="A504" s="141">
        <v>85</v>
      </c>
      <c r="B504" s="142" t="s">
        <v>17</v>
      </c>
      <c r="C504" s="141" t="s">
        <v>209</v>
      </c>
      <c r="D504" s="143">
        <v>588</v>
      </c>
      <c r="E504" s="144">
        <v>28</v>
      </c>
    </row>
    <row r="505" spans="1:5" x14ac:dyDescent="0.25">
      <c r="A505" s="141">
        <v>90</v>
      </c>
      <c r="B505" s="142" t="s">
        <v>17</v>
      </c>
      <c r="C505" s="141" t="s">
        <v>209</v>
      </c>
      <c r="D505" s="143">
        <v>612</v>
      </c>
      <c r="E505" s="144">
        <v>29.14</v>
      </c>
    </row>
    <row r="506" spans="1:5" x14ac:dyDescent="0.25">
      <c r="A506" s="141">
        <v>95</v>
      </c>
      <c r="B506" s="142" t="s">
        <v>17</v>
      </c>
      <c r="C506" s="141" t="s">
        <v>209</v>
      </c>
      <c r="D506" s="143">
        <v>636</v>
      </c>
      <c r="E506" s="144">
        <v>30.29</v>
      </c>
    </row>
    <row r="507" spans="1:5" x14ac:dyDescent="0.25">
      <c r="A507" s="141">
        <v>100</v>
      </c>
      <c r="B507" s="142" t="s">
        <v>17</v>
      </c>
      <c r="C507" s="141" t="s">
        <v>209</v>
      </c>
      <c r="D507" s="143">
        <v>660</v>
      </c>
      <c r="E507" s="144">
        <v>31.43</v>
      </c>
    </row>
    <row r="508" spans="1:5" x14ac:dyDescent="0.25">
      <c r="A508" s="141">
        <v>105</v>
      </c>
      <c r="B508" s="142" t="s">
        <v>17</v>
      </c>
      <c r="C508" s="141" t="s">
        <v>209</v>
      </c>
      <c r="D508" s="143">
        <v>683</v>
      </c>
      <c r="E508" s="144">
        <v>32.520000000000003</v>
      </c>
    </row>
    <row r="509" spans="1:5" x14ac:dyDescent="0.25">
      <c r="A509" s="141">
        <v>110</v>
      </c>
      <c r="B509" s="142" t="s">
        <v>17</v>
      </c>
      <c r="C509" s="141" t="s">
        <v>209</v>
      </c>
      <c r="D509" s="143">
        <v>708</v>
      </c>
      <c r="E509" s="144">
        <v>33.71</v>
      </c>
    </row>
    <row r="510" spans="1:5" x14ac:dyDescent="0.25">
      <c r="A510" s="141">
        <v>115</v>
      </c>
      <c r="B510" s="142" t="s">
        <v>17</v>
      </c>
      <c r="C510" s="141" t="s">
        <v>209</v>
      </c>
      <c r="D510" s="143">
        <v>731</v>
      </c>
      <c r="E510" s="144">
        <v>34.81</v>
      </c>
    </row>
    <row r="511" spans="1:5" x14ac:dyDescent="0.25">
      <c r="A511" s="141">
        <v>120</v>
      </c>
      <c r="B511" s="142" t="s">
        <v>17</v>
      </c>
      <c r="C511" s="141" t="s">
        <v>209</v>
      </c>
      <c r="D511" s="143">
        <v>756</v>
      </c>
      <c r="E511" s="144">
        <v>36</v>
      </c>
    </row>
    <row r="512" spans="1:5" x14ac:dyDescent="0.25">
      <c r="A512" s="141">
        <v>125</v>
      </c>
      <c r="B512" s="142" t="s">
        <v>17</v>
      </c>
      <c r="C512" s="141" t="s">
        <v>209</v>
      </c>
      <c r="D512" s="143">
        <v>780</v>
      </c>
      <c r="E512" s="144">
        <v>37.14</v>
      </c>
    </row>
    <row r="513" spans="1:5" x14ac:dyDescent="0.25">
      <c r="A513" s="141">
        <v>130</v>
      </c>
      <c r="B513" s="142" t="s">
        <v>17</v>
      </c>
      <c r="C513" s="141" t="s">
        <v>209</v>
      </c>
      <c r="D513" s="143">
        <v>804</v>
      </c>
      <c r="E513" s="144">
        <v>38.29</v>
      </c>
    </row>
    <row r="514" spans="1:5" x14ac:dyDescent="0.25">
      <c r="A514" s="141">
        <v>135</v>
      </c>
      <c r="B514" s="142" t="s">
        <v>17</v>
      </c>
      <c r="C514" s="141" t="s">
        <v>209</v>
      </c>
      <c r="D514" s="143">
        <v>828</v>
      </c>
      <c r="E514" s="144">
        <v>39.43</v>
      </c>
    </row>
    <row r="515" spans="1:5" x14ac:dyDescent="0.25">
      <c r="A515" s="141">
        <v>140</v>
      </c>
      <c r="B515" s="142" t="s">
        <v>17</v>
      </c>
      <c r="C515" s="141" t="s">
        <v>209</v>
      </c>
      <c r="D515" s="143">
        <v>851</v>
      </c>
      <c r="E515" s="144">
        <v>40.520000000000003</v>
      </c>
    </row>
    <row r="516" spans="1:5" x14ac:dyDescent="0.25">
      <c r="A516" s="141">
        <v>145</v>
      </c>
      <c r="B516" s="142" t="s">
        <v>17</v>
      </c>
      <c r="C516" s="141" t="s">
        <v>209</v>
      </c>
      <c r="D516" s="143">
        <v>876</v>
      </c>
      <c r="E516" s="144">
        <v>41.71</v>
      </c>
    </row>
    <row r="517" spans="1:5" x14ac:dyDescent="0.25">
      <c r="A517" s="141">
        <v>150</v>
      </c>
      <c r="B517" s="142" t="s">
        <v>17</v>
      </c>
      <c r="C517" s="141" t="s">
        <v>209</v>
      </c>
      <c r="D517" s="143">
        <v>900</v>
      </c>
      <c r="E517" s="144">
        <v>42.86</v>
      </c>
    </row>
    <row r="518" spans="1:5" x14ac:dyDescent="0.25">
      <c r="A518" s="141">
        <v>155</v>
      </c>
      <c r="B518" s="142" t="s">
        <v>17</v>
      </c>
      <c r="C518" s="141" t="s">
        <v>209</v>
      </c>
      <c r="D518" s="143">
        <v>924</v>
      </c>
      <c r="E518" s="144">
        <v>44</v>
      </c>
    </row>
    <row r="519" spans="1:5" x14ac:dyDescent="0.25">
      <c r="A519" s="141">
        <v>160</v>
      </c>
      <c r="B519" s="142" t="s">
        <v>17</v>
      </c>
      <c r="C519" s="141" t="s">
        <v>209</v>
      </c>
      <c r="D519" s="143">
        <v>948</v>
      </c>
      <c r="E519" s="144">
        <v>45.14</v>
      </c>
    </row>
    <row r="520" spans="1:5" x14ac:dyDescent="0.25">
      <c r="A520" s="141">
        <v>165</v>
      </c>
      <c r="B520" s="142" t="s">
        <v>17</v>
      </c>
      <c r="C520" s="141" t="s">
        <v>209</v>
      </c>
      <c r="D520" s="143">
        <v>972</v>
      </c>
      <c r="E520" s="144">
        <v>46.29</v>
      </c>
    </row>
    <row r="521" spans="1:5" x14ac:dyDescent="0.25">
      <c r="A521" s="141">
        <v>170</v>
      </c>
      <c r="B521" s="142" t="s">
        <v>17</v>
      </c>
      <c r="C521" s="141" t="s">
        <v>209</v>
      </c>
      <c r="D521" s="143">
        <v>996</v>
      </c>
      <c r="E521" s="144">
        <v>47.43</v>
      </c>
    </row>
    <row r="522" spans="1:5" x14ac:dyDescent="0.25">
      <c r="A522" s="141">
        <v>175</v>
      </c>
      <c r="B522" s="142" t="s">
        <v>17</v>
      </c>
      <c r="C522" s="141" t="s">
        <v>209</v>
      </c>
      <c r="D522" s="143">
        <v>1020</v>
      </c>
      <c r="E522" s="144">
        <v>48.57</v>
      </c>
    </row>
    <row r="523" spans="1:5" x14ac:dyDescent="0.25">
      <c r="A523" s="141">
        <v>180</v>
      </c>
      <c r="B523" s="142" t="s">
        <v>17</v>
      </c>
      <c r="C523" s="141" t="s">
        <v>209</v>
      </c>
      <c r="D523" s="143">
        <v>1044</v>
      </c>
      <c r="E523" s="144">
        <v>49.71</v>
      </c>
    </row>
    <row r="524" spans="1:5" x14ac:dyDescent="0.25">
      <c r="A524" s="141">
        <v>185</v>
      </c>
      <c r="B524" s="142" t="s">
        <v>17</v>
      </c>
      <c r="C524" s="141" t="s">
        <v>209</v>
      </c>
      <c r="D524" s="143">
        <v>1068</v>
      </c>
      <c r="E524" s="144">
        <v>50.86</v>
      </c>
    </row>
    <row r="525" spans="1:5" x14ac:dyDescent="0.25">
      <c r="A525" s="141">
        <v>190</v>
      </c>
      <c r="B525" s="142" t="s">
        <v>17</v>
      </c>
      <c r="C525" s="141" t="s">
        <v>209</v>
      </c>
      <c r="D525" s="143">
        <v>1092</v>
      </c>
      <c r="E525" s="144">
        <v>52</v>
      </c>
    </row>
    <row r="526" spans="1:5" x14ac:dyDescent="0.25">
      <c r="A526" s="141">
        <v>195</v>
      </c>
      <c r="B526" s="142" t="s">
        <v>17</v>
      </c>
      <c r="C526" s="141" t="s">
        <v>209</v>
      </c>
      <c r="D526" s="143">
        <v>1116</v>
      </c>
      <c r="E526" s="144">
        <v>53.14</v>
      </c>
    </row>
    <row r="527" spans="1:5" x14ac:dyDescent="0.25">
      <c r="A527" s="141">
        <v>200</v>
      </c>
      <c r="B527" s="142" t="s">
        <v>17</v>
      </c>
      <c r="C527" s="141" t="s">
        <v>209</v>
      </c>
      <c r="D527" s="143">
        <v>1140</v>
      </c>
      <c r="E527" s="144">
        <v>54.29</v>
      </c>
    </row>
    <row r="528" spans="1:5" x14ac:dyDescent="0.25">
      <c r="A528" s="141">
        <v>205</v>
      </c>
      <c r="B528" s="142" t="s">
        <v>17</v>
      </c>
      <c r="C528" s="141" t="s">
        <v>209</v>
      </c>
      <c r="D528" s="143">
        <v>1164</v>
      </c>
      <c r="E528" s="144">
        <v>55.43</v>
      </c>
    </row>
    <row r="529" spans="1:5" x14ac:dyDescent="0.25">
      <c r="A529" s="141">
        <v>210</v>
      </c>
      <c r="B529" s="142" t="s">
        <v>17</v>
      </c>
      <c r="C529" s="141" t="s">
        <v>209</v>
      </c>
      <c r="D529" s="143">
        <v>1188</v>
      </c>
      <c r="E529" s="144">
        <v>56.57</v>
      </c>
    </row>
    <row r="530" spans="1:5" x14ac:dyDescent="0.25">
      <c r="A530" s="141">
        <v>215</v>
      </c>
      <c r="B530" s="142" t="s">
        <v>17</v>
      </c>
      <c r="C530" s="141" t="s">
        <v>209</v>
      </c>
      <c r="D530" s="143">
        <v>1212</v>
      </c>
      <c r="E530" s="144">
        <v>57.71</v>
      </c>
    </row>
    <row r="531" spans="1:5" x14ac:dyDescent="0.25">
      <c r="A531" s="141">
        <v>220</v>
      </c>
      <c r="B531" s="142" t="s">
        <v>17</v>
      </c>
      <c r="C531" s="141" t="s">
        <v>209</v>
      </c>
      <c r="D531" s="143">
        <v>1236</v>
      </c>
      <c r="E531" s="144">
        <v>58.86</v>
      </c>
    </row>
    <row r="532" spans="1:5" x14ac:dyDescent="0.25">
      <c r="A532" s="141">
        <v>225</v>
      </c>
      <c r="B532" s="142" t="s">
        <v>17</v>
      </c>
      <c r="C532" s="141" t="s">
        <v>209</v>
      </c>
      <c r="D532" s="143">
        <v>1260</v>
      </c>
      <c r="E532" s="144">
        <v>60</v>
      </c>
    </row>
    <row r="533" spans="1:5" x14ac:dyDescent="0.25">
      <c r="A533" s="141">
        <v>230</v>
      </c>
      <c r="B533" s="142" t="s">
        <v>17</v>
      </c>
      <c r="C533" s="141" t="s">
        <v>209</v>
      </c>
      <c r="D533" s="143">
        <v>1285</v>
      </c>
      <c r="E533" s="144">
        <v>61.19</v>
      </c>
    </row>
    <row r="534" spans="1:5" x14ac:dyDescent="0.25">
      <c r="A534" s="141">
        <v>235</v>
      </c>
      <c r="B534" s="142" t="s">
        <v>17</v>
      </c>
      <c r="C534" s="141" t="s">
        <v>209</v>
      </c>
      <c r="D534" s="143">
        <v>1308</v>
      </c>
      <c r="E534" s="144">
        <v>62.29</v>
      </c>
    </row>
    <row r="535" spans="1:5" x14ac:dyDescent="0.25">
      <c r="A535" s="141">
        <v>240</v>
      </c>
      <c r="B535" s="142" t="s">
        <v>17</v>
      </c>
      <c r="C535" s="141" t="s">
        <v>209</v>
      </c>
      <c r="D535" s="143">
        <v>1333</v>
      </c>
      <c r="E535" s="144">
        <v>63.48</v>
      </c>
    </row>
    <row r="536" spans="1:5" x14ac:dyDescent="0.25">
      <c r="A536" s="141">
        <v>245</v>
      </c>
      <c r="B536" s="142" t="s">
        <v>17</v>
      </c>
      <c r="C536" s="141" t="s">
        <v>209</v>
      </c>
      <c r="D536" s="143">
        <v>1356</v>
      </c>
      <c r="E536" s="144">
        <v>64.569999999999993</v>
      </c>
    </row>
    <row r="537" spans="1:5" x14ac:dyDescent="0.25">
      <c r="A537" s="141">
        <v>250</v>
      </c>
      <c r="B537" s="142" t="s">
        <v>17</v>
      </c>
      <c r="C537" s="141" t="s">
        <v>209</v>
      </c>
      <c r="D537" s="143">
        <v>1380</v>
      </c>
      <c r="E537" s="144">
        <v>65.709999999999994</v>
      </c>
    </row>
    <row r="538" spans="1:5" x14ac:dyDescent="0.25">
      <c r="A538" s="141">
        <v>255</v>
      </c>
      <c r="B538" s="142" t="s">
        <v>17</v>
      </c>
      <c r="C538" s="141" t="s">
        <v>209</v>
      </c>
      <c r="D538" s="143">
        <v>1404</v>
      </c>
      <c r="E538" s="144">
        <v>66.86</v>
      </c>
    </row>
    <row r="539" spans="1:5" x14ac:dyDescent="0.25">
      <c r="A539" s="141" t="s">
        <v>208</v>
      </c>
      <c r="B539" s="142" t="s">
        <v>16</v>
      </c>
      <c r="C539" s="141" t="s">
        <v>11</v>
      </c>
      <c r="D539" s="143">
        <v>224</v>
      </c>
      <c r="E539" s="144" t="s">
        <v>12</v>
      </c>
    </row>
    <row r="540" spans="1:5" x14ac:dyDescent="0.25">
      <c r="A540" s="141">
        <v>10</v>
      </c>
      <c r="B540" s="142" t="s">
        <v>16</v>
      </c>
      <c r="C540" s="141" t="s">
        <v>11</v>
      </c>
      <c r="D540" s="143">
        <v>493</v>
      </c>
      <c r="E540" s="144">
        <v>29</v>
      </c>
    </row>
    <row r="541" spans="1:5" x14ac:dyDescent="0.25">
      <c r="A541" s="141">
        <v>15</v>
      </c>
      <c r="B541" s="142" t="s">
        <v>16</v>
      </c>
      <c r="C541" s="141" t="s">
        <v>11</v>
      </c>
      <c r="D541" s="143">
        <v>493</v>
      </c>
      <c r="E541" s="144">
        <v>29</v>
      </c>
    </row>
    <row r="542" spans="1:5" x14ac:dyDescent="0.25">
      <c r="A542" s="141">
        <v>20</v>
      </c>
      <c r="B542" s="142" t="s">
        <v>16</v>
      </c>
      <c r="C542" s="141" t="s">
        <v>11</v>
      </c>
      <c r="D542" s="143">
        <v>493</v>
      </c>
      <c r="E542" s="144">
        <v>29</v>
      </c>
    </row>
    <row r="543" spans="1:5" x14ac:dyDescent="0.25">
      <c r="A543" s="141">
        <v>25</v>
      </c>
      <c r="B543" s="142" t="s">
        <v>16</v>
      </c>
      <c r="C543" s="141" t="s">
        <v>11</v>
      </c>
      <c r="D543" s="143">
        <v>520</v>
      </c>
      <c r="E543" s="144">
        <v>30.59</v>
      </c>
    </row>
    <row r="544" spans="1:5" x14ac:dyDescent="0.25">
      <c r="A544" s="141">
        <v>30</v>
      </c>
      <c r="B544" s="142" t="s">
        <v>16</v>
      </c>
      <c r="C544" s="141" t="s">
        <v>11</v>
      </c>
      <c r="D544" s="143">
        <v>547</v>
      </c>
      <c r="E544" s="144">
        <v>32.18</v>
      </c>
    </row>
    <row r="545" spans="1:5" x14ac:dyDescent="0.25">
      <c r="A545" s="141">
        <v>35</v>
      </c>
      <c r="B545" s="142" t="s">
        <v>16</v>
      </c>
      <c r="C545" s="141" t="s">
        <v>11</v>
      </c>
      <c r="D545" s="143">
        <v>573</v>
      </c>
      <c r="E545" s="144">
        <v>33.71</v>
      </c>
    </row>
    <row r="546" spans="1:5" x14ac:dyDescent="0.25">
      <c r="A546" s="141">
        <v>40</v>
      </c>
      <c r="B546" s="142" t="s">
        <v>16</v>
      </c>
      <c r="C546" s="141" t="s">
        <v>11</v>
      </c>
      <c r="D546" s="143">
        <v>600</v>
      </c>
      <c r="E546" s="144">
        <v>35.29</v>
      </c>
    </row>
    <row r="547" spans="1:5" x14ac:dyDescent="0.25">
      <c r="A547" s="141">
        <v>45</v>
      </c>
      <c r="B547" s="142" t="s">
        <v>16</v>
      </c>
      <c r="C547" s="141" t="s">
        <v>11</v>
      </c>
      <c r="D547" s="143">
        <v>626</v>
      </c>
      <c r="E547" s="144">
        <v>36.82</v>
      </c>
    </row>
    <row r="548" spans="1:5" x14ac:dyDescent="0.25">
      <c r="A548" s="141">
        <v>50</v>
      </c>
      <c r="B548" s="142" t="s">
        <v>16</v>
      </c>
      <c r="C548" s="141" t="s">
        <v>11</v>
      </c>
      <c r="D548" s="143">
        <v>653</v>
      </c>
      <c r="E548" s="144">
        <v>38.409999999999997</v>
      </c>
    </row>
    <row r="549" spans="1:5" x14ac:dyDescent="0.25">
      <c r="A549" s="141">
        <v>55</v>
      </c>
      <c r="B549" s="142" t="s">
        <v>16</v>
      </c>
      <c r="C549" s="141" t="s">
        <v>11</v>
      </c>
      <c r="D549" s="143">
        <v>680</v>
      </c>
      <c r="E549" s="144">
        <v>40</v>
      </c>
    </row>
    <row r="550" spans="1:5" x14ac:dyDescent="0.25">
      <c r="A550" s="141">
        <v>60</v>
      </c>
      <c r="B550" s="142" t="s">
        <v>16</v>
      </c>
      <c r="C550" s="141" t="s">
        <v>11</v>
      </c>
      <c r="D550" s="143">
        <v>707</v>
      </c>
      <c r="E550" s="144">
        <v>41.59</v>
      </c>
    </row>
    <row r="551" spans="1:5" x14ac:dyDescent="0.25">
      <c r="A551" s="141">
        <v>65</v>
      </c>
      <c r="B551" s="142" t="s">
        <v>16</v>
      </c>
      <c r="C551" s="141" t="s">
        <v>11</v>
      </c>
      <c r="D551" s="143">
        <v>734</v>
      </c>
      <c r="E551" s="144">
        <v>43.18</v>
      </c>
    </row>
    <row r="552" spans="1:5" x14ac:dyDescent="0.25">
      <c r="A552" s="141">
        <v>70</v>
      </c>
      <c r="B552" s="142" t="s">
        <v>16</v>
      </c>
      <c r="C552" s="141" t="s">
        <v>11</v>
      </c>
      <c r="D552" s="143">
        <v>760</v>
      </c>
      <c r="E552" s="144">
        <v>44.71</v>
      </c>
    </row>
    <row r="553" spans="1:5" x14ac:dyDescent="0.25">
      <c r="A553" s="141">
        <v>75</v>
      </c>
      <c r="B553" s="142" t="s">
        <v>16</v>
      </c>
      <c r="C553" s="141" t="s">
        <v>11</v>
      </c>
      <c r="D553" s="143">
        <v>786</v>
      </c>
      <c r="E553" s="144">
        <v>46.24</v>
      </c>
    </row>
    <row r="554" spans="1:5" x14ac:dyDescent="0.25">
      <c r="A554" s="141">
        <v>80</v>
      </c>
      <c r="B554" s="142" t="s">
        <v>16</v>
      </c>
      <c r="C554" s="141" t="s">
        <v>11</v>
      </c>
      <c r="D554" s="143">
        <v>813</v>
      </c>
      <c r="E554" s="144">
        <v>47.82</v>
      </c>
    </row>
    <row r="555" spans="1:5" x14ac:dyDescent="0.25">
      <c r="A555" s="141">
        <v>85</v>
      </c>
      <c r="B555" s="142" t="s">
        <v>16</v>
      </c>
      <c r="C555" s="141" t="s">
        <v>11</v>
      </c>
      <c r="D555" s="143">
        <v>840</v>
      </c>
      <c r="E555" s="144">
        <v>49.41</v>
      </c>
    </row>
    <row r="556" spans="1:5" x14ac:dyDescent="0.25">
      <c r="A556" s="141">
        <v>90</v>
      </c>
      <c r="B556" s="142" t="s">
        <v>16</v>
      </c>
      <c r="C556" s="141" t="s">
        <v>11</v>
      </c>
      <c r="D556" s="143">
        <v>867</v>
      </c>
      <c r="E556" s="144">
        <v>51</v>
      </c>
    </row>
    <row r="557" spans="1:5" x14ac:dyDescent="0.25">
      <c r="A557" s="141">
        <v>95</v>
      </c>
      <c r="B557" s="142" t="s">
        <v>16</v>
      </c>
      <c r="C557" s="141" t="s">
        <v>11</v>
      </c>
      <c r="D557" s="143">
        <v>894</v>
      </c>
      <c r="E557" s="144">
        <v>52.59</v>
      </c>
    </row>
    <row r="558" spans="1:5" x14ac:dyDescent="0.25">
      <c r="A558" s="141">
        <v>100</v>
      </c>
      <c r="B558" s="142" t="s">
        <v>16</v>
      </c>
      <c r="C558" s="141" t="s">
        <v>11</v>
      </c>
      <c r="D558" s="143">
        <v>921</v>
      </c>
      <c r="E558" s="144">
        <v>54.18</v>
      </c>
    </row>
    <row r="559" spans="1:5" x14ac:dyDescent="0.25">
      <c r="A559" s="141">
        <v>105</v>
      </c>
      <c r="B559" s="142" t="s">
        <v>16</v>
      </c>
      <c r="C559" s="141" t="s">
        <v>11</v>
      </c>
      <c r="D559" s="143">
        <v>946</v>
      </c>
      <c r="E559" s="144">
        <v>55.65</v>
      </c>
    </row>
    <row r="560" spans="1:5" x14ac:dyDescent="0.25">
      <c r="A560" s="141">
        <v>110</v>
      </c>
      <c r="B560" s="142" t="s">
        <v>16</v>
      </c>
      <c r="C560" s="141" t="s">
        <v>11</v>
      </c>
      <c r="D560" s="143">
        <v>973</v>
      </c>
      <c r="E560" s="144">
        <v>57.24</v>
      </c>
    </row>
    <row r="561" spans="1:5" x14ac:dyDescent="0.25">
      <c r="A561" s="141">
        <v>115</v>
      </c>
      <c r="B561" s="142" t="s">
        <v>16</v>
      </c>
      <c r="C561" s="141" t="s">
        <v>11</v>
      </c>
      <c r="D561" s="143">
        <v>1000</v>
      </c>
      <c r="E561" s="144">
        <v>58.82</v>
      </c>
    </row>
    <row r="562" spans="1:5" x14ac:dyDescent="0.25">
      <c r="A562" s="141">
        <v>120</v>
      </c>
      <c r="B562" s="142" t="s">
        <v>16</v>
      </c>
      <c r="C562" s="141" t="s">
        <v>11</v>
      </c>
      <c r="D562" s="143">
        <v>1027</v>
      </c>
      <c r="E562" s="144">
        <v>60.41</v>
      </c>
    </row>
    <row r="563" spans="1:5" x14ac:dyDescent="0.25">
      <c r="A563" s="141">
        <v>125</v>
      </c>
      <c r="B563" s="142" t="s">
        <v>16</v>
      </c>
      <c r="C563" s="141" t="s">
        <v>11</v>
      </c>
      <c r="D563" s="143">
        <v>1054</v>
      </c>
      <c r="E563" s="144">
        <v>62</v>
      </c>
    </row>
    <row r="564" spans="1:5" x14ac:dyDescent="0.25">
      <c r="A564" s="141">
        <v>130</v>
      </c>
      <c r="B564" s="142" t="s">
        <v>16</v>
      </c>
      <c r="C564" s="141" t="s">
        <v>11</v>
      </c>
      <c r="D564" s="143">
        <v>1080</v>
      </c>
      <c r="E564" s="144">
        <v>63.53</v>
      </c>
    </row>
    <row r="565" spans="1:5" x14ac:dyDescent="0.25">
      <c r="A565" s="141">
        <v>135</v>
      </c>
      <c r="B565" s="142" t="s">
        <v>16</v>
      </c>
      <c r="C565" s="141" t="s">
        <v>11</v>
      </c>
      <c r="D565" s="143">
        <v>1107</v>
      </c>
      <c r="E565" s="144">
        <v>65.12</v>
      </c>
    </row>
    <row r="566" spans="1:5" x14ac:dyDescent="0.25">
      <c r="A566" s="141">
        <v>140</v>
      </c>
      <c r="B566" s="142" t="s">
        <v>16</v>
      </c>
      <c r="C566" s="141" t="s">
        <v>11</v>
      </c>
      <c r="D566" s="143">
        <v>1133</v>
      </c>
      <c r="E566" s="144">
        <v>66.650000000000006</v>
      </c>
    </row>
    <row r="567" spans="1:5" x14ac:dyDescent="0.25">
      <c r="A567" s="141">
        <v>145</v>
      </c>
      <c r="B567" s="142" t="s">
        <v>16</v>
      </c>
      <c r="C567" s="141" t="s">
        <v>11</v>
      </c>
      <c r="D567" s="143">
        <v>1160</v>
      </c>
      <c r="E567" s="144">
        <v>68.239999999999995</v>
      </c>
    </row>
    <row r="568" spans="1:5" x14ac:dyDescent="0.25">
      <c r="A568" s="141">
        <v>150</v>
      </c>
      <c r="B568" s="142" t="s">
        <v>16</v>
      </c>
      <c r="C568" s="141" t="s">
        <v>11</v>
      </c>
      <c r="D568" s="143">
        <v>1187</v>
      </c>
      <c r="E568" s="144">
        <v>69.819999999999993</v>
      </c>
    </row>
    <row r="569" spans="1:5" x14ac:dyDescent="0.25">
      <c r="A569" s="141">
        <v>155</v>
      </c>
      <c r="B569" s="142" t="s">
        <v>16</v>
      </c>
      <c r="C569" s="141" t="s">
        <v>11</v>
      </c>
      <c r="D569" s="143">
        <v>1214</v>
      </c>
      <c r="E569" s="144">
        <v>71.41</v>
      </c>
    </row>
    <row r="570" spans="1:5" x14ac:dyDescent="0.25">
      <c r="A570" s="141">
        <v>160</v>
      </c>
      <c r="B570" s="142" t="s">
        <v>16</v>
      </c>
      <c r="C570" s="141" t="s">
        <v>11</v>
      </c>
      <c r="D570" s="143">
        <v>1240</v>
      </c>
      <c r="E570" s="144">
        <v>72.94</v>
      </c>
    </row>
    <row r="571" spans="1:5" x14ac:dyDescent="0.25">
      <c r="A571" s="141">
        <v>165</v>
      </c>
      <c r="B571" s="142" t="s">
        <v>16</v>
      </c>
      <c r="C571" s="141" t="s">
        <v>11</v>
      </c>
      <c r="D571" s="143">
        <v>1267</v>
      </c>
      <c r="E571" s="144">
        <v>74.53</v>
      </c>
    </row>
    <row r="572" spans="1:5" x14ac:dyDescent="0.25">
      <c r="A572" s="141">
        <v>170</v>
      </c>
      <c r="B572" s="142" t="s">
        <v>16</v>
      </c>
      <c r="C572" s="141" t="s">
        <v>11</v>
      </c>
      <c r="D572" s="143">
        <v>1294</v>
      </c>
      <c r="E572" s="144">
        <v>76.12</v>
      </c>
    </row>
    <row r="573" spans="1:5" x14ac:dyDescent="0.25">
      <c r="A573" s="141">
        <v>175</v>
      </c>
      <c r="B573" s="142" t="s">
        <v>16</v>
      </c>
      <c r="C573" s="141" t="s">
        <v>11</v>
      </c>
      <c r="D573" s="143">
        <v>1320</v>
      </c>
      <c r="E573" s="144">
        <v>77.650000000000006</v>
      </c>
    </row>
    <row r="574" spans="1:5" x14ac:dyDescent="0.25">
      <c r="A574" s="141">
        <v>180</v>
      </c>
      <c r="B574" s="142" t="s">
        <v>16</v>
      </c>
      <c r="C574" s="141" t="s">
        <v>11</v>
      </c>
      <c r="D574" s="143">
        <v>1347</v>
      </c>
      <c r="E574" s="144">
        <v>79.239999999999995</v>
      </c>
    </row>
    <row r="575" spans="1:5" x14ac:dyDescent="0.25">
      <c r="A575" s="141">
        <v>185</v>
      </c>
      <c r="B575" s="142" t="s">
        <v>16</v>
      </c>
      <c r="C575" s="141" t="s">
        <v>11</v>
      </c>
      <c r="D575" s="143">
        <v>1374</v>
      </c>
      <c r="E575" s="144">
        <v>80.819999999999993</v>
      </c>
    </row>
    <row r="576" spans="1:5" x14ac:dyDescent="0.25">
      <c r="A576" s="141">
        <v>190</v>
      </c>
      <c r="B576" s="142" t="s">
        <v>16</v>
      </c>
      <c r="C576" s="141" t="s">
        <v>11</v>
      </c>
      <c r="D576" s="143">
        <v>1400</v>
      </c>
      <c r="E576" s="144">
        <v>82.35</v>
      </c>
    </row>
    <row r="577" spans="1:5" x14ac:dyDescent="0.25">
      <c r="A577" s="141">
        <v>195</v>
      </c>
      <c r="B577" s="142" t="s">
        <v>16</v>
      </c>
      <c r="C577" s="141" t="s">
        <v>11</v>
      </c>
      <c r="D577" s="143">
        <v>1427</v>
      </c>
      <c r="E577" s="144">
        <v>83.94</v>
      </c>
    </row>
    <row r="578" spans="1:5" x14ac:dyDescent="0.25">
      <c r="A578" s="141">
        <v>200</v>
      </c>
      <c r="B578" s="142" t="s">
        <v>16</v>
      </c>
      <c r="C578" s="141" t="s">
        <v>11</v>
      </c>
      <c r="D578" s="143">
        <v>1454</v>
      </c>
      <c r="E578" s="144">
        <v>85.53</v>
      </c>
    </row>
    <row r="579" spans="1:5" x14ac:dyDescent="0.25">
      <c r="A579" s="141">
        <v>205</v>
      </c>
      <c r="B579" s="142" t="s">
        <v>16</v>
      </c>
      <c r="C579" s="141" t="s">
        <v>11</v>
      </c>
      <c r="D579" s="143">
        <v>1481</v>
      </c>
      <c r="E579" s="144">
        <v>87.12</v>
      </c>
    </row>
    <row r="580" spans="1:5" x14ac:dyDescent="0.25">
      <c r="A580" s="141">
        <v>210</v>
      </c>
      <c r="B580" s="142" t="s">
        <v>16</v>
      </c>
      <c r="C580" s="141" t="s">
        <v>11</v>
      </c>
      <c r="D580" s="143">
        <v>1508</v>
      </c>
      <c r="E580" s="144">
        <v>88.71</v>
      </c>
    </row>
    <row r="581" spans="1:5" x14ac:dyDescent="0.25">
      <c r="A581" s="141">
        <v>215</v>
      </c>
      <c r="B581" s="142" t="s">
        <v>16</v>
      </c>
      <c r="C581" s="141" t="s">
        <v>11</v>
      </c>
      <c r="D581" s="143">
        <v>1533</v>
      </c>
      <c r="E581" s="144">
        <v>90.18</v>
      </c>
    </row>
    <row r="582" spans="1:5" x14ac:dyDescent="0.25">
      <c r="A582" s="141">
        <v>220</v>
      </c>
      <c r="B582" s="142" t="s">
        <v>16</v>
      </c>
      <c r="C582" s="141" t="s">
        <v>11</v>
      </c>
      <c r="D582" s="143">
        <v>1560</v>
      </c>
      <c r="E582" s="144">
        <v>91.76</v>
      </c>
    </row>
    <row r="583" spans="1:5" x14ac:dyDescent="0.25">
      <c r="A583" s="141">
        <v>225</v>
      </c>
      <c r="B583" s="142" t="s">
        <v>16</v>
      </c>
      <c r="C583" s="141" t="s">
        <v>11</v>
      </c>
      <c r="D583" s="143">
        <v>1587</v>
      </c>
      <c r="E583" s="144">
        <v>93.35</v>
      </c>
    </row>
    <row r="584" spans="1:5" x14ac:dyDescent="0.25">
      <c r="A584" s="141">
        <v>230</v>
      </c>
      <c r="B584" s="142" t="s">
        <v>16</v>
      </c>
      <c r="C584" s="141" t="s">
        <v>11</v>
      </c>
      <c r="D584" s="143">
        <v>1614</v>
      </c>
      <c r="E584" s="144">
        <v>94.94</v>
      </c>
    </row>
    <row r="585" spans="1:5" x14ac:dyDescent="0.25">
      <c r="A585" s="141">
        <v>235</v>
      </c>
      <c r="B585" s="142" t="s">
        <v>16</v>
      </c>
      <c r="C585" s="141" t="s">
        <v>11</v>
      </c>
      <c r="D585" s="143">
        <v>1641</v>
      </c>
      <c r="E585" s="144">
        <v>96.53</v>
      </c>
    </row>
    <row r="586" spans="1:5" x14ac:dyDescent="0.25">
      <c r="A586" s="141">
        <v>240</v>
      </c>
      <c r="B586" s="142" t="s">
        <v>16</v>
      </c>
      <c r="C586" s="141" t="s">
        <v>11</v>
      </c>
      <c r="D586" s="143">
        <v>1668</v>
      </c>
      <c r="E586" s="144">
        <v>98.12</v>
      </c>
    </row>
    <row r="587" spans="1:5" x14ac:dyDescent="0.25">
      <c r="A587" s="141">
        <v>245</v>
      </c>
      <c r="B587" s="142" t="s">
        <v>16</v>
      </c>
      <c r="C587" s="141" t="s">
        <v>11</v>
      </c>
      <c r="D587" s="143">
        <v>1693</v>
      </c>
      <c r="E587" s="144">
        <v>99.59</v>
      </c>
    </row>
    <row r="588" spans="1:5" x14ac:dyDescent="0.25">
      <c r="A588" s="141">
        <v>250</v>
      </c>
      <c r="B588" s="142" t="s">
        <v>16</v>
      </c>
      <c r="C588" s="141" t="s">
        <v>11</v>
      </c>
      <c r="D588" s="143">
        <v>1720</v>
      </c>
      <c r="E588" s="144">
        <v>101.18</v>
      </c>
    </row>
    <row r="589" spans="1:5" x14ac:dyDescent="0.25">
      <c r="A589" s="141">
        <v>260</v>
      </c>
      <c r="B589" s="142" t="s">
        <v>16</v>
      </c>
      <c r="C589" s="141" t="s">
        <v>11</v>
      </c>
      <c r="D589" s="143">
        <v>1774</v>
      </c>
      <c r="E589" s="144">
        <v>104.35</v>
      </c>
    </row>
    <row r="590" spans="1:5" x14ac:dyDescent="0.25">
      <c r="A590" s="141">
        <v>265</v>
      </c>
      <c r="B590" s="142" t="s">
        <v>16</v>
      </c>
      <c r="C590" s="141" t="s">
        <v>11</v>
      </c>
      <c r="D590" s="143">
        <v>1801</v>
      </c>
      <c r="E590" s="144">
        <v>105.94</v>
      </c>
    </row>
    <row r="591" spans="1:5" x14ac:dyDescent="0.25">
      <c r="A591" s="141">
        <v>270</v>
      </c>
      <c r="B591" s="142" t="s">
        <v>16</v>
      </c>
      <c r="C591" s="141" t="s">
        <v>11</v>
      </c>
      <c r="D591" s="143">
        <v>1828</v>
      </c>
      <c r="E591" s="144">
        <v>107.53</v>
      </c>
    </row>
    <row r="592" spans="1:5" x14ac:dyDescent="0.25">
      <c r="A592" s="141">
        <v>275</v>
      </c>
      <c r="B592" s="142" t="s">
        <v>16</v>
      </c>
      <c r="C592" s="141" t="s">
        <v>11</v>
      </c>
      <c r="D592" s="143">
        <v>1856</v>
      </c>
      <c r="E592" s="144">
        <v>109.18</v>
      </c>
    </row>
    <row r="593" spans="1:5" x14ac:dyDescent="0.25">
      <c r="A593" s="141">
        <v>280</v>
      </c>
      <c r="B593" s="142" t="s">
        <v>16</v>
      </c>
      <c r="C593" s="141" t="s">
        <v>11</v>
      </c>
      <c r="D593" s="143">
        <v>1880</v>
      </c>
      <c r="E593" s="144">
        <v>110.59</v>
      </c>
    </row>
    <row r="594" spans="1:5" x14ac:dyDescent="0.25">
      <c r="A594" s="141">
        <v>285</v>
      </c>
      <c r="B594" s="142" t="s">
        <v>16</v>
      </c>
      <c r="C594" s="141" t="s">
        <v>11</v>
      </c>
      <c r="D594" s="143">
        <v>1907</v>
      </c>
      <c r="E594" s="144">
        <v>112.18</v>
      </c>
    </row>
    <row r="595" spans="1:5" x14ac:dyDescent="0.25">
      <c r="A595" s="141">
        <v>290</v>
      </c>
      <c r="B595" s="142" t="s">
        <v>16</v>
      </c>
      <c r="C595" s="141" t="s">
        <v>11</v>
      </c>
      <c r="D595" s="143">
        <v>1934</v>
      </c>
      <c r="E595" s="144">
        <v>113.76</v>
      </c>
    </row>
    <row r="596" spans="1:5" x14ac:dyDescent="0.25">
      <c r="A596" s="141">
        <v>300</v>
      </c>
      <c r="B596" s="142" t="s">
        <v>16</v>
      </c>
      <c r="C596" s="141" t="s">
        <v>11</v>
      </c>
      <c r="D596" s="143">
        <v>1988</v>
      </c>
      <c r="E596" s="144">
        <v>116.94</v>
      </c>
    </row>
    <row r="597" spans="1:5" x14ac:dyDescent="0.25">
      <c r="A597" s="141">
        <v>305</v>
      </c>
      <c r="B597" s="142" t="s">
        <v>16</v>
      </c>
      <c r="C597" s="141" t="s">
        <v>11</v>
      </c>
      <c r="D597" s="143">
        <v>2014</v>
      </c>
      <c r="E597" s="144">
        <v>118.47</v>
      </c>
    </row>
    <row r="598" spans="1:5" x14ac:dyDescent="0.25">
      <c r="A598" s="141">
        <v>310</v>
      </c>
      <c r="B598" s="142" t="s">
        <v>16</v>
      </c>
      <c r="C598" s="141" t="s">
        <v>11</v>
      </c>
      <c r="D598" s="143">
        <v>2041</v>
      </c>
      <c r="E598" s="144">
        <v>120.06</v>
      </c>
    </row>
    <row r="599" spans="1:5" x14ac:dyDescent="0.25">
      <c r="A599" s="141">
        <v>315</v>
      </c>
      <c r="B599" s="142" t="s">
        <v>16</v>
      </c>
      <c r="C599" s="141" t="s">
        <v>11</v>
      </c>
      <c r="D599" s="143">
        <v>2068</v>
      </c>
      <c r="E599" s="144">
        <v>121.65</v>
      </c>
    </row>
    <row r="600" spans="1:5" x14ac:dyDescent="0.25">
      <c r="A600" s="141" t="s">
        <v>208</v>
      </c>
      <c r="B600" s="142" t="s">
        <v>16</v>
      </c>
      <c r="C600" s="141" t="s">
        <v>15</v>
      </c>
      <c r="D600" s="143">
        <v>224</v>
      </c>
      <c r="E600" s="144" t="s">
        <v>12</v>
      </c>
    </row>
    <row r="601" spans="1:5" x14ac:dyDescent="0.25">
      <c r="A601" s="141">
        <v>10</v>
      </c>
      <c r="B601" s="142" t="s">
        <v>16</v>
      </c>
      <c r="C601" s="141" t="s">
        <v>15</v>
      </c>
      <c r="D601" s="143">
        <v>510</v>
      </c>
      <c r="E601" s="144">
        <v>30</v>
      </c>
    </row>
    <row r="602" spans="1:5" x14ac:dyDescent="0.25">
      <c r="A602" s="141">
        <v>15</v>
      </c>
      <c r="B602" s="142" t="s">
        <v>16</v>
      </c>
      <c r="C602" s="141" t="s">
        <v>15</v>
      </c>
      <c r="D602" s="143">
        <v>510</v>
      </c>
      <c r="E602" s="144">
        <v>30</v>
      </c>
    </row>
    <row r="603" spans="1:5" x14ac:dyDescent="0.25">
      <c r="A603" s="141">
        <v>20</v>
      </c>
      <c r="B603" s="142" t="s">
        <v>16</v>
      </c>
      <c r="C603" s="141" t="s">
        <v>15</v>
      </c>
      <c r="D603" s="143">
        <v>510</v>
      </c>
      <c r="E603" s="144">
        <v>30</v>
      </c>
    </row>
    <row r="604" spans="1:5" x14ac:dyDescent="0.25">
      <c r="A604" s="141">
        <v>25</v>
      </c>
      <c r="B604" s="142" t="s">
        <v>16</v>
      </c>
      <c r="C604" s="141" t="s">
        <v>15</v>
      </c>
      <c r="D604" s="143">
        <v>553</v>
      </c>
      <c r="E604" s="144">
        <v>32.53</v>
      </c>
    </row>
    <row r="605" spans="1:5" x14ac:dyDescent="0.25">
      <c r="A605" s="141">
        <v>30</v>
      </c>
      <c r="B605" s="142" t="s">
        <v>16</v>
      </c>
      <c r="C605" s="141" t="s">
        <v>15</v>
      </c>
      <c r="D605" s="143">
        <v>596</v>
      </c>
      <c r="E605" s="144">
        <v>35.06</v>
      </c>
    </row>
    <row r="606" spans="1:5" x14ac:dyDescent="0.25">
      <c r="A606" s="141">
        <v>35</v>
      </c>
      <c r="B606" s="142" t="s">
        <v>16</v>
      </c>
      <c r="C606" s="141" t="s">
        <v>15</v>
      </c>
      <c r="D606" s="143">
        <v>640</v>
      </c>
      <c r="E606" s="144">
        <v>37.65</v>
      </c>
    </row>
    <row r="607" spans="1:5" x14ac:dyDescent="0.25">
      <c r="A607" s="141">
        <v>40</v>
      </c>
      <c r="B607" s="142" t="s">
        <v>16</v>
      </c>
      <c r="C607" s="141" t="s">
        <v>15</v>
      </c>
      <c r="D607" s="143">
        <v>683</v>
      </c>
      <c r="E607" s="144">
        <v>40.18</v>
      </c>
    </row>
    <row r="608" spans="1:5" x14ac:dyDescent="0.25">
      <c r="A608" s="141">
        <v>45</v>
      </c>
      <c r="B608" s="142" t="s">
        <v>16</v>
      </c>
      <c r="C608" s="141" t="s">
        <v>15</v>
      </c>
      <c r="D608" s="143">
        <v>726</v>
      </c>
      <c r="E608" s="144">
        <v>42.71</v>
      </c>
    </row>
    <row r="609" spans="1:5" x14ac:dyDescent="0.25">
      <c r="A609" s="141">
        <v>50</v>
      </c>
      <c r="B609" s="142" t="s">
        <v>16</v>
      </c>
      <c r="C609" s="141" t="s">
        <v>15</v>
      </c>
      <c r="D609" s="143">
        <v>769</v>
      </c>
      <c r="E609" s="144">
        <v>45.24</v>
      </c>
    </row>
    <row r="610" spans="1:5" x14ac:dyDescent="0.25">
      <c r="A610" s="141">
        <v>55</v>
      </c>
      <c r="B610" s="142" t="s">
        <v>16</v>
      </c>
      <c r="C610" s="141" t="s">
        <v>15</v>
      </c>
      <c r="D610" s="143">
        <v>813</v>
      </c>
      <c r="E610" s="144">
        <v>47.82</v>
      </c>
    </row>
    <row r="611" spans="1:5" x14ac:dyDescent="0.25">
      <c r="A611" s="141">
        <v>60</v>
      </c>
      <c r="B611" s="142" t="s">
        <v>16</v>
      </c>
      <c r="C611" s="141" t="s">
        <v>15</v>
      </c>
      <c r="D611" s="143">
        <v>856</v>
      </c>
      <c r="E611" s="144">
        <v>50.35</v>
      </c>
    </row>
    <row r="612" spans="1:5" x14ac:dyDescent="0.25">
      <c r="A612" s="141">
        <v>65</v>
      </c>
      <c r="B612" s="142" t="s">
        <v>16</v>
      </c>
      <c r="C612" s="141" t="s">
        <v>15</v>
      </c>
      <c r="D612" s="143">
        <v>899</v>
      </c>
      <c r="E612" s="144">
        <v>52.88</v>
      </c>
    </row>
    <row r="613" spans="1:5" x14ac:dyDescent="0.25">
      <c r="A613" s="141">
        <v>70</v>
      </c>
      <c r="B613" s="142" t="s">
        <v>16</v>
      </c>
      <c r="C613" s="141" t="s">
        <v>15</v>
      </c>
      <c r="D613" s="143">
        <v>943</v>
      </c>
      <c r="E613" s="144">
        <v>55.47</v>
      </c>
    </row>
    <row r="614" spans="1:5" x14ac:dyDescent="0.25">
      <c r="A614" s="141">
        <v>75</v>
      </c>
      <c r="B614" s="142" t="s">
        <v>16</v>
      </c>
      <c r="C614" s="141" t="s">
        <v>15</v>
      </c>
      <c r="D614" s="143">
        <v>987</v>
      </c>
      <c r="E614" s="144">
        <v>58.06</v>
      </c>
    </row>
    <row r="615" spans="1:5" x14ac:dyDescent="0.25">
      <c r="A615" s="141">
        <v>80</v>
      </c>
      <c r="B615" s="142" t="s">
        <v>16</v>
      </c>
      <c r="C615" s="141" t="s">
        <v>15</v>
      </c>
      <c r="D615" s="143">
        <v>1029</v>
      </c>
      <c r="E615" s="144">
        <v>60.53</v>
      </c>
    </row>
    <row r="616" spans="1:5" x14ac:dyDescent="0.25">
      <c r="A616" s="141">
        <v>85</v>
      </c>
      <c r="B616" s="142" t="s">
        <v>16</v>
      </c>
      <c r="C616" s="141" t="s">
        <v>15</v>
      </c>
      <c r="D616" s="143">
        <v>1073</v>
      </c>
      <c r="E616" s="144">
        <v>63.12</v>
      </c>
    </row>
    <row r="617" spans="1:5" x14ac:dyDescent="0.25">
      <c r="A617" s="141">
        <v>90</v>
      </c>
      <c r="B617" s="142" t="s">
        <v>16</v>
      </c>
      <c r="C617" s="141" t="s">
        <v>15</v>
      </c>
      <c r="D617" s="143">
        <v>1117</v>
      </c>
      <c r="E617" s="144">
        <v>65.709999999999994</v>
      </c>
    </row>
    <row r="618" spans="1:5" x14ac:dyDescent="0.25">
      <c r="A618" s="141">
        <v>95</v>
      </c>
      <c r="B618" s="142" t="s">
        <v>16</v>
      </c>
      <c r="C618" s="141" t="s">
        <v>15</v>
      </c>
      <c r="D618" s="143">
        <v>1159</v>
      </c>
      <c r="E618" s="144">
        <v>68.180000000000007</v>
      </c>
    </row>
    <row r="619" spans="1:5" x14ac:dyDescent="0.25">
      <c r="A619" s="141">
        <v>100</v>
      </c>
      <c r="B619" s="142" t="s">
        <v>16</v>
      </c>
      <c r="C619" s="141" t="s">
        <v>15</v>
      </c>
      <c r="D619" s="143">
        <v>1203</v>
      </c>
      <c r="E619" s="144">
        <v>70.760000000000005</v>
      </c>
    </row>
    <row r="620" spans="1:5" x14ac:dyDescent="0.25">
      <c r="A620" s="141">
        <v>105</v>
      </c>
      <c r="B620" s="142" t="s">
        <v>16</v>
      </c>
      <c r="C620" s="141" t="s">
        <v>15</v>
      </c>
      <c r="D620" s="143">
        <v>1247</v>
      </c>
      <c r="E620" s="144">
        <v>73.349999999999994</v>
      </c>
    </row>
    <row r="621" spans="1:5" x14ac:dyDescent="0.25">
      <c r="A621" s="141">
        <v>110</v>
      </c>
      <c r="B621" s="142" t="s">
        <v>16</v>
      </c>
      <c r="C621" s="141" t="s">
        <v>15</v>
      </c>
      <c r="D621" s="143">
        <v>1289</v>
      </c>
      <c r="E621" s="144">
        <v>75.819999999999993</v>
      </c>
    </row>
    <row r="622" spans="1:5" x14ac:dyDescent="0.25">
      <c r="A622" s="141">
        <v>115</v>
      </c>
      <c r="B622" s="142" t="s">
        <v>16</v>
      </c>
      <c r="C622" s="141" t="s">
        <v>15</v>
      </c>
      <c r="D622" s="143">
        <v>1333</v>
      </c>
      <c r="E622" s="144">
        <v>78.41</v>
      </c>
    </row>
    <row r="623" spans="1:5" x14ac:dyDescent="0.25">
      <c r="A623" s="141">
        <v>120</v>
      </c>
      <c r="B623" s="142" t="s">
        <v>16</v>
      </c>
      <c r="C623" s="141" t="s">
        <v>15</v>
      </c>
      <c r="D623" s="143">
        <v>1376</v>
      </c>
      <c r="E623" s="144">
        <v>80.94</v>
      </c>
    </row>
    <row r="624" spans="1:5" x14ac:dyDescent="0.25">
      <c r="A624" s="141">
        <v>125</v>
      </c>
      <c r="B624" s="142" t="s">
        <v>16</v>
      </c>
      <c r="C624" s="141" t="s">
        <v>15</v>
      </c>
      <c r="D624" s="143">
        <v>1420</v>
      </c>
      <c r="E624" s="144">
        <v>83.53</v>
      </c>
    </row>
    <row r="625" spans="1:5" x14ac:dyDescent="0.25">
      <c r="A625" s="141">
        <v>130</v>
      </c>
      <c r="B625" s="142" t="s">
        <v>16</v>
      </c>
      <c r="C625" s="141" t="s">
        <v>15</v>
      </c>
      <c r="D625" s="143">
        <v>1463</v>
      </c>
      <c r="E625" s="144">
        <v>86.06</v>
      </c>
    </row>
    <row r="626" spans="1:5" x14ac:dyDescent="0.25">
      <c r="A626" s="141">
        <v>135</v>
      </c>
      <c r="B626" s="142" t="s">
        <v>16</v>
      </c>
      <c r="C626" s="141" t="s">
        <v>15</v>
      </c>
      <c r="D626" s="143">
        <v>1506</v>
      </c>
      <c r="E626" s="144">
        <v>88.59</v>
      </c>
    </row>
    <row r="627" spans="1:5" x14ac:dyDescent="0.25">
      <c r="A627" s="141">
        <v>140</v>
      </c>
      <c r="B627" s="142" t="s">
        <v>16</v>
      </c>
      <c r="C627" s="141" t="s">
        <v>15</v>
      </c>
      <c r="D627" s="143">
        <v>1550</v>
      </c>
      <c r="E627" s="144">
        <v>91.18</v>
      </c>
    </row>
    <row r="628" spans="1:5" x14ac:dyDescent="0.25">
      <c r="A628" s="141">
        <v>145</v>
      </c>
      <c r="B628" s="142" t="s">
        <v>16</v>
      </c>
      <c r="C628" s="141" t="s">
        <v>15</v>
      </c>
      <c r="D628" s="143">
        <v>1593</v>
      </c>
      <c r="E628" s="144">
        <v>93.71</v>
      </c>
    </row>
    <row r="629" spans="1:5" x14ac:dyDescent="0.25">
      <c r="A629" s="141">
        <v>150</v>
      </c>
      <c r="B629" s="142" t="s">
        <v>16</v>
      </c>
      <c r="C629" s="141" t="s">
        <v>15</v>
      </c>
      <c r="D629" s="143">
        <v>1636</v>
      </c>
      <c r="E629" s="144">
        <v>96.24</v>
      </c>
    </row>
    <row r="630" spans="1:5" x14ac:dyDescent="0.25">
      <c r="A630" s="141">
        <v>155</v>
      </c>
      <c r="B630" s="142" t="s">
        <v>16</v>
      </c>
      <c r="C630" s="141" t="s">
        <v>15</v>
      </c>
      <c r="D630" s="143">
        <v>1680</v>
      </c>
      <c r="E630" s="144">
        <v>98.82</v>
      </c>
    </row>
    <row r="631" spans="1:5" x14ac:dyDescent="0.25">
      <c r="A631" s="141">
        <v>160</v>
      </c>
      <c r="B631" s="142" t="s">
        <v>16</v>
      </c>
      <c r="C631" s="141" t="s">
        <v>15</v>
      </c>
      <c r="D631" s="143">
        <v>1723</v>
      </c>
      <c r="E631" s="144">
        <v>101.35</v>
      </c>
    </row>
    <row r="632" spans="1:5" x14ac:dyDescent="0.25">
      <c r="A632" s="141">
        <v>165</v>
      </c>
      <c r="B632" s="142" t="s">
        <v>16</v>
      </c>
      <c r="C632" s="141" t="s">
        <v>15</v>
      </c>
      <c r="D632" s="143">
        <v>1766</v>
      </c>
      <c r="E632" s="144">
        <v>103.88</v>
      </c>
    </row>
    <row r="633" spans="1:5" x14ac:dyDescent="0.25">
      <c r="A633" s="141">
        <v>170</v>
      </c>
      <c r="B633" s="142" t="s">
        <v>16</v>
      </c>
      <c r="C633" s="141" t="s">
        <v>15</v>
      </c>
      <c r="D633" s="143">
        <v>1810</v>
      </c>
      <c r="E633" s="144">
        <v>106.47</v>
      </c>
    </row>
    <row r="634" spans="1:5" x14ac:dyDescent="0.25">
      <c r="A634" s="141">
        <v>175</v>
      </c>
      <c r="B634" s="142" t="s">
        <v>16</v>
      </c>
      <c r="C634" s="141" t="s">
        <v>15</v>
      </c>
      <c r="D634" s="143">
        <v>1854</v>
      </c>
      <c r="E634" s="144">
        <v>109.06</v>
      </c>
    </row>
    <row r="635" spans="1:5" x14ac:dyDescent="0.25">
      <c r="A635" s="141">
        <v>180</v>
      </c>
      <c r="B635" s="142" t="s">
        <v>16</v>
      </c>
      <c r="C635" s="141" t="s">
        <v>15</v>
      </c>
      <c r="D635" s="143">
        <v>1896</v>
      </c>
      <c r="E635" s="144">
        <v>111.53</v>
      </c>
    </row>
    <row r="636" spans="1:5" x14ac:dyDescent="0.25">
      <c r="A636" s="141">
        <v>185</v>
      </c>
      <c r="B636" s="142" t="s">
        <v>16</v>
      </c>
      <c r="C636" s="141" t="s">
        <v>15</v>
      </c>
      <c r="D636" s="143">
        <v>1940</v>
      </c>
      <c r="E636" s="144">
        <v>114.12</v>
      </c>
    </row>
    <row r="637" spans="1:5" x14ac:dyDescent="0.25">
      <c r="A637" s="141">
        <v>190</v>
      </c>
      <c r="B637" s="142" t="s">
        <v>16</v>
      </c>
      <c r="C637" s="141" t="s">
        <v>15</v>
      </c>
      <c r="D637" s="143">
        <v>1984</v>
      </c>
      <c r="E637" s="144">
        <v>116.71</v>
      </c>
    </row>
    <row r="638" spans="1:5" x14ac:dyDescent="0.25">
      <c r="A638" s="141">
        <v>195</v>
      </c>
      <c r="B638" s="142" t="s">
        <v>16</v>
      </c>
      <c r="C638" s="141" t="s">
        <v>15</v>
      </c>
      <c r="D638" s="143">
        <v>2026</v>
      </c>
      <c r="E638" s="144">
        <v>119.18</v>
      </c>
    </row>
    <row r="639" spans="1:5" x14ac:dyDescent="0.25">
      <c r="A639" s="141">
        <v>200</v>
      </c>
      <c r="B639" s="142" t="s">
        <v>16</v>
      </c>
      <c r="C639" s="141" t="s">
        <v>15</v>
      </c>
      <c r="D639" s="143">
        <v>2070</v>
      </c>
      <c r="E639" s="144">
        <v>121.76</v>
      </c>
    </row>
    <row r="640" spans="1:5" x14ac:dyDescent="0.25">
      <c r="A640" s="141">
        <v>205</v>
      </c>
      <c r="B640" s="142" t="s">
        <v>16</v>
      </c>
      <c r="C640" s="141" t="s">
        <v>15</v>
      </c>
      <c r="D640" s="143">
        <v>2113</v>
      </c>
      <c r="E640" s="144">
        <v>124.29</v>
      </c>
    </row>
    <row r="641" spans="1:5" x14ac:dyDescent="0.25">
      <c r="A641" s="141">
        <v>210</v>
      </c>
      <c r="B641" s="142" t="s">
        <v>16</v>
      </c>
      <c r="C641" s="141" t="s">
        <v>15</v>
      </c>
      <c r="D641" s="143">
        <v>2157</v>
      </c>
      <c r="E641" s="144">
        <v>126.88</v>
      </c>
    </row>
    <row r="642" spans="1:5" x14ac:dyDescent="0.25">
      <c r="A642" s="141">
        <v>215</v>
      </c>
      <c r="B642" s="142" t="s">
        <v>16</v>
      </c>
      <c r="C642" s="141" t="s">
        <v>15</v>
      </c>
      <c r="D642" s="143">
        <v>2200</v>
      </c>
      <c r="E642" s="144">
        <v>129.41</v>
      </c>
    </row>
    <row r="643" spans="1:5" x14ac:dyDescent="0.25">
      <c r="A643" s="141">
        <v>220</v>
      </c>
      <c r="B643" s="142" t="s">
        <v>16</v>
      </c>
      <c r="C643" s="141" t="s">
        <v>15</v>
      </c>
      <c r="D643" s="143">
        <v>2243</v>
      </c>
      <c r="E643" s="144">
        <v>131.94</v>
      </c>
    </row>
    <row r="644" spans="1:5" x14ac:dyDescent="0.25">
      <c r="A644" s="141">
        <v>225</v>
      </c>
      <c r="B644" s="142" t="s">
        <v>16</v>
      </c>
      <c r="C644" s="141" t="s">
        <v>15</v>
      </c>
      <c r="D644" s="143">
        <v>2287</v>
      </c>
      <c r="E644" s="144">
        <v>134.53</v>
      </c>
    </row>
    <row r="645" spans="1:5" x14ac:dyDescent="0.25">
      <c r="A645" s="141">
        <v>230</v>
      </c>
      <c r="B645" s="142" t="s">
        <v>16</v>
      </c>
      <c r="C645" s="141" t="s">
        <v>15</v>
      </c>
      <c r="D645" s="143">
        <v>2330</v>
      </c>
      <c r="E645" s="144">
        <v>137.06</v>
      </c>
    </row>
    <row r="646" spans="1:5" x14ac:dyDescent="0.25">
      <c r="A646" s="141">
        <v>235</v>
      </c>
      <c r="B646" s="142" t="s">
        <v>16</v>
      </c>
      <c r="C646" s="141" t="s">
        <v>15</v>
      </c>
      <c r="D646" s="143">
        <v>2373</v>
      </c>
      <c r="E646" s="144">
        <v>139.59</v>
      </c>
    </row>
    <row r="647" spans="1:5" x14ac:dyDescent="0.25">
      <c r="A647" s="141">
        <v>240</v>
      </c>
      <c r="B647" s="142" t="s">
        <v>16</v>
      </c>
      <c r="C647" s="141" t="s">
        <v>15</v>
      </c>
      <c r="D647" s="143">
        <v>2417</v>
      </c>
      <c r="E647" s="144">
        <v>142.18</v>
      </c>
    </row>
    <row r="648" spans="1:5" x14ac:dyDescent="0.25">
      <c r="A648" s="141">
        <v>245</v>
      </c>
      <c r="B648" s="142" t="s">
        <v>16</v>
      </c>
      <c r="C648" s="141" t="s">
        <v>15</v>
      </c>
      <c r="D648" s="143">
        <v>2460</v>
      </c>
      <c r="E648" s="144">
        <v>144.71</v>
      </c>
    </row>
    <row r="649" spans="1:5" x14ac:dyDescent="0.25">
      <c r="A649" s="141">
        <v>250</v>
      </c>
      <c r="B649" s="142" t="s">
        <v>16</v>
      </c>
      <c r="C649" s="141" t="s">
        <v>15</v>
      </c>
      <c r="D649" s="143">
        <v>2503</v>
      </c>
      <c r="E649" s="144">
        <v>147.24</v>
      </c>
    </row>
    <row r="650" spans="1:5" x14ac:dyDescent="0.25">
      <c r="A650" s="141">
        <v>260</v>
      </c>
      <c r="B650" s="142" t="s">
        <v>16</v>
      </c>
      <c r="C650" s="141" t="s">
        <v>15</v>
      </c>
      <c r="D650" s="143">
        <v>2591</v>
      </c>
      <c r="E650" s="144">
        <v>152.41</v>
      </c>
    </row>
    <row r="651" spans="1:5" x14ac:dyDescent="0.25">
      <c r="A651" s="141">
        <v>265</v>
      </c>
      <c r="B651" s="142" t="s">
        <v>16</v>
      </c>
      <c r="C651" s="141" t="s">
        <v>15</v>
      </c>
      <c r="D651" s="143">
        <v>2633</v>
      </c>
      <c r="E651" s="144">
        <v>154.88</v>
      </c>
    </row>
    <row r="652" spans="1:5" x14ac:dyDescent="0.25">
      <c r="A652" s="141">
        <v>270</v>
      </c>
      <c r="B652" s="142" t="s">
        <v>16</v>
      </c>
      <c r="C652" s="141" t="s">
        <v>15</v>
      </c>
      <c r="D652" s="143">
        <v>2677</v>
      </c>
      <c r="E652" s="144">
        <v>157.47</v>
      </c>
    </row>
    <row r="653" spans="1:5" x14ac:dyDescent="0.25">
      <c r="A653" s="141">
        <v>275</v>
      </c>
      <c r="B653" s="142" t="s">
        <v>16</v>
      </c>
      <c r="C653" s="141" t="s">
        <v>15</v>
      </c>
      <c r="D653" s="143">
        <v>2723</v>
      </c>
      <c r="E653" s="144">
        <v>160.18</v>
      </c>
    </row>
    <row r="654" spans="1:5" x14ac:dyDescent="0.25">
      <c r="A654" s="141">
        <v>280</v>
      </c>
      <c r="B654" s="142" t="s">
        <v>16</v>
      </c>
      <c r="C654" s="141" t="s">
        <v>15</v>
      </c>
      <c r="D654" s="143">
        <v>2763</v>
      </c>
      <c r="E654" s="144">
        <v>162.53</v>
      </c>
    </row>
    <row r="655" spans="1:5" x14ac:dyDescent="0.25">
      <c r="A655" s="141">
        <v>285</v>
      </c>
      <c r="B655" s="142" t="s">
        <v>16</v>
      </c>
      <c r="C655" s="141" t="s">
        <v>15</v>
      </c>
      <c r="D655" s="143">
        <v>2807</v>
      </c>
      <c r="E655" s="144">
        <v>165.12</v>
      </c>
    </row>
    <row r="656" spans="1:5" x14ac:dyDescent="0.25">
      <c r="A656" s="141">
        <v>290</v>
      </c>
      <c r="B656" s="142" t="s">
        <v>16</v>
      </c>
      <c r="C656" s="141" t="s">
        <v>15</v>
      </c>
      <c r="D656" s="143">
        <v>2850</v>
      </c>
      <c r="E656" s="144">
        <v>167.65</v>
      </c>
    </row>
    <row r="657" spans="1:5" x14ac:dyDescent="0.25">
      <c r="A657" s="141">
        <v>300</v>
      </c>
      <c r="B657" s="142" t="s">
        <v>16</v>
      </c>
      <c r="C657" s="141" t="s">
        <v>15</v>
      </c>
      <c r="D657" s="143">
        <v>2937</v>
      </c>
      <c r="E657" s="144">
        <v>172.76</v>
      </c>
    </row>
    <row r="658" spans="1:5" x14ac:dyDescent="0.25">
      <c r="A658" s="141">
        <v>305</v>
      </c>
      <c r="B658" s="142" t="s">
        <v>16</v>
      </c>
      <c r="C658" s="141" t="s">
        <v>15</v>
      </c>
      <c r="D658" s="143">
        <v>2980</v>
      </c>
      <c r="E658" s="144">
        <v>175.29</v>
      </c>
    </row>
    <row r="659" spans="1:5" x14ac:dyDescent="0.25">
      <c r="A659" s="141">
        <v>310</v>
      </c>
      <c r="B659" s="142" t="s">
        <v>16</v>
      </c>
      <c r="C659" s="141" t="s">
        <v>15</v>
      </c>
      <c r="D659" s="143">
        <v>3024</v>
      </c>
      <c r="E659" s="144">
        <v>177.88</v>
      </c>
    </row>
    <row r="660" spans="1:5" x14ac:dyDescent="0.25">
      <c r="A660" s="141">
        <v>315</v>
      </c>
      <c r="B660" s="142" t="s">
        <v>16</v>
      </c>
      <c r="C660" s="141" t="s">
        <v>15</v>
      </c>
      <c r="D660" s="143">
        <v>3067</v>
      </c>
      <c r="E660" s="144">
        <v>180.41</v>
      </c>
    </row>
    <row r="661" spans="1:5" x14ac:dyDescent="0.25">
      <c r="A661" s="141" t="s">
        <v>208</v>
      </c>
      <c r="B661" s="142" t="s">
        <v>16</v>
      </c>
      <c r="C661" s="141" t="s">
        <v>20</v>
      </c>
      <c r="D661" s="143">
        <v>224</v>
      </c>
      <c r="E661" s="144" t="s">
        <v>12</v>
      </c>
    </row>
    <row r="662" spans="1:5" x14ac:dyDescent="0.25">
      <c r="A662" s="141">
        <v>10</v>
      </c>
      <c r="B662" s="142" t="s">
        <v>16</v>
      </c>
      <c r="C662" s="141" t="s">
        <v>20</v>
      </c>
      <c r="D662" s="143">
        <v>643</v>
      </c>
      <c r="E662" s="144">
        <v>37.82</v>
      </c>
    </row>
    <row r="663" spans="1:5" x14ac:dyDescent="0.25">
      <c r="A663" s="141">
        <v>15</v>
      </c>
      <c r="B663" s="142" t="s">
        <v>16</v>
      </c>
      <c r="C663" s="141" t="s">
        <v>20</v>
      </c>
      <c r="D663" s="143">
        <v>643</v>
      </c>
      <c r="E663" s="144">
        <v>37.82</v>
      </c>
    </row>
    <row r="664" spans="1:5" x14ac:dyDescent="0.25">
      <c r="A664" s="141">
        <v>20</v>
      </c>
      <c r="B664" s="142" t="s">
        <v>16</v>
      </c>
      <c r="C664" s="141" t="s">
        <v>20</v>
      </c>
      <c r="D664" s="143">
        <v>643</v>
      </c>
      <c r="E664" s="144">
        <v>37.82</v>
      </c>
    </row>
    <row r="665" spans="1:5" x14ac:dyDescent="0.25">
      <c r="A665" s="141">
        <v>25</v>
      </c>
      <c r="B665" s="142" t="s">
        <v>16</v>
      </c>
      <c r="C665" s="141" t="s">
        <v>20</v>
      </c>
      <c r="D665" s="143">
        <v>691</v>
      </c>
      <c r="E665" s="144">
        <v>40.65</v>
      </c>
    </row>
    <row r="666" spans="1:5" x14ac:dyDescent="0.25">
      <c r="A666" s="141">
        <v>30</v>
      </c>
      <c r="B666" s="142" t="s">
        <v>16</v>
      </c>
      <c r="C666" s="141" t="s">
        <v>20</v>
      </c>
      <c r="D666" s="143">
        <v>739</v>
      </c>
      <c r="E666" s="144">
        <v>43.47</v>
      </c>
    </row>
    <row r="667" spans="1:5" x14ac:dyDescent="0.25">
      <c r="A667" s="141">
        <v>35</v>
      </c>
      <c r="B667" s="142" t="s">
        <v>16</v>
      </c>
      <c r="C667" s="141" t="s">
        <v>20</v>
      </c>
      <c r="D667" s="143">
        <v>788</v>
      </c>
      <c r="E667" s="144">
        <v>46.35</v>
      </c>
    </row>
    <row r="668" spans="1:5" x14ac:dyDescent="0.25">
      <c r="A668" s="141">
        <v>40</v>
      </c>
      <c r="B668" s="142" t="s">
        <v>16</v>
      </c>
      <c r="C668" s="141" t="s">
        <v>20</v>
      </c>
      <c r="D668" s="143">
        <v>837</v>
      </c>
      <c r="E668" s="144">
        <v>49.24</v>
      </c>
    </row>
    <row r="669" spans="1:5" x14ac:dyDescent="0.25">
      <c r="A669" s="141">
        <v>45</v>
      </c>
      <c r="B669" s="142" t="s">
        <v>16</v>
      </c>
      <c r="C669" s="141" t="s">
        <v>20</v>
      </c>
      <c r="D669" s="143">
        <v>886</v>
      </c>
      <c r="E669" s="144">
        <v>52.12</v>
      </c>
    </row>
    <row r="670" spans="1:5" x14ac:dyDescent="0.25">
      <c r="A670" s="141">
        <v>50</v>
      </c>
      <c r="B670" s="142" t="s">
        <v>16</v>
      </c>
      <c r="C670" s="141" t="s">
        <v>20</v>
      </c>
      <c r="D670" s="143">
        <v>934</v>
      </c>
      <c r="E670" s="144">
        <v>54.94</v>
      </c>
    </row>
    <row r="671" spans="1:5" x14ac:dyDescent="0.25">
      <c r="A671" s="141">
        <v>55</v>
      </c>
      <c r="B671" s="142" t="s">
        <v>16</v>
      </c>
      <c r="C671" s="141" t="s">
        <v>20</v>
      </c>
      <c r="D671" s="143">
        <v>982</v>
      </c>
      <c r="E671" s="144">
        <v>57.76</v>
      </c>
    </row>
    <row r="672" spans="1:5" x14ac:dyDescent="0.25">
      <c r="A672" s="141">
        <v>60</v>
      </c>
      <c r="B672" s="142" t="s">
        <v>16</v>
      </c>
      <c r="C672" s="141" t="s">
        <v>20</v>
      </c>
      <c r="D672" s="143">
        <v>1032</v>
      </c>
      <c r="E672" s="144">
        <v>60.71</v>
      </c>
    </row>
    <row r="673" spans="1:5" x14ac:dyDescent="0.25">
      <c r="A673" s="141">
        <v>65</v>
      </c>
      <c r="B673" s="142" t="s">
        <v>16</v>
      </c>
      <c r="C673" s="141" t="s">
        <v>20</v>
      </c>
      <c r="D673" s="143">
        <v>1080</v>
      </c>
      <c r="E673" s="144">
        <v>63.53</v>
      </c>
    </row>
    <row r="674" spans="1:5" x14ac:dyDescent="0.25">
      <c r="A674" s="141">
        <v>70</v>
      </c>
      <c r="B674" s="142" t="s">
        <v>16</v>
      </c>
      <c r="C674" s="141" t="s">
        <v>20</v>
      </c>
      <c r="D674" s="143">
        <v>1129</v>
      </c>
      <c r="E674" s="144">
        <v>66.41</v>
      </c>
    </row>
    <row r="675" spans="1:5" x14ac:dyDescent="0.25">
      <c r="A675" s="141">
        <v>75</v>
      </c>
      <c r="B675" s="142" t="s">
        <v>16</v>
      </c>
      <c r="C675" s="141" t="s">
        <v>20</v>
      </c>
      <c r="D675" s="143">
        <v>1177</v>
      </c>
      <c r="E675" s="144">
        <v>69.239999999999995</v>
      </c>
    </row>
    <row r="676" spans="1:5" x14ac:dyDescent="0.25">
      <c r="A676" s="141">
        <v>80</v>
      </c>
      <c r="B676" s="142" t="s">
        <v>16</v>
      </c>
      <c r="C676" s="141" t="s">
        <v>20</v>
      </c>
      <c r="D676" s="143">
        <v>1226</v>
      </c>
      <c r="E676" s="144">
        <v>72.12</v>
      </c>
    </row>
    <row r="677" spans="1:5" x14ac:dyDescent="0.25">
      <c r="A677" s="141">
        <v>85</v>
      </c>
      <c r="B677" s="142" t="s">
        <v>16</v>
      </c>
      <c r="C677" s="141" t="s">
        <v>20</v>
      </c>
      <c r="D677" s="143">
        <v>1275</v>
      </c>
      <c r="E677" s="144">
        <v>75</v>
      </c>
    </row>
    <row r="678" spans="1:5" x14ac:dyDescent="0.25">
      <c r="A678" s="141">
        <v>90</v>
      </c>
      <c r="B678" s="142" t="s">
        <v>16</v>
      </c>
      <c r="C678" s="141" t="s">
        <v>20</v>
      </c>
      <c r="D678" s="143">
        <v>1323</v>
      </c>
      <c r="E678" s="144">
        <v>77.819999999999993</v>
      </c>
    </row>
    <row r="679" spans="1:5" x14ac:dyDescent="0.25">
      <c r="A679" s="141">
        <v>95</v>
      </c>
      <c r="B679" s="142" t="s">
        <v>16</v>
      </c>
      <c r="C679" s="141" t="s">
        <v>20</v>
      </c>
      <c r="D679" s="143">
        <v>1372</v>
      </c>
      <c r="E679" s="144">
        <v>80.709999999999994</v>
      </c>
    </row>
    <row r="680" spans="1:5" x14ac:dyDescent="0.25">
      <c r="A680" s="141">
        <v>100</v>
      </c>
      <c r="B680" s="142" t="s">
        <v>16</v>
      </c>
      <c r="C680" s="141" t="s">
        <v>20</v>
      </c>
      <c r="D680" s="143">
        <v>1420</v>
      </c>
      <c r="E680" s="144">
        <v>83.53</v>
      </c>
    </row>
    <row r="681" spans="1:5" x14ac:dyDescent="0.25">
      <c r="A681" s="141">
        <v>105</v>
      </c>
      <c r="B681" s="142" t="s">
        <v>16</v>
      </c>
      <c r="C681" s="141" t="s">
        <v>20</v>
      </c>
      <c r="D681" s="143">
        <v>1469</v>
      </c>
      <c r="E681" s="144">
        <v>86.41</v>
      </c>
    </row>
    <row r="682" spans="1:5" x14ac:dyDescent="0.25">
      <c r="A682" s="141">
        <v>110</v>
      </c>
      <c r="B682" s="142" t="s">
        <v>16</v>
      </c>
      <c r="C682" s="141" t="s">
        <v>20</v>
      </c>
      <c r="D682" s="143">
        <v>1518</v>
      </c>
      <c r="E682" s="144">
        <v>89.29</v>
      </c>
    </row>
    <row r="683" spans="1:5" x14ac:dyDescent="0.25">
      <c r="A683" s="141">
        <v>115</v>
      </c>
      <c r="B683" s="142" t="s">
        <v>16</v>
      </c>
      <c r="C683" s="141" t="s">
        <v>20</v>
      </c>
      <c r="D683" s="143">
        <v>1566</v>
      </c>
      <c r="E683" s="144">
        <v>92.12</v>
      </c>
    </row>
    <row r="684" spans="1:5" x14ac:dyDescent="0.25">
      <c r="A684" s="141">
        <v>120</v>
      </c>
      <c r="B684" s="142" t="s">
        <v>16</v>
      </c>
      <c r="C684" s="141" t="s">
        <v>20</v>
      </c>
      <c r="D684" s="143">
        <v>1615</v>
      </c>
      <c r="E684" s="144">
        <v>95</v>
      </c>
    </row>
    <row r="685" spans="1:5" x14ac:dyDescent="0.25">
      <c r="A685" s="141">
        <v>125</v>
      </c>
      <c r="B685" s="142" t="s">
        <v>16</v>
      </c>
      <c r="C685" s="141" t="s">
        <v>20</v>
      </c>
      <c r="D685" s="143">
        <v>1663</v>
      </c>
      <c r="E685" s="144">
        <v>97.82</v>
      </c>
    </row>
    <row r="686" spans="1:5" x14ac:dyDescent="0.25">
      <c r="A686" s="141">
        <v>130</v>
      </c>
      <c r="B686" s="142" t="s">
        <v>16</v>
      </c>
      <c r="C686" s="141" t="s">
        <v>20</v>
      </c>
      <c r="D686" s="143">
        <v>1712</v>
      </c>
      <c r="E686" s="144">
        <v>100.71</v>
      </c>
    </row>
    <row r="687" spans="1:5" x14ac:dyDescent="0.25">
      <c r="A687" s="141">
        <v>135</v>
      </c>
      <c r="B687" s="142" t="s">
        <v>16</v>
      </c>
      <c r="C687" s="141" t="s">
        <v>20</v>
      </c>
      <c r="D687" s="143">
        <v>1761</v>
      </c>
      <c r="E687" s="144">
        <v>103.59</v>
      </c>
    </row>
    <row r="688" spans="1:5" x14ac:dyDescent="0.25">
      <c r="A688" s="141">
        <v>140</v>
      </c>
      <c r="B688" s="142" t="s">
        <v>16</v>
      </c>
      <c r="C688" s="141" t="s">
        <v>20</v>
      </c>
      <c r="D688" s="143">
        <v>1809</v>
      </c>
      <c r="E688" s="144">
        <v>106.41</v>
      </c>
    </row>
    <row r="689" spans="1:5" x14ac:dyDescent="0.25">
      <c r="A689" s="141">
        <v>145</v>
      </c>
      <c r="B689" s="142" t="s">
        <v>16</v>
      </c>
      <c r="C689" s="141" t="s">
        <v>20</v>
      </c>
      <c r="D689" s="143">
        <v>1858</v>
      </c>
      <c r="E689" s="144">
        <v>109.29</v>
      </c>
    </row>
    <row r="690" spans="1:5" x14ac:dyDescent="0.25">
      <c r="A690" s="141">
        <v>150</v>
      </c>
      <c r="B690" s="142" t="s">
        <v>16</v>
      </c>
      <c r="C690" s="141" t="s">
        <v>20</v>
      </c>
      <c r="D690" s="143">
        <v>1906</v>
      </c>
      <c r="E690" s="144">
        <v>112.12</v>
      </c>
    </row>
    <row r="691" spans="1:5" x14ac:dyDescent="0.25">
      <c r="A691" s="141">
        <v>155</v>
      </c>
      <c r="B691" s="142" t="s">
        <v>16</v>
      </c>
      <c r="C691" s="141" t="s">
        <v>20</v>
      </c>
      <c r="D691" s="143">
        <v>1956</v>
      </c>
      <c r="E691" s="144">
        <v>115.06</v>
      </c>
    </row>
    <row r="692" spans="1:5" x14ac:dyDescent="0.25">
      <c r="A692" s="141">
        <v>160</v>
      </c>
      <c r="B692" s="142" t="s">
        <v>16</v>
      </c>
      <c r="C692" s="141" t="s">
        <v>20</v>
      </c>
      <c r="D692" s="143">
        <v>2004</v>
      </c>
      <c r="E692" s="144">
        <v>117.88</v>
      </c>
    </row>
    <row r="693" spans="1:5" x14ac:dyDescent="0.25">
      <c r="A693" s="141">
        <v>165</v>
      </c>
      <c r="B693" s="142" t="s">
        <v>16</v>
      </c>
      <c r="C693" s="141" t="s">
        <v>20</v>
      </c>
      <c r="D693" s="143">
        <v>2052</v>
      </c>
      <c r="E693" s="144">
        <v>120.71</v>
      </c>
    </row>
    <row r="694" spans="1:5" x14ac:dyDescent="0.25">
      <c r="A694" s="141">
        <v>170</v>
      </c>
      <c r="B694" s="142" t="s">
        <v>16</v>
      </c>
      <c r="C694" s="141" t="s">
        <v>20</v>
      </c>
      <c r="D694" s="143">
        <v>2101</v>
      </c>
      <c r="E694" s="144">
        <v>123.59</v>
      </c>
    </row>
    <row r="695" spans="1:5" x14ac:dyDescent="0.25">
      <c r="A695" s="141">
        <v>175</v>
      </c>
      <c r="B695" s="142" t="s">
        <v>16</v>
      </c>
      <c r="C695" s="141" t="s">
        <v>20</v>
      </c>
      <c r="D695" s="143">
        <v>2149</v>
      </c>
      <c r="E695" s="144">
        <v>126.41</v>
      </c>
    </row>
    <row r="696" spans="1:5" x14ac:dyDescent="0.25">
      <c r="A696" s="141">
        <v>180</v>
      </c>
      <c r="B696" s="142" t="s">
        <v>16</v>
      </c>
      <c r="C696" s="141" t="s">
        <v>20</v>
      </c>
      <c r="D696" s="143">
        <v>2199</v>
      </c>
      <c r="E696" s="144">
        <v>129.35</v>
      </c>
    </row>
    <row r="697" spans="1:5" x14ac:dyDescent="0.25">
      <c r="A697" s="141">
        <v>185</v>
      </c>
      <c r="B697" s="142" t="s">
        <v>16</v>
      </c>
      <c r="C697" s="141" t="s">
        <v>20</v>
      </c>
      <c r="D697" s="143">
        <v>2247</v>
      </c>
      <c r="E697" s="144">
        <v>132.18</v>
      </c>
    </row>
    <row r="698" spans="1:5" x14ac:dyDescent="0.25">
      <c r="A698" s="141">
        <v>190</v>
      </c>
      <c r="B698" s="142" t="s">
        <v>16</v>
      </c>
      <c r="C698" s="141" t="s">
        <v>20</v>
      </c>
      <c r="D698" s="143">
        <v>2295</v>
      </c>
      <c r="E698" s="144">
        <v>135</v>
      </c>
    </row>
    <row r="699" spans="1:5" x14ac:dyDescent="0.25">
      <c r="A699" s="141">
        <v>195</v>
      </c>
      <c r="B699" s="142" t="s">
        <v>16</v>
      </c>
      <c r="C699" s="141" t="s">
        <v>20</v>
      </c>
      <c r="D699" s="143">
        <v>2344</v>
      </c>
      <c r="E699" s="144">
        <v>137.88</v>
      </c>
    </row>
    <row r="700" spans="1:5" x14ac:dyDescent="0.25">
      <c r="A700" s="141">
        <v>200</v>
      </c>
      <c r="B700" s="142" t="s">
        <v>16</v>
      </c>
      <c r="C700" s="141" t="s">
        <v>20</v>
      </c>
      <c r="D700" s="143">
        <v>2392</v>
      </c>
      <c r="E700" s="144">
        <v>140.71</v>
      </c>
    </row>
    <row r="701" spans="1:5" x14ac:dyDescent="0.25">
      <c r="A701" s="141">
        <v>205</v>
      </c>
      <c r="B701" s="142" t="s">
        <v>16</v>
      </c>
      <c r="C701" s="141" t="s">
        <v>20</v>
      </c>
      <c r="D701" s="143">
        <v>2442</v>
      </c>
      <c r="E701" s="144">
        <v>143.65</v>
      </c>
    </row>
    <row r="702" spans="1:5" x14ac:dyDescent="0.25">
      <c r="A702" s="141">
        <v>210</v>
      </c>
      <c r="B702" s="142" t="s">
        <v>16</v>
      </c>
      <c r="C702" s="141" t="s">
        <v>20</v>
      </c>
      <c r="D702" s="143">
        <v>2490</v>
      </c>
      <c r="E702" s="144">
        <v>146.47</v>
      </c>
    </row>
    <row r="703" spans="1:5" x14ac:dyDescent="0.25">
      <c r="A703" s="141">
        <v>215</v>
      </c>
      <c r="B703" s="142" t="s">
        <v>16</v>
      </c>
      <c r="C703" s="141" t="s">
        <v>20</v>
      </c>
      <c r="D703" s="143">
        <v>2539</v>
      </c>
      <c r="E703" s="144">
        <v>149.35</v>
      </c>
    </row>
    <row r="704" spans="1:5" x14ac:dyDescent="0.25">
      <c r="A704" s="141">
        <v>220</v>
      </c>
      <c r="B704" s="142" t="s">
        <v>16</v>
      </c>
      <c r="C704" s="141" t="s">
        <v>20</v>
      </c>
      <c r="D704" s="143">
        <v>2587</v>
      </c>
      <c r="E704" s="144">
        <v>152.18</v>
      </c>
    </row>
    <row r="705" spans="1:5" x14ac:dyDescent="0.25">
      <c r="A705" s="141">
        <v>225</v>
      </c>
      <c r="B705" s="142" t="s">
        <v>16</v>
      </c>
      <c r="C705" s="141" t="s">
        <v>20</v>
      </c>
      <c r="D705" s="143">
        <v>2635</v>
      </c>
      <c r="E705" s="144">
        <v>155</v>
      </c>
    </row>
    <row r="706" spans="1:5" x14ac:dyDescent="0.25">
      <c r="A706" s="141">
        <v>230</v>
      </c>
      <c r="B706" s="142" t="s">
        <v>16</v>
      </c>
      <c r="C706" s="141" t="s">
        <v>20</v>
      </c>
      <c r="D706" s="143">
        <v>2685</v>
      </c>
      <c r="E706" s="144">
        <v>157.94</v>
      </c>
    </row>
    <row r="707" spans="1:5" x14ac:dyDescent="0.25">
      <c r="A707" s="141">
        <v>235</v>
      </c>
      <c r="B707" s="142" t="s">
        <v>16</v>
      </c>
      <c r="C707" s="141" t="s">
        <v>20</v>
      </c>
      <c r="D707" s="143">
        <v>2733</v>
      </c>
      <c r="E707" s="144">
        <v>160.76</v>
      </c>
    </row>
    <row r="708" spans="1:5" x14ac:dyDescent="0.25">
      <c r="A708" s="141">
        <v>240</v>
      </c>
      <c r="B708" s="142" t="s">
        <v>16</v>
      </c>
      <c r="C708" s="141" t="s">
        <v>20</v>
      </c>
      <c r="D708" s="143">
        <v>2782</v>
      </c>
      <c r="E708" s="144">
        <v>163.65</v>
      </c>
    </row>
    <row r="709" spans="1:5" x14ac:dyDescent="0.25">
      <c r="A709" s="141">
        <v>245</v>
      </c>
      <c r="B709" s="142" t="s">
        <v>16</v>
      </c>
      <c r="C709" s="141" t="s">
        <v>20</v>
      </c>
      <c r="D709" s="143">
        <v>2830</v>
      </c>
      <c r="E709" s="144">
        <v>166.47</v>
      </c>
    </row>
    <row r="710" spans="1:5" x14ac:dyDescent="0.25">
      <c r="A710" s="141">
        <v>250</v>
      </c>
      <c r="B710" s="142" t="s">
        <v>16</v>
      </c>
      <c r="C710" s="141" t="s">
        <v>20</v>
      </c>
      <c r="D710" s="143">
        <v>2878</v>
      </c>
      <c r="E710" s="144">
        <v>169.29</v>
      </c>
    </row>
    <row r="711" spans="1:5" x14ac:dyDescent="0.25">
      <c r="A711" s="141">
        <v>260</v>
      </c>
      <c r="B711" s="142" t="s">
        <v>16</v>
      </c>
      <c r="C711" s="141" t="s">
        <v>20</v>
      </c>
      <c r="D711" s="143">
        <v>2976</v>
      </c>
      <c r="E711" s="144">
        <v>175.06</v>
      </c>
    </row>
    <row r="712" spans="1:5" x14ac:dyDescent="0.25">
      <c r="A712" s="141">
        <v>265</v>
      </c>
      <c r="B712" s="142" t="s">
        <v>16</v>
      </c>
      <c r="C712" s="141" t="s">
        <v>20</v>
      </c>
      <c r="D712" s="143">
        <v>3025</v>
      </c>
      <c r="E712" s="144">
        <v>177.94</v>
      </c>
    </row>
    <row r="713" spans="1:5" x14ac:dyDescent="0.25">
      <c r="A713" s="141">
        <v>270</v>
      </c>
      <c r="B713" s="142" t="s">
        <v>16</v>
      </c>
      <c r="C713" s="141" t="s">
        <v>20</v>
      </c>
      <c r="D713" s="143">
        <v>3073</v>
      </c>
      <c r="E713" s="144">
        <v>180.76</v>
      </c>
    </row>
    <row r="714" spans="1:5" x14ac:dyDescent="0.25">
      <c r="A714" s="141">
        <v>275</v>
      </c>
      <c r="B714" s="142" t="s">
        <v>16</v>
      </c>
      <c r="C714" s="141" t="s">
        <v>20</v>
      </c>
      <c r="D714" s="143">
        <v>3125</v>
      </c>
      <c r="E714" s="144">
        <v>183.82</v>
      </c>
    </row>
    <row r="715" spans="1:5" x14ac:dyDescent="0.25">
      <c r="A715" s="141">
        <v>280</v>
      </c>
      <c r="B715" s="142" t="s">
        <v>16</v>
      </c>
      <c r="C715" s="141" t="s">
        <v>20</v>
      </c>
      <c r="D715" s="143">
        <v>3171</v>
      </c>
      <c r="E715" s="144">
        <v>186.53</v>
      </c>
    </row>
    <row r="716" spans="1:5" x14ac:dyDescent="0.25">
      <c r="A716" s="141">
        <v>285</v>
      </c>
      <c r="B716" s="142" t="s">
        <v>16</v>
      </c>
      <c r="C716" s="141" t="s">
        <v>20</v>
      </c>
      <c r="D716" s="143">
        <v>3219</v>
      </c>
      <c r="E716" s="144">
        <v>189.35</v>
      </c>
    </row>
    <row r="717" spans="1:5" x14ac:dyDescent="0.25">
      <c r="A717" s="141">
        <v>290</v>
      </c>
      <c r="B717" s="142" t="s">
        <v>16</v>
      </c>
      <c r="C717" s="141" t="s">
        <v>20</v>
      </c>
      <c r="D717" s="143">
        <v>3268</v>
      </c>
      <c r="E717" s="144">
        <v>192.24</v>
      </c>
    </row>
    <row r="718" spans="1:5" x14ac:dyDescent="0.25">
      <c r="A718" s="141">
        <v>300</v>
      </c>
      <c r="B718" s="142" t="s">
        <v>16</v>
      </c>
      <c r="C718" s="141" t="s">
        <v>20</v>
      </c>
      <c r="D718" s="143">
        <v>3364</v>
      </c>
      <c r="E718" s="144">
        <v>197.88</v>
      </c>
    </row>
    <row r="719" spans="1:5" x14ac:dyDescent="0.25">
      <c r="A719" s="141">
        <v>305</v>
      </c>
      <c r="B719" s="142" t="s">
        <v>16</v>
      </c>
      <c r="C719" s="141" t="s">
        <v>20</v>
      </c>
      <c r="D719" s="143">
        <v>3414</v>
      </c>
      <c r="E719" s="144">
        <v>200.82</v>
      </c>
    </row>
    <row r="720" spans="1:5" x14ac:dyDescent="0.25">
      <c r="A720" s="141">
        <v>310</v>
      </c>
      <c r="B720" s="142" t="s">
        <v>16</v>
      </c>
      <c r="C720" s="141" t="s">
        <v>20</v>
      </c>
      <c r="D720" s="143">
        <v>3462</v>
      </c>
      <c r="E720" s="144">
        <v>203.65</v>
      </c>
    </row>
    <row r="721" spans="1:5" x14ac:dyDescent="0.25">
      <c r="A721" s="141">
        <v>315</v>
      </c>
      <c r="B721" s="142" t="s">
        <v>16</v>
      </c>
      <c r="C721" s="141" t="s">
        <v>20</v>
      </c>
      <c r="D721" s="143">
        <v>3511</v>
      </c>
      <c r="E721" s="144">
        <v>206.53</v>
      </c>
    </row>
    <row r="722" spans="1:5" x14ac:dyDescent="0.25">
      <c r="A722" s="141" t="s">
        <v>208</v>
      </c>
      <c r="B722" s="142" t="s">
        <v>16</v>
      </c>
      <c r="C722" s="141" t="s">
        <v>209</v>
      </c>
      <c r="D722" s="143">
        <v>224</v>
      </c>
      <c r="E722" s="144" t="s">
        <v>12</v>
      </c>
    </row>
    <row r="723" spans="1:5" x14ac:dyDescent="0.25">
      <c r="A723" s="141">
        <v>10</v>
      </c>
      <c r="B723" s="142" t="s">
        <v>16</v>
      </c>
      <c r="C723" s="141" t="s">
        <v>209</v>
      </c>
      <c r="D723" s="143">
        <v>258</v>
      </c>
      <c r="E723" s="144">
        <v>15.18</v>
      </c>
    </row>
    <row r="724" spans="1:5" x14ac:dyDescent="0.25">
      <c r="A724" s="141">
        <v>15</v>
      </c>
      <c r="B724" s="142" t="s">
        <v>16</v>
      </c>
      <c r="C724" s="141" t="s">
        <v>209</v>
      </c>
      <c r="D724" s="143">
        <v>258</v>
      </c>
      <c r="E724" s="144">
        <v>15.18</v>
      </c>
    </row>
    <row r="725" spans="1:5" x14ac:dyDescent="0.25">
      <c r="A725" s="141">
        <v>20</v>
      </c>
      <c r="B725" s="142" t="s">
        <v>16</v>
      </c>
      <c r="C725" s="141" t="s">
        <v>209</v>
      </c>
      <c r="D725" s="143">
        <v>258</v>
      </c>
      <c r="E725" s="144">
        <v>15.18</v>
      </c>
    </row>
    <row r="726" spans="1:5" x14ac:dyDescent="0.25">
      <c r="A726" s="141">
        <v>25</v>
      </c>
      <c r="B726" s="142" t="s">
        <v>16</v>
      </c>
      <c r="C726" s="141" t="s">
        <v>209</v>
      </c>
      <c r="D726" s="143">
        <v>277</v>
      </c>
      <c r="E726" s="144">
        <v>16.29</v>
      </c>
    </row>
    <row r="727" spans="1:5" x14ac:dyDescent="0.25">
      <c r="A727" s="141">
        <v>30</v>
      </c>
      <c r="B727" s="142" t="s">
        <v>16</v>
      </c>
      <c r="C727" s="141" t="s">
        <v>209</v>
      </c>
      <c r="D727" s="143">
        <v>296</v>
      </c>
      <c r="E727" s="144">
        <v>17.41</v>
      </c>
    </row>
    <row r="728" spans="1:5" x14ac:dyDescent="0.25">
      <c r="A728" s="141">
        <v>35</v>
      </c>
      <c r="B728" s="142" t="s">
        <v>16</v>
      </c>
      <c r="C728" s="141" t="s">
        <v>209</v>
      </c>
      <c r="D728" s="143">
        <v>316</v>
      </c>
      <c r="E728" s="144">
        <v>18.59</v>
      </c>
    </row>
    <row r="729" spans="1:5" x14ac:dyDescent="0.25">
      <c r="A729" s="141">
        <v>40</v>
      </c>
      <c r="B729" s="142" t="s">
        <v>16</v>
      </c>
      <c r="C729" s="141" t="s">
        <v>209</v>
      </c>
      <c r="D729" s="143">
        <v>335</v>
      </c>
      <c r="E729" s="144">
        <v>19.71</v>
      </c>
    </row>
    <row r="730" spans="1:5" x14ac:dyDescent="0.25">
      <c r="A730" s="141">
        <v>45</v>
      </c>
      <c r="B730" s="142" t="s">
        <v>16</v>
      </c>
      <c r="C730" s="141" t="s">
        <v>209</v>
      </c>
      <c r="D730" s="143">
        <v>354</v>
      </c>
      <c r="E730" s="144">
        <v>20.82</v>
      </c>
    </row>
    <row r="731" spans="1:5" x14ac:dyDescent="0.25">
      <c r="A731" s="141">
        <v>50</v>
      </c>
      <c r="B731" s="142" t="s">
        <v>16</v>
      </c>
      <c r="C731" s="141" t="s">
        <v>209</v>
      </c>
      <c r="D731" s="143">
        <v>374</v>
      </c>
      <c r="E731" s="144">
        <v>22</v>
      </c>
    </row>
    <row r="732" spans="1:5" x14ac:dyDescent="0.25">
      <c r="A732" s="141">
        <v>55</v>
      </c>
      <c r="B732" s="142" t="s">
        <v>16</v>
      </c>
      <c r="C732" s="141" t="s">
        <v>209</v>
      </c>
      <c r="D732" s="143">
        <v>393</v>
      </c>
      <c r="E732" s="144">
        <v>23.12</v>
      </c>
    </row>
    <row r="733" spans="1:5" x14ac:dyDescent="0.25">
      <c r="A733" s="141">
        <v>60</v>
      </c>
      <c r="B733" s="142" t="s">
        <v>16</v>
      </c>
      <c r="C733" s="141" t="s">
        <v>209</v>
      </c>
      <c r="D733" s="143">
        <v>412</v>
      </c>
      <c r="E733" s="144">
        <v>24.24</v>
      </c>
    </row>
    <row r="734" spans="1:5" x14ac:dyDescent="0.25">
      <c r="A734" s="141">
        <v>65</v>
      </c>
      <c r="B734" s="142" t="s">
        <v>16</v>
      </c>
      <c r="C734" s="141" t="s">
        <v>209</v>
      </c>
      <c r="D734" s="143">
        <v>432</v>
      </c>
      <c r="E734" s="144">
        <v>25.41</v>
      </c>
    </row>
    <row r="735" spans="1:5" x14ac:dyDescent="0.25">
      <c r="A735" s="141">
        <v>70</v>
      </c>
      <c r="B735" s="142" t="s">
        <v>16</v>
      </c>
      <c r="C735" s="141" t="s">
        <v>209</v>
      </c>
      <c r="D735" s="143">
        <v>451</v>
      </c>
      <c r="E735" s="144">
        <v>26.53</v>
      </c>
    </row>
    <row r="736" spans="1:5" x14ac:dyDescent="0.25">
      <c r="A736" s="141">
        <v>75</v>
      </c>
      <c r="B736" s="142" t="s">
        <v>16</v>
      </c>
      <c r="C736" s="141" t="s">
        <v>209</v>
      </c>
      <c r="D736" s="143">
        <v>470</v>
      </c>
      <c r="E736" s="144">
        <v>27.65</v>
      </c>
    </row>
    <row r="737" spans="1:5" x14ac:dyDescent="0.25">
      <c r="A737" s="141">
        <v>80</v>
      </c>
      <c r="B737" s="142" t="s">
        <v>16</v>
      </c>
      <c r="C737" s="141" t="s">
        <v>209</v>
      </c>
      <c r="D737" s="143">
        <v>491</v>
      </c>
      <c r="E737" s="144">
        <v>28.88</v>
      </c>
    </row>
    <row r="738" spans="1:5" x14ac:dyDescent="0.25">
      <c r="A738" s="141">
        <v>85</v>
      </c>
      <c r="B738" s="142" t="s">
        <v>16</v>
      </c>
      <c r="C738" s="141" t="s">
        <v>209</v>
      </c>
      <c r="D738" s="143">
        <v>510</v>
      </c>
      <c r="E738" s="144">
        <v>30</v>
      </c>
    </row>
    <row r="739" spans="1:5" x14ac:dyDescent="0.25">
      <c r="A739" s="141">
        <v>90</v>
      </c>
      <c r="B739" s="142" t="s">
        <v>16</v>
      </c>
      <c r="C739" s="141" t="s">
        <v>209</v>
      </c>
      <c r="D739" s="143">
        <v>529</v>
      </c>
      <c r="E739" s="144">
        <v>31.12</v>
      </c>
    </row>
    <row r="740" spans="1:5" x14ac:dyDescent="0.25">
      <c r="A740" s="141">
        <v>95</v>
      </c>
      <c r="B740" s="142" t="s">
        <v>16</v>
      </c>
      <c r="C740" s="141" t="s">
        <v>209</v>
      </c>
      <c r="D740" s="143">
        <v>549</v>
      </c>
      <c r="E740" s="144">
        <v>32.29</v>
      </c>
    </row>
    <row r="741" spans="1:5" x14ac:dyDescent="0.25">
      <c r="A741" s="141">
        <v>100</v>
      </c>
      <c r="B741" s="142" t="s">
        <v>16</v>
      </c>
      <c r="C741" s="141" t="s">
        <v>209</v>
      </c>
      <c r="D741" s="143">
        <v>568</v>
      </c>
      <c r="E741" s="144">
        <v>33.409999999999997</v>
      </c>
    </row>
    <row r="742" spans="1:5" x14ac:dyDescent="0.25">
      <c r="A742" s="141">
        <v>105</v>
      </c>
      <c r="B742" s="142" t="s">
        <v>16</v>
      </c>
      <c r="C742" s="141" t="s">
        <v>209</v>
      </c>
      <c r="D742" s="143">
        <v>588</v>
      </c>
      <c r="E742" s="144">
        <v>34.590000000000003</v>
      </c>
    </row>
    <row r="743" spans="1:5" x14ac:dyDescent="0.25">
      <c r="A743" s="141">
        <v>110</v>
      </c>
      <c r="B743" s="142" t="s">
        <v>16</v>
      </c>
      <c r="C743" s="141" t="s">
        <v>209</v>
      </c>
      <c r="D743" s="143">
        <v>607</v>
      </c>
      <c r="E743" s="144">
        <v>35.71</v>
      </c>
    </row>
    <row r="744" spans="1:5" x14ac:dyDescent="0.25">
      <c r="A744" s="141">
        <v>115</v>
      </c>
      <c r="B744" s="142" t="s">
        <v>16</v>
      </c>
      <c r="C744" s="141" t="s">
        <v>209</v>
      </c>
      <c r="D744" s="143">
        <v>626</v>
      </c>
      <c r="E744" s="144">
        <v>36.82</v>
      </c>
    </row>
    <row r="745" spans="1:5" x14ac:dyDescent="0.25">
      <c r="A745" s="141">
        <v>120</v>
      </c>
      <c r="B745" s="142" t="s">
        <v>16</v>
      </c>
      <c r="C745" s="141" t="s">
        <v>209</v>
      </c>
      <c r="D745" s="143">
        <v>646</v>
      </c>
      <c r="E745" s="144">
        <v>38</v>
      </c>
    </row>
    <row r="746" spans="1:5" x14ac:dyDescent="0.25">
      <c r="A746" s="141">
        <v>125</v>
      </c>
      <c r="B746" s="142" t="s">
        <v>16</v>
      </c>
      <c r="C746" s="141" t="s">
        <v>209</v>
      </c>
      <c r="D746" s="143">
        <v>665</v>
      </c>
      <c r="E746" s="144">
        <v>39.119999999999997</v>
      </c>
    </row>
    <row r="747" spans="1:5" x14ac:dyDescent="0.25">
      <c r="A747" s="141">
        <v>130</v>
      </c>
      <c r="B747" s="142" t="s">
        <v>16</v>
      </c>
      <c r="C747" s="141" t="s">
        <v>209</v>
      </c>
      <c r="D747" s="143">
        <v>685</v>
      </c>
      <c r="E747" s="144">
        <v>40.29</v>
      </c>
    </row>
    <row r="748" spans="1:5" x14ac:dyDescent="0.25">
      <c r="A748" s="141">
        <v>135</v>
      </c>
      <c r="B748" s="142" t="s">
        <v>16</v>
      </c>
      <c r="C748" s="141" t="s">
        <v>209</v>
      </c>
      <c r="D748" s="143">
        <v>704</v>
      </c>
      <c r="E748" s="144">
        <v>41.41</v>
      </c>
    </row>
    <row r="749" spans="1:5" x14ac:dyDescent="0.25">
      <c r="A749" s="141">
        <v>140</v>
      </c>
      <c r="B749" s="142" t="s">
        <v>16</v>
      </c>
      <c r="C749" s="141" t="s">
        <v>209</v>
      </c>
      <c r="D749" s="143">
        <v>724</v>
      </c>
      <c r="E749" s="144">
        <v>42.59</v>
      </c>
    </row>
    <row r="750" spans="1:5" x14ac:dyDescent="0.25">
      <c r="A750" s="141">
        <v>145</v>
      </c>
      <c r="B750" s="142" t="s">
        <v>16</v>
      </c>
      <c r="C750" s="141" t="s">
        <v>209</v>
      </c>
      <c r="D750" s="143">
        <v>744</v>
      </c>
      <c r="E750" s="144">
        <v>43.76</v>
      </c>
    </row>
    <row r="751" spans="1:5" x14ac:dyDescent="0.25">
      <c r="A751" s="141">
        <v>150</v>
      </c>
      <c r="B751" s="142" t="s">
        <v>16</v>
      </c>
      <c r="C751" s="141" t="s">
        <v>209</v>
      </c>
      <c r="D751" s="143">
        <v>763</v>
      </c>
      <c r="E751" s="144">
        <v>44.88</v>
      </c>
    </row>
    <row r="752" spans="1:5" x14ac:dyDescent="0.25">
      <c r="A752" s="141">
        <v>155</v>
      </c>
      <c r="B752" s="142" t="s">
        <v>16</v>
      </c>
      <c r="C752" s="141" t="s">
        <v>209</v>
      </c>
      <c r="D752" s="143">
        <v>782</v>
      </c>
      <c r="E752" s="144">
        <v>46</v>
      </c>
    </row>
    <row r="753" spans="1:5" x14ac:dyDescent="0.25">
      <c r="A753" s="141">
        <v>160</v>
      </c>
      <c r="B753" s="142" t="s">
        <v>16</v>
      </c>
      <c r="C753" s="141" t="s">
        <v>209</v>
      </c>
      <c r="D753" s="143">
        <v>802</v>
      </c>
      <c r="E753" s="144">
        <v>47.18</v>
      </c>
    </row>
    <row r="754" spans="1:5" x14ac:dyDescent="0.25">
      <c r="A754" s="141">
        <v>165</v>
      </c>
      <c r="B754" s="142" t="s">
        <v>16</v>
      </c>
      <c r="C754" s="141" t="s">
        <v>209</v>
      </c>
      <c r="D754" s="143">
        <v>821</v>
      </c>
      <c r="E754" s="144">
        <v>48.29</v>
      </c>
    </row>
    <row r="755" spans="1:5" x14ac:dyDescent="0.25">
      <c r="A755" s="141">
        <v>170</v>
      </c>
      <c r="B755" s="142" t="s">
        <v>16</v>
      </c>
      <c r="C755" s="141" t="s">
        <v>209</v>
      </c>
      <c r="D755" s="143">
        <v>840</v>
      </c>
      <c r="E755" s="144">
        <v>49.41</v>
      </c>
    </row>
    <row r="756" spans="1:5" x14ac:dyDescent="0.25">
      <c r="A756" s="141">
        <v>175</v>
      </c>
      <c r="B756" s="142" t="s">
        <v>16</v>
      </c>
      <c r="C756" s="141" t="s">
        <v>209</v>
      </c>
      <c r="D756" s="143">
        <v>860</v>
      </c>
      <c r="E756" s="144">
        <v>50.59</v>
      </c>
    </row>
    <row r="757" spans="1:5" x14ac:dyDescent="0.25">
      <c r="A757" s="141">
        <v>180</v>
      </c>
      <c r="B757" s="142" t="s">
        <v>16</v>
      </c>
      <c r="C757" s="141" t="s">
        <v>209</v>
      </c>
      <c r="D757" s="143">
        <v>879</v>
      </c>
      <c r="E757" s="144">
        <v>51.71</v>
      </c>
    </row>
    <row r="758" spans="1:5" x14ac:dyDescent="0.25">
      <c r="A758" s="141">
        <v>185</v>
      </c>
      <c r="B758" s="142" t="s">
        <v>16</v>
      </c>
      <c r="C758" s="141" t="s">
        <v>209</v>
      </c>
      <c r="D758" s="143">
        <v>898</v>
      </c>
      <c r="E758" s="144">
        <v>52.82</v>
      </c>
    </row>
    <row r="759" spans="1:5" x14ac:dyDescent="0.25">
      <c r="A759" s="141">
        <v>190</v>
      </c>
      <c r="B759" s="142" t="s">
        <v>16</v>
      </c>
      <c r="C759" s="141" t="s">
        <v>209</v>
      </c>
      <c r="D759" s="143">
        <v>918</v>
      </c>
      <c r="E759" s="144">
        <v>54</v>
      </c>
    </row>
    <row r="760" spans="1:5" x14ac:dyDescent="0.25">
      <c r="A760" s="141">
        <v>195</v>
      </c>
      <c r="B760" s="142" t="s">
        <v>16</v>
      </c>
      <c r="C760" s="141" t="s">
        <v>209</v>
      </c>
      <c r="D760" s="143">
        <v>937</v>
      </c>
      <c r="E760" s="144">
        <v>55.12</v>
      </c>
    </row>
    <row r="761" spans="1:5" x14ac:dyDescent="0.25">
      <c r="A761" s="141">
        <v>200</v>
      </c>
      <c r="B761" s="142" t="s">
        <v>16</v>
      </c>
      <c r="C761" s="141" t="s">
        <v>209</v>
      </c>
      <c r="D761" s="143">
        <v>956</v>
      </c>
      <c r="E761" s="144">
        <v>56.24</v>
      </c>
    </row>
    <row r="762" spans="1:5" x14ac:dyDescent="0.25">
      <c r="A762" s="141">
        <v>205</v>
      </c>
      <c r="B762" s="142" t="s">
        <v>16</v>
      </c>
      <c r="C762" s="141" t="s">
        <v>209</v>
      </c>
      <c r="D762" s="143">
        <v>977</v>
      </c>
      <c r="E762" s="144">
        <v>57.47</v>
      </c>
    </row>
    <row r="763" spans="1:5" x14ac:dyDescent="0.25">
      <c r="A763" s="141">
        <v>210</v>
      </c>
      <c r="B763" s="142" t="s">
        <v>16</v>
      </c>
      <c r="C763" s="141" t="s">
        <v>209</v>
      </c>
      <c r="D763" s="143">
        <v>996</v>
      </c>
      <c r="E763" s="144">
        <v>58.59</v>
      </c>
    </row>
    <row r="764" spans="1:5" x14ac:dyDescent="0.25">
      <c r="A764" s="141">
        <v>215</v>
      </c>
      <c r="B764" s="142" t="s">
        <v>16</v>
      </c>
      <c r="C764" s="141" t="s">
        <v>209</v>
      </c>
      <c r="D764" s="143">
        <v>1016</v>
      </c>
      <c r="E764" s="144">
        <v>59.76</v>
      </c>
    </row>
    <row r="765" spans="1:5" x14ac:dyDescent="0.25">
      <c r="A765" s="141">
        <v>220</v>
      </c>
      <c r="B765" s="142" t="s">
        <v>16</v>
      </c>
      <c r="C765" s="141" t="s">
        <v>209</v>
      </c>
      <c r="D765" s="143">
        <v>1035</v>
      </c>
      <c r="E765" s="144">
        <v>60.88</v>
      </c>
    </row>
    <row r="766" spans="1:5" x14ac:dyDescent="0.25">
      <c r="A766" s="141">
        <v>225</v>
      </c>
      <c r="B766" s="142" t="s">
        <v>16</v>
      </c>
      <c r="C766" s="141" t="s">
        <v>209</v>
      </c>
      <c r="D766" s="143">
        <v>1054</v>
      </c>
      <c r="E766" s="144">
        <v>62</v>
      </c>
    </row>
    <row r="767" spans="1:5" x14ac:dyDescent="0.25">
      <c r="A767" s="141">
        <v>230</v>
      </c>
      <c r="B767" s="142" t="s">
        <v>16</v>
      </c>
      <c r="C767" s="141" t="s">
        <v>209</v>
      </c>
      <c r="D767" s="143">
        <v>1074</v>
      </c>
      <c r="E767" s="144">
        <v>63.18</v>
      </c>
    </row>
    <row r="768" spans="1:5" x14ac:dyDescent="0.25">
      <c r="A768" s="141">
        <v>235</v>
      </c>
      <c r="B768" s="142" t="s">
        <v>16</v>
      </c>
      <c r="C768" s="141" t="s">
        <v>209</v>
      </c>
      <c r="D768" s="143">
        <v>1093</v>
      </c>
      <c r="E768" s="144">
        <v>64.290000000000006</v>
      </c>
    </row>
    <row r="769" spans="1:5" x14ac:dyDescent="0.25">
      <c r="A769" s="141">
        <v>240</v>
      </c>
      <c r="B769" s="142" t="s">
        <v>16</v>
      </c>
      <c r="C769" s="141" t="s">
        <v>209</v>
      </c>
      <c r="D769" s="143">
        <v>1113</v>
      </c>
      <c r="E769" s="144">
        <v>65.47</v>
      </c>
    </row>
    <row r="770" spans="1:5" x14ac:dyDescent="0.25">
      <c r="A770" s="141">
        <v>245</v>
      </c>
      <c r="B770" s="142" t="s">
        <v>16</v>
      </c>
      <c r="C770" s="141" t="s">
        <v>209</v>
      </c>
      <c r="D770" s="143">
        <v>1132</v>
      </c>
      <c r="E770" s="144">
        <v>66.59</v>
      </c>
    </row>
    <row r="771" spans="1:5" x14ac:dyDescent="0.25">
      <c r="A771" s="141">
        <v>250</v>
      </c>
      <c r="B771" s="142" t="s">
        <v>16</v>
      </c>
      <c r="C771" s="141" t="s">
        <v>209</v>
      </c>
      <c r="D771" s="143">
        <v>1151</v>
      </c>
      <c r="E771" s="144">
        <v>67.709999999999994</v>
      </c>
    </row>
    <row r="772" spans="1:5" x14ac:dyDescent="0.25">
      <c r="A772" s="141">
        <v>260</v>
      </c>
      <c r="B772" s="142" t="s">
        <v>16</v>
      </c>
      <c r="C772" s="141" t="s">
        <v>209</v>
      </c>
      <c r="D772" s="143">
        <v>1191</v>
      </c>
      <c r="E772" s="144">
        <v>70.06</v>
      </c>
    </row>
    <row r="773" spans="1:5" x14ac:dyDescent="0.25">
      <c r="A773" s="141">
        <v>265</v>
      </c>
      <c r="B773" s="142" t="s">
        <v>16</v>
      </c>
      <c r="C773" s="141" t="s">
        <v>209</v>
      </c>
      <c r="D773" s="143">
        <v>1210</v>
      </c>
      <c r="E773" s="144">
        <v>71.180000000000007</v>
      </c>
    </row>
    <row r="774" spans="1:5" x14ac:dyDescent="0.25">
      <c r="A774" s="141">
        <v>270</v>
      </c>
      <c r="B774" s="142" t="s">
        <v>16</v>
      </c>
      <c r="C774" s="141" t="s">
        <v>209</v>
      </c>
      <c r="D774" s="143">
        <v>1230</v>
      </c>
      <c r="E774" s="144">
        <v>72.349999999999994</v>
      </c>
    </row>
    <row r="775" spans="1:5" x14ac:dyDescent="0.25">
      <c r="A775" s="141">
        <v>275</v>
      </c>
      <c r="B775" s="142" t="s">
        <v>16</v>
      </c>
      <c r="C775" s="141" t="s">
        <v>209</v>
      </c>
      <c r="D775" s="143">
        <v>1250</v>
      </c>
      <c r="E775" s="144">
        <v>73.53</v>
      </c>
    </row>
    <row r="776" spans="1:5" x14ac:dyDescent="0.25">
      <c r="A776" s="141">
        <v>280</v>
      </c>
      <c r="B776" s="142" t="s">
        <v>16</v>
      </c>
      <c r="C776" s="141" t="s">
        <v>209</v>
      </c>
      <c r="D776" s="143">
        <v>1268</v>
      </c>
      <c r="E776" s="144">
        <v>74.59</v>
      </c>
    </row>
    <row r="777" spans="1:5" x14ac:dyDescent="0.25">
      <c r="A777" s="141">
        <v>285</v>
      </c>
      <c r="B777" s="142" t="s">
        <v>16</v>
      </c>
      <c r="C777" s="141" t="s">
        <v>209</v>
      </c>
      <c r="D777" s="143">
        <v>1288</v>
      </c>
      <c r="E777" s="144">
        <v>75.760000000000005</v>
      </c>
    </row>
    <row r="778" spans="1:5" x14ac:dyDescent="0.25">
      <c r="A778" s="141">
        <v>290</v>
      </c>
      <c r="B778" s="142" t="s">
        <v>16</v>
      </c>
      <c r="C778" s="141" t="s">
        <v>209</v>
      </c>
      <c r="D778" s="143">
        <v>1307</v>
      </c>
      <c r="E778" s="144">
        <v>76.88</v>
      </c>
    </row>
    <row r="779" spans="1:5" x14ac:dyDescent="0.25">
      <c r="A779" s="141">
        <v>300</v>
      </c>
      <c r="B779" s="142" t="s">
        <v>16</v>
      </c>
      <c r="C779" s="141" t="s">
        <v>209</v>
      </c>
      <c r="D779" s="143">
        <v>1346</v>
      </c>
      <c r="E779" s="144">
        <v>79.180000000000007</v>
      </c>
    </row>
    <row r="780" spans="1:5" x14ac:dyDescent="0.25">
      <c r="A780" s="141">
        <v>305</v>
      </c>
      <c r="B780" s="142" t="s">
        <v>16</v>
      </c>
      <c r="C780" s="141" t="s">
        <v>209</v>
      </c>
      <c r="D780" s="143">
        <v>1365</v>
      </c>
      <c r="E780" s="144">
        <v>80.290000000000006</v>
      </c>
    </row>
    <row r="781" spans="1:5" x14ac:dyDescent="0.25">
      <c r="A781" s="141">
        <v>310</v>
      </c>
      <c r="B781" s="142" t="s">
        <v>16</v>
      </c>
      <c r="C781" s="141" t="s">
        <v>209</v>
      </c>
      <c r="D781" s="143">
        <v>1384</v>
      </c>
      <c r="E781" s="144">
        <v>81.41</v>
      </c>
    </row>
    <row r="782" spans="1:5" x14ac:dyDescent="0.25">
      <c r="A782" s="141">
        <v>315</v>
      </c>
      <c r="B782" s="142" t="s">
        <v>16</v>
      </c>
      <c r="C782" s="141" t="s">
        <v>209</v>
      </c>
      <c r="D782" s="143">
        <v>1404</v>
      </c>
      <c r="E782" s="144">
        <v>82.59</v>
      </c>
    </row>
    <row r="783" spans="1:5" x14ac:dyDescent="0.25">
      <c r="A783" s="141" t="s">
        <v>208</v>
      </c>
      <c r="B783" s="142" t="s">
        <v>210</v>
      </c>
      <c r="C783" s="141" t="s">
        <v>11</v>
      </c>
      <c r="D783" s="143">
        <v>224</v>
      </c>
      <c r="E783" s="144" t="s">
        <v>12</v>
      </c>
    </row>
    <row r="784" spans="1:5" x14ac:dyDescent="0.25">
      <c r="A784" s="141">
        <v>10</v>
      </c>
      <c r="B784" s="142" t="s">
        <v>210</v>
      </c>
      <c r="C784" s="141" t="s">
        <v>11</v>
      </c>
      <c r="D784" s="143">
        <v>506</v>
      </c>
      <c r="E784" s="144">
        <v>26.63</v>
      </c>
    </row>
    <row r="785" spans="1:5" x14ac:dyDescent="0.25">
      <c r="A785" s="141">
        <v>15</v>
      </c>
      <c r="B785" s="142" t="s">
        <v>210</v>
      </c>
      <c r="C785" s="141" t="s">
        <v>11</v>
      </c>
      <c r="D785" s="143">
        <v>506</v>
      </c>
      <c r="E785" s="144">
        <v>26.63</v>
      </c>
    </row>
    <row r="786" spans="1:5" x14ac:dyDescent="0.25">
      <c r="A786" s="141">
        <v>20</v>
      </c>
      <c r="B786" s="142" t="s">
        <v>210</v>
      </c>
      <c r="C786" s="141" t="s">
        <v>11</v>
      </c>
      <c r="D786" s="143">
        <v>506</v>
      </c>
      <c r="E786" s="144">
        <v>26.63</v>
      </c>
    </row>
    <row r="787" spans="1:5" x14ac:dyDescent="0.25">
      <c r="A787" s="141">
        <v>25</v>
      </c>
      <c r="B787" s="142" t="s">
        <v>210</v>
      </c>
      <c r="C787" s="141" t="s">
        <v>11</v>
      </c>
      <c r="D787" s="143">
        <v>535</v>
      </c>
      <c r="E787" s="144">
        <v>28.16</v>
      </c>
    </row>
    <row r="788" spans="1:5" x14ac:dyDescent="0.25">
      <c r="A788" s="141">
        <v>30</v>
      </c>
      <c r="B788" s="142" t="s">
        <v>210</v>
      </c>
      <c r="C788" s="141" t="s">
        <v>11</v>
      </c>
      <c r="D788" s="143">
        <v>566</v>
      </c>
      <c r="E788" s="144">
        <v>29.79</v>
      </c>
    </row>
    <row r="789" spans="1:5" x14ac:dyDescent="0.25">
      <c r="A789" s="141">
        <v>35</v>
      </c>
      <c r="B789" s="142" t="s">
        <v>210</v>
      </c>
      <c r="C789" s="141" t="s">
        <v>11</v>
      </c>
      <c r="D789" s="143">
        <v>595</v>
      </c>
      <c r="E789" s="144">
        <v>31.32</v>
      </c>
    </row>
    <row r="790" spans="1:5" x14ac:dyDescent="0.25">
      <c r="A790" s="141">
        <v>40</v>
      </c>
      <c r="B790" s="142" t="s">
        <v>210</v>
      </c>
      <c r="C790" s="141" t="s">
        <v>11</v>
      </c>
      <c r="D790" s="143">
        <v>625</v>
      </c>
      <c r="E790" s="144">
        <v>32.89</v>
      </c>
    </row>
    <row r="791" spans="1:5" x14ac:dyDescent="0.25">
      <c r="A791" s="141">
        <v>45</v>
      </c>
      <c r="B791" s="142" t="s">
        <v>210</v>
      </c>
      <c r="C791" s="141" t="s">
        <v>11</v>
      </c>
      <c r="D791" s="143">
        <v>655</v>
      </c>
      <c r="E791" s="144">
        <v>34.47</v>
      </c>
    </row>
    <row r="792" spans="1:5" x14ac:dyDescent="0.25">
      <c r="A792" s="141">
        <v>50</v>
      </c>
      <c r="B792" s="142" t="s">
        <v>210</v>
      </c>
      <c r="C792" s="141" t="s">
        <v>11</v>
      </c>
      <c r="D792" s="143">
        <v>684</v>
      </c>
      <c r="E792" s="144">
        <v>36</v>
      </c>
    </row>
    <row r="793" spans="1:5" x14ac:dyDescent="0.25">
      <c r="A793" s="141">
        <v>55</v>
      </c>
      <c r="B793" s="142" t="s">
        <v>210</v>
      </c>
      <c r="C793" s="141" t="s">
        <v>11</v>
      </c>
      <c r="D793" s="143">
        <v>715</v>
      </c>
      <c r="E793" s="144">
        <v>37.630000000000003</v>
      </c>
    </row>
    <row r="794" spans="1:5" x14ac:dyDescent="0.25">
      <c r="A794" s="141">
        <v>60</v>
      </c>
      <c r="B794" s="142" t="s">
        <v>210</v>
      </c>
      <c r="C794" s="141" t="s">
        <v>11</v>
      </c>
      <c r="D794" s="143">
        <v>745</v>
      </c>
      <c r="E794" s="144">
        <v>39.21</v>
      </c>
    </row>
    <row r="795" spans="1:5" x14ac:dyDescent="0.25">
      <c r="A795" s="141">
        <v>65</v>
      </c>
      <c r="B795" s="142" t="s">
        <v>210</v>
      </c>
      <c r="C795" s="141" t="s">
        <v>11</v>
      </c>
      <c r="D795" s="143">
        <v>774</v>
      </c>
      <c r="E795" s="144">
        <v>40.74</v>
      </c>
    </row>
    <row r="796" spans="1:5" x14ac:dyDescent="0.25">
      <c r="A796" s="141">
        <v>70</v>
      </c>
      <c r="B796" s="142" t="s">
        <v>210</v>
      </c>
      <c r="C796" s="141" t="s">
        <v>11</v>
      </c>
      <c r="D796" s="143">
        <v>804</v>
      </c>
      <c r="E796" s="144">
        <v>42.32</v>
      </c>
    </row>
    <row r="797" spans="1:5" x14ac:dyDescent="0.25">
      <c r="A797" s="141">
        <v>75</v>
      </c>
      <c r="B797" s="142" t="s">
        <v>210</v>
      </c>
      <c r="C797" s="141" t="s">
        <v>11</v>
      </c>
      <c r="D797" s="143">
        <v>833</v>
      </c>
      <c r="E797" s="144">
        <v>43.84</v>
      </c>
    </row>
    <row r="798" spans="1:5" x14ac:dyDescent="0.25">
      <c r="A798" s="141">
        <v>80</v>
      </c>
      <c r="B798" s="142" t="s">
        <v>210</v>
      </c>
      <c r="C798" s="141" t="s">
        <v>11</v>
      </c>
      <c r="D798" s="143">
        <v>864</v>
      </c>
      <c r="E798" s="144">
        <v>45.47</v>
      </c>
    </row>
    <row r="799" spans="1:5" x14ac:dyDescent="0.25">
      <c r="A799" s="141">
        <v>85</v>
      </c>
      <c r="B799" s="142" t="s">
        <v>210</v>
      </c>
      <c r="C799" s="141" t="s">
        <v>11</v>
      </c>
      <c r="D799" s="143">
        <v>894</v>
      </c>
      <c r="E799" s="144">
        <v>47.05</v>
      </c>
    </row>
    <row r="800" spans="1:5" x14ac:dyDescent="0.25">
      <c r="A800" s="141">
        <v>90</v>
      </c>
      <c r="B800" s="142" t="s">
        <v>210</v>
      </c>
      <c r="C800" s="141" t="s">
        <v>11</v>
      </c>
      <c r="D800" s="143">
        <v>923</v>
      </c>
      <c r="E800" s="144">
        <v>48.58</v>
      </c>
    </row>
    <row r="801" spans="1:5" x14ac:dyDescent="0.25">
      <c r="A801" s="141">
        <v>95</v>
      </c>
      <c r="B801" s="142" t="s">
        <v>210</v>
      </c>
      <c r="C801" s="141" t="s">
        <v>11</v>
      </c>
      <c r="D801" s="143">
        <v>953</v>
      </c>
      <c r="E801" s="144">
        <v>50.16</v>
      </c>
    </row>
    <row r="802" spans="1:5" x14ac:dyDescent="0.25">
      <c r="A802" s="141">
        <v>100</v>
      </c>
      <c r="B802" s="142" t="s">
        <v>210</v>
      </c>
      <c r="C802" s="141" t="s">
        <v>11</v>
      </c>
      <c r="D802" s="143">
        <v>983</v>
      </c>
      <c r="E802" s="144">
        <v>51.74</v>
      </c>
    </row>
    <row r="803" spans="1:5" x14ac:dyDescent="0.25">
      <c r="A803" s="141">
        <v>105</v>
      </c>
      <c r="B803" s="142" t="s">
        <v>210</v>
      </c>
      <c r="C803" s="141" t="s">
        <v>11</v>
      </c>
      <c r="D803" s="143">
        <v>1012</v>
      </c>
      <c r="E803" s="144">
        <v>53.26</v>
      </c>
    </row>
    <row r="804" spans="1:5" x14ac:dyDescent="0.25">
      <c r="A804" s="141">
        <v>110</v>
      </c>
      <c r="B804" s="142" t="s">
        <v>210</v>
      </c>
      <c r="C804" s="141" t="s">
        <v>11</v>
      </c>
      <c r="D804" s="143">
        <v>1043</v>
      </c>
      <c r="E804" s="144">
        <v>54.89</v>
      </c>
    </row>
    <row r="805" spans="1:5" x14ac:dyDescent="0.25">
      <c r="A805" s="141">
        <v>115</v>
      </c>
      <c r="B805" s="142" t="s">
        <v>210</v>
      </c>
      <c r="C805" s="141" t="s">
        <v>11</v>
      </c>
      <c r="D805" s="143">
        <v>1072</v>
      </c>
      <c r="E805" s="144">
        <v>56.42</v>
      </c>
    </row>
    <row r="806" spans="1:5" x14ac:dyDescent="0.25">
      <c r="A806" s="141">
        <v>120</v>
      </c>
      <c r="B806" s="142" t="s">
        <v>210</v>
      </c>
      <c r="C806" s="141" t="s">
        <v>11</v>
      </c>
      <c r="D806" s="143">
        <v>1102</v>
      </c>
      <c r="E806" s="144">
        <v>58</v>
      </c>
    </row>
    <row r="807" spans="1:5" x14ac:dyDescent="0.25">
      <c r="A807" s="141">
        <v>125</v>
      </c>
      <c r="B807" s="142" t="s">
        <v>210</v>
      </c>
      <c r="C807" s="141" t="s">
        <v>11</v>
      </c>
      <c r="D807" s="143">
        <v>1132</v>
      </c>
      <c r="E807" s="144">
        <v>59.58</v>
      </c>
    </row>
    <row r="808" spans="1:5" x14ac:dyDescent="0.25">
      <c r="A808" s="141">
        <v>130</v>
      </c>
      <c r="B808" s="142" t="s">
        <v>210</v>
      </c>
      <c r="C808" s="141" t="s">
        <v>11</v>
      </c>
      <c r="D808" s="143">
        <v>1161</v>
      </c>
      <c r="E808" s="144">
        <v>61.11</v>
      </c>
    </row>
    <row r="809" spans="1:5" x14ac:dyDescent="0.25">
      <c r="A809" s="141">
        <v>135</v>
      </c>
      <c r="B809" s="142" t="s">
        <v>210</v>
      </c>
      <c r="C809" s="141" t="s">
        <v>11</v>
      </c>
      <c r="D809" s="143">
        <v>1192</v>
      </c>
      <c r="E809" s="144">
        <v>62.74</v>
      </c>
    </row>
    <row r="810" spans="1:5" x14ac:dyDescent="0.25">
      <c r="A810" s="141">
        <v>140</v>
      </c>
      <c r="B810" s="142" t="s">
        <v>210</v>
      </c>
      <c r="C810" s="141" t="s">
        <v>11</v>
      </c>
      <c r="D810" s="143">
        <v>1222</v>
      </c>
      <c r="E810" s="144">
        <v>64.319999999999993</v>
      </c>
    </row>
    <row r="811" spans="1:5" x14ac:dyDescent="0.25">
      <c r="A811" s="141">
        <v>145</v>
      </c>
      <c r="B811" s="142" t="s">
        <v>210</v>
      </c>
      <c r="C811" s="141" t="s">
        <v>11</v>
      </c>
      <c r="D811" s="143">
        <v>1251</v>
      </c>
      <c r="E811" s="144">
        <v>65.84</v>
      </c>
    </row>
    <row r="812" spans="1:5" x14ac:dyDescent="0.25">
      <c r="A812" s="141">
        <v>150</v>
      </c>
      <c r="B812" s="142" t="s">
        <v>210</v>
      </c>
      <c r="C812" s="141" t="s">
        <v>11</v>
      </c>
      <c r="D812" s="143">
        <v>1281</v>
      </c>
      <c r="E812" s="144">
        <v>67.42</v>
      </c>
    </row>
    <row r="813" spans="1:5" x14ac:dyDescent="0.25">
      <c r="A813" s="141">
        <v>155</v>
      </c>
      <c r="B813" s="142" t="s">
        <v>210</v>
      </c>
      <c r="C813" s="141" t="s">
        <v>11</v>
      </c>
      <c r="D813" s="143">
        <v>1310</v>
      </c>
      <c r="E813" s="144">
        <v>68.95</v>
      </c>
    </row>
    <row r="814" spans="1:5" x14ac:dyDescent="0.25">
      <c r="A814" s="141">
        <v>160</v>
      </c>
      <c r="B814" s="142" t="s">
        <v>210</v>
      </c>
      <c r="C814" s="141" t="s">
        <v>11</v>
      </c>
      <c r="D814" s="143">
        <v>1341</v>
      </c>
      <c r="E814" s="144">
        <v>70.58</v>
      </c>
    </row>
    <row r="815" spans="1:5" x14ac:dyDescent="0.25">
      <c r="A815" s="141">
        <v>165</v>
      </c>
      <c r="B815" s="142" t="s">
        <v>210</v>
      </c>
      <c r="C815" s="141" t="s">
        <v>11</v>
      </c>
      <c r="D815" s="143">
        <v>1371</v>
      </c>
      <c r="E815" s="144">
        <v>72.16</v>
      </c>
    </row>
    <row r="816" spans="1:5" x14ac:dyDescent="0.25">
      <c r="A816" s="141">
        <v>170</v>
      </c>
      <c r="B816" s="142" t="s">
        <v>210</v>
      </c>
      <c r="C816" s="141" t="s">
        <v>11</v>
      </c>
      <c r="D816" s="143">
        <v>1400</v>
      </c>
      <c r="E816" s="144">
        <v>73.680000000000007</v>
      </c>
    </row>
    <row r="817" spans="1:5" x14ac:dyDescent="0.25">
      <c r="A817" s="141">
        <v>175</v>
      </c>
      <c r="B817" s="142" t="s">
        <v>210</v>
      </c>
      <c r="C817" s="141" t="s">
        <v>11</v>
      </c>
      <c r="D817" s="143">
        <v>1430</v>
      </c>
      <c r="E817" s="144">
        <v>75.260000000000005</v>
      </c>
    </row>
    <row r="818" spans="1:5" x14ac:dyDescent="0.25">
      <c r="A818" s="141">
        <v>180</v>
      </c>
      <c r="B818" s="142" t="s">
        <v>210</v>
      </c>
      <c r="C818" s="141" t="s">
        <v>11</v>
      </c>
      <c r="D818" s="143">
        <v>1460</v>
      </c>
      <c r="E818" s="144">
        <v>76.84</v>
      </c>
    </row>
    <row r="819" spans="1:5" x14ac:dyDescent="0.25">
      <c r="A819" s="141">
        <v>185</v>
      </c>
      <c r="B819" s="142" t="s">
        <v>210</v>
      </c>
      <c r="C819" s="141" t="s">
        <v>11</v>
      </c>
      <c r="D819" s="143">
        <v>1490</v>
      </c>
      <c r="E819" s="144">
        <v>78.42</v>
      </c>
    </row>
    <row r="820" spans="1:5" x14ac:dyDescent="0.25">
      <c r="A820" s="141">
        <v>190</v>
      </c>
      <c r="B820" s="142" t="s">
        <v>210</v>
      </c>
      <c r="C820" s="141" t="s">
        <v>11</v>
      </c>
      <c r="D820" s="143">
        <v>1520</v>
      </c>
      <c r="E820" s="144">
        <v>80</v>
      </c>
    </row>
    <row r="821" spans="1:5" x14ac:dyDescent="0.25">
      <c r="A821" s="141">
        <v>195</v>
      </c>
      <c r="B821" s="142" t="s">
        <v>210</v>
      </c>
      <c r="C821" s="141" t="s">
        <v>11</v>
      </c>
      <c r="D821" s="143">
        <v>1550</v>
      </c>
      <c r="E821" s="144">
        <v>81.58</v>
      </c>
    </row>
    <row r="822" spans="1:5" x14ac:dyDescent="0.25">
      <c r="A822" s="141">
        <v>200</v>
      </c>
      <c r="B822" s="142" t="s">
        <v>210</v>
      </c>
      <c r="C822" s="141" t="s">
        <v>11</v>
      </c>
      <c r="D822" s="143">
        <v>1579</v>
      </c>
      <c r="E822" s="144">
        <v>83.11</v>
      </c>
    </row>
    <row r="823" spans="1:5" x14ac:dyDescent="0.25">
      <c r="A823" s="141">
        <v>205</v>
      </c>
      <c r="B823" s="142" t="s">
        <v>210</v>
      </c>
      <c r="C823" s="141" t="s">
        <v>11</v>
      </c>
      <c r="D823" s="143">
        <v>1609</v>
      </c>
      <c r="E823" s="144">
        <v>84.68</v>
      </c>
    </row>
    <row r="824" spans="1:5" x14ac:dyDescent="0.25">
      <c r="A824" s="141">
        <v>210</v>
      </c>
      <c r="B824" s="142" t="s">
        <v>210</v>
      </c>
      <c r="C824" s="141" t="s">
        <v>11</v>
      </c>
      <c r="D824" s="143">
        <v>1639</v>
      </c>
      <c r="E824" s="144">
        <v>86.26</v>
      </c>
    </row>
    <row r="825" spans="1:5" x14ac:dyDescent="0.25">
      <c r="A825" s="141">
        <v>215</v>
      </c>
      <c r="B825" s="142" t="s">
        <v>210</v>
      </c>
      <c r="C825" s="141" t="s">
        <v>11</v>
      </c>
      <c r="D825" s="143">
        <v>1669</v>
      </c>
      <c r="E825" s="144">
        <v>87.84</v>
      </c>
    </row>
    <row r="826" spans="1:5" x14ac:dyDescent="0.25">
      <c r="A826" s="141">
        <v>220</v>
      </c>
      <c r="B826" s="142" t="s">
        <v>210</v>
      </c>
      <c r="C826" s="141" t="s">
        <v>11</v>
      </c>
      <c r="D826" s="143">
        <v>1699</v>
      </c>
      <c r="E826" s="144">
        <v>89.42</v>
      </c>
    </row>
    <row r="827" spans="1:5" x14ac:dyDescent="0.25">
      <c r="A827" s="141">
        <v>225</v>
      </c>
      <c r="B827" s="142" t="s">
        <v>210</v>
      </c>
      <c r="C827" s="141" t="s">
        <v>11</v>
      </c>
      <c r="D827" s="143">
        <v>1728</v>
      </c>
      <c r="E827" s="144">
        <v>90.95</v>
      </c>
    </row>
    <row r="828" spans="1:5" x14ac:dyDescent="0.25">
      <c r="A828" s="141">
        <v>230</v>
      </c>
      <c r="B828" s="142" t="s">
        <v>210</v>
      </c>
      <c r="C828" s="141" t="s">
        <v>11</v>
      </c>
      <c r="D828" s="143">
        <v>1758</v>
      </c>
      <c r="E828" s="144">
        <v>92.53</v>
      </c>
    </row>
    <row r="829" spans="1:5" x14ac:dyDescent="0.25">
      <c r="A829" s="141">
        <v>235</v>
      </c>
      <c r="B829" s="142" t="s">
        <v>210</v>
      </c>
      <c r="C829" s="141" t="s">
        <v>11</v>
      </c>
      <c r="D829" s="143">
        <v>1789</v>
      </c>
      <c r="E829" s="144">
        <v>94.16</v>
      </c>
    </row>
    <row r="830" spans="1:5" x14ac:dyDescent="0.25">
      <c r="A830" s="141">
        <v>240</v>
      </c>
      <c r="B830" s="142" t="s">
        <v>210</v>
      </c>
      <c r="C830" s="141" t="s">
        <v>11</v>
      </c>
      <c r="D830" s="143">
        <v>1818</v>
      </c>
      <c r="E830" s="144">
        <v>95.68</v>
      </c>
    </row>
    <row r="831" spans="1:5" x14ac:dyDescent="0.25">
      <c r="A831" s="141">
        <v>245</v>
      </c>
      <c r="B831" s="142" t="s">
        <v>210</v>
      </c>
      <c r="C831" s="141" t="s">
        <v>11</v>
      </c>
      <c r="D831" s="143">
        <v>1848</v>
      </c>
      <c r="E831" s="144">
        <v>97.26</v>
      </c>
    </row>
    <row r="832" spans="1:5" x14ac:dyDescent="0.25">
      <c r="A832" s="141">
        <v>250</v>
      </c>
      <c r="B832" s="142" t="s">
        <v>210</v>
      </c>
      <c r="C832" s="141" t="s">
        <v>11</v>
      </c>
      <c r="D832" s="143">
        <v>1877</v>
      </c>
      <c r="E832" s="144">
        <v>98.79</v>
      </c>
    </row>
    <row r="833" spans="1:5" x14ac:dyDescent="0.25">
      <c r="A833" s="141">
        <v>255</v>
      </c>
      <c r="B833" s="142" t="s">
        <v>210</v>
      </c>
      <c r="C833" s="141" t="s">
        <v>11</v>
      </c>
      <c r="D833" s="143">
        <v>1907</v>
      </c>
      <c r="E833" s="144">
        <v>100.37</v>
      </c>
    </row>
    <row r="834" spans="1:5" x14ac:dyDescent="0.25">
      <c r="A834" s="141">
        <v>260</v>
      </c>
      <c r="B834" s="142" t="s">
        <v>210</v>
      </c>
      <c r="C834" s="141" t="s">
        <v>11</v>
      </c>
      <c r="D834" s="143">
        <v>1938</v>
      </c>
      <c r="E834" s="144">
        <v>102</v>
      </c>
    </row>
    <row r="835" spans="1:5" x14ac:dyDescent="0.25">
      <c r="A835" s="141">
        <v>265</v>
      </c>
      <c r="B835" s="142" t="s">
        <v>210</v>
      </c>
      <c r="C835" s="141" t="s">
        <v>11</v>
      </c>
      <c r="D835" s="143">
        <v>1967</v>
      </c>
      <c r="E835" s="144">
        <v>103.53</v>
      </c>
    </row>
    <row r="836" spans="1:5" x14ac:dyDescent="0.25">
      <c r="A836" s="141">
        <v>270</v>
      </c>
      <c r="B836" s="142" t="s">
        <v>210</v>
      </c>
      <c r="C836" s="141" t="s">
        <v>11</v>
      </c>
      <c r="D836" s="143">
        <v>1997</v>
      </c>
      <c r="E836" s="144">
        <v>105.11</v>
      </c>
    </row>
    <row r="837" spans="1:5" x14ac:dyDescent="0.25">
      <c r="A837" s="141">
        <v>275</v>
      </c>
      <c r="B837" s="142" t="s">
        <v>210</v>
      </c>
      <c r="C837" s="141" t="s">
        <v>11</v>
      </c>
      <c r="D837" s="143">
        <v>2027</v>
      </c>
      <c r="E837" s="144">
        <v>106.68</v>
      </c>
    </row>
    <row r="838" spans="1:5" x14ac:dyDescent="0.25">
      <c r="A838" s="141">
        <v>280</v>
      </c>
      <c r="B838" s="142" t="s">
        <v>210</v>
      </c>
      <c r="C838" s="141" t="s">
        <v>11</v>
      </c>
      <c r="D838" s="143">
        <v>2056</v>
      </c>
      <c r="E838" s="144">
        <v>108.21</v>
      </c>
    </row>
    <row r="839" spans="1:5" x14ac:dyDescent="0.25">
      <c r="A839" s="141" t="s">
        <v>208</v>
      </c>
      <c r="B839" s="142" t="s">
        <v>210</v>
      </c>
      <c r="C839" s="141" t="s">
        <v>15</v>
      </c>
      <c r="D839" s="143">
        <v>224</v>
      </c>
      <c r="E839" s="144" t="s">
        <v>12</v>
      </c>
    </row>
    <row r="840" spans="1:5" x14ac:dyDescent="0.25">
      <c r="A840" s="141">
        <v>10</v>
      </c>
      <c r="B840" s="142" t="s">
        <v>210</v>
      </c>
      <c r="C840" s="141" t="s">
        <v>15</v>
      </c>
      <c r="D840" s="143">
        <v>530</v>
      </c>
      <c r="E840" s="144">
        <v>27.89</v>
      </c>
    </row>
    <row r="841" spans="1:5" x14ac:dyDescent="0.25">
      <c r="A841" s="141">
        <v>15</v>
      </c>
      <c r="B841" s="142" t="s">
        <v>210</v>
      </c>
      <c r="C841" s="141" t="s">
        <v>15</v>
      </c>
      <c r="D841" s="143">
        <v>530</v>
      </c>
      <c r="E841" s="144">
        <v>27.89</v>
      </c>
    </row>
    <row r="842" spans="1:5" x14ac:dyDescent="0.25">
      <c r="A842" s="141">
        <v>20</v>
      </c>
      <c r="B842" s="142" t="s">
        <v>210</v>
      </c>
      <c r="C842" s="141" t="s">
        <v>15</v>
      </c>
      <c r="D842" s="143">
        <v>530</v>
      </c>
      <c r="E842" s="144">
        <v>27.89</v>
      </c>
    </row>
    <row r="843" spans="1:5" x14ac:dyDescent="0.25">
      <c r="A843" s="141">
        <v>25</v>
      </c>
      <c r="B843" s="142" t="s">
        <v>210</v>
      </c>
      <c r="C843" s="141" t="s">
        <v>15</v>
      </c>
      <c r="D843" s="143">
        <v>578</v>
      </c>
      <c r="E843" s="144">
        <v>30.42</v>
      </c>
    </row>
    <row r="844" spans="1:5" x14ac:dyDescent="0.25">
      <c r="A844" s="141">
        <v>30</v>
      </c>
      <c r="B844" s="142" t="s">
        <v>210</v>
      </c>
      <c r="C844" s="141" t="s">
        <v>15</v>
      </c>
      <c r="D844" s="143">
        <v>627</v>
      </c>
      <c r="E844" s="144">
        <v>33</v>
      </c>
    </row>
    <row r="845" spans="1:5" x14ac:dyDescent="0.25">
      <c r="A845" s="141">
        <v>35</v>
      </c>
      <c r="B845" s="142" t="s">
        <v>210</v>
      </c>
      <c r="C845" s="141" t="s">
        <v>15</v>
      </c>
      <c r="D845" s="143">
        <v>675</v>
      </c>
      <c r="E845" s="144">
        <v>35.53</v>
      </c>
    </row>
    <row r="846" spans="1:5" x14ac:dyDescent="0.25">
      <c r="A846" s="141">
        <v>40</v>
      </c>
      <c r="B846" s="142" t="s">
        <v>210</v>
      </c>
      <c r="C846" s="141" t="s">
        <v>15</v>
      </c>
      <c r="D846" s="143">
        <v>724</v>
      </c>
      <c r="E846" s="144">
        <v>38.11</v>
      </c>
    </row>
    <row r="847" spans="1:5" x14ac:dyDescent="0.25">
      <c r="A847" s="141">
        <v>45</v>
      </c>
      <c r="B847" s="142" t="s">
        <v>210</v>
      </c>
      <c r="C847" s="141" t="s">
        <v>15</v>
      </c>
      <c r="D847" s="143">
        <v>772</v>
      </c>
      <c r="E847" s="144">
        <v>40.630000000000003</v>
      </c>
    </row>
    <row r="848" spans="1:5" x14ac:dyDescent="0.25">
      <c r="A848" s="141">
        <v>50</v>
      </c>
      <c r="B848" s="142" t="s">
        <v>210</v>
      </c>
      <c r="C848" s="141" t="s">
        <v>15</v>
      </c>
      <c r="D848" s="143">
        <v>821</v>
      </c>
      <c r="E848" s="144">
        <v>43.21</v>
      </c>
    </row>
    <row r="849" spans="1:5" x14ac:dyDescent="0.25">
      <c r="A849" s="141">
        <v>55</v>
      </c>
      <c r="B849" s="142" t="s">
        <v>210</v>
      </c>
      <c r="C849" s="141" t="s">
        <v>15</v>
      </c>
      <c r="D849" s="143">
        <v>869</v>
      </c>
      <c r="E849" s="144">
        <v>45.74</v>
      </c>
    </row>
    <row r="850" spans="1:5" x14ac:dyDescent="0.25">
      <c r="A850" s="141">
        <v>60</v>
      </c>
      <c r="B850" s="142" t="s">
        <v>210</v>
      </c>
      <c r="C850" s="141" t="s">
        <v>15</v>
      </c>
      <c r="D850" s="143">
        <v>917</v>
      </c>
      <c r="E850" s="144">
        <v>48.26</v>
      </c>
    </row>
    <row r="851" spans="1:5" x14ac:dyDescent="0.25">
      <c r="A851" s="141">
        <v>65</v>
      </c>
      <c r="B851" s="142" t="s">
        <v>210</v>
      </c>
      <c r="C851" s="141" t="s">
        <v>15</v>
      </c>
      <c r="D851" s="143">
        <v>965</v>
      </c>
      <c r="E851" s="144">
        <v>50.79</v>
      </c>
    </row>
    <row r="852" spans="1:5" x14ac:dyDescent="0.25">
      <c r="A852" s="141">
        <v>70</v>
      </c>
      <c r="B852" s="142" t="s">
        <v>210</v>
      </c>
      <c r="C852" s="141" t="s">
        <v>15</v>
      </c>
      <c r="D852" s="143">
        <v>1015</v>
      </c>
      <c r="E852" s="144">
        <v>53.42</v>
      </c>
    </row>
    <row r="853" spans="1:5" x14ac:dyDescent="0.25">
      <c r="A853" s="141">
        <v>75</v>
      </c>
      <c r="B853" s="142" t="s">
        <v>210</v>
      </c>
      <c r="C853" s="141" t="s">
        <v>15</v>
      </c>
      <c r="D853" s="143">
        <v>1063</v>
      </c>
      <c r="E853" s="144">
        <v>55.95</v>
      </c>
    </row>
    <row r="854" spans="1:5" x14ac:dyDescent="0.25">
      <c r="A854" s="141">
        <v>80</v>
      </c>
      <c r="B854" s="142" t="s">
        <v>210</v>
      </c>
      <c r="C854" s="141" t="s">
        <v>15</v>
      </c>
      <c r="D854" s="143">
        <v>1111</v>
      </c>
      <c r="E854" s="144">
        <v>58.47</v>
      </c>
    </row>
    <row r="855" spans="1:5" x14ac:dyDescent="0.25">
      <c r="A855" s="141">
        <v>85</v>
      </c>
      <c r="B855" s="142" t="s">
        <v>210</v>
      </c>
      <c r="C855" s="141" t="s">
        <v>15</v>
      </c>
      <c r="D855" s="143">
        <v>1159</v>
      </c>
      <c r="E855" s="144">
        <v>61</v>
      </c>
    </row>
    <row r="856" spans="1:5" x14ac:dyDescent="0.25">
      <c r="A856" s="141">
        <v>90</v>
      </c>
      <c r="B856" s="142" t="s">
        <v>210</v>
      </c>
      <c r="C856" s="141" t="s">
        <v>15</v>
      </c>
      <c r="D856" s="143">
        <v>1208</v>
      </c>
      <c r="E856" s="144">
        <v>63.58</v>
      </c>
    </row>
    <row r="857" spans="1:5" x14ac:dyDescent="0.25">
      <c r="A857" s="141">
        <v>95</v>
      </c>
      <c r="B857" s="142" t="s">
        <v>210</v>
      </c>
      <c r="C857" s="141" t="s">
        <v>15</v>
      </c>
      <c r="D857" s="143">
        <v>1257</v>
      </c>
      <c r="E857" s="144">
        <v>66.16</v>
      </c>
    </row>
    <row r="858" spans="1:5" x14ac:dyDescent="0.25">
      <c r="A858" s="141">
        <v>100</v>
      </c>
      <c r="B858" s="142" t="s">
        <v>210</v>
      </c>
      <c r="C858" s="141" t="s">
        <v>15</v>
      </c>
      <c r="D858" s="143">
        <v>1305</v>
      </c>
      <c r="E858" s="144">
        <v>68.680000000000007</v>
      </c>
    </row>
    <row r="859" spans="1:5" x14ac:dyDescent="0.25">
      <c r="A859" s="141">
        <v>105</v>
      </c>
      <c r="B859" s="142" t="s">
        <v>210</v>
      </c>
      <c r="C859" s="141" t="s">
        <v>15</v>
      </c>
      <c r="D859" s="143">
        <v>1353</v>
      </c>
      <c r="E859" s="144">
        <v>71.209999999999994</v>
      </c>
    </row>
    <row r="860" spans="1:5" x14ac:dyDescent="0.25">
      <c r="A860" s="141">
        <v>110</v>
      </c>
      <c r="B860" s="142" t="s">
        <v>210</v>
      </c>
      <c r="C860" s="141" t="s">
        <v>15</v>
      </c>
      <c r="D860" s="143">
        <v>1402</v>
      </c>
      <c r="E860" s="144">
        <v>73.790000000000006</v>
      </c>
    </row>
    <row r="861" spans="1:5" x14ac:dyDescent="0.25">
      <c r="A861" s="141">
        <v>115</v>
      </c>
      <c r="B861" s="142" t="s">
        <v>210</v>
      </c>
      <c r="C861" s="141" t="s">
        <v>15</v>
      </c>
      <c r="D861" s="143">
        <v>1450</v>
      </c>
      <c r="E861" s="144">
        <v>76.319999999999993</v>
      </c>
    </row>
    <row r="862" spans="1:5" x14ac:dyDescent="0.25">
      <c r="A862" s="141">
        <v>120</v>
      </c>
      <c r="B862" s="142" t="s">
        <v>210</v>
      </c>
      <c r="C862" s="141" t="s">
        <v>15</v>
      </c>
      <c r="D862" s="143">
        <v>1499</v>
      </c>
      <c r="E862" s="144">
        <v>78.89</v>
      </c>
    </row>
    <row r="863" spans="1:5" x14ac:dyDescent="0.25">
      <c r="A863" s="141">
        <v>125</v>
      </c>
      <c r="B863" s="142" t="s">
        <v>210</v>
      </c>
      <c r="C863" s="141" t="s">
        <v>15</v>
      </c>
      <c r="D863" s="143">
        <v>1547</v>
      </c>
      <c r="E863" s="144">
        <v>81.42</v>
      </c>
    </row>
    <row r="864" spans="1:5" x14ac:dyDescent="0.25">
      <c r="A864" s="141">
        <v>130</v>
      </c>
      <c r="B864" s="142" t="s">
        <v>210</v>
      </c>
      <c r="C864" s="141" t="s">
        <v>15</v>
      </c>
      <c r="D864" s="143">
        <v>1596</v>
      </c>
      <c r="E864" s="144">
        <v>84</v>
      </c>
    </row>
    <row r="865" spans="1:5" x14ac:dyDescent="0.25">
      <c r="A865" s="141">
        <v>135</v>
      </c>
      <c r="B865" s="142" t="s">
        <v>210</v>
      </c>
      <c r="C865" s="141" t="s">
        <v>15</v>
      </c>
      <c r="D865" s="143">
        <v>1644</v>
      </c>
      <c r="E865" s="144">
        <v>86.53</v>
      </c>
    </row>
    <row r="866" spans="1:5" x14ac:dyDescent="0.25">
      <c r="A866" s="141">
        <v>140</v>
      </c>
      <c r="B866" s="142" t="s">
        <v>210</v>
      </c>
      <c r="C866" s="141" t="s">
        <v>15</v>
      </c>
      <c r="D866" s="143">
        <v>1692</v>
      </c>
      <c r="E866" s="144">
        <v>89.05</v>
      </c>
    </row>
    <row r="867" spans="1:5" x14ac:dyDescent="0.25">
      <c r="A867" s="141">
        <v>145</v>
      </c>
      <c r="B867" s="142" t="s">
        <v>210</v>
      </c>
      <c r="C867" s="141" t="s">
        <v>15</v>
      </c>
      <c r="D867" s="143">
        <v>1740</v>
      </c>
      <c r="E867" s="144">
        <v>91.58</v>
      </c>
    </row>
    <row r="868" spans="1:5" x14ac:dyDescent="0.25">
      <c r="A868" s="141">
        <v>150</v>
      </c>
      <c r="B868" s="142" t="s">
        <v>210</v>
      </c>
      <c r="C868" s="141" t="s">
        <v>15</v>
      </c>
      <c r="D868" s="143">
        <v>1790</v>
      </c>
      <c r="E868" s="144">
        <v>94.21</v>
      </c>
    </row>
    <row r="869" spans="1:5" x14ac:dyDescent="0.25">
      <c r="A869" s="141">
        <v>155</v>
      </c>
      <c r="B869" s="142" t="s">
        <v>210</v>
      </c>
      <c r="C869" s="141" t="s">
        <v>15</v>
      </c>
      <c r="D869" s="143">
        <v>1838</v>
      </c>
      <c r="E869" s="144">
        <v>96.74</v>
      </c>
    </row>
    <row r="870" spans="1:5" x14ac:dyDescent="0.25">
      <c r="A870" s="141">
        <v>160</v>
      </c>
      <c r="B870" s="142" t="s">
        <v>210</v>
      </c>
      <c r="C870" s="141" t="s">
        <v>15</v>
      </c>
      <c r="D870" s="143">
        <v>1886</v>
      </c>
      <c r="E870" s="144">
        <v>99.26</v>
      </c>
    </row>
    <row r="871" spans="1:5" x14ac:dyDescent="0.25">
      <c r="A871" s="141">
        <v>165</v>
      </c>
      <c r="B871" s="142" t="s">
        <v>210</v>
      </c>
      <c r="C871" s="141" t="s">
        <v>15</v>
      </c>
      <c r="D871" s="143">
        <v>1934</v>
      </c>
      <c r="E871" s="144">
        <v>101.79</v>
      </c>
    </row>
    <row r="872" spans="1:5" x14ac:dyDescent="0.25">
      <c r="A872" s="141">
        <v>170</v>
      </c>
      <c r="B872" s="142" t="s">
        <v>210</v>
      </c>
      <c r="C872" s="141" t="s">
        <v>15</v>
      </c>
      <c r="D872" s="143">
        <v>1984</v>
      </c>
      <c r="E872" s="144">
        <v>104.42</v>
      </c>
    </row>
    <row r="873" spans="1:5" x14ac:dyDescent="0.25">
      <c r="A873" s="141">
        <v>175</v>
      </c>
      <c r="B873" s="142" t="s">
        <v>210</v>
      </c>
      <c r="C873" s="141" t="s">
        <v>15</v>
      </c>
      <c r="D873" s="143">
        <v>2032</v>
      </c>
      <c r="E873" s="144">
        <v>106.95</v>
      </c>
    </row>
    <row r="874" spans="1:5" x14ac:dyDescent="0.25">
      <c r="A874" s="141">
        <v>180</v>
      </c>
      <c r="B874" s="142" t="s">
        <v>210</v>
      </c>
      <c r="C874" s="141" t="s">
        <v>15</v>
      </c>
      <c r="D874" s="143">
        <v>2080</v>
      </c>
      <c r="E874" s="144">
        <v>109.47</v>
      </c>
    </row>
    <row r="875" spans="1:5" x14ac:dyDescent="0.25">
      <c r="A875" s="141">
        <v>185</v>
      </c>
      <c r="B875" s="142" t="s">
        <v>210</v>
      </c>
      <c r="C875" s="141" t="s">
        <v>15</v>
      </c>
      <c r="D875" s="143">
        <v>2128</v>
      </c>
      <c r="E875" s="144">
        <v>112</v>
      </c>
    </row>
    <row r="876" spans="1:5" x14ac:dyDescent="0.25">
      <c r="A876" s="141">
        <v>190</v>
      </c>
      <c r="B876" s="142" t="s">
        <v>210</v>
      </c>
      <c r="C876" s="141" t="s">
        <v>15</v>
      </c>
      <c r="D876" s="143">
        <v>2177</v>
      </c>
      <c r="E876" s="144">
        <v>114.58</v>
      </c>
    </row>
    <row r="877" spans="1:5" x14ac:dyDescent="0.25">
      <c r="A877" s="141">
        <v>195</v>
      </c>
      <c r="B877" s="142" t="s">
        <v>210</v>
      </c>
      <c r="C877" s="141" t="s">
        <v>15</v>
      </c>
      <c r="D877" s="143">
        <v>2225</v>
      </c>
      <c r="E877" s="144">
        <v>117.11</v>
      </c>
    </row>
    <row r="878" spans="1:5" x14ac:dyDescent="0.25">
      <c r="A878" s="141">
        <v>200</v>
      </c>
      <c r="B878" s="142" t="s">
        <v>210</v>
      </c>
      <c r="C878" s="141" t="s">
        <v>15</v>
      </c>
      <c r="D878" s="143">
        <v>2274</v>
      </c>
      <c r="E878" s="144">
        <v>119.68</v>
      </c>
    </row>
    <row r="879" spans="1:5" x14ac:dyDescent="0.25">
      <c r="A879" s="141">
        <v>205</v>
      </c>
      <c r="B879" s="142" t="s">
        <v>210</v>
      </c>
      <c r="C879" s="141" t="s">
        <v>15</v>
      </c>
      <c r="D879" s="143">
        <v>2323</v>
      </c>
      <c r="E879" s="144">
        <v>122.26</v>
      </c>
    </row>
    <row r="880" spans="1:5" x14ac:dyDescent="0.25">
      <c r="A880" s="141">
        <v>210</v>
      </c>
      <c r="B880" s="142" t="s">
        <v>210</v>
      </c>
      <c r="C880" s="141" t="s">
        <v>15</v>
      </c>
      <c r="D880" s="143">
        <v>2371</v>
      </c>
      <c r="E880" s="144">
        <v>124.79</v>
      </c>
    </row>
    <row r="881" spans="1:5" x14ac:dyDescent="0.25">
      <c r="A881" s="141">
        <v>215</v>
      </c>
      <c r="B881" s="142" t="s">
        <v>210</v>
      </c>
      <c r="C881" s="141" t="s">
        <v>15</v>
      </c>
      <c r="D881" s="143">
        <v>2419</v>
      </c>
      <c r="E881" s="144">
        <v>127.32</v>
      </c>
    </row>
    <row r="882" spans="1:5" x14ac:dyDescent="0.25">
      <c r="A882" s="141">
        <v>220</v>
      </c>
      <c r="B882" s="142" t="s">
        <v>210</v>
      </c>
      <c r="C882" s="141" t="s">
        <v>15</v>
      </c>
      <c r="D882" s="143">
        <v>2467</v>
      </c>
      <c r="E882" s="144">
        <v>129.84</v>
      </c>
    </row>
    <row r="883" spans="1:5" x14ac:dyDescent="0.25">
      <c r="A883" s="141">
        <v>225</v>
      </c>
      <c r="B883" s="142" t="s">
        <v>210</v>
      </c>
      <c r="C883" s="141" t="s">
        <v>15</v>
      </c>
      <c r="D883" s="143">
        <v>2517</v>
      </c>
      <c r="E883" s="144">
        <v>132.47</v>
      </c>
    </row>
    <row r="884" spans="1:5" x14ac:dyDescent="0.25">
      <c r="A884" s="141">
        <v>230</v>
      </c>
      <c r="B884" s="142" t="s">
        <v>210</v>
      </c>
      <c r="C884" s="141" t="s">
        <v>15</v>
      </c>
      <c r="D884" s="143">
        <v>2565</v>
      </c>
      <c r="E884" s="144">
        <v>135</v>
      </c>
    </row>
    <row r="885" spans="1:5" x14ac:dyDescent="0.25">
      <c r="A885" s="141">
        <v>235</v>
      </c>
      <c r="B885" s="142" t="s">
        <v>210</v>
      </c>
      <c r="C885" s="141" t="s">
        <v>15</v>
      </c>
      <c r="D885" s="143">
        <v>2613</v>
      </c>
      <c r="E885" s="144">
        <v>137.53</v>
      </c>
    </row>
    <row r="886" spans="1:5" x14ac:dyDescent="0.25">
      <c r="A886" s="141">
        <v>240</v>
      </c>
      <c r="B886" s="142" t="s">
        <v>210</v>
      </c>
      <c r="C886" s="141" t="s">
        <v>15</v>
      </c>
      <c r="D886" s="143">
        <v>2661</v>
      </c>
      <c r="E886" s="144">
        <v>140.05000000000001</v>
      </c>
    </row>
    <row r="887" spans="1:5" x14ac:dyDescent="0.25">
      <c r="A887" s="141">
        <v>245</v>
      </c>
      <c r="B887" s="142" t="s">
        <v>210</v>
      </c>
      <c r="C887" s="141" t="s">
        <v>15</v>
      </c>
      <c r="D887" s="143">
        <v>2710</v>
      </c>
      <c r="E887" s="144">
        <v>142.63</v>
      </c>
    </row>
    <row r="888" spans="1:5" x14ac:dyDescent="0.25">
      <c r="A888" s="141">
        <v>250</v>
      </c>
      <c r="B888" s="142" t="s">
        <v>210</v>
      </c>
      <c r="C888" s="141" t="s">
        <v>15</v>
      </c>
      <c r="D888" s="143">
        <v>2759</v>
      </c>
      <c r="E888" s="144">
        <v>145.21</v>
      </c>
    </row>
    <row r="889" spans="1:5" x14ac:dyDescent="0.25">
      <c r="A889" s="141">
        <v>255</v>
      </c>
      <c r="B889" s="142" t="s">
        <v>210</v>
      </c>
      <c r="C889" s="141" t="s">
        <v>15</v>
      </c>
      <c r="D889" s="143">
        <v>2807</v>
      </c>
      <c r="E889" s="144">
        <v>147.74</v>
      </c>
    </row>
    <row r="890" spans="1:5" x14ac:dyDescent="0.25">
      <c r="A890" s="141">
        <v>260</v>
      </c>
      <c r="B890" s="142" t="s">
        <v>210</v>
      </c>
      <c r="C890" s="141" t="s">
        <v>15</v>
      </c>
      <c r="D890" s="143">
        <v>2855</v>
      </c>
      <c r="E890" s="144">
        <v>150.26</v>
      </c>
    </row>
    <row r="891" spans="1:5" x14ac:dyDescent="0.25">
      <c r="A891" s="141">
        <v>265</v>
      </c>
      <c r="B891" s="142" t="s">
        <v>210</v>
      </c>
      <c r="C891" s="141" t="s">
        <v>15</v>
      </c>
      <c r="D891" s="143">
        <v>2904</v>
      </c>
      <c r="E891" s="144">
        <v>152.84</v>
      </c>
    </row>
    <row r="892" spans="1:5" x14ac:dyDescent="0.25">
      <c r="A892" s="141">
        <v>270</v>
      </c>
      <c r="B892" s="142" t="s">
        <v>210</v>
      </c>
      <c r="C892" s="141" t="s">
        <v>15</v>
      </c>
      <c r="D892" s="143">
        <v>2952</v>
      </c>
      <c r="E892" s="144">
        <v>155.37</v>
      </c>
    </row>
    <row r="893" spans="1:5" x14ac:dyDescent="0.25">
      <c r="A893" s="141">
        <v>275</v>
      </c>
      <c r="B893" s="142" t="s">
        <v>210</v>
      </c>
      <c r="C893" s="141" t="s">
        <v>15</v>
      </c>
      <c r="D893" s="143">
        <v>3000</v>
      </c>
      <c r="E893" s="144">
        <v>157.88999999999999</v>
      </c>
    </row>
    <row r="894" spans="1:5" x14ac:dyDescent="0.25">
      <c r="A894" s="141">
        <v>280</v>
      </c>
      <c r="B894" s="142" t="s">
        <v>210</v>
      </c>
      <c r="C894" s="141" t="s">
        <v>15</v>
      </c>
      <c r="D894" s="143">
        <v>3049</v>
      </c>
      <c r="E894" s="144">
        <v>160.47</v>
      </c>
    </row>
    <row r="895" spans="1:5" x14ac:dyDescent="0.25">
      <c r="A895" s="141" t="s">
        <v>208</v>
      </c>
      <c r="B895" s="142" t="s">
        <v>210</v>
      </c>
      <c r="C895" s="141" t="s">
        <v>20</v>
      </c>
      <c r="D895" s="143">
        <v>224</v>
      </c>
      <c r="E895" s="144" t="s">
        <v>12</v>
      </c>
    </row>
    <row r="896" spans="1:5" x14ac:dyDescent="0.25">
      <c r="A896" s="141">
        <v>10</v>
      </c>
      <c r="B896" s="142" t="s">
        <v>210</v>
      </c>
      <c r="C896" s="141" t="s">
        <v>20</v>
      </c>
      <c r="D896" s="143">
        <v>665</v>
      </c>
      <c r="E896" s="144">
        <v>35</v>
      </c>
    </row>
    <row r="897" spans="1:5" x14ac:dyDescent="0.25">
      <c r="A897" s="141">
        <v>15</v>
      </c>
      <c r="B897" s="142" t="s">
        <v>210</v>
      </c>
      <c r="C897" s="141" t="s">
        <v>20</v>
      </c>
      <c r="D897" s="143">
        <v>665</v>
      </c>
      <c r="E897" s="144">
        <v>35</v>
      </c>
    </row>
    <row r="898" spans="1:5" x14ac:dyDescent="0.25">
      <c r="A898" s="141">
        <v>20</v>
      </c>
      <c r="B898" s="142" t="s">
        <v>210</v>
      </c>
      <c r="C898" s="141" t="s">
        <v>20</v>
      </c>
      <c r="D898" s="143">
        <v>665</v>
      </c>
      <c r="E898" s="144">
        <v>35</v>
      </c>
    </row>
    <row r="899" spans="1:5" x14ac:dyDescent="0.25">
      <c r="A899" s="141">
        <v>25</v>
      </c>
      <c r="B899" s="142" t="s">
        <v>210</v>
      </c>
      <c r="C899" s="141" t="s">
        <v>20</v>
      </c>
      <c r="D899" s="143">
        <v>720</v>
      </c>
      <c r="E899" s="144">
        <v>37.89</v>
      </c>
    </row>
    <row r="900" spans="1:5" x14ac:dyDescent="0.25">
      <c r="A900" s="141">
        <v>30</v>
      </c>
      <c r="B900" s="142" t="s">
        <v>210</v>
      </c>
      <c r="C900" s="141" t="s">
        <v>20</v>
      </c>
      <c r="D900" s="143">
        <v>774</v>
      </c>
      <c r="E900" s="144">
        <v>40.74</v>
      </c>
    </row>
    <row r="901" spans="1:5" x14ac:dyDescent="0.25">
      <c r="A901" s="141">
        <v>35</v>
      </c>
      <c r="B901" s="142" t="s">
        <v>210</v>
      </c>
      <c r="C901" s="141" t="s">
        <v>20</v>
      </c>
      <c r="D901" s="143">
        <v>829</v>
      </c>
      <c r="E901" s="144">
        <v>43.63</v>
      </c>
    </row>
    <row r="902" spans="1:5" x14ac:dyDescent="0.25">
      <c r="A902" s="141">
        <v>40</v>
      </c>
      <c r="B902" s="142" t="s">
        <v>210</v>
      </c>
      <c r="C902" s="141" t="s">
        <v>20</v>
      </c>
      <c r="D902" s="143">
        <v>883</v>
      </c>
      <c r="E902" s="144">
        <v>46.47</v>
      </c>
    </row>
    <row r="903" spans="1:5" x14ac:dyDescent="0.25">
      <c r="A903" s="141">
        <v>45</v>
      </c>
      <c r="B903" s="142" t="s">
        <v>210</v>
      </c>
      <c r="C903" s="141" t="s">
        <v>20</v>
      </c>
      <c r="D903" s="143">
        <v>937</v>
      </c>
      <c r="E903" s="144">
        <v>49.32</v>
      </c>
    </row>
    <row r="904" spans="1:5" x14ac:dyDescent="0.25">
      <c r="A904" s="141">
        <v>50</v>
      </c>
      <c r="B904" s="142" t="s">
        <v>210</v>
      </c>
      <c r="C904" s="141" t="s">
        <v>20</v>
      </c>
      <c r="D904" s="143">
        <v>991</v>
      </c>
      <c r="E904" s="144">
        <v>52.16</v>
      </c>
    </row>
    <row r="905" spans="1:5" x14ac:dyDescent="0.25">
      <c r="A905" s="141">
        <v>55</v>
      </c>
      <c r="B905" s="142" t="s">
        <v>210</v>
      </c>
      <c r="C905" s="141" t="s">
        <v>20</v>
      </c>
      <c r="D905" s="143">
        <v>1046</v>
      </c>
      <c r="E905" s="144">
        <v>55.05</v>
      </c>
    </row>
    <row r="906" spans="1:5" x14ac:dyDescent="0.25">
      <c r="A906" s="141">
        <v>60</v>
      </c>
      <c r="B906" s="142" t="s">
        <v>210</v>
      </c>
      <c r="C906" s="141" t="s">
        <v>20</v>
      </c>
      <c r="D906" s="143">
        <v>1100</v>
      </c>
      <c r="E906" s="144">
        <v>57.89</v>
      </c>
    </row>
    <row r="907" spans="1:5" x14ac:dyDescent="0.25">
      <c r="A907" s="141">
        <v>65</v>
      </c>
      <c r="B907" s="142" t="s">
        <v>210</v>
      </c>
      <c r="C907" s="141" t="s">
        <v>20</v>
      </c>
      <c r="D907" s="143">
        <v>1155</v>
      </c>
      <c r="E907" s="144">
        <v>60.79</v>
      </c>
    </row>
    <row r="908" spans="1:5" x14ac:dyDescent="0.25">
      <c r="A908" s="141">
        <v>70</v>
      </c>
      <c r="B908" s="142" t="s">
        <v>210</v>
      </c>
      <c r="C908" s="141" t="s">
        <v>20</v>
      </c>
      <c r="D908" s="143">
        <v>1208</v>
      </c>
      <c r="E908" s="144">
        <v>63.58</v>
      </c>
    </row>
    <row r="909" spans="1:5" x14ac:dyDescent="0.25">
      <c r="A909" s="141">
        <v>75</v>
      </c>
      <c r="B909" s="142" t="s">
        <v>210</v>
      </c>
      <c r="C909" s="141" t="s">
        <v>20</v>
      </c>
      <c r="D909" s="143">
        <v>1263</v>
      </c>
      <c r="E909" s="144">
        <v>66.47</v>
      </c>
    </row>
    <row r="910" spans="1:5" x14ac:dyDescent="0.25">
      <c r="A910" s="141">
        <v>80</v>
      </c>
      <c r="B910" s="142" t="s">
        <v>210</v>
      </c>
      <c r="C910" s="141" t="s">
        <v>20</v>
      </c>
      <c r="D910" s="143">
        <v>1317</v>
      </c>
      <c r="E910" s="144">
        <v>69.319999999999993</v>
      </c>
    </row>
    <row r="911" spans="1:5" x14ac:dyDescent="0.25">
      <c r="A911" s="141">
        <v>85</v>
      </c>
      <c r="B911" s="142" t="s">
        <v>210</v>
      </c>
      <c r="C911" s="141" t="s">
        <v>20</v>
      </c>
      <c r="D911" s="143">
        <v>1372</v>
      </c>
      <c r="E911" s="144">
        <v>72.209999999999994</v>
      </c>
    </row>
    <row r="912" spans="1:5" x14ac:dyDescent="0.25">
      <c r="A912" s="141">
        <v>90</v>
      </c>
      <c r="B912" s="142" t="s">
        <v>210</v>
      </c>
      <c r="C912" s="141" t="s">
        <v>20</v>
      </c>
      <c r="D912" s="143">
        <v>1426</v>
      </c>
      <c r="E912" s="144">
        <v>75.05</v>
      </c>
    </row>
    <row r="913" spans="1:5" x14ac:dyDescent="0.25">
      <c r="A913" s="141">
        <v>95</v>
      </c>
      <c r="B913" s="142" t="s">
        <v>210</v>
      </c>
      <c r="C913" s="141" t="s">
        <v>20</v>
      </c>
      <c r="D913" s="143">
        <v>1481</v>
      </c>
      <c r="E913" s="144">
        <v>77.95</v>
      </c>
    </row>
    <row r="914" spans="1:5" x14ac:dyDescent="0.25">
      <c r="A914" s="141">
        <v>100</v>
      </c>
      <c r="B914" s="142" t="s">
        <v>210</v>
      </c>
      <c r="C914" s="141" t="s">
        <v>20</v>
      </c>
      <c r="D914" s="143">
        <v>1534</v>
      </c>
      <c r="E914" s="144">
        <v>80.739999999999995</v>
      </c>
    </row>
    <row r="915" spans="1:5" x14ac:dyDescent="0.25">
      <c r="A915" s="141">
        <v>105</v>
      </c>
      <c r="B915" s="142" t="s">
        <v>210</v>
      </c>
      <c r="C915" s="141" t="s">
        <v>20</v>
      </c>
      <c r="D915" s="143">
        <v>1589</v>
      </c>
      <c r="E915" s="144">
        <v>83.63</v>
      </c>
    </row>
    <row r="916" spans="1:5" x14ac:dyDescent="0.25">
      <c r="A916" s="141">
        <v>110</v>
      </c>
      <c r="B916" s="142" t="s">
        <v>210</v>
      </c>
      <c r="C916" s="141" t="s">
        <v>20</v>
      </c>
      <c r="D916" s="143">
        <v>1643</v>
      </c>
      <c r="E916" s="144">
        <v>86.47</v>
      </c>
    </row>
    <row r="917" spans="1:5" x14ac:dyDescent="0.25">
      <c r="A917" s="141">
        <v>115</v>
      </c>
      <c r="B917" s="142" t="s">
        <v>210</v>
      </c>
      <c r="C917" s="141" t="s">
        <v>20</v>
      </c>
      <c r="D917" s="143">
        <v>1698</v>
      </c>
      <c r="E917" s="144">
        <v>89.37</v>
      </c>
    </row>
    <row r="918" spans="1:5" x14ac:dyDescent="0.25">
      <c r="A918" s="141">
        <v>120</v>
      </c>
      <c r="B918" s="142" t="s">
        <v>210</v>
      </c>
      <c r="C918" s="141" t="s">
        <v>20</v>
      </c>
      <c r="D918" s="143">
        <v>1752</v>
      </c>
      <c r="E918" s="144">
        <v>92.21</v>
      </c>
    </row>
    <row r="919" spans="1:5" x14ac:dyDescent="0.25">
      <c r="A919" s="141">
        <v>125</v>
      </c>
      <c r="B919" s="142" t="s">
        <v>210</v>
      </c>
      <c r="C919" s="141" t="s">
        <v>20</v>
      </c>
      <c r="D919" s="143">
        <v>1807</v>
      </c>
      <c r="E919" s="144">
        <v>95.11</v>
      </c>
    </row>
    <row r="920" spans="1:5" x14ac:dyDescent="0.25">
      <c r="A920" s="141">
        <v>130</v>
      </c>
      <c r="B920" s="142" t="s">
        <v>210</v>
      </c>
      <c r="C920" s="141" t="s">
        <v>20</v>
      </c>
      <c r="D920" s="143">
        <v>1860</v>
      </c>
      <c r="E920" s="144">
        <v>97.89</v>
      </c>
    </row>
    <row r="921" spans="1:5" x14ac:dyDescent="0.25">
      <c r="A921" s="141">
        <v>135</v>
      </c>
      <c r="B921" s="142" t="s">
        <v>210</v>
      </c>
      <c r="C921" s="141" t="s">
        <v>20</v>
      </c>
      <c r="D921" s="143">
        <v>1915</v>
      </c>
      <c r="E921" s="144">
        <v>100.79</v>
      </c>
    </row>
    <row r="922" spans="1:5" x14ac:dyDescent="0.25">
      <c r="A922" s="141">
        <v>140</v>
      </c>
      <c r="B922" s="142" t="s">
        <v>210</v>
      </c>
      <c r="C922" s="141" t="s">
        <v>20</v>
      </c>
      <c r="D922" s="143">
        <v>1969</v>
      </c>
      <c r="E922" s="144">
        <v>103.63</v>
      </c>
    </row>
    <row r="923" spans="1:5" x14ac:dyDescent="0.25">
      <c r="A923" s="141">
        <v>145</v>
      </c>
      <c r="B923" s="142" t="s">
        <v>210</v>
      </c>
      <c r="C923" s="141" t="s">
        <v>20</v>
      </c>
      <c r="D923" s="143">
        <v>2024</v>
      </c>
      <c r="E923" s="144">
        <v>106.53</v>
      </c>
    </row>
    <row r="924" spans="1:5" x14ac:dyDescent="0.25">
      <c r="A924" s="141">
        <v>150</v>
      </c>
      <c r="B924" s="142" t="s">
        <v>210</v>
      </c>
      <c r="C924" s="141" t="s">
        <v>20</v>
      </c>
      <c r="D924" s="143">
        <v>2078</v>
      </c>
      <c r="E924" s="144">
        <v>109.37</v>
      </c>
    </row>
    <row r="925" spans="1:5" x14ac:dyDescent="0.25">
      <c r="A925" s="141">
        <v>155</v>
      </c>
      <c r="B925" s="142" t="s">
        <v>210</v>
      </c>
      <c r="C925" s="141" t="s">
        <v>20</v>
      </c>
      <c r="D925" s="143">
        <v>2132</v>
      </c>
      <c r="E925" s="144">
        <v>112.21</v>
      </c>
    </row>
    <row r="926" spans="1:5" x14ac:dyDescent="0.25">
      <c r="A926" s="141">
        <v>160</v>
      </c>
      <c r="B926" s="142" t="s">
        <v>210</v>
      </c>
      <c r="C926" s="141" t="s">
        <v>20</v>
      </c>
      <c r="D926" s="143">
        <v>2186</v>
      </c>
      <c r="E926" s="144">
        <v>115.05</v>
      </c>
    </row>
    <row r="927" spans="1:5" x14ac:dyDescent="0.25">
      <c r="A927" s="141">
        <v>165</v>
      </c>
      <c r="B927" s="142" t="s">
        <v>210</v>
      </c>
      <c r="C927" s="141" t="s">
        <v>20</v>
      </c>
      <c r="D927" s="143">
        <v>2241</v>
      </c>
      <c r="E927" s="144">
        <v>117.95</v>
      </c>
    </row>
    <row r="928" spans="1:5" x14ac:dyDescent="0.25">
      <c r="A928" s="141">
        <v>170</v>
      </c>
      <c r="B928" s="142" t="s">
        <v>210</v>
      </c>
      <c r="C928" s="141" t="s">
        <v>20</v>
      </c>
      <c r="D928" s="143">
        <v>2295</v>
      </c>
      <c r="E928" s="144">
        <v>120.79</v>
      </c>
    </row>
    <row r="929" spans="1:5" x14ac:dyDescent="0.25">
      <c r="A929" s="141">
        <v>175</v>
      </c>
      <c r="B929" s="142" t="s">
        <v>210</v>
      </c>
      <c r="C929" s="141" t="s">
        <v>20</v>
      </c>
      <c r="D929" s="143">
        <v>2350</v>
      </c>
      <c r="E929" s="144">
        <v>123.68</v>
      </c>
    </row>
    <row r="930" spans="1:5" x14ac:dyDescent="0.25">
      <c r="A930" s="141">
        <v>180</v>
      </c>
      <c r="B930" s="142" t="s">
        <v>210</v>
      </c>
      <c r="C930" s="141" t="s">
        <v>20</v>
      </c>
      <c r="D930" s="143">
        <v>2405</v>
      </c>
      <c r="E930" s="144">
        <v>126.58</v>
      </c>
    </row>
    <row r="931" spans="1:5" x14ac:dyDescent="0.25">
      <c r="A931" s="141">
        <v>185</v>
      </c>
      <c r="B931" s="142" t="s">
        <v>210</v>
      </c>
      <c r="C931" s="141" t="s">
        <v>20</v>
      </c>
      <c r="D931" s="143">
        <v>2458</v>
      </c>
      <c r="E931" s="144">
        <v>129.37</v>
      </c>
    </row>
    <row r="932" spans="1:5" x14ac:dyDescent="0.25">
      <c r="A932" s="141">
        <v>190</v>
      </c>
      <c r="B932" s="142" t="s">
        <v>210</v>
      </c>
      <c r="C932" s="141" t="s">
        <v>20</v>
      </c>
      <c r="D932" s="143">
        <v>2513</v>
      </c>
      <c r="E932" s="144">
        <v>132.26</v>
      </c>
    </row>
    <row r="933" spans="1:5" x14ac:dyDescent="0.25">
      <c r="A933" s="141">
        <v>195</v>
      </c>
      <c r="B933" s="142" t="s">
        <v>210</v>
      </c>
      <c r="C933" s="141" t="s">
        <v>20</v>
      </c>
      <c r="D933" s="143">
        <v>2567</v>
      </c>
      <c r="E933" s="144">
        <v>135.11000000000001</v>
      </c>
    </row>
    <row r="934" spans="1:5" x14ac:dyDescent="0.25">
      <c r="A934" s="141">
        <v>200</v>
      </c>
      <c r="B934" s="142" t="s">
        <v>210</v>
      </c>
      <c r="C934" s="141" t="s">
        <v>20</v>
      </c>
      <c r="D934" s="143">
        <v>2622</v>
      </c>
      <c r="E934" s="144">
        <v>138</v>
      </c>
    </row>
    <row r="935" spans="1:5" x14ac:dyDescent="0.25">
      <c r="A935" s="141">
        <v>205</v>
      </c>
      <c r="B935" s="142" t="s">
        <v>210</v>
      </c>
      <c r="C935" s="141" t="s">
        <v>20</v>
      </c>
      <c r="D935" s="143">
        <v>2676</v>
      </c>
      <c r="E935" s="144">
        <v>140.84</v>
      </c>
    </row>
    <row r="936" spans="1:5" x14ac:dyDescent="0.25">
      <c r="A936" s="141">
        <v>210</v>
      </c>
      <c r="B936" s="142" t="s">
        <v>210</v>
      </c>
      <c r="C936" s="141" t="s">
        <v>20</v>
      </c>
      <c r="D936" s="143">
        <v>2731</v>
      </c>
      <c r="E936" s="144">
        <v>143.74</v>
      </c>
    </row>
    <row r="937" spans="1:5" x14ac:dyDescent="0.25">
      <c r="A937" s="141">
        <v>215</v>
      </c>
      <c r="B937" s="142" t="s">
        <v>210</v>
      </c>
      <c r="C937" s="141" t="s">
        <v>20</v>
      </c>
      <c r="D937" s="143">
        <v>2784</v>
      </c>
      <c r="E937" s="144">
        <v>146.53</v>
      </c>
    </row>
    <row r="938" spans="1:5" x14ac:dyDescent="0.25">
      <c r="A938" s="141">
        <v>220</v>
      </c>
      <c r="B938" s="142" t="s">
        <v>210</v>
      </c>
      <c r="C938" s="141" t="s">
        <v>20</v>
      </c>
      <c r="D938" s="143">
        <v>2839</v>
      </c>
      <c r="E938" s="144">
        <v>149.41999999999999</v>
      </c>
    </row>
    <row r="939" spans="1:5" x14ac:dyDescent="0.25">
      <c r="A939" s="141">
        <v>225</v>
      </c>
      <c r="B939" s="142" t="s">
        <v>210</v>
      </c>
      <c r="C939" s="141" t="s">
        <v>20</v>
      </c>
      <c r="D939" s="143">
        <v>2893</v>
      </c>
      <c r="E939" s="144">
        <v>152.26</v>
      </c>
    </row>
    <row r="940" spans="1:5" x14ac:dyDescent="0.25">
      <c r="A940" s="141">
        <v>230</v>
      </c>
      <c r="B940" s="142" t="s">
        <v>210</v>
      </c>
      <c r="C940" s="141" t="s">
        <v>20</v>
      </c>
      <c r="D940" s="143">
        <v>2948</v>
      </c>
      <c r="E940" s="144">
        <v>155.16</v>
      </c>
    </row>
    <row r="941" spans="1:5" x14ac:dyDescent="0.25">
      <c r="A941" s="141">
        <v>235</v>
      </c>
      <c r="B941" s="142" t="s">
        <v>210</v>
      </c>
      <c r="C941" s="141" t="s">
        <v>20</v>
      </c>
      <c r="D941" s="143">
        <v>3002</v>
      </c>
      <c r="E941" s="144">
        <v>158</v>
      </c>
    </row>
    <row r="942" spans="1:5" x14ac:dyDescent="0.25">
      <c r="A942" s="141">
        <v>240</v>
      </c>
      <c r="B942" s="142" t="s">
        <v>210</v>
      </c>
      <c r="C942" s="141" t="s">
        <v>20</v>
      </c>
      <c r="D942" s="143">
        <v>3056</v>
      </c>
      <c r="E942" s="144">
        <v>160.84</v>
      </c>
    </row>
    <row r="943" spans="1:5" x14ac:dyDescent="0.25">
      <c r="A943" s="141">
        <v>245</v>
      </c>
      <c r="B943" s="142" t="s">
        <v>210</v>
      </c>
      <c r="C943" s="141" t="s">
        <v>20</v>
      </c>
      <c r="D943" s="143">
        <v>3110</v>
      </c>
      <c r="E943" s="144">
        <v>163.68</v>
      </c>
    </row>
    <row r="944" spans="1:5" x14ac:dyDescent="0.25">
      <c r="A944" s="141">
        <v>250</v>
      </c>
      <c r="B944" s="142" t="s">
        <v>210</v>
      </c>
      <c r="C944" s="141" t="s">
        <v>20</v>
      </c>
      <c r="D944" s="143">
        <v>3165</v>
      </c>
      <c r="E944" s="144">
        <v>166.58</v>
      </c>
    </row>
    <row r="945" spans="1:5" x14ac:dyDescent="0.25">
      <c r="A945" s="141">
        <v>255</v>
      </c>
      <c r="B945" s="142" t="s">
        <v>210</v>
      </c>
      <c r="C945" s="141" t="s">
        <v>20</v>
      </c>
      <c r="D945" s="143">
        <v>3219</v>
      </c>
      <c r="E945" s="144">
        <v>169.42</v>
      </c>
    </row>
    <row r="946" spans="1:5" x14ac:dyDescent="0.25">
      <c r="A946" s="141">
        <v>260</v>
      </c>
      <c r="B946" s="142" t="s">
        <v>210</v>
      </c>
      <c r="C946" s="141" t="s">
        <v>20</v>
      </c>
      <c r="D946" s="143">
        <v>3274</v>
      </c>
      <c r="E946" s="144">
        <v>172.32</v>
      </c>
    </row>
    <row r="947" spans="1:5" x14ac:dyDescent="0.25">
      <c r="A947" s="141">
        <v>265</v>
      </c>
      <c r="B947" s="142" t="s">
        <v>210</v>
      </c>
      <c r="C947" s="141" t="s">
        <v>20</v>
      </c>
      <c r="D947" s="143">
        <v>3328</v>
      </c>
      <c r="E947" s="144">
        <v>175.16</v>
      </c>
    </row>
    <row r="948" spans="1:5" x14ac:dyDescent="0.25">
      <c r="A948" s="141">
        <v>270</v>
      </c>
      <c r="B948" s="142" t="s">
        <v>210</v>
      </c>
      <c r="C948" s="141" t="s">
        <v>20</v>
      </c>
      <c r="D948" s="143">
        <v>3382</v>
      </c>
      <c r="E948" s="144">
        <v>178</v>
      </c>
    </row>
    <row r="949" spans="1:5" x14ac:dyDescent="0.25">
      <c r="A949" s="141">
        <v>275</v>
      </c>
      <c r="B949" s="142" t="s">
        <v>210</v>
      </c>
      <c r="C949" s="141" t="s">
        <v>20</v>
      </c>
      <c r="D949" s="143">
        <v>3436</v>
      </c>
      <c r="E949" s="144">
        <v>180.84</v>
      </c>
    </row>
    <row r="950" spans="1:5" x14ac:dyDescent="0.25">
      <c r="A950" s="141">
        <v>280</v>
      </c>
      <c r="B950" s="142" t="s">
        <v>210</v>
      </c>
      <c r="C950" s="141" t="s">
        <v>20</v>
      </c>
      <c r="D950" s="143">
        <v>3491</v>
      </c>
      <c r="E950" s="144">
        <v>183.74</v>
      </c>
    </row>
    <row r="951" spans="1:5" x14ac:dyDescent="0.25">
      <c r="A951" s="141" t="s">
        <v>208</v>
      </c>
      <c r="B951" s="142" t="s">
        <v>210</v>
      </c>
      <c r="C951" s="141" t="s">
        <v>209</v>
      </c>
      <c r="D951" s="143">
        <v>224</v>
      </c>
      <c r="E951" s="144" t="s">
        <v>12</v>
      </c>
    </row>
    <row r="952" spans="1:5" x14ac:dyDescent="0.25">
      <c r="A952" s="141">
        <v>10</v>
      </c>
      <c r="B952" s="142" t="s">
        <v>210</v>
      </c>
      <c r="C952" s="141" t="s">
        <v>209</v>
      </c>
      <c r="D952" s="143">
        <v>267</v>
      </c>
      <c r="E952" s="144">
        <v>14.05</v>
      </c>
    </row>
    <row r="953" spans="1:5" x14ac:dyDescent="0.25">
      <c r="A953" s="141">
        <v>15</v>
      </c>
      <c r="B953" s="142" t="s">
        <v>210</v>
      </c>
      <c r="C953" s="141" t="s">
        <v>209</v>
      </c>
      <c r="D953" s="143">
        <v>267</v>
      </c>
      <c r="E953" s="144">
        <v>14.05</v>
      </c>
    </row>
    <row r="954" spans="1:5" x14ac:dyDescent="0.25">
      <c r="A954" s="141">
        <v>20</v>
      </c>
      <c r="B954" s="142" t="s">
        <v>210</v>
      </c>
      <c r="C954" s="141" t="s">
        <v>209</v>
      </c>
      <c r="D954" s="143">
        <v>267</v>
      </c>
      <c r="E954" s="144">
        <v>14.05</v>
      </c>
    </row>
    <row r="955" spans="1:5" x14ac:dyDescent="0.25">
      <c r="A955" s="141">
        <v>25</v>
      </c>
      <c r="B955" s="142" t="s">
        <v>210</v>
      </c>
      <c r="C955" s="141" t="s">
        <v>209</v>
      </c>
      <c r="D955" s="143">
        <v>288</v>
      </c>
      <c r="E955" s="144">
        <v>15.16</v>
      </c>
    </row>
    <row r="956" spans="1:5" x14ac:dyDescent="0.25">
      <c r="A956" s="141">
        <v>30</v>
      </c>
      <c r="B956" s="142" t="s">
        <v>210</v>
      </c>
      <c r="C956" s="141" t="s">
        <v>209</v>
      </c>
      <c r="D956" s="143">
        <v>309</v>
      </c>
      <c r="E956" s="144">
        <v>16.260000000000002</v>
      </c>
    </row>
    <row r="957" spans="1:5" x14ac:dyDescent="0.25">
      <c r="A957" s="141">
        <v>35</v>
      </c>
      <c r="B957" s="142" t="s">
        <v>210</v>
      </c>
      <c r="C957" s="141" t="s">
        <v>209</v>
      </c>
      <c r="D957" s="143">
        <v>332</v>
      </c>
      <c r="E957" s="144">
        <v>17.47</v>
      </c>
    </row>
    <row r="958" spans="1:5" x14ac:dyDescent="0.25">
      <c r="A958" s="141">
        <v>40</v>
      </c>
      <c r="B958" s="142" t="s">
        <v>210</v>
      </c>
      <c r="C958" s="141" t="s">
        <v>209</v>
      </c>
      <c r="D958" s="143">
        <v>353</v>
      </c>
      <c r="E958" s="144">
        <v>18.579999999999998</v>
      </c>
    </row>
    <row r="959" spans="1:5" x14ac:dyDescent="0.25">
      <c r="A959" s="141">
        <v>45</v>
      </c>
      <c r="B959" s="142" t="s">
        <v>210</v>
      </c>
      <c r="C959" s="141" t="s">
        <v>209</v>
      </c>
      <c r="D959" s="143">
        <v>375</v>
      </c>
      <c r="E959" s="144">
        <v>19.739999999999998</v>
      </c>
    </row>
    <row r="960" spans="1:5" x14ac:dyDescent="0.25">
      <c r="A960" s="141">
        <v>50</v>
      </c>
      <c r="B960" s="142" t="s">
        <v>210</v>
      </c>
      <c r="C960" s="141" t="s">
        <v>209</v>
      </c>
      <c r="D960" s="143">
        <v>396</v>
      </c>
      <c r="E960" s="144">
        <v>20.84</v>
      </c>
    </row>
    <row r="961" spans="1:5" x14ac:dyDescent="0.25">
      <c r="A961" s="141">
        <v>55</v>
      </c>
      <c r="B961" s="142" t="s">
        <v>210</v>
      </c>
      <c r="C961" s="141" t="s">
        <v>209</v>
      </c>
      <c r="D961" s="143">
        <v>419</v>
      </c>
      <c r="E961" s="144">
        <v>22.05</v>
      </c>
    </row>
    <row r="962" spans="1:5" x14ac:dyDescent="0.25">
      <c r="A962" s="141">
        <v>60</v>
      </c>
      <c r="B962" s="142" t="s">
        <v>210</v>
      </c>
      <c r="C962" s="141" t="s">
        <v>209</v>
      </c>
      <c r="D962" s="143">
        <v>440</v>
      </c>
      <c r="E962" s="144">
        <v>23.16</v>
      </c>
    </row>
    <row r="963" spans="1:5" x14ac:dyDescent="0.25">
      <c r="A963" s="141">
        <v>65</v>
      </c>
      <c r="B963" s="142" t="s">
        <v>210</v>
      </c>
      <c r="C963" s="141" t="s">
        <v>209</v>
      </c>
      <c r="D963" s="143">
        <v>461</v>
      </c>
      <c r="E963" s="144">
        <v>24.26</v>
      </c>
    </row>
    <row r="964" spans="1:5" x14ac:dyDescent="0.25">
      <c r="A964" s="141">
        <v>70</v>
      </c>
      <c r="B964" s="142" t="s">
        <v>210</v>
      </c>
      <c r="C964" s="141" t="s">
        <v>209</v>
      </c>
      <c r="D964" s="143">
        <v>484</v>
      </c>
      <c r="E964" s="144">
        <v>25.47</v>
      </c>
    </row>
    <row r="965" spans="1:5" x14ac:dyDescent="0.25">
      <c r="A965" s="141">
        <v>75</v>
      </c>
      <c r="B965" s="142" t="s">
        <v>210</v>
      </c>
      <c r="C965" s="141" t="s">
        <v>209</v>
      </c>
      <c r="D965" s="143">
        <v>505</v>
      </c>
      <c r="E965" s="144">
        <v>26.58</v>
      </c>
    </row>
    <row r="966" spans="1:5" x14ac:dyDescent="0.25">
      <c r="A966" s="141">
        <v>80</v>
      </c>
      <c r="B966" s="142" t="s">
        <v>210</v>
      </c>
      <c r="C966" s="141" t="s">
        <v>209</v>
      </c>
      <c r="D966" s="143">
        <v>526</v>
      </c>
      <c r="E966" s="144">
        <v>27.68</v>
      </c>
    </row>
    <row r="967" spans="1:5" x14ac:dyDescent="0.25">
      <c r="A967" s="141">
        <v>85</v>
      </c>
      <c r="B967" s="142" t="s">
        <v>210</v>
      </c>
      <c r="C967" s="141" t="s">
        <v>209</v>
      </c>
      <c r="D967" s="143">
        <v>549</v>
      </c>
      <c r="E967" s="144">
        <v>28.89</v>
      </c>
    </row>
    <row r="968" spans="1:5" x14ac:dyDescent="0.25">
      <c r="A968" s="141">
        <v>90</v>
      </c>
      <c r="B968" s="142" t="s">
        <v>210</v>
      </c>
      <c r="C968" s="141" t="s">
        <v>209</v>
      </c>
      <c r="D968" s="143">
        <v>570</v>
      </c>
      <c r="E968" s="144">
        <v>30</v>
      </c>
    </row>
    <row r="969" spans="1:5" x14ac:dyDescent="0.25">
      <c r="A969" s="141">
        <v>95</v>
      </c>
      <c r="B969" s="142" t="s">
        <v>210</v>
      </c>
      <c r="C969" s="141" t="s">
        <v>209</v>
      </c>
      <c r="D969" s="143">
        <v>592</v>
      </c>
      <c r="E969" s="144">
        <v>31.16</v>
      </c>
    </row>
    <row r="970" spans="1:5" x14ac:dyDescent="0.25">
      <c r="A970" s="141">
        <v>100</v>
      </c>
      <c r="B970" s="142" t="s">
        <v>210</v>
      </c>
      <c r="C970" s="141" t="s">
        <v>209</v>
      </c>
      <c r="D970" s="143">
        <v>614</v>
      </c>
      <c r="E970" s="144">
        <v>32.32</v>
      </c>
    </row>
    <row r="971" spans="1:5" x14ac:dyDescent="0.25">
      <c r="A971" s="141">
        <v>105</v>
      </c>
      <c r="B971" s="142" t="s">
        <v>210</v>
      </c>
      <c r="C971" s="141" t="s">
        <v>209</v>
      </c>
      <c r="D971" s="143">
        <v>636</v>
      </c>
      <c r="E971" s="144">
        <v>33.47</v>
      </c>
    </row>
    <row r="972" spans="1:5" x14ac:dyDescent="0.25">
      <c r="A972" s="141">
        <v>110</v>
      </c>
      <c r="B972" s="142" t="s">
        <v>210</v>
      </c>
      <c r="C972" s="141" t="s">
        <v>209</v>
      </c>
      <c r="D972" s="143">
        <v>657</v>
      </c>
      <c r="E972" s="144">
        <v>34.58</v>
      </c>
    </row>
    <row r="973" spans="1:5" x14ac:dyDescent="0.25">
      <c r="A973" s="141">
        <v>115</v>
      </c>
      <c r="B973" s="142" t="s">
        <v>210</v>
      </c>
      <c r="C973" s="141" t="s">
        <v>209</v>
      </c>
      <c r="D973" s="143">
        <v>679</v>
      </c>
      <c r="E973" s="144">
        <v>35.74</v>
      </c>
    </row>
    <row r="974" spans="1:5" x14ac:dyDescent="0.25">
      <c r="A974" s="141">
        <v>120</v>
      </c>
      <c r="B974" s="142" t="s">
        <v>210</v>
      </c>
      <c r="C974" s="141" t="s">
        <v>209</v>
      </c>
      <c r="D974" s="143">
        <v>701</v>
      </c>
      <c r="E974" s="144">
        <v>36.89</v>
      </c>
    </row>
    <row r="975" spans="1:5" x14ac:dyDescent="0.25">
      <c r="A975" s="141">
        <v>125</v>
      </c>
      <c r="B975" s="142" t="s">
        <v>210</v>
      </c>
      <c r="C975" s="141" t="s">
        <v>209</v>
      </c>
      <c r="D975" s="143">
        <v>722</v>
      </c>
      <c r="E975" s="144">
        <v>38</v>
      </c>
    </row>
    <row r="976" spans="1:5" x14ac:dyDescent="0.25">
      <c r="A976" s="141">
        <v>130</v>
      </c>
      <c r="B976" s="142" t="s">
        <v>210</v>
      </c>
      <c r="C976" s="141" t="s">
        <v>209</v>
      </c>
      <c r="D976" s="143">
        <v>744</v>
      </c>
      <c r="E976" s="144">
        <v>39.159999999999997</v>
      </c>
    </row>
    <row r="977" spans="1:5" x14ac:dyDescent="0.25">
      <c r="A977" s="141">
        <v>135</v>
      </c>
      <c r="B977" s="142" t="s">
        <v>210</v>
      </c>
      <c r="C977" s="141" t="s">
        <v>209</v>
      </c>
      <c r="D977" s="143">
        <v>766</v>
      </c>
      <c r="E977" s="144">
        <v>40.32</v>
      </c>
    </row>
    <row r="978" spans="1:5" x14ac:dyDescent="0.25">
      <c r="A978" s="141">
        <v>140</v>
      </c>
      <c r="B978" s="142" t="s">
        <v>210</v>
      </c>
      <c r="C978" s="141" t="s">
        <v>209</v>
      </c>
      <c r="D978" s="143">
        <v>787</v>
      </c>
      <c r="E978" s="144">
        <v>41.42</v>
      </c>
    </row>
    <row r="979" spans="1:5" x14ac:dyDescent="0.25">
      <c r="A979" s="141">
        <v>145</v>
      </c>
      <c r="B979" s="142" t="s">
        <v>210</v>
      </c>
      <c r="C979" s="141" t="s">
        <v>209</v>
      </c>
      <c r="D979" s="143">
        <v>810</v>
      </c>
      <c r="E979" s="144">
        <v>42.63</v>
      </c>
    </row>
    <row r="980" spans="1:5" x14ac:dyDescent="0.25">
      <c r="A980" s="141">
        <v>150</v>
      </c>
      <c r="B980" s="142" t="s">
        <v>210</v>
      </c>
      <c r="C980" s="141" t="s">
        <v>209</v>
      </c>
      <c r="D980" s="143">
        <v>831</v>
      </c>
      <c r="E980" s="144">
        <v>43.74</v>
      </c>
    </row>
    <row r="981" spans="1:5" x14ac:dyDescent="0.25">
      <c r="A981" s="141">
        <v>155</v>
      </c>
      <c r="B981" s="142" t="s">
        <v>210</v>
      </c>
      <c r="C981" s="141" t="s">
        <v>209</v>
      </c>
      <c r="D981" s="143">
        <v>853</v>
      </c>
      <c r="E981" s="144">
        <v>44.89</v>
      </c>
    </row>
    <row r="982" spans="1:5" x14ac:dyDescent="0.25">
      <c r="A982" s="141">
        <v>160</v>
      </c>
      <c r="B982" s="142" t="s">
        <v>210</v>
      </c>
      <c r="C982" s="141" t="s">
        <v>209</v>
      </c>
      <c r="D982" s="143">
        <v>875</v>
      </c>
      <c r="E982" s="144">
        <v>46.05</v>
      </c>
    </row>
    <row r="983" spans="1:5" x14ac:dyDescent="0.25">
      <c r="A983" s="141">
        <v>165</v>
      </c>
      <c r="B983" s="142" t="s">
        <v>210</v>
      </c>
      <c r="C983" s="141" t="s">
        <v>209</v>
      </c>
      <c r="D983" s="143">
        <v>896</v>
      </c>
      <c r="E983" s="144">
        <v>47.16</v>
      </c>
    </row>
    <row r="984" spans="1:5" x14ac:dyDescent="0.25">
      <c r="A984" s="141">
        <v>170</v>
      </c>
      <c r="B984" s="142" t="s">
        <v>210</v>
      </c>
      <c r="C984" s="141" t="s">
        <v>209</v>
      </c>
      <c r="D984" s="143">
        <v>918</v>
      </c>
      <c r="E984" s="144">
        <v>48.32</v>
      </c>
    </row>
    <row r="985" spans="1:5" x14ac:dyDescent="0.25">
      <c r="A985" s="141">
        <v>175</v>
      </c>
      <c r="B985" s="142" t="s">
        <v>210</v>
      </c>
      <c r="C985" s="141" t="s">
        <v>209</v>
      </c>
      <c r="D985" s="143">
        <v>940</v>
      </c>
      <c r="E985" s="144">
        <v>49.47</v>
      </c>
    </row>
    <row r="986" spans="1:5" x14ac:dyDescent="0.25">
      <c r="A986" s="141">
        <v>180</v>
      </c>
      <c r="B986" s="142" t="s">
        <v>210</v>
      </c>
      <c r="C986" s="141" t="s">
        <v>209</v>
      </c>
      <c r="D986" s="143">
        <v>962</v>
      </c>
      <c r="E986" s="144">
        <v>50.63</v>
      </c>
    </row>
    <row r="987" spans="1:5" x14ac:dyDescent="0.25">
      <c r="A987" s="141">
        <v>185</v>
      </c>
      <c r="B987" s="142" t="s">
        <v>210</v>
      </c>
      <c r="C987" s="141" t="s">
        <v>209</v>
      </c>
      <c r="D987" s="143">
        <v>983</v>
      </c>
      <c r="E987" s="144">
        <v>51.74</v>
      </c>
    </row>
    <row r="988" spans="1:5" x14ac:dyDescent="0.25">
      <c r="A988" s="141">
        <v>190</v>
      </c>
      <c r="B988" s="142" t="s">
        <v>210</v>
      </c>
      <c r="C988" s="141" t="s">
        <v>209</v>
      </c>
      <c r="D988" s="143">
        <v>1006</v>
      </c>
      <c r="E988" s="144">
        <v>52.95</v>
      </c>
    </row>
    <row r="989" spans="1:5" x14ac:dyDescent="0.25">
      <c r="A989" s="141">
        <v>195</v>
      </c>
      <c r="B989" s="142" t="s">
        <v>210</v>
      </c>
      <c r="C989" s="141" t="s">
        <v>209</v>
      </c>
      <c r="D989" s="143">
        <v>1027</v>
      </c>
      <c r="E989" s="144">
        <v>54.05</v>
      </c>
    </row>
    <row r="990" spans="1:5" x14ac:dyDescent="0.25">
      <c r="A990" s="141">
        <v>200</v>
      </c>
      <c r="B990" s="142" t="s">
        <v>210</v>
      </c>
      <c r="C990" s="141" t="s">
        <v>209</v>
      </c>
      <c r="D990" s="143">
        <v>1048</v>
      </c>
      <c r="E990" s="144">
        <v>55.16</v>
      </c>
    </row>
    <row r="991" spans="1:5" x14ac:dyDescent="0.25">
      <c r="A991" s="141">
        <v>205</v>
      </c>
      <c r="B991" s="142" t="s">
        <v>210</v>
      </c>
      <c r="C991" s="141" t="s">
        <v>209</v>
      </c>
      <c r="D991" s="143">
        <v>1071</v>
      </c>
      <c r="E991" s="144">
        <v>56.37</v>
      </c>
    </row>
    <row r="992" spans="1:5" x14ac:dyDescent="0.25">
      <c r="A992" s="141">
        <v>210</v>
      </c>
      <c r="B992" s="142" t="s">
        <v>210</v>
      </c>
      <c r="C992" s="141" t="s">
        <v>209</v>
      </c>
      <c r="D992" s="143">
        <v>1092</v>
      </c>
      <c r="E992" s="144">
        <v>57.47</v>
      </c>
    </row>
    <row r="993" spans="1:5" x14ac:dyDescent="0.25">
      <c r="A993" s="141">
        <v>215</v>
      </c>
      <c r="B993" s="142" t="s">
        <v>210</v>
      </c>
      <c r="C993" s="141" t="s">
        <v>209</v>
      </c>
      <c r="D993" s="143">
        <v>1113</v>
      </c>
      <c r="E993" s="144">
        <v>58.58</v>
      </c>
    </row>
    <row r="994" spans="1:5" x14ac:dyDescent="0.25">
      <c r="A994" s="141">
        <v>220</v>
      </c>
      <c r="B994" s="142" t="s">
        <v>210</v>
      </c>
      <c r="C994" s="141" t="s">
        <v>209</v>
      </c>
      <c r="D994" s="143">
        <v>1136</v>
      </c>
      <c r="E994" s="144">
        <v>59.79</v>
      </c>
    </row>
    <row r="995" spans="1:5" x14ac:dyDescent="0.25">
      <c r="A995" s="141">
        <v>225</v>
      </c>
      <c r="B995" s="142" t="s">
        <v>210</v>
      </c>
      <c r="C995" s="141" t="s">
        <v>209</v>
      </c>
      <c r="D995" s="143">
        <v>1157</v>
      </c>
      <c r="E995" s="144">
        <v>60.89</v>
      </c>
    </row>
    <row r="996" spans="1:5" x14ac:dyDescent="0.25">
      <c r="A996" s="141">
        <v>230</v>
      </c>
      <c r="B996" s="142" t="s">
        <v>210</v>
      </c>
      <c r="C996" s="141" t="s">
        <v>209</v>
      </c>
      <c r="D996" s="143">
        <v>1179</v>
      </c>
      <c r="E996" s="144">
        <v>62.05</v>
      </c>
    </row>
    <row r="997" spans="1:5" x14ac:dyDescent="0.25">
      <c r="A997" s="141">
        <v>235</v>
      </c>
      <c r="B997" s="142" t="s">
        <v>210</v>
      </c>
      <c r="C997" s="141" t="s">
        <v>209</v>
      </c>
      <c r="D997" s="143">
        <v>1201</v>
      </c>
      <c r="E997" s="144">
        <v>63.21</v>
      </c>
    </row>
    <row r="998" spans="1:5" x14ac:dyDescent="0.25">
      <c r="A998" s="141">
        <v>240</v>
      </c>
      <c r="B998" s="142" t="s">
        <v>210</v>
      </c>
      <c r="C998" s="141" t="s">
        <v>209</v>
      </c>
      <c r="D998" s="143">
        <v>1223</v>
      </c>
      <c r="E998" s="144">
        <v>64.37</v>
      </c>
    </row>
    <row r="999" spans="1:5" x14ac:dyDescent="0.25">
      <c r="A999" s="141">
        <v>245</v>
      </c>
      <c r="B999" s="142" t="s">
        <v>210</v>
      </c>
      <c r="C999" s="141" t="s">
        <v>209</v>
      </c>
      <c r="D999" s="143">
        <v>1244</v>
      </c>
      <c r="E999" s="144">
        <v>65.47</v>
      </c>
    </row>
    <row r="1000" spans="1:5" x14ac:dyDescent="0.25">
      <c r="A1000" s="141">
        <v>250</v>
      </c>
      <c r="B1000" s="142" t="s">
        <v>210</v>
      </c>
      <c r="C1000" s="141" t="s">
        <v>209</v>
      </c>
      <c r="D1000" s="143">
        <v>1266</v>
      </c>
      <c r="E1000" s="144">
        <v>66.63</v>
      </c>
    </row>
    <row r="1001" spans="1:5" x14ac:dyDescent="0.25">
      <c r="A1001" s="141">
        <v>255</v>
      </c>
      <c r="B1001" s="142" t="s">
        <v>210</v>
      </c>
      <c r="C1001" s="141" t="s">
        <v>209</v>
      </c>
      <c r="D1001" s="143">
        <v>1288</v>
      </c>
      <c r="E1001" s="144">
        <v>67.790000000000006</v>
      </c>
    </row>
    <row r="1002" spans="1:5" x14ac:dyDescent="0.25">
      <c r="A1002" s="141">
        <v>260</v>
      </c>
      <c r="B1002" s="142" t="s">
        <v>210</v>
      </c>
      <c r="C1002" s="141" t="s">
        <v>209</v>
      </c>
      <c r="D1002" s="143">
        <v>1309</v>
      </c>
      <c r="E1002" s="144">
        <v>68.89</v>
      </c>
    </row>
    <row r="1003" spans="1:5" x14ac:dyDescent="0.25">
      <c r="A1003" s="141">
        <v>265</v>
      </c>
      <c r="B1003" s="142" t="s">
        <v>210</v>
      </c>
      <c r="C1003" s="141" t="s">
        <v>209</v>
      </c>
      <c r="D1003" s="143">
        <v>1331</v>
      </c>
      <c r="E1003" s="144">
        <v>70.05</v>
      </c>
    </row>
    <row r="1004" spans="1:5" x14ac:dyDescent="0.25">
      <c r="A1004" s="141">
        <v>270</v>
      </c>
      <c r="B1004" s="142" t="s">
        <v>210</v>
      </c>
      <c r="C1004" s="141" t="s">
        <v>209</v>
      </c>
      <c r="D1004" s="143">
        <v>1353</v>
      </c>
      <c r="E1004" s="144">
        <v>71.209999999999994</v>
      </c>
    </row>
    <row r="1005" spans="1:5" x14ac:dyDescent="0.25">
      <c r="A1005" s="141">
        <v>275</v>
      </c>
      <c r="B1005" s="142" t="s">
        <v>210</v>
      </c>
      <c r="C1005" s="141" t="s">
        <v>209</v>
      </c>
      <c r="D1005" s="143">
        <v>1374</v>
      </c>
      <c r="E1005" s="144">
        <v>72.319999999999993</v>
      </c>
    </row>
    <row r="1006" spans="1:5" x14ac:dyDescent="0.25">
      <c r="A1006" s="141">
        <v>280</v>
      </c>
      <c r="B1006" s="142" t="s">
        <v>210</v>
      </c>
      <c r="C1006" s="141" t="s">
        <v>209</v>
      </c>
      <c r="D1006" s="143">
        <v>1397</v>
      </c>
      <c r="E1006" s="144">
        <v>73.53</v>
      </c>
    </row>
    <row r="1007" spans="1:5" x14ac:dyDescent="0.25">
      <c r="A1007" s="141" t="s">
        <v>208</v>
      </c>
      <c r="B1007" s="142" t="s">
        <v>19</v>
      </c>
      <c r="C1007" s="141" t="s">
        <v>11</v>
      </c>
      <c r="D1007" s="143">
        <v>224</v>
      </c>
      <c r="E1007" s="144" t="s">
        <v>12</v>
      </c>
    </row>
    <row r="1008" spans="1:5" x14ac:dyDescent="0.25">
      <c r="A1008" s="141">
        <v>5</v>
      </c>
      <c r="B1008" s="142" t="s">
        <v>19</v>
      </c>
      <c r="C1008" s="141" t="s">
        <v>11</v>
      </c>
      <c r="D1008" s="143">
        <v>575</v>
      </c>
      <c r="E1008" s="144">
        <v>19.170000000000002</v>
      </c>
    </row>
    <row r="1009" spans="1:5" x14ac:dyDescent="0.25">
      <c r="A1009" s="141">
        <v>10</v>
      </c>
      <c r="B1009" s="142" t="s">
        <v>19</v>
      </c>
      <c r="C1009" s="141" t="s">
        <v>11</v>
      </c>
      <c r="D1009" s="143">
        <v>575</v>
      </c>
      <c r="E1009" s="144">
        <v>19.170000000000002</v>
      </c>
    </row>
    <row r="1010" spans="1:5" x14ac:dyDescent="0.25">
      <c r="A1010" s="141">
        <v>15</v>
      </c>
      <c r="B1010" s="142" t="s">
        <v>19</v>
      </c>
      <c r="C1010" s="141" t="s">
        <v>11</v>
      </c>
      <c r="D1010" s="143">
        <v>575</v>
      </c>
      <c r="E1010" s="144">
        <v>19.170000000000002</v>
      </c>
    </row>
    <row r="1011" spans="1:5" x14ac:dyDescent="0.25">
      <c r="A1011" s="141">
        <v>20</v>
      </c>
      <c r="B1011" s="142" t="s">
        <v>19</v>
      </c>
      <c r="C1011" s="141" t="s">
        <v>11</v>
      </c>
      <c r="D1011" s="143">
        <v>575</v>
      </c>
      <c r="E1011" s="144">
        <v>19.170000000000002</v>
      </c>
    </row>
    <row r="1012" spans="1:5" x14ac:dyDescent="0.25">
      <c r="A1012" s="141">
        <v>25</v>
      </c>
      <c r="B1012" s="142" t="s">
        <v>19</v>
      </c>
      <c r="C1012" s="141" t="s">
        <v>11</v>
      </c>
      <c r="D1012" s="143">
        <v>622</v>
      </c>
      <c r="E1012" s="144">
        <v>20.73</v>
      </c>
    </row>
    <row r="1013" spans="1:5" x14ac:dyDescent="0.25">
      <c r="A1013" s="141">
        <v>30</v>
      </c>
      <c r="B1013" s="142" t="s">
        <v>19</v>
      </c>
      <c r="C1013" s="141" t="s">
        <v>11</v>
      </c>
      <c r="D1013" s="143">
        <v>669</v>
      </c>
      <c r="E1013" s="144">
        <v>22.3</v>
      </c>
    </row>
    <row r="1014" spans="1:5" x14ac:dyDescent="0.25">
      <c r="A1014" s="141">
        <v>35</v>
      </c>
      <c r="B1014" s="142" t="s">
        <v>19</v>
      </c>
      <c r="C1014" s="141" t="s">
        <v>11</v>
      </c>
      <c r="D1014" s="143">
        <v>716</v>
      </c>
      <c r="E1014" s="144">
        <v>23.87</v>
      </c>
    </row>
    <row r="1015" spans="1:5" x14ac:dyDescent="0.25">
      <c r="A1015" s="141">
        <v>40</v>
      </c>
      <c r="B1015" s="142" t="s">
        <v>19</v>
      </c>
      <c r="C1015" s="141" t="s">
        <v>11</v>
      </c>
      <c r="D1015" s="143">
        <v>763</v>
      </c>
      <c r="E1015" s="144">
        <v>25.43</v>
      </c>
    </row>
    <row r="1016" spans="1:5" x14ac:dyDescent="0.25">
      <c r="A1016" s="141">
        <v>45</v>
      </c>
      <c r="B1016" s="142" t="s">
        <v>19</v>
      </c>
      <c r="C1016" s="141" t="s">
        <v>11</v>
      </c>
      <c r="D1016" s="143">
        <v>810</v>
      </c>
      <c r="E1016" s="144">
        <v>27</v>
      </c>
    </row>
    <row r="1017" spans="1:5" x14ac:dyDescent="0.25">
      <c r="A1017" s="141">
        <v>50</v>
      </c>
      <c r="B1017" s="142" t="s">
        <v>19</v>
      </c>
      <c r="C1017" s="141" t="s">
        <v>11</v>
      </c>
      <c r="D1017" s="143">
        <v>857</v>
      </c>
      <c r="E1017" s="144">
        <v>28.57</v>
      </c>
    </row>
    <row r="1018" spans="1:5" x14ac:dyDescent="0.25">
      <c r="A1018" s="141">
        <v>55</v>
      </c>
      <c r="B1018" s="142" t="s">
        <v>19</v>
      </c>
      <c r="C1018" s="141" t="s">
        <v>11</v>
      </c>
      <c r="D1018" s="143">
        <v>904</v>
      </c>
      <c r="E1018" s="144">
        <v>30.13</v>
      </c>
    </row>
    <row r="1019" spans="1:5" x14ac:dyDescent="0.25">
      <c r="A1019" s="141">
        <v>60</v>
      </c>
      <c r="B1019" s="142" t="s">
        <v>19</v>
      </c>
      <c r="C1019" s="141" t="s">
        <v>11</v>
      </c>
      <c r="D1019" s="143">
        <v>952</v>
      </c>
      <c r="E1019" s="144">
        <v>31.73</v>
      </c>
    </row>
    <row r="1020" spans="1:5" x14ac:dyDescent="0.25">
      <c r="A1020" s="141">
        <v>65</v>
      </c>
      <c r="B1020" s="142" t="s">
        <v>19</v>
      </c>
      <c r="C1020" s="141" t="s">
        <v>11</v>
      </c>
      <c r="D1020" s="143">
        <v>999</v>
      </c>
      <c r="E1020" s="144">
        <v>33.299999999999997</v>
      </c>
    </row>
    <row r="1021" spans="1:5" x14ac:dyDescent="0.25">
      <c r="A1021" s="141">
        <v>70</v>
      </c>
      <c r="B1021" s="142" t="s">
        <v>19</v>
      </c>
      <c r="C1021" s="141" t="s">
        <v>11</v>
      </c>
      <c r="D1021" s="143">
        <v>1046</v>
      </c>
      <c r="E1021" s="144">
        <v>34.869999999999997</v>
      </c>
    </row>
    <row r="1022" spans="1:5" x14ac:dyDescent="0.25">
      <c r="A1022" s="141">
        <v>75</v>
      </c>
      <c r="B1022" s="142" t="s">
        <v>19</v>
      </c>
      <c r="C1022" s="141" t="s">
        <v>11</v>
      </c>
      <c r="D1022" s="143">
        <v>1093</v>
      </c>
      <c r="E1022" s="144">
        <v>36.43</v>
      </c>
    </row>
    <row r="1023" spans="1:5" x14ac:dyDescent="0.25">
      <c r="A1023" s="141">
        <v>80</v>
      </c>
      <c r="B1023" s="142" t="s">
        <v>19</v>
      </c>
      <c r="C1023" s="141" t="s">
        <v>11</v>
      </c>
      <c r="D1023" s="143">
        <v>1140</v>
      </c>
      <c r="E1023" s="144">
        <v>38</v>
      </c>
    </row>
    <row r="1024" spans="1:5" x14ac:dyDescent="0.25">
      <c r="A1024" s="141">
        <v>85</v>
      </c>
      <c r="B1024" s="142" t="s">
        <v>19</v>
      </c>
      <c r="C1024" s="141" t="s">
        <v>11</v>
      </c>
      <c r="D1024" s="143">
        <v>1187</v>
      </c>
      <c r="E1024" s="144">
        <v>39.57</v>
      </c>
    </row>
    <row r="1025" spans="1:5" x14ac:dyDescent="0.25">
      <c r="A1025" s="141">
        <v>90</v>
      </c>
      <c r="B1025" s="142" t="s">
        <v>19</v>
      </c>
      <c r="C1025" s="141" t="s">
        <v>11</v>
      </c>
      <c r="D1025" s="143">
        <v>1234</v>
      </c>
      <c r="E1025" s="144">
        <v>41.13</v>
      </c>
    </row>
    <row r="1026" spans="1:5" x14ac:dyDescent="0.25">
      <c r="A1026" s="141">
        <v>95</v>
      </c>
      <c r="B1026" s="142" t="s">
        <v>19</v>
      </c>
      <c r="C1026" s="141" t="s">
        <v>11</v>
      </c>
      <c r="D1026" s="143">
        <v>1281</v>
      </c>
      <c r="E1026" s="144">
        <v>42.7</v>
      </c>
    </row>
    <row r="1027" spans="1:5" x14ac:dyDescent="0.25">
      <c r="A1027" s="141">
        <v>100</v>
      </c>
      <c r="B1027" s="142" t="s">
        <v>19</v>
      </c>
      <c r="C1027" s="141" t="s">
        <v>11</v>
      </c>
      <c r="D1027" s="143">
        <v>1328</v>
      </c>
      <c r="E1027" s="144">
        <v>44.27</v>
      </c>
    </row>
    <row r="1028" spans="1:5" x14ac:dyDescent="0.25">
      <c r="A1028" s="141">
        <v>105</v>
      </c>
      <c r="B1028" s="142" t="s">
        <v>19</v>
      </c>
      <c r="C1028" s="141" t="s">
        <v>11</v>
      </c>
      <c r="D1028" s="143">
        <v>1375</v>
      </c>
      <c r="E1028" s="144">
        <v>45.83</v>
      </c>
    </row>
    <row r="1029" spans="1:5" x14ac:dyDescent="0.25">
      <c r="A1029" s="141">
        <v>110</v>
      </c>
      <c r="B1029" s="142" t="s">
        <v>19</v>
      </c>
      <c r="C1029" s="141" t="s">
        <v>11</v>
      </c>
      <c r="D1029" s="143">
        <v>1422</v>
      </c>
      <c r="E1029" s="144">
        <v>47.4</v>
      </c>
    </row>
    <row r="1030" spans="1:5" x14ac:dyDescent="0.25">
      <c r="A1030" s="141">
        <v>115</v>
      </c>
      <c r="B1030" s="142" t="s">
        <v>19</v>
      </c>
      <c r="C1030" s="141" t="s">
        <v>11</v>
      </c>
      <c r="D1030" s="143">
        <v>1469</v>
      </c>
      <c r="E1030" s="144">
        <v>48.97</v>
      </c>
    </row>
    <row r="1031" spans="1:5" x14ac:dyDescent="0.25">
      <c r="A1031" s="141">
        <v>120</v>
      </c>
      <c r="B1031" s="142" t="s">
        <v>19</v>
      </c>
      <c r="C1031" s="141" t="s">
        <v>11</v>
      </c>
      <c r="D1031" s="143">
        <v>1516</v>
      </c>
      <c r="E1031" s="144">
        <v>50.53</v>
      </c>
    </row>
    <row r="1032" spans="1:5" x14ac:dyDescent="0.25">
      <c r="A1032" s="141">
        <v>125</v>
      </c>
      <c r="B1032" s="142" t="s">
        <v>19</v>
      </c>
      <c r="C1032" s="141" t="s">
        <v>11</v>
      </c>
      <c r="D1032" s="143">
        <v>1564</v>
      </c>
      <c r="E1032" s="144">
        <v>52.13</v>
      </c>
    </row>
    <row r="1033" spans="1:5" x14ac:dyDescent="0.25">
      <c r="A1033" s="141">
        <v>130</v>
      </c>
      <c r="B1033" s="142" t="s">
        <v>19</v>
      </c>
      <c r="C1033" s="141" t="s">
        <v>11</v>
      </c>
      <c r="D1033" s="143">
        <v>1611</v>
      </c>
      <c r="E1033" s="144">
        <v>53.7</v>
      </c>
    </row>
    <row r="1034" spans="1:5" x14ac:dyDescent="0.25">
      <c r="A1034" s="141">
        <v>135</v>
      </c>
      <c r="B1034" s="142" t="s">
        <v>19</v>
      </c>
      <c r="C1034" s="141" t="s">
        <v>11</v>
      </c>
      <c r="D1034" s="143">
        <v>1658</v>
      </c>
      <c r="E1034" s="144">
        <v>55.27</v>
      </c>
    </row>
    <row r="1035" spans="1:5" x14ac:dyDescent="0.25">
      <c r="A1035" s="141">
        <v>140</v>
      </c>
      <c r="B1035" s="142" t="s">
        <v>19</v>
      </c>
      <c r="C1035" s="141" t="s">
        <v>11</v>
      </c>
      <c r="D1035" s="143">
        <v>1705</v>
      </c>
      <c r="E1035" s="144">
        <v>56.83</v>
      </c>
    </row>
    <row r="1036" spans="1:5" x14ac:dyDescent="0.25">
      <c r="A1036" s="141">
        <v>145</v>
      </c>
      <c r="B1036" s="142" t="s">
        <v>19</v>
      </c>
      <c r="C1036" s="141" t="s">
        <v>11</v>
      </c>
      <c r="D1036" s="143">
        <v>1752</v>
      </c>
      <c r="E1036" s="144">
        <v>58.4</v>
      </c>
    </row>
    <row r="1037" spans="1:5" x14ac:dyDescent="0.25">
      <c r="A1037" s="141">
        <v>150</v>
      </c>
      <c r="B1037" s="142" t="s">
        <v>19</v>
      </c>
      <c r="C1037" s="141" t="s">
        <v>11</v>
      </c>
      <c r="D1037" s="143">
        <v>1799</v>
      </c>
      <c r="E1037" s="144">
        <v>59.97</v>
      </c>
    </row>
    <row r="1038" spans="1:5" x14ac:dyDescent="0.25">
      <c r="A1038" s="141">
        <v>155</v>
      </c>
      <c r="B1038" s="142" t="s">
        <v>19</v>
      </c>
      <c r="C1038" s="141" t="s">
        <v>11</v>
      </c>
      <c r="D1038" s="143">
        <v>1846</v>
      </c>
      <c r="E1038" s="144">
        <v>61.53</v>
      </c>
    </row>
    <row r="1039" spans="1:5" x14ac:dyDescent="0.25">
      <c r="A1039" s="141">
        <v>160</v>
      </c>
      <c r="B1039" s="142" t="s">
        <v>19</v>
      </c>
      <c r="C1039" s="141" t="s">
        <v>11</v>
      </c>
      <c r="D1039" s="143">
        <v>1893</v>
      </c>
      <c r="E1039" s="144">
        <v>63.1</v>
      </c>
    </row>
    <row r="1040" spans="1:5" x14ac:dyDescent="0.25">
      <c r="A1040" s="141">
        <v>165</v>
      </c>
      <c r="B1040" s="142" t="s">
        <v>19</v>
      </c>
      <c r="C1040" s="141" t="s">
        <v>11</v>
      </c>
      <c r="D1040" s="143">
        <v>1940</v>
      </c>
      <c r="E1040" s="144">
        <v>64.67</v>
      </c>
    </row>
    <row r="1041" spans="1:5" x14ac:dyDescent="0.25">
      <c r="A1041" s="141">
        <v>170</v>
      </c>
      <c r="B1041" s="142" t="s">
        <v>19</v>
      </c>
      <c r="C1041" s="141" t="s">
        <v>11</v>
      </c>
      <c r="D1041" s="143">
        <v>1988</v>
      </c>
      <c r="E1041" s="144">
        <v>66.27</v>
      </c>
    </row>
    <row r="1042" spans="1:5" x14ac:dyDescent="0.25">
      <c r="A1042" s="141">
        <v>175</v>
      </c>
      <c r="B1042" s="142" t="s">
        <v>19</v>
      </c>
      <c r="C1042" s="141" t="s">
        <v>11</v>
      </c>
      <c r="D1042" s="143">
        <v>2035</v>
      </c>
      <c r="E1042" s="144">
        <v>67.83</v>
      </c>
    </row>
    <row r="1043" spans="1:5" x14ac:dyDescent="0.25">
      <c r="A1043" s="141" t="s">
        <v>208</v>
      </c>
      <c r="B1043" s="142" t="s">
        <v>19</v>
      </c>
      <c r="C1043" s="141" t="s">
        <v>15</v>
      </c>
      <c r="D1043" s="143">
        <v>224</v>
      </c>
      <c r="E1043" s="144" t="s">
        <v>12</v>
      </c>
    </row>
    <row r="1044" spans="1:5" x14ac:dyDescent="0.25">
      <c r="A1044" s="141">
        <v>5</v>
      </c>
      <c r="B1044" s="142" t="s">
        <v>19</v>
      </c>
      <c r="C1044" s="141" t="s">
        <v>15</v>
      </c>
      <c r="D1044" s="143">
        <v>642</v>
      </c>
      <c r="E1044" s="144">
        <v>21.4</v>
      </c>
    </row>
    <row r="1045" spans="1:5" x14ac:dyDescent="0.25">
      <c r="A1045" s="141">
        <v>10</v>
      </c>
      <c r="B1045" s="142" t="s">
        <v>19</v>
      </c>
      <c r="C1045" s="141" t="s">
        <v>15</v>
      </c>
      <c r="D1045" s="143">
        <v>642</v>
      </c>
      <c r="E1045" s="144">
        <v>21.4</v>
      </c>
    </row>
    <row r="1046" spans="1:5" x14ac:dyDescent="0.25">
      <c r="A1046" s="141">
        <v>15</v>
      </c>
      <c r="B1046" s="142" t="s">
        <v>19</v>
      </c>
      <c r="C1046" s="141" t="s">
        <v>15</v>
      </c>
      <c r="D1046" s="143">
        <v>642</v>
      </c>
      <c r="E1046" s="144">
        <v>21.4</v>
      </c>
    </row>
    <row r="1047" spans="1:5" x14ac:dyDescent="0.25">
      <c r="A1047" s="141">
        <v>20</v>
      </c>
      <c r="B1047" s="142" t="s">
        <v>19</v>
      </c>
      <c r="C1047" s="141" t="s">
        <v>15</v>
      </c>
      <c r="D1047" s="143">
        <v>642</v>
      </c>
      <c r="E1047" s="144">
        <v>21.4</v>
      </c>
    </row>
    <row r="1048" spans="1:5" x14ac:dyDescent="0.25">
      <c r="A1048" s="141">
        <v>25</v>
      </c>
      <c r="B1048" s="142" t="s">
        <v>19</v>
      </c>
      <c r="C1048" s="141" t="s">
        <v>15</v>
      </c>
      <c r="D1048" s="143">
        <v>718</v>
      </c>
      <c r="E1048" s="144">
        <v>23.93</v>
      </c>
    </row>
    <row r="1049" spans="1:5" x14ac:dyDescent="0.25">
      <c r="A1049" s="141">
        <v>30</v>
      </c>
      <c r="B1049" s="142" t="s">
        <v>19</v>
      </c>
      <c r="C1049" s="141" t="s">
        <v>15</v>
      </c>
      <c r="D1049" s="143">
        <v>795</v>
      </c>
      <c r="E1049" s="144">
        <v>26.5</v>
      </c>
    </row>
    <row r="1050" spans="1:5" x14ac:dyDescent="0.25">
      <c r="A1050" s="141">
        <v>35</v>
      </c>
      <c r="B1050" s="142" t="s">
        <v>19</v>
      </c>
      <c r="C1050" s="141" t="s">
        <v>15</v>
      </c>
      <c r="D1050" s="143">
        <v>871</v>
      </c>
      <c r="E1050" s="144">
        <v>29.03</v>
      </c>
    </row>
    <row r="1051" spans="1:5" x14ac:dyDescent="0.25">
      <c r="A1051" s="141">
        <v>40</v>
      </c>
      <c r="B1051" s="142" t="s">
        <v>19</v>
      </c>
      <c r="C1051" s="141" t="s">
        <v>15</v>
      </c>
      <c r="D1051" s="143">
        <v>948</v>
      </c>
      <c r="E1051" s="144">
        <v>31.6</v>
      </c>
    </row>
    <row r="1052" spans="1:5" x14ac:dyDescent="0.25">
      <c r="A1052" s="141">
        <v>45</v>
      </c>
      <c r="B1052" s="142" t="s">
        <v>19</v>
      </c>
      <c r="C1052" s="141" t="s">
        <v>15</v>
      </c>
      <c r="D1052" s="143">
        <v>1025</v>
      </c>
      <c r="E1052" s="144">
        <v>34.17</v>
      </c>
    </row>
    <row r="1053" spans="1:5" x14ac:dyDescent="0.25">
      <c r="A1053" s="141">
        <v>50</v>
      </c>
      <c r="B1053" s="142" t="s">
        <v>19</v>
      </c>
      <c r="C1053" s="141" t="s">
        <v>15</v>
      </c>
      <c r="D1053" s="143">
        <v>1101</v>
      </c>
      <c r="E1053" s="144">
        <v>36.700000000000003</v>
      </c>
    </row>
    <row r="1054" spans="1:5" x14ac:dyDescent="0.25">
      <c r="A1054" s="141">
        <v>55</v>
      </c>
      <c r="B1054" s="142" t="s">
        <v>19</v>
      </c>
      <c r="C1054" s="141" t="s">
        <v>15</v>
      </c>
      <c r="D1054" s="143">
        <v>1177</v>
      </c>
      <c r="E1054" s="144">
        <v>39.229999999999997</v>
      </c>
    </row>
    <row r="1055" spans="1:5" x14ac:dyDescent="0.25">
      <c r="A1055" s="141">
        <v>60</v>
      </c>
      <c r="B1055" s="142" t="s">
        <v>19</v>
      </c>
      <c r="C1055" s="141" t="s">
        <v>15</v>
      </c>
      <c r="D1055" s="143">
        <v>1254</v>
      </c>
      <c r="E1055" s="144">
        <v>41.8</v>
      </c>
    </row>
    <row r="1056" spans="1:5" x14ac:dyDescent="0.25">
      <c r="A1056" s="141">
        <v>65</v>
      </c>
      <c r="B1056" s="142" t="s">
        <v>19</v>
      </c>
      <c r="C1056" s="141" t="s">
        <v>15</v>
      </c>
      <c r="D1056" s="143">
        <v>1331</v>
      </c>
      <c r="E1056" s="144">
        <v>44.37</v>
      </c>
    </row>
    <row r="1057" spans="1:5" x14ac:dyDescent="0.25">
      <c r="A1057" s="141">
        <v>70</v>
      </c>
      <c r="B1057" s="142" t="s">
        <v>19</v>
      </c>
      <c r="C1057" s="141" t="s">
        <v>15</v>
      </c>
      <c r="D1057" s="143">
        <v>1407</v>
      </c>
      <c r="E1057" s="144">
        <v>46.9</v>
      </c>
    </row>
    <row r="1058" spans="1:5" x14ac:dyDescent="0.25">
      <c r="A1058" s="141">
        <v>75</v>
      </c>
      <c r="B1058" s="142" t="s">
        <v>19</v>
      </c>
      <c r="C1058" s="141" t="s">
        <v>15</v>
      </c>
      <c r="D1058" s="143">
        <v>1483</v>
      </c>
      <c r="E1058" s="144">
        <v>49.43</v>
      </c>
    </row>
    <row r="1059" spans="1:5" x14ac:dyDescent="0.25">
      <c r="A1059" s="141">
        <v>80</v>
      </c>
      <c r="B1059" s="142" t="s">
        <v>19</v>
      </c>
      <c r="C1059" s="141" t="s">
        <v>15</v>
      </c>
      <c r="D1059" s="143">
        <v>1560</v>
      </c>
      <c r="E1059" s="144">
        <v>52</v>
      </c>
    </row>
    <row r="1060" spans="1:5" x14ac:dyDescent="0.25">
      <c r="A1060" s="141">
        <v>85</v>
      </c>
      <c r="B1060" s="142" t="s">
        <v>19</v>
      </c>
      <c r="C1060" s="141" t="s">
        <v>15</v>
      </c>
      <c r="D1060" s="143">
        <v>1636</v>
      </c>
      <c r="E1060" s="144">
        <v>54.53</v>
      </c>
    </row>
    <row r="1061" spans="1:5" x14ac:dyDescent="0.25">
      <c r="A1061" s="141">
        <v>90</v>
      </c>
      <c r="B1061" s="142" t="s">
        <v>19</v>
      </c>
      <c r="C1061" s="141" t="s">
        <v>15</v>
      </c>
      <c r="D1061" s="143">
        <v>1712</v>
      </c>
      <c r="E1061" s="144">
        <v>57.07</v>
      </c>
    </row>
    <row r="1062" spans="1:5" x14ac:dyDescent="0.25">
      <c r="A1062" s="141">
        <v>95</v>
      </c>
      <c r="B1062" s="142" t="s">
        <v>19</v>
      </c>
      <c r="C1062" s="141" t="s">
        <v>15</v>
      </c>
      <c r="D1062" s="143">
        <v>1790</v>
      </c>
      <c r="E1062" s="144">
        <v>59.67</v>
      </c>
    </row>
    <row r="1063" spans="1:5" x14ac:dyDescent="0.25">
      <c r="A1063" s="141">
        <v>100</v>
      </c>
      <c r="B1063" s="142" t="s">
        <v>19</v>
      </c>
      <c r="C1063" s="141" t="s">
        <v>15</v>
      </c>
      <c r="D1063" s="143">
        <v>1866</v>
      </c>
      <c r="E1063" s="144">
        <v>62.2</v>
      </c>
    </row>
    <row r="1064" spans="1:5" x14ac:dyDescent="0.25">
      <c r="A1064" s="141">
        <v>105</v>
      </c>
      <c r="B1064" s="142" t="s">
        <v>19</v>
      </c>
      <c r="C1064" s="141" t="s">
        <v>15</v>
      </c>
      <c r="D1064" s="143">
        <v>1942</v>
      </c>
      <c r="E1064" s="144">
        <v>64.73</v>
      </c>
    </row>
    <row r="1065" spans="1:5" x14ac:dyDescent="0.25">
      <c r="A1065" s="141">
        <v>110</v>
      </c>
      <c r="B1065" s="142" t="s">
        <v>19</v>
      </c>
      <c r="C1065" s="141" t="s">
        <v>15</v>
      </c>
      <c r="D1065" s="143">
        <v>2019</v>
      </c>
      <c r="E1065" s="144">
        <v>67.3</v>
      </c>
    </row>
    <row r="1066" spans="1:5" x14ac:dyDescent="0.25">
      <c r="A1066" s="141">
        <v>115</v>
      </c>
      <c r="B1066" s="142" t="s">
        <v>19</v>
      </c>
      <c r="C1066" s="141" t="s">
        <v>15</v>
      </c>
      <c r="D1066" s="143">
        <v>2096</v>
      </c>
      <c r="E1066" s="144">
        <v>69.87</v>
      </c>
    </row>
    <row r="1067" spans="1:5" x14ac:dyDescent="0.25">
      <c r="A1067" s="141">
        <v>120</v>
      </c>
      <c r="B1067" s="142" t="s">
        <v>19</v>
      </c>
      <c r="C1067" s="141" t="s">
        <v>15</v>
      </c>
      <c r="D1067" s="143">
        <v>2172</v>
      </c>
      <c r="E1067" s="144">
        <v>72.400000000000006</v>
      </c>
    </row>
    <row r="1068" spans="1:5" x14ac:dyDescent="0.25">
      <c r="A1068" s="141">
        <v>125</v>
      </c>
      <c r="B1068" s="142" t="s">
        <v>19</v>
      </c>
      <c r="C1068" s="141" t="s">
        <v>15</v>
      </c>
      <c r="D1068" s="143">
        <v>2248</v>
      </c>
      <c r="E1068" s="144">
        <v>74.930000000000007</v>
      </c>
    </row>
    <row r="1069" spans="1:5" x14ac:dyDescent="0.25">
      <c r="A1069" s="141">
        <v>130</v>
      </c>
      <c r="B1069" s="142" t="s">
        <v>19</v>
      </c>
      <c r="C1069" s="141" t="s">
        <v>15</v>
      </c>
      <c r="D1069" s="143">
        <v>2325</v>
      </c>
      <c r="E1069" s="144">
        <v>77.5</v>
      </c>
    </row>
    <row r="1070" spans="1:5" x14ac:dyDescent="0.25">
      <c r="A1070" s="141">
        <v>135</v>
      </c>
      <c r="B1070" s="142" t="s">
        <v>19</v>
      </c>
      <c r="C1070" s="141" t="s">
        <v>15</v>
      </c>
      <c r="D1070" s="143">
        <v>2401</v>
      </c>
      <c r="E1070" s="144">
        <v>80.03</v>
      </c>
    </row>
    <row r="1071" spans="1:5" x14ac:dyDescent="0.25">
      <c r="A1071" s="141">
        <v>140</v>
      </c>
      <c r="B1071" s="142" t="s">
        <v>19</v>
      </c>
      <c r="C1071" s="141" t="s">
        <v>15</v>
      </c>
      <c r="D1071" s="143">
        <v>2477</v>
      </c>
      <c r="E1071" s="144">
        <v>82.57</v>
      </c>
    </row>
    <row r="1072" spans="1:5" x14ac:dyDescent="0.25">
      <c r="A1072" s="141">
        <v>145</v>
      </c>
      <c r="B1072" s="142" t="s">
        <v>19</v>
      </c>
      <c r="C1072" s="141" t="s">
        <v>15</v>
      </c>
      <c r="D1072" s="143">
        <v>2555</v>
      </c>
      <c r="E1072" s="144">
        <v>85.17</v>
      </c>
    </row>
    <row r="1073" spans="1:5" x14ac:dyDescent="0.25">
      <c r="A1073" s="141">
        <v>150</v>
      </c>
      <c r="B1073" s="142" t="s">
        <v>19</v>
      </c>
      <c r="C1073" s="141" t="s">
        <v>15</v>
      </c>
      <c r="D1073" s="143">
        <v>2631</v>
      </c>
      <c r="E1073" s="144">
        <v>87.7</v>
      </c>
    </row>
    <row r="1074" spans="1:5" x14ac:dyDescent="0.25">
      <c r="A1074" s="141">
        <v>155</v>
      </c>
      <c r="B1074" s="142" t="s">
        <v>19</v>
      </c>
      <c r="C1074" s="141" t="s">
        <v>15</v>
      </c>
      <c r="D1074" s="143">
        <v>2707</v>
      </c>
      <c r="E1074" s="144">
        <v>90.23</v>
      </c>
    </row>
    <row r="1075" spans="1:5" x14ac:dyDescent="0.25">
      <c r="A1075" s="141">
        <v>160</v>
      </c>
      <c r="B1075" s="142" t="s">
        <v>19</v>
      </c>
      <c r="C1075" s="141" t="s">
        <v>15</v>
      </c>
      <c r="D1075" s="143">
        <v>2784</v>
      </c>
      <c r="E1075" s="144">
        <v>92.8</v>
      </c>
    </row>
    <row r="1076" spans="1:5" x14ac:dyDescent="0.25">
      <c r="A1076" s="141">
        <v>165</v>
      </c>
      <c r="B1076" s="142" t="s">
        <v>19</v>
      </c>
      <c r="C1076" s="141" t="s">
        <v>15</v>
      </c>
      <c r="D1076" s="143">
        <v>2860</v>
      </c>
      <c r="E1076" s="144">
        <v>95.33</v>
      </c>
    </row>
    <row r="1077" spans="1:5" x14ac:dyDescent="0.25">
      <c r="A1077" s="141">
        <v>170</v>
      </c>
      <c r="B1077" s="142" t="s">
        <v>19</v>
      </c>
      <c r="C1077" s="141" t="s">
        <v>15</v>
      </c>
      <c r="D1077" s="143">
        <v>2937</v>
      </c>
      <c r="E1077" s="144">
        <v>97.9</v>
      </c>
    </row>
    <row r="1078" spans="1:5" x14ac:dyDescent="0.25">
      <c r="A1078" s="141">
        <v>175</v>
      </c>
      <c r="B1078" s="142" t="s">
        <v>19</v>
      </c>
      <c r="C1078" s="141" t="s">
        <v>15</v>
      </c>
      <c r="D1078" s="143">
        <v>3013</v>
      </c>
      <c r="E1078" s="144">
        <v>100.43</v>
      </c>
    </row>
    <row r="1079" spans="1:5" x14ac:dyDescent="0.25">
      <c r="A1079" s="141" t="s">
        <v>208</v>
      </c>
      <c r="B1079" s="142" t="s">
        <v>19</v>
      </c>
      <c r="C1079" s="141" t="s">
        <v>20</v>
      </c>
      <c r="D1079" s="143">
        <v>224</v>
      </c>
      <c r="E1079" s="144" t="s">
        <v>12</v>
      </c>
    </row>
    <row r="1080" spans="1:5" x14ac:dyDescent="0.25">
      <c r="A1080" s="141">
        <v>5</v>
      </c>
      <c r="B1080" s="142" t="s">
        <v>19</v>
      </c>
      <c r="C1080" s="141" t="s">
        <v>20</v>
      </c>
      <c r="D1080" s="143">
        <v>791</v>
      </c>
      <c r="E1080" s="144">
        <v>26.37</v>
      </c>
    </row>
    <row r="1081" spans="1:5" x14ac:dyDescent="0.25">
      <c r="A1081" s="141">
        <v>10</v>
      </c>
      <c r="B1081" s="142" t="s">
        <v>19</v>
      </c>
      <c r="C1081" s="141" t="s">
        <v>20</v>
      </c>
      <c r="D1081" s="143">
        <v>791</v>
      </c>
      <c r="E1081" s="144">
        <v>26.37</v>
      </c>
    </row>
    <row r="1082" spans="1:5" x14ac:dyDescent="0.25">
      <c r="A1082" s="141">
        <v>15</v>
      </c>
      <c r="B1082" s="142" t="s">
        <v>19</v>
      </c>
      <c r="C1082" s="141" t="s">
        <v>20</v>
      </c>
      <c r="D1082" s="143">
        <v>791</v>
      </c>
      <c r="E1082" s="144">
        <v>26.37</v>
      </c>
    </row>
    <row r="1083" spans="1:5" x14ac:dyDescent="0.25">
      <c r="A1083" s="141">
        <v>20</v>
      </c>
      <c r="B1083" s="142" t="s">
        <v>19</v>
      </c>
      <c r="C1083" s="141" t="s">
        <v>20</v>
      </c>
      <c r="D1083" s="143">
        <v>791</v>
      </c>
      <c r="E1083" s="144">
        <v>26.37</v>
      </c>
    </row>
    <row r="1084" spans="1:5" x14ac:dyDescent="0.25">
      <c r="A1084" s="141">
        <v>25</v>
      </c>
      <c r="B1084" s="142" t="s">
        <v>19</v>
      </c>
      <c r="C1084" s="141" t="s">
        <v>20</v>
      </c>
      <c r="D1084" s="143">
        <v>877</v>
      </c>
      <c r="E1084" s="144">
        <v>29.23</v>
      </c>
    </row>
    <row r="1085" spans="1:5" x14ac:dyDescent="0.25">
      <c r="A1085" s="141">
        <v>30</v>
      </c>
      <c r="B1085" s="142" t="s">
        <v>19</v>
      </c>
      <c r="C1085" s="141" t="s">
        <v>20</v>
      </c>
      <c r="D1085" s="143">
        <v>963</v>
      </c>
      <c r="E1085" s="144">
        <v>32.1</v>
      </c>
    </row>
    <row r="1086" spans="1:5" x14ac:dyDescent="0.25">
      <c r="A1086" s="141">
        <v>35</v>
      </c>
      <c r="B1086" s="142" t="s">
        <v>19</v>
      </c>
      <c r="C1086" s="141" t="s">
        <v>20</v>
      </c>
      <c r="D1086" s="143">
        <v>1048</v>
      </c>
      <c r="E1086" s="144">
        <v>34.93</v>
      </c>
    </row>
    <row r="1087" spans="1:5" x14ac:dyDescent="0.25">
      <c r="A1087" s="141">
        <v>40</v>
      </c>
      <c r="B1087" s="142" t="s">
        <v>19</v>
      </c>
      <c r="C1087" s="141" t="s">
        <v>20</v>
      </c>
      <c r="D1087" s="143">
        <v>1135</v>
      </c>
      <c r="E1087" s="144">
        <v>37.83</v>
      </c>
    </row>
    <row r="1088" spans="1:5" x14ac:dyDescent="0.25">
      <c r="A1088" s="141">
        <v>45</v>
      </c>
      <c r="B1088" s="142" t="s">
        <v>19</v>
      </c>
      <c r="C1088" s="141" t="s">
        <v>20</v>
      </c>
      <c r="D1088" s="143">
        <v>1220</v>
      </c>
      <c r="E1088" s="144">
        <v>40.67</v>
      </c>
    </row>
    <row r="1089" spans="1:5" x14ac:dyDescent="0.25">
      <c r="A1089" s="141">
        <v>50</v>
      </c>
      <c r="B1089" s="142" t="s">
        <v>19</v>
      </c>
      <c r="C1089" s="141" t="s">
        <v>20</v>
      </c>
      <c r="D1089" s="143">
        <v>1306</v>
      </c>
      <c r="E1089" s="144">
        <v>43.53</v>
      </c>
    </row>
    <row r="1090" spans="1:5" x14ac:dyDescent="0.25">
      <c r="A1090" s="141">
        <v>55</v>
      </c>
      <c r="B1090" s="142" t="s">
        <v>19</v>
      </c>
      <c r="C1090" s="141" t="s">
        <v>20</v>
      </c>
      <c r="D1090" s="143">
        <v>1392</v>
      </c>
      <c r="E1090" s="144">
        <v>46.4</v>
      </c>
    </row>
    <row r="1091" spans="1:5" x14ac:dyDescent="0.25">
      <c r="A1091" s="141">
        <v>60</v>
      </c>
      <c r="B1091" s="142" t="s">
        <v>19</v>
      </c>
      <c r="C1091" s="141" t="s">
        <v>20</v>
      </c>
      <c r="D1091" s="143">
        <v>1477</v>
      </c>
      <c r="E1091" s="144">
        <v>49.23</v>
      </c>
    </row>
    <row r="1092" spans="1:5" x14ac:dyDescent="0.25">
      <c r="A1092" s="141">
        <v>65</v>
      </c>
      <c r="B1092" s="142" t="s">
        <v>19</v>
      </c>
      <c r="C1092" s="141" t="s">
        <v>20</v>
      </c>
      <c r="D1092" s="143">
        <v>1564</v>
      </c>
      <c r="E1092" s="144">
        <v>52.13</v>
      </c>
    </row>
    <row r="1093" spans="1:5" x14ac:dyDescent="0.25">
      <c r="A1093" s="141">
        <v>70</v>
      </c>
      <c r="B1093" s="142" t="s">
        <v>19</v>
      </c>
      <c r="C1093" s="141" t="s">
        <v>20</v>
      </c>
      <c r="D1093" s="143">
        <v>1649</v>
      </c>
      <c r="E1093" s="144">
        <v>54.97</v>
      </c>
    </row>
    <row r="1094" spans="1:5" x14ac:dyDescent="0.25">
      <c r="A1094" s="141">
        <v>75</v>
      </c>
      <c r="B1094" s="142" t="s">
        <v>19</v>
      </c>
      <c r="C1094" s="141" t="s">
        <v>20</v>
      </c>
      <c r="D1094" s="143">
        <v>1735</v>
      </c>
      <c r="E1094" s="144">
        <v>57.83</v>
      </c>
    </row>
    <row r="1095" spans="1:5" x14ac:dyDescent="0.25">
      <c r="A1095" s="141">
        <v>80</v>
      </c>
      <c r="B1095" s="142" t="s">
        <v>19</v>
      </c>
      <c r="C1095" s="141" t="s">
        <v>20</v>
      </c>
      <c r="D1095" s="143">
        <v>1821</v>
      </c>
      <c r="E1095" s="144">
        <v>60.7</v>
      </c>
    </row>
    <row r="1096" spans="1:5" x14ac:dyDescent="0.25">
      <c r="A1096" s="141">
        <v>85</v>
      </c>
      <c r="B1096" s="142" t="s">
        <v>19</v>
      </c>
      <c r="C1096" s="141" t="s">
        <v>20</v>
      </c>
      <c r="D1096" s="143">
        <v>1906</v>
      </c>
      <c r="E1096" s="144">
        <v>63.53</v>
      </c>
    </row>
    <row r="1097" spans="1:5" x14ac:dyDescent="0.25">
      <c r="A1097" s="141">
        <v>90</v>
      </c>
      <c r="B1097" s="142" t="s">
        <v>19</v>
      </c>
      <c r="C1097" s="141" t="s">
        <v>20</v>
      </c>
      <c r="D1097" s="143">
        <v>1992</v>
      </c>
      <c r="E1097" s="144">
        <v>66.400000000000006</v>
      </c>
    </row>
    <row r="1098" spans="1:5" x14ac:dyDescent="0.25">
      <c r="A1098" s="141">
        <v>95</v>
      </c>
      <c r="B1098" s="142" t="s">
        <v>19</v>
      </c>
      <c r="C1098" s="141" t="s">
        <v>20</v>
      </c>
      <c r="D1098" s="143">
        <v>2078</v>
      </c>
      <c r="E1098" s="144">
        <v>69.27</v>
      </c>
    </row>
    <row r="1099" spans="1:5" x14ac:dyDescent="0.25">
      <c r="A1099" s="141">
        <v>100</v>
      </c>
      <c r="B1099" s="142" t="s">
        <v>19</v>
      </c>
      <c r="C1099" s="141" t="s">
        <v>20</v>
      </c>
      <c r="D1099" s="143">
        <v>2164</v>
      </c>
      <c r="E1099" s="144">
        <v>72.13</v>
      </c>
    </row>
    <row r="1100" spans="1:5" x14ac:dyDescent="0.25">
      <c r="A1100" s="141">
        <v>105</v>
      </c>
      <c r="B1100" s="142" t="s">
        <v>19</v>
      </c>
      <c r="C1100" s="141" t="s">
        <v>20</v>
      </c>
      <c r="D1100" s="143">
        <v>2250</v>
      </c>
      <c r="E1100" s="144">
        <v>75</v>
      </c>
    </row>
    <row r="1101" spans="1:5" x14ac:dyDescent="0.25">
      <c r="A1101" s="141">
        <v>110</v>
      </c>
      <c r="B1101" s="142" t="s">
        <v>19</v>
      </c>
      <c r="C1101" s="141" t="s">
        <v>20</v>
      </c>
      <c r="D1101" s="143">
        <v>2335</v>
      </c>
      <c r="E1101" s="144">
        <v>77.83</v>
      </c>
    </row>
    <row r="1102" spans="1:5" x14ac:dyDescent="0.25">
      <c r="A1102" s="141">
        <v>115</v>
      </c>
      <c r="B1102" s="142" t="s">
        <v>19</v>
      </c>
      <c r="C1102" s="141" t="s">
        <v>20</v>
      </c>
      <c r="D1102" s="143">
        <v>2421</v>
      </c>
      <c r="E1102" s="144">
        <v>80.7</v>
      </c>
    </row>
    <row r="1103" spans="1:5" x14ac:dyDescent="0.25">
      <c r="A1103" s="141">
        <v>120</v>
      </c>
      <c r="B1103" s="142" t="s">
        <v>19</v>
      </c>
      <c r="C1103" s="141" t="s">
        <v>20</v>
      </c>
      <c r="D1103" s="143">
        <v>2507</v>
      </c>
      <c r="E1103" s="144">
        <v>83.57</v>
      </c>
    </row>
    <row r="1104" spans="1:5" x14ac:dyDescent="0.25">
      <c r="A1104" s="141">
        <v>125</v>
      </c>
      <c r="B1104" s="142" t="s">
        <v>19</v>
      </c>
      <c r="C1104" s="141" t="s">
        <v>20</v>
      </c>
      <c r="D1104" s="143">
        <v>2593</v>
      </c>
      <c r="E1104" s="144">
        <v>86.43</v>
      </c>
    </row>
    <row r="1105" spans="1:5" x14ac:dyDescent="0.25">
      <c r="A1105" s="141">
        <v>130</v>
      </c>
      <c r="B1105" s="142" t="s">
        <v>19</v>
      </c>
      <c r="C1105" s="141" t="s">
        <v>20</v>
      </c>
      <c r="D1105" s="143">
        <v>2679</v>
      </c>
      <c r="E1105" s="144">
        <v>89.3</v>
      </c>
    </row>
    <row r="1106" spans="1:5" x14ac:dyDescent="0.25">
      <c r="A1106" s="141">
        <v>135</v>
      </c>
      <c r="B1106" s="142" t="s">
        <v>19</v>
      </c>
      <c r="C1106" s="141" t="s">
        <v>20</v>
      </c>
      <c r="D1106" s="143">
        <v>2764</v>
      </c>
      <c r="E1106" s="144">
        <v>92.13</v>
      </c>
    </row>
    <row r="1107" spans="1:5" x14ac:dyDescent="0.25">
      <c r="A1107" s="141">
        <v>140</v>
      </c>
      <c r="B1107" s="142" t="s">
        <v>19</v>
      </c>
      <c r="C1107" s="141" t="s">
        <v>20</v>
      </c>
      <c r="D1107" s="143">
        <v>2850</v>
      </c>
      <c r="E1107" s="144">
        <v>95</v>
      </c>
    </row>
    <row r="1108" spans="1:5" x14ac:dyDescent="0.25">
      <c r="A1108" s="141">
        <v>145</v>
      </c>
      <c r="B1108" s="142" t="s">
        <v>19</v>
      </c>
      <c r="C1108" s="141" t="s">
        <v>20</v>
      </c>
      <c r="D1108" s="143">
        <v>2936</v>
      </c>
      <c r="E1108" s="144">
        <v>97.87</v>
      </c>
    </row>
    <row r="1109" spans="1:5" x14ac:dyDescent="0.25">
      <c r="A1109" s="141">
        <v>150</v>
      </c>
      <c r="B1109" s="142" t="s">
        <v>19</v>
      </c>
      <c r="C1109" s="141" t="s">
        <v>20</v>
      </c>
      <c r="D1109" s="143">
        <v>3022</v>
      </c>
      <c r="E1109" s="144">
        <v>100.73</v>
      </c>
    </row>
    <row r="1110" spans="1:5" x14ac:dyDescent="0.25">
      <c r="A1110" s="141">
        <v>155</v>
      </c>
      <c r="B1110" s="142" t="s">
        <v>19</v>
      </c>
      <c r="C1110" s="141" t="s">
        <v>20</v>
      </c>
      <c r="D1110" s="143">
        <v>3108</v>
      </c>
      <c r="E1110" s="144">
        <v>103.6</v>
      </c>
    </row>
    <row r="1111" spans="1:5" x14ac:dyDescent="0.25">
      <c r="A1111" s="141">
        <v>160</v>
      </c>
      <c r="B1111" s="142" t="s">
        <v>19</v>
      </c>
      <c r="C1111" s="141" t="s">
        <v>20</v>
      </c>
      <c r="D1111" s="143">
        <v>3193</v>
      </c>
      <c r="E1111" s="144">
        <v>106.43</v>
      </c>
    </row>
    <row r="1112" spans="1:5" x14ac:dyDescent="0.25">
      <c r="A1112" s="141">
        <v>165</v>
      </c>
      <c r="B1112" s="142" t="s">
        <v>19</v>
      </c>
      <c r="C1112" s="141" t="s">
        <v>20</v>
      </c>
      <c r="D1112" s="143">
        <v>3279</v>
      </c>
      <c r="E1112" s="144">
        <v>109.3</v>
      </c>
    </row>
    <row r="1113" spans="1:5" x14ac:dyDescent="0.25">
      <c r="A1113" s="141">
        <v>170</v>
      </c>
      <c r="B1113" s="142" t="s">
        <v>19</v>
      </c>
      <c r="C1113" s="141" t="s">
        <v>20</v>
      </c>
      <c r="D1113" s="143">
        <v>3364</v>
      </c>
      <c r="E1113" s="144">
        <v>112.13</v>
      </c>
    </row>
    <row r="1114" spans="1:5" x14ac:dyDescent="0.25">
      <c r="A1114" s="141">
        <v>175</v>
      </c>
      <c r="B1114" s="142" t="s">
        <v>19</v>
      </c>
      <c r="C1114" s="141" t="s">
        <v>20</v>
      </c>
      <c r="D1114" s="143">
        <v>3451</v>
      </c>
      <c r="E1114" s="144">
        <v>115.03</v>
      </c>
    </row>
    <row r="1115" spans="1:5" x14ac:dyDescent="0.25">
      <c r="A1115" s="141" t="s">
        <v>208</v>
      </c>
      <c r="B1115" s="142" t="s">
        <v>19</v>
      </c>
      <c r="C1115" s="141" t="s">
        <v>209</v>
      </c>
      <c r="D1115" s="143">
        <v>224</v>
      </c>
      <c r="E1115" s="144" t="s">
        <v>12</v>
      </c>
    </row>
    <row r="1116" spans="1:5" x14ac:dyDescent="0.25">
      <c r="A1116" s="141">
        <v>5</v>
      </c>
      <c r="B1116" s="142" t="s">
        <v>19</v>
      </c>
      <c r="C1116" s="141" t="s">
        <v>209</v>
      </c>
      <c r="D1116" s="143">
        <v>316</v>
      </c>
      <c r="E1116" s="144">
        <v>10.53</v>
      </c>
    </row>
    <row r="1117" spans="1:5" x14ac:dyDescent="0.25">
      <c r="A1117" s="141">
        <v>10</v>
      </c>
      <c r="B1117" s="142" t="s">
        <v>19</v>
      </c>
      <c r="C1117" s="141" t="s">
        <v>209</v>
      </c>
      <c r="D1117" s="143">
        <v>316</v>
      </c>
      <c r="E1117" s="144">
        <v>10.53</v>
      </c>
    </row>
    <row r="1118" spans="1:5" x14ac:dyDescent="0.25">
      <c r="A1118" s="141">
        <v>15</v>
      </c>
      <c r="B1118" s="142" t="s">
        <v>19</v>
      </c>
      <c r="C1118" s="141" t="s">
        <v>209</v>
      </c>
      <c r="D1118" s="143">
        <v>316</v>
      </c>
      <c r="E1118" s="144">
        <v>10.53</v>
      </c>
    </row>
    <row r="1119" spans="1:5" x14ac:dyDescent="0.25">
      <c r="A1119" s="141">
        <v>20</v>
      </c>
      <c r="B1119" s="142" t="s">
        <v>19</v>
      </c>
      <c r="C1119" s="141" t="s">
        <v>209</v>
      </c>
      <c r="D1119" s="143">
        <v>316</v>
      </c>
      <c r="E1119" s="144">
        <v>10.53</v>
      </c>
    </row>
    <row r="1120" spans="1:5" x14ac:dyDescent="0.25">
      <c r="A1120" s="141">
        <v>25</v>
      </c>
      <c r="B1120" s="142" t="s">
        <v>19</v>
      </c>
      <c r="C1120" s="141" t="s">
        <v>209</v>
      </c>
      <c r="D1120" s="143">
        <v>351</v>
      </c>
      <c r="E1120" s="144">
        <v>11.7</v>
      </c>
    </row>
    <row r="1121" spans="1:5" x14ac:dyDescent="0.25">
      <c r="A1121" s="141">
        <v>30</v>
      </c>
      <c r="B1121" s="142" t="s">
        <v>19</v>
      </c>
      <c r="C1121" s="141" t="s">
        <v>209</v>
      </c>
      <c r="D1121" s="143">
        <v>385</v>
      </c>
      <c r="E1121" s="144">
        <v>12.83</v>
      </c>
    </row>
    <row r="1122" spans="1:5" x14ac:dyDescent="0.25">
      <c r="A1122" s="141">
        <v>35</v>
      </c>
      <c r="B1122" s="142" t="s">
        <v>19</v>
      </c>
      <c r="C1122" s="141" t="s">
        <v>209</v>
      </c>
      <c r="D1122" s="143">
        <v>370</v>
      </c>
      <c r="E1122" s="144">
        <v>12.33</v>
      </c>
    </row>
    <row r="1123" spans="1:5" x14ac:dyDescent="0.25">
      <c r="A1123" s="141">
        <v>40</v>
      </c>
      <c r="B1123" s="142" t="s">
        <v>19</v>
      </c>
      <c r="C1123" s="141" t="s">
        <v>209</v>
      </c>
      <c r="D1123" s="143">
        <v>454</v>
      </c>
      <c r="E1123" s="144">
        <v>15.13</v>
      </c>
    </row>
    <row r="1124" spans="1:5" x14ac:dyDescent="0.25">
      <c r="A1124" s="141">
        <v>45</v>
      </c>
      <c r="B1124" s="142" t="s">
        <v>19</v>
      </c>
      <c r="C1124" s="141" t="s">
        <v>209</v>
      </c>
      <c r="D1124" s="143">
        <v>488</v>
      </c>
      <c r="E1124" s="144">
        <v>16.27</v>
      </c>
    </row>
    <row r="1125" spans="1:5" x14ac:dyDescent="0.25">
      <c r="A1125" s="141">
        <v>50</v>
      </c>
      <c r="B1125" s="142" t="s">
        <v>19</v>
      </c>
      <c r="C1125" s="141" t="s">
        <v>209</v>
      </c>
      <c r="D1125" s="143">
        <v>522</v>
      </c>
      <c r="E1125" s="144">
        <v>17.399999999999999</v>
      </c>
    </row>
    <row r="1126" spans="1:5" x14ac:dyDescent="0.25">
      <c r="A1126" s="141">
        <v>55</v>
      </c>
      <c r="B1126" s="142" t="s">
        <v>19</v>
      </c>
      <c r="C1126" s="141" t="s">
        <v>209</v>
      </c>
      <c r="D1126" s="143">
        <v>557</v>
      </c>
      <c r="E1126" s="144">
        <v>18.57</v>
      </c>
    </row>
    <row r="1127" spans="1:5" x14ac:dyDescent="0.25">
      <c r="A1127" s="141">
        <v>60</v>
      </c>
      <c r="B1127" s="142" t="s">
        <v>19</v>
      </c>
      <c r="C1127" s="141" t="s">
        <v>209</v>
      </c>
      <c r="D1127" s="143">
        <v>591</v>
      </c>
      <c r="E1127" s="144">
        <v>19.7</v>
      </c>
    </row>
    <row r="1128" spans="1:5" x14ac:dyDescent="0.25">
      <c r="A1128" s="141">
        <v>65</v>
      </c>
      <c r="B1128" s="142" t="s">
        <v>19</v>
      </c>
      <c r="C1128" s="141" t="s">
        <v>209</v>
      </c>
      <c r="D1128" s="143">
        <v>625</v>
      </c>
      <c r="E1128" s="144">
        <v>20.83</v>
      </c>
    </row>
    <row r="1129" spans="1:5" x14ac:dyDescent="0.25">
      <c r="A1129" s="141">
        <v>70</v>
      </c>
      <c r="B1129" s="142" t="s">
        <v>19</v>
      </c>
      <c r="C1129" s="141" t="s">
        <v>209</v>
      </c>
      <c r="D1129" s="143">
        <v>660</v>
      </c>
      <c r="E1129" s="144">
        <v>22</v>
      </c>
    </row>
    <row r="1130" spans="1:5" x14ac:dyDescent="0.25">
      <c r="A1130" s="141">
        <v>75</v>
      </c>
      <c r="B1130" s="142" t="s">
        <v>19</v>
      </c>
      <c r="C1130" s="141" t="s">
        <v>209</v>
      </c>
      <c r="D1130" s="143">
        <v>694</v>
      </c>
      <c r="E1130" s="144">
        <v>23.13</v>
      </c>
    </row>
    <row r="1131" spans="1:5" x14ac:dyDescent="0.25">
      <c r="A1131" s="141">
        <v>80</v>
      </c>
      <c r="B1131" s="142" t="s">
        <v>19</v>
      </c>
      <c r="C1131" s="141" t="s">
        <v>209</v>
      </c>
      <c r="D1131" s="143">
        <v>728</v>
      </c>
      <c r="E1131" s="144">
        <v>24.27</v>
      </c>
    </row>
    <row r="1132" spans="1:5" x14ac:dyDescent="0.25">
      <c r="A1132" s="141">
        <v>85</v>
      </c>
      <c r="B1132" s="142" t="s">
        <v>19</v>
      </c>
      <c r="C1132" s="141" t="s">
        <v>209</v>
      </c>
      <c r="D1132" s="143">
        <v>763</v>
      </c>
      <c r="E1132" s="144">
        <v>25.43</v>
      </c>
    </row>
    <row r="1133" spans="1:5" x14ac:dyDescent="0.25">
      <c r="A1133" s="141">
        <v>90</v>
      </c>
      <c r="B1133" s="142" t="s">
        <v>19</v>
      </c>
      <c r="C1133" s="141" t="s">
        <v>209</v>
      </c>
      <c r="D1133" s="143">
        <v>797</v>
      </c>
      <c r="E1133" s="144">
        <v>26.57</v>
      </c>
    </row>
    <row r="1134" spans="1:5" x14ac:dyDescent="0.25">
      <c r="A1134" s="141">
        <v>95</v>
      </c>
      <c r="B1134" s="142" t="s">
        <v>19</v>
      </c>
      <c r="C1134" s="141" t="s">
        <v>209</v>
      </c>
      <c r="D1134" s="143">
        <v>831</v>
      </c>
      <c r="E1134" s="144">
        <v>27.7</v>
      </c>
    </row>
    <row r="1135" spans="1:5" x14ac:dyDescent="0.25">
      <c r="A1135" s="141">
        <v>100</v>
      </c>
      <c r="B1135" s="142" t="s">
        <v>19</v>
      </c>
      <c r="C1135" s="141" t="s">
        <v>209</v>
      </c>
      <c r="D1135" s="143">
        <v>866</v>
      </c>
      <c r="E1135" s="144">
        <v>28.87</v>
      </c>
    </row>
    <row r="1136" spans="1:5" x14ac:dyDescent="0.25">
      <c r="A1136" s="141">
        <v>105</v>
      </c>
      <c r="B1136" s="142" t="s">
        <v>19</v>
      </c>
      <c r="C1136" s="141" t="s">
        <v>209</v>
      </c>
      <c r="D1136" s="143">
        <v>900</v>
      </c>
      <c r="E1136" s="144">
        <v>30</v>
      </c>
    </row>
    <row r="1137" spans="1:5" x14ac:dyDescent="0.25">
      <c r="A1137" s="141">
        <v>110</v>
      </c>
      <c r="B1137" s="142" t="s">
        <v>19</v>
      </c>
      <c r="C1137" s="141" t="s">
        <v>209</v>
      </c>
      <c r="D1137" s="143">
        <v>934</v>
      </c>
      <c r="E1137" s="144">
        <v>31.13</v>
      </c>
    </row>
    <row r="1138" spans="1:5" x14ac:dyDescent="0.25">
      <c r="A1138" s="141">
        <v>115</v>
      </c>
      <c r="B1138" s="142" t="s">
        <v>19</v>
      </c>
      <c r="C1138" s="141" t="s">
        <v>209</v>
      </c>
      <c r="D1138" s="143">
        <v>969</v>
      </c>
      <c r="E1138" s="144">
        <v>32.299999999999997</v>
      </c>
    </row>
    <row r="1139" spans="1:5" x14ac:dyDescent="0.25">
      <c r="A1139" s="141">
        <v>120</v>
      </c>
      <c r="B1139" s="142" t="s">
        <v>19</v>
      </c>
      <c r="C1139" s="141" t="s">
        <v>209</v>
      </c>
      <c r="D1139" s="143">
        <v>1002</v>
      </c>
      <c r="E1139" s="144">
        <v>33.4</v>
      </c>
    </row>
    <row r="1140" spans="1:5" x14ac:dyDescent="0.25">
      <c r="A1140" s="141">
        <v>125</v>
      </c>
      <c r="B1140" s="142" t="s">
        <v>19</v>
      </c>
      <c r="C1140" s="141" t="s">
        <v>209</v>
      </c>
      <c r="D1140" s="143">
        <v>1037</v>
      </c>
      <c r="E1140" s="144">
        <v>34.57</v>
      </c>
    </row>
    <row r="1141" spans="1:5" x14ac:dyDescent="0.25">
      <c r="A1141" s="141">
        <v>130</v>
      </c>
      <c r="B1141" s="142" t="s">
        <v>19</v>
      </c>
      <c r="C1141" s="141" t="s">
        <v>209</v>
      </c>
      <c r="D1141" s="143">
        <v>1072</v>
      </c>
      <c r="E1141" s="144">
        <v>35.729999999999997</v>
      </c>
    </row>
    <row r="1142" spans="1:5" x14ac:dyDescent="0.25">
      <c r="A1142" s="141">
        <v>135</v>
      </c>
      <c r="B1142" s="142" t="s">
        <v>19</v>
      </c>
      <c r="C1142" s="141" t="s">
        <v>209</v>
      </c>
      <c r="D1142" s="143">
        <v>1105</v>
      </c>
      <c r="E1142" s="144">
        <v>36.83</v>
      </c>
    </row>
    <row r="1143" spans="1:5" x14ac:dyDescent="0.25">
      <c r="A1143" s="141">
        <v>140</v>
      </c>
      <c r="B1143" s="142" t="s">
        <v>19</v>
      </c>
      <c r="C1143" s="141" t="s">
        <v>209</v>
      </c>
      <c r="D1143" s="143">
        <v>1140</v>
      </c>
      <c r="E1143" s="144">
        <v>38</v>
      </c>
    </row>
    <row r="1144" spans="1:5" x14ac:dyDescent="0.25">
      <c r="A1144" s="141">
        <v>145</v>
      </c>
      <c r="B1144" s="142" t="s">
        <v>19</v>
      </c>
      <c r="C1144" s="141" t="s">
        <v>209</v>
      </c>
      <c r="D1144" s="143">
        <v>1174</v>
      </c>
      <c r="E1144" s="144">
        <v>39.130000000000003</v>
      </c>
    </row>
    <row r="1145" spans="1:5" x14ac:dyDescent="0.25">
      <c r="A1145" s="141">
        <v>150</v>
      </c>
      <c r="B1145" s="142" t="s">
        <v>19</v>
      </c>
      <c r="C1145" s="141" t="s">
        <v>209</v>
      </c>
      <c r="D1145" s="143">
        <v>1208</v>
      </c>
      <c r="E1145" s="144">
        <v>40.270000000000003</v>
      </c>
    </row>
    <row r="1146" spans="1:5" x14ac:dyDescent="0.25">
      <c r="A1146" s="141">
        <v>155</v>
      </c>
      <c r="B1146" s="142" t="s">
        <v>19</v>
      </c>
      <c r="C1146" s="141" t="s">
        <v>209</v>
      </c>
      <c r="D1146" s="143">
        <v>1243</v>
      </c>
      <c r="E1146" s="144">
        <v>41.43</v>
      </c>
    </row>
    <row r="1147" spans="1:5" x14ac:dyDescent="0.25">
      <c r="A1147" s="141">
        <v>160</v>
      </c>
      <c r="B1147" s="142" t="s">
        <v>19</v>
      </c>
      <c r="C1147" s="141" t="s">
        <v>209</v>
      </c>
      <c r="D1147" s="143">
        <v>1277</v>
      </c>
      <c r="E1147" s="144">
        <v>42.57</v>
      </c>
    </row>
    <row r="1148" spans="1:5" x14ac:dyDescent="0.25">
      <c r="A1148" s="141">
        <v>165</v>
      </c>
      <c r="B1148" s="142" t="s">
        <v>19</v>
      </c>
      <c r="C1148" s="141" t="s">
        <v>209</v>
      </c>
      <c r="D1148" s="143">
        <v>1312</v>
      </c>
      <c r="E1148" s="144">
        <v>43.73</v>
      </c>
    </row>
    <row r="1149" spans="1:5" x14ac:dyDescent="0.25">
      <c r="A1149" s="141">
        <v>170</v>
      </c>
      <c r="B1149" s="142" t="s">
        <v>19</v>
      </c>
      <c r="C1149" s="141" t="s">
        <v>209</v>
      </c>
      <c r="D1149" s="143">
        <v>1346</v>
      </c>
      <c r="E1149" s="144">
        <v>44.87</v>
      </c>
    </row>
    <row r="1150" spans="1:5" x14ac:dyDescent="0.25">
      <c r="A1150" s="141">
        <v>175</v>
      </c>
      <c r="B1150" s="142" t="s">
        <v>19</v>
      </c>
      <c r="C1150" s="141" t="s">
        <v>209</v>
      </c>
      <c r="D1150" s="143">
        <v>1380</v>
      </c>
      <c r="E1150" s="144">
        <v>46</v>
      </c>
    </row>
    <row r="1151" spans="1:5" x14ac:dyDescent="0.25">
      <c r="A1151" s="141" t="s">
        <v>208</v>
      </c>
      <c r="B1151" s="142" t="s">
        <v>18</v>
      </c>
      <c r="C1151" s="141" t="s">
        <v>11</v>
      </c>
      <c r="D1151" s="143">
        <v>224</v>
      </c>
      <c r="E1151" s="144" t="s">
        <v>12</v>
      </c>
    </row>
    <row r="1152" spans="1:5" x14ac:dyDescent="0.25">
      <c r="A1152" s="141">
        <v>5</v>
      </c>
      <c r="B1152" s="142" t="s">
        <v>18</v>
      </c>
      <c r="C1152" s="141" t="s">
        <v>11</v>
      </c>
      <c r="D1152" s="143">
        <v>550</v>
      </c>
      <c r="E1152" s="144">
        <v>21.15</v>
      </c>
    </row>
    <row r="1153" spans="1:5" x14ac:dyDescent="0.25">
      <c r="A1153" s="141">
        <v>10</v>
      </c>
      <c r="B1153" s="142" t="s">
        <v>18</v>
      </c>
      <c r="C1153" s="141" t="s">
        <v>11</v>
      </c>
      <c r="D1153" s="143">
        <v>550</v>
      </c>
      <c r="E1153" s="144">
        <v>21.15</v>
      </c>
    </row>
    <row r="1154" spans="1:5" x14ac:dyDescent="0.25">
      <c r="A1154" s="141">
        <v>15</v>
      </c>
      <c r="B1154" s="142" t="s">
        <v>18</v>
      </c>
      <c r="C1154" s="141" t="s">
        <v>11</v>
      </c>
      <c r="D1154" s="143">
        <v>550</v>
      </c>
      <c r="E1154" s="144">
        <v>21.15</v>
      </c>
    </row>
    <row r="1155" spans="1:5" x14ac:dyDescent="0.25">
      <c r="A1155" s="141">
        <v>20</v>
      </c>
      <c r="B1155" s="142" t="s">
        <v>18</v>
      </c>
      <c r="C1155" s="141" t="s">
        <v>11</v>
      </c>
      <c r="D1155" s="143">
        <v>550</v>
      </c>
      <c r="E1155" s="144">
        <v>21.15</v>
      </c>
    </row>
    <row r="1156" spans="1:5" x14ac:dyDescent="0.25">
      <c r="A1156" s="141">
        <v>25</v>
      </c>
      <c r="B1156" s="142" t="s">
        <v>18</v>
      </c>
      <c r="C1156" s="141" t="s">
        <v>11</v>
      </c>
      <c r="D1156" s="143">
        <v>590</v>
      </c>
      <c r="E1156" s="144">
        <v>22.69</v>
      </c>
    </row>
    <row r="1157" spans="1:5" x14ac:dyDescent="0.25">
      <c r="A1157" s="141">
        <v>30</v>
      </c>
      <c r="B1157" s="142" t="s">
        <v>18</v>
      </c>
      <c r="C1157" s="141" t="s">
        <v>11</v>
      </c>
      <c r="D1157" s="143">
        <v>632</v>
      </c>
      <c r="E1157" s="144">
        <v>24.31</v>
      </c>
    </row>
    <row r="1158" spans="1:5" x14ac:dyDescent="0.25">
      <c r="A1158" s="141">
        <v>35</v>
      </c>
      <c r="B1158" s="142" t="s">
        <v>18</v>
      </c>
      <c r="C1158" s="141" t="s">
        <v>11</v>
      </c>
      <c r="D1158" s="143">
        <v>672</v>
      </c>
      <c r="E1158" s="144">
        <v>25.85</v>
      </c>
    </row>
    <row r="1159" spans="1:5" x14ac:dyDescent="0.25">
      <c r="A1159" s="141">
        <v>40</v>
      </c>
      <c r="B1159" s="142" t="s">
        <v>18</v>
      </c>
      <c r="C1159" s="141" t="s">
        <v>11</v>
      </c>
      <c r="D1159" s="143">
        <v>713</v>
      </c>
      <c r="E1159" s="144">
        <v>27.42</v>
      </c>
    </row>
    <row r="1160" spans="1:5" x14ac:dyDescent="0.25">
      <c r="A1160" s="141">
        <v>45</v>
      </c>
      <c r="B1160" s="142" t="s">
        <v>18</v>
      </c>
      <c r="C1160" s="141" t="s">
        <v>11</v>
      </c>
      <c r="D1160" s="143">
        <v>754</v>
      </c>
      <c r="E1160" s="144">
        <v>29</v>
      </c>
    </row>
    <row r="1161" spans="1:5" x14ac:dyDescent="0.25">
      <c r="A1161" s="141">
        <v>50</v>
      </c>
      <c r="B1161" s="142" t="s">
        <v>18</v>
      </c>
      <c r="C1161" s="141" t="s">
        <v>11</v>
      </c>
      <c r="D1161" s="143">
        <v>794</v>
      </c>
      <c r="E1161" s="144">
        <v>30.54</v>
      </c>
    </row>
    <row r="1162" spans="1:5" x14ac:dyDescent="0.25">
      <c r="A1162" s="141">
        <v>55</v>
      </c>
      <c r="B1162" s="142" t="s">
        <v>18</v>
      </c>
      <c r="C1162" s="141" t="s">
        <v>11</v>
      </c>
      <c r="D1162" s="143">
        <v>836</v>
      </c>
      <c r="E1162" s="144">
        <v>32.15</v>
      </c>
    </row>
    <row r="1163" spans="1:5" x14ac:dyDescent="0.25">
      <c r="A1163" s="141">
        <v>60</v>
      </c>
      <c r="B1163" s="142" t="s">
        <v>18</v>
      </c>
      <c r="C1163" s="141" t="s">
        <v>11</v>
      </c>
      <c r="D1163" s="143">
        <v>876</v>
      </c>
      <c r="E1163" s="144">
        <v>33.69</v>
      </c>
    </row>
    <row r="1164" spans="1:5" x14ac:dyDescent="0.25">
      <c r="A1164" s="141">
        <v>65</v>
      </c>
      <c r="B1164" s="142" t="s">
        <v>18</v>
      </c>
      <c r="C1164" s="141" t="s">
        <v>11</v>
      </c>
      <c r="D1164" s="143">
        <v>917</v>
      </c>
      <c r="E1164" s="144">
        <v>35.270000000000003</v>
      </c>
    </row>
    <row r="1165" spans="1:5" x14ac:dyDescent="0.25">
      <c r="A1165" s="141">
        <v>70</v>
      </c>
      <c r="B1165" s="142" t="s">
        <v>18</v>
      </c>
      <c r="C1165" s="141" t="s">
        <v>11</v>
      </c>
      <c r="D1165" s="143">
        <v>958</v>
      </c>
      <c r="E1165" s="144">
        <v>36.85</v>
      </c>
    </row>
    <row r="1166" spans="1:5" x14ac:dyDescent="0.25">
      <c r="A1166" s="141">
        <v>75</v>
      </c>
      <c r="B1166" s="142" t="s">
        <v>18</v>
      </c>
      <c r="C1166" s="141" t="s">
        <v>11</v>
      </c>
      <c r="D1166" s="143">
        <v>999</v>
      </c>
      <c r="E1166" s="144">
        <v>38.42</v>
      </c>
    </row>
    <row r="1167" spans="1:5" x14ac:dyDescent="0.25">
      <c r="A1167" s="141">
        <v>80</v>
      </c>
      <c r="B1167" s="142" t="s">
        <v>18</v>
      </c>
      <c r="C1167" s="141" t="s">
        <v>11</v>
      </c>
      <c r="D1167" s="143">
        <v>1039</v>
      </c>
      <c r="E1167" s="144">
        <v>39.96</v>
      </c>
    </row>
    <row r="1168" spans="1:5" x14ac:dyDescent="0.25">
      <c r="A1168" s="141">
        <v>85</v>
      </c>
      <c r="B1168" s="142" t="s">
        <v>18</v>
      </c>
      <c r="C1168" s="141" t="s">
        <v>11</v>
      </c>
      <c r="D1168" s="143">
        <v>1080</v>
      </c>
      <c r="E1168" s="144">
        <v>41.54</v>
      </c>
    </row>
    <row r="1169" spans="1:5" x14ac:dyDescent="0.25">
      <c r="A1169" s="141">
        <v>90</v>
      </c>
      <c r="B1169" s="142" t="s">
        <v>18</v>
      </c>
      <c r="C1169" s="141" t="s">
        <v>11</v>
      </c>
      <c r="D1169" s="143">
        <v>1121</v>
      </c>
      <c r="E1169" s="144">
        <v>43.12</v>
      </c>
    </row>
    <row r="1170" spans="1:5" x14ac:dyDescent="0.25">
      <c r="A1170" s="141">
        <v>95</v>
      </c>
      <c r="B1170" s="142" t="s">
        <v>18</v>
      </c>
      <c r="C1170" s="141" t="s">
        <v>11</v>
      </c>
      <c r="D1170" s="143">
        <v>1161</v>
      </c>
      <c r="E1170" s="144">
        <v>44.65</v>
      </c>
    </row>
    <row r="1171" spans="1:5" x14ac:dyDescent="0.25">
      <c r="A1171" s="141">
        <v>100</v>
      </c>
      <c r="B1171" s="142" t="s">
        <v>18</v>
      </c>
      <c r="C1171" s="141" t="s">
        <v>11</v>
      </c>
      <c r="D1171" s="143">
        <v>1203</v>
      </c>
      <c r="E1171" s="144">
        <v>46.27</v>
      </c>
    </row>
    <row r="1172" spans="1:5" x14ac:dyDescent="0.25">
      <c r="A1172" s="141">
        <v>105</v>
      </c>
      <c r="B1172" s="142" t="s">
        <v>18</v>
      </c>
      <c r="C1172" s="141" t="s">
        <v>11</v>
      </c>
      <c r="D1172" s="143">
        <v>1243</v>
      </c>
      <c r="E1172" s="144">
        <v>47.81</v>
      </c>
    </row>
    <row r="1173" spans="1:5" x14ac:dyDescent="0.25">
      <c r="A1173" s="141">
        <v>110</v>
      </c>
      <c r="B1173" s="142" t="s">
        <v>18</v>
      </c>
      <c r="C1173" s="141" t="s">
        <v>11</v>
      </c>
      <c r="D1173" s="143">
        <v>1285</v>
      </c>
      <c r="E1173" s="144">
        <v>49.42</v>
      </c>
    </row>
    <row r="1174" spans="1:5" x14ac:dyDescent="0.25">
      <c r="A1174" s="141">
        <v>115</v>
      </c>
      <c r="B1174" s="142" t="s">
        <v>18</v>
      </c>
      <c r="C1174" s="141" t="s">
        <v>11</v>
      </c>
      <c r="D1174" s="143">
        <v>1325</v>
      </c>
      <c r="E1174" s="144">
        <v>50.96</v>
      </c>
    </row>
    <row r="1175" spans="1:5" x14ac:dyDescent="0.25">
      <c r="A1175" s="141">
        <v>120</v>
      </c>
      <c r="B1175" s="142" t="s">
        <v>18</v>
      </c>
      <c r="C1175" s="141" t="s">
        <v>11</v>
      </c>
      <c r="D1175" s="143">
        <v>1366</v>
      </c>
      <c r="E1175" s="144">
        <v>52.54</v>
      </c>
    </row>
    <row r="1176" spans="1:5" x14ac:dyDescent="0.25">
      <c r="A1176" s="141">
        <v>125</v>
      </c>
      <c r="B1176" s="142" t="s">
        <v>18</v>
      </c>
      <c r="C1176" s="141" t="s">
        <v>11</v>
      </c>
      <c r="D1176" s="143">
        <v>1407</v>
      </c>
      <c r="E1176" s="144">
        <v>54.12</v>
      </c>
    </row>
    <row r="1177" spans="1:5" x14ac:dyDescent="0.25">
      <c r="A1177" s="141">
        <v>130</v>
      </c>
      <c r="B1177" s="142" t="s">
        <v>18</v>
      </c>
      <c r="C1177" s="141" t="s">
        <v>11</v>
      </c>
      <c r="D1177" s="143">
        <v>1447</v>
      </c>
      <c r="E1177" s="144">
        <v>55.65</v>
      </c>
    </row>
    <row r="1178" spans="1:5" x14ac:dyDescent="0.25">
      <c r="A1178" s="141">
        <v>135</v>
      </c>
      <c r="B1178" s="142" t="s">
        <v>18</v>
      </c>
      <c r="C1178" s="141" t="s">
        <v>11</v>
      </c>
      <c r="D1178" s="143">
        <v>1488</v>
      </c>
      <c r="E1178" s="144">
        <v>57.23</v>
      </c>
    </row>
    <row r="1179" spans="1:5" x14ac:dyDescent="0.25">
      <c r="A1179" s="141">
        <v>140</v>
      </c>
      <c r="B1179" s="142" t="s">
        <v>18</v>
      </c>
      <c r="C1179" s="141" t="s">
        <v>11</v>
      </c>
      <c r="D1179" s="143">
        <v>1529</v>
      </c>
      <c r="E1179" s="144">
        <v>58.81</v>
      </c>
    </row>
    <row r="1180" spans="1:5" x14ac:dyDescent="0.25">
      <c r="A1180" s="141">
        <v>145</v>
      </c>
      <c r="B1180" s="142" t="s">
        <v>18</v>
      </c>
      <c r="C1180" s="141" t="s">
        <v>11</v>
      </c>
      <c r="D1180" s="143">
        <v>1570</v>
      </c>
      <c r="E1180" s="144">
        <v>60.38</v>
      </c>
    </row>
    <row r="1181" spans="1:5" x14ac:dyDescent="0.25">
      <c r="A1181" s="141">
        <v>150</v>
      </c>
      <c r="B1181" s="142" t="s">
        <v>18</v>
      </c>
      <c r="C1181" s="141" t="s">
        <v>11</v>
      </c>
      <c r="D1181" s="143">
        <v>1611</v>
      </c>
      <c r="E1181" s="144">
        <v>61.96</v>
      </c>
    </row>
    <row r="1182" spans="1:5" x14ac:dyDescent="0.25">
      <c r="A1182" s="141">
        <v>155</v>
      </c>
      <c r="B1182" s="142" t="s">
        <v>18</v>
      </c>
      <c r="C1182" s="141" t="s">
        <v>11</v>
      </c>
      <c r="D1182" s="143">
        <v>1652</v>
      </c>
      <c r="E1182" s="144">
        <v>63.54</v>
      </c>
    </row>
    <row r="1183" spans="1:5" x14ac:dyDescent="0.25">
      <c r="A1183" s="141">
        <v>160</v>
      </c>
      <c r="B1183" s="142" t="s">
        <v>18</v>
      </c>
      <c r="C1183" s="141" t="s">
        <v>11</v>
      </c>
      <c r="D1183" s="143">
        <v>1692</v>
      </c>
      <c r="E1183" s="144">
        <v>65.08</v>
      </c>
    </row>
    <row r="1184" spans="1:5" x14ac:dyDescent="0.25">
      <c r="A1184" s="141">
        <v>165</v>
      </c>
      <c r="B1184" s="142" t="s">
        <v>18</v>
      </c>
      <c r="C1184" s="141" t="s">
        <v>11</v>
      </c>
      <c r="D1184" s="143">
        <v>1733</v>
      </c>
      <c r="E1184" s="144">
        <v>66.650000000000006</v>
      </c>
    </row>
    <row r="1185" spans="1:5" x14ac:dyDescent="0.25">
      <c r="A1185" s="141">
        <v>170</v>
      </c>
      <c r="B1185" s="142" t="s">
        <v>18</v>
      </c>
      <c r="C1185" s="141" t="s">
        <v>11</v>
      </c>
      <c r="D1185" s="143">
        <v>1774</v>
      </c>
      <c r="E1185" s="144">
        <v>68.23</v>
      </c>
    </row>
    <row r="1186" spans="1:5" x14ac:dyDescent="0.25">
      <c r="A1186" s="141">
        <v>175</v>
      </c>
      <c r="B1186" s="142" t="s">
        <v>18</v>
      </c>
      <c r="C1186" s="141" t="s">
        <v>11</v>
      </c>
      <c r="D1186" s="143">
        <v>1814</v>
      </c>
      <c r="E1186" s="144">
        <v>69.77</v>
      </c>
    </row>
    <row r="1187" spans="1:5" x14ac:dyDescent="0.25">
      <c r="A1187" s="141">
        <v>180</v>
      </c>
      <c r="B1187" s="142" t="s">
        <v>18</v>
      </c>
      <c r="C1187" s="141" t="s">
        <v>11</v>
      </c>
      <c r="D1187" s="143">
        <v>1856</v>
      </c>
      <c r="E1187" s="144">
        <v>71.38</v>
      </c>
    </row>
    <row r="1188" spans="1:5" x14ac:dyDescent="0.25">
      <c r="A1188" s="141">
        <v>185</v>
      </c>
      <c r="B1188" s="142" t="s">
        <v>18</v>
      </c>
      <c r="C1188" s="141" t="s">
        <v>11</v>
      </c>
      <c r="D1188" s="143">
        <v>1896</v>
      </c>
      <c r="E1188" s="144">
        <v>72.92</v>
      </c>
    </row>
    <row r="1189" spans="1:5" x14ac:dyDescent="0.25">
      <c r="A1189" s="141">
        <v>190</v>
      </c>
      <c r="B1189" s="142" t="s">
        <v>18</v>
      </c>
      <c r="C1189" s="141" t="s">
        <v>11</v>
      </c>
      <c r="D1189" s="143">
        <v>1938</v>
      </c>
      <c r="E1189" s="144">
        <v>74.540000000000006</v>
      </c>
    </row>
    <row r="1190" spans="1:5" x14ac:dyDescent="0.25">
      <c r="A1190" s="141">
        <v>195</v>
      </c>
      <c r="B1190" s="142" t="s">
        <v>18</v>
      </c>
      <c r="C1190" s="141" t="s">
        <v>11</v>
      </c>
      <c r="D1190" s="143">
        <v>1978</v>
      </c>
      <c r="E1190" s="144">
        <v>76.08</v>
      </c>
    </row>
    <row r="1191" spans="1:5" x14ac:dyDescent="0.25">
      <c r="A1191" s="141">
        <v>200</v>
      </c>
      <c r="B1191" s="142" t="s">
        <v>18</v>
      </c>
      <c r="C1191" s="141" t="s">
        <v>11</v>
      </c>
      <c r="D1191" s="143">
        <v>2019</v>
      </c>
      <c r="E1191" s="144">
        <v>77.650000000000006</v>
      </c>
    </row>
    <row r="1192" spans="1:5" x14ac:dyDescent="0.25">
      <c r="A1192" s="141">
        <v>205</v>
      </c>
      <c r="B1192" s="142" t="s">
        <v>18</v>
      </c>
      <c r="C1192" s="141" t="s">
        <v>11</v>
      </c>
      <c r="D1192" s="143">
        <v>2060</v>
      </c>
      <c r="E1192" s="144">
        <v>79.23</v>
      </c>
    </row>
    <row r="1193" spans="1:5" x14ac:dyDescent="0.25">
      <c r="A1193" s="141" t="s">
        <v>208</v>
      </c>
      <c r="B1193" s="142" t="s">
        <v>18</v>
      </c>
      <c r="C1193" s="141" t="s">
        <v>15</v>
      </c>
      <c r="D1193" s="143">
        <v>224</v>
      </c>
      <c r="E1193" s="144" t="s">
        <v>12</v>
      </c>
    </row>
    <row r="1194" spans="1:5" x14ac:dyDescent="0.25">
      <c r="A1194" s="141">
        <v>5</v>
      </c>
      <c r="B1194" s="142" t="s">
        <v>18</v>
      </c>
      <c r="C1194" s="141" t="s">
        <v>15</v>
      </c>
      <c r="D1194" s="143">
        <v>601</v>
      </c>
      <c r="E1194" s="144">
        <v>23.12</v>
      </c>
    </row>
    <row r="1195" spans="1:5" x14ac:dyDescent="0.25">
      <c r="A1195" s="141">
        <v>10</v>
      </c>
      <c r="B1195" s="142" t="s">
        <v>18</v>
      </c>
      <c r="C1195" s="141" t="s">
        <v>15</v>
      </c>
      <c r="D1195" s="143">
        <v>601</v>
      </c>
      <c r="E1195" s="144">
        <v>23.12</v>
      </c>
    </row>
    <row r="1196" spans="1:5" x14ac:dyDescent="0.25">
      <c r="A1196" s="141">
        <v>15</v>
      </c>
      <c r="B1196" s="142" t="s">
        <v>18</v>
      </c>
      <c r="C1196" s="141" t="s">
        <v>15</v>
      </c>
      <c r="D1196" s="143">
        <v>601</v>
      </c>
      <c r="E1196" s="144">
        <v>23.12</v>
      </c>
    </row>
    <row r="1197" spans="1:5" x14ac:dyDescent="0.25">
      <c r="A1197" s="141">
        <v>20</v>
      </c>
      <c r="B1197" s="142" t="s">
        <v>18</v>
      </c>
      <c r="C1197" s="141" t="s">
        <v>15</v>
      </c>
      <c r="D1197" s="143">
        <v>601</v>
      </c>
      <c r="E1197" s="144">
        <v>23.12</v>
      </c>
    </row>
    <row r="1198" spans="1:5" x14ac:dyDescent="0.25">
      <c r="A1198" s="141">
        <v>25</v>
      </c>
      <c r="B1198" s="142" t="s">
        <v>18</v>
      </c>
      <c r="C1198" s="141" t="s">
        <v>15</v>
      </c>
      <c r="D1198" s="143">
        <v>668</v>
      </c>
      <c r="E1198" s="144">
        <v>25.69</v>
      </c>
    </row>
    <row r="1199" spans="1:5" x14ac:dyDescent="0.25">
      <c r="A1199" s="141">
        <v>30</v>
      </c>
      <c r="B1199" s="142" t="s">
        <v>18</v>
      </c>
      <c r="C1199" s="141" t="s">
        <v>15</v>
      </c>
      <c r="D1199" s="143">
        <v>734</v>
      </c>
      <c r="E1199" s="144">
        <v>28.23</v>
      </c>
    </row>
    <row r="1200" spans="1:5" x14ac:dyDescent="0.25">
      <c r="A1200" s="141">
        <v>35</v>
      </c>
      <c r="B1200" s="142" t="s">
        <v>18</v>
      </c>
      <c r="C1200" s="141" t="s">
        <v>15</v>
      </c>
      <c r="D1200" s="143">
        <v>800</v>
      </c>
      <c r="E1200" s="144">
        <v>30.77</v>
      </c>
    </row>
    <row r="1201" spans="1:5" x14ac:dyDescent="0.25">
      <c r="A1201" s="141">
        <v>40</v>
      </c>
      <c r="B1201" s="142" t="s">
        <v>18</v>
      </c>
      <c r="C1201" s="141" t="s">
        <v>15</v>
      </c>
      <c r="D1201" s="143">
        <v>867</v>
      </c>
      <c r="E1201" s="144">
        <v>33.35</v>
      </c>
    </row>
    <row r="1202" spans="1:5" x14ac:dyDescent="0.25">
      <c r="A1202" s="141">
        <v>45</v>
      </c>
      <c r="B1202" s="142" t="s">
        <v>18</v>
      </c>
      <c r="C1202" s="141" t="s">
        <v>15</v>
      </c>
      <c r="D1202" s="143">
        <v>933</v>
      </c>
      <c r="E1202" s="144">
        <v>35.880000000000003</v>
      </c>
    </row>
    <row r="1203" spans="1:5" x14ac:dyDescent="0.25">
      <c r="A1203" s="141">
        <v>50</v>
      </c>
      <c r="B1203" s="142" t="s">
        <v>18</v>
      </c>
      <c r="C1203" s="141" t="s">
        <v>15</v>
      </c>
      <c r="D1203" s="143">
        <v>999</v>
      </c>
      <c r="E1203" s="144">
        <v>38.42</v>
      </c>
    </row>
    <row r="1204" spans="1:5" x14ac:dyDescent="0.25">
      <c r="A1204" s="141">
        <v>55</v>
      </c>
      <c r="B1204" s="142" t="s">
        <v>18</v>
      </c>
      <c r="C1204" s="141" t="s">
        <v>15</v>
      </c>
      <c r="D1204" s="143">
        <v>1065</v>
      </c>
      <c r="E1204" s="144">
        <v>40.96</v>
      </c>
    </row>
    <row r="1205" spans="1:5" x14ac:dyDescent="0.25">
      <c r="A1205" s="141">
        <v>60</v>
      </c>
      <c r="B1205" s="142" t="s">
        <v>18</v>
      </c>
      <c r="C1205" s="141" t="s">
        <v>15</v>
      </c>
      <c r="D1205" s="143">
        <v>1131</v>
      </c>
      <c r="E1205" s="144">
        <v>43.5</v>
      </c>
    </row>
    <row r="1206" spans="1:5" x14ac:dyDescent="0.25">
      <c r="A1206" s="141">
        <v>65</v>
      </c>
      <c r="B1206" s="142" t="s">
        <v>18</v>
      </c>
      <c r="C1206" s="141" t="s">
        <v>15</v>
      </c>
      <c r="D1206" s="143">
        <v>1198</v>
      </c>
      <c r="E1206" s="144">
        <v>46.08</v>
      </c>
    </row>
    <row r="1207" spans="1:5" x14ac:dyDescent="0.25">
      <c r="A1207" s="141">
        <v>70</v>
      </c>
      <c r="B1207" s="142" t="s">
        <v>18</v>
      </c>
      <c r="C1207" s="141" t="s">
        <v>15</v>
      </c>
      <c r="D1207" s="143">
        <v>1264</v>
      </c>
      <c r="E1207" s="144">
        <v>48.62</v>
      </c>
    </row>
    <row r="1208" spans="1:5" x14ac:dyDescent="0.25">
      <c r="A1208" s="141">
        <v>75</v>
      </c>
      <c r="B1208" s="142" t="s">
        <v>18</v>
      </c>
      <c r="C1208" s="141" t="s">
        <v>15</v>
      </c>
      <c r="D1208" s="143">
        <v>1331</v>
      </c>
      <c r="E1208" s="144">
        <v>51.19</v>
      </c>
    </row>
    <row r="1209" spans="1:5" x14ac:dyDescent="0.25">
      <c r="A1209" s="141">
        <v>80</v>
      </c>
      <c r="B1209" s="142" t="s">
        <v>18</v>
      </c>
      <c r="C1209" s="141" t="s">
        <v>15</v>
      </c>
      <c r="D1209" s="143">
        <v>1397</v>
      </c>
      <c r="E1209" s="144">
        <v>53.73</v>
      </c>
    </row>
    <row r="1210" spans="1:5" x14ac:dyDescent="0.25">
      <c r="A1210" s="141">
        <v>85</v>
      </c>
      <c r="B1210" s="142" t="s">
        <v>18</v>
      </c>
      <c r="C1210" s="141" t="s">
        <v>15</v>
      </c>
      <c r="D1210" s="143">
        <v>1463</v>
      </c>
      <c r="E1210" s="144">
        <v>56.27</v>
      </c>
    </row>
    <row r="1211" spans="1:5" x14ac:dyDescent="0.25">
      <c r="A1211" s="141">
        <v>90</v>
      </c>
      <c r="B1211" s="142" t="s">
        <v>18</v>
      </c>
      <c r="C1211" s="141" t="s">
        <v>15</v>
      </c>
      <c r="D1211" s="143">
        <v>1529</v>
      </c>
      <c r="E1211" s="144">
        <v>58.81</v>
      </c>
    </row>
    <row r="1212" spans="1:5" x14ac:dyDescent="0.25">
      <c r="A1212" s="141">
        <v>95</v>
      </c>
      <c r="B1212" s="142" t="s">
        <v>18</v>
      </c>
      <c r="C1212" s="141" t="s">
        <v>15</v>
      </c>
      <c r="D1212" s="143">
        <v>1596</v>
      </c>
      <c r="E1212" s="144">
        <v>61.38</v>
      </c>
    </row>
    <row r="1213" spans="1:5" x14ac:dyDescent="0.25">
      <c r="A1213" s="141">
        <v>100</v>
      </c>
      <c r="B1213" s="142" t="s">
        <v>18</v>
      </c>
      <c r="C1213" s="141" t="s">
        <v>15</v>
      </c>
      <c r="D1213" s="143">
        <v>1662</v>
      </c>
      <c r="E1213" s="144">
        <v>63.92</v>
      </c>
    </row>
    <row r="1214" spans="1:5" x14ac:dyDescent="0.25">
      <c r="A1214" s="141">
        <v>105</v>
      </c>
      <c r="B1214" s="142" t="s">
        <v>18</v>
      </c>
      <c r="C1214" s="141" t="s">
        <v>15</v>
      </c>
      <c r="D1214" s="143">
        <v>1728</v>
      </c>
      <c r="E1214" s="144">
        <v>66.459999999999994</v>
      </c>
    </row>
    <row r="1215" spans="1:5" x14ac:dyDescent="0.25">
      <c r="A1215" s="141">
        <v>110</v>
      </c>
      <c r="B1215" s="142" t="s">
        <v>18</v>
      </c>
      <c r="C1215" s="141" t="s">
        <v>15</v>
      </c>
      <c r="D1215" s="143">
        <v>1794</v>
      </c>
      <c r="E1215" s="144">
        <v>69</v>
      </c>
    </row>
    <row r="1216" spans="1:5" x14ac:dyDescent="0.25">
      <c r="A1216" s="141">
        <v>115</v>
      </c>
      <c r="B1216" s="142" t="s">
        <v>18</v>
      </c>
      <c r="C1216" s="141" t="s">
        <v>15</v>
      </c>
      <c r="D1216" s="143">
        <v>1860</v>
      </c>
      <c r="E1216" s="144">
        <v>71.540000000000006</v>
      </c>
    </row>
    <row r="1217" spans="1:5" x14ac:dyDescent="0.25">
      <c r="A1217" s="141">
        <v>120</v>
      </c>
      <c r="B1217" s="142" t="s">
        <v>18</v>
      </c>
      <c r="C1217" s="141" t="s">
        <v>15</v>
      </c>
      <c r="D1217" s="143">
        <v>1928</v>
      </c>
      <c r="E1217" s="144">
        <v>74.150000000000006</v>
      </c>
    </row>
    <row r="1218" spans="1:5" x14ac:dyDescent="0.25">
      <c r="A1218" s="141">
        <v>125</v>
      </c>
      <c r="B1218" s="142" t="s">
        <v>18</v>
      </c>
      <c r="C1218" s="141" t="s">
        <v>15</v>
      </c>
      <c r="D1218" s="143">
        <v>1994</v>
      </c>
      <c r="E1218" s="144">
        <v>76.69</v>
      </c>
    </row>
    <row r="1219" spans="1:5" x14ac:dyDescent="0.25">
      <c r="A1219" s="141">
        <v>130</v>
      </c>
      <c r="B1219" s="142" t="s">
        <v>18</v>
      </c>
      <c r="C1219" s="141" t="s">
        <v>15</v>
      </c>
      <c r="D1219" s="143">
        <v>2060</v>
      </c>
      <c r="E1219" s="144">
        <v>79.23</v>
      </c>
    </row>
    <row r="1220" spans="1:5" x14ac:dyDescent="0.25">
      <c r="A1220" s="141">
        <v>135</v>
      </c>
      <c r="B1220" s="142" t="s">
        <v>18</v>
      </c>
      <c r="C1220" s="141" t="s">
        <v>15</v>
      </c>
      <c r="D1220" s="143">
        <v>2126</v>
      </c>
      <c r="E1220" s="144">
        <v>81.77</v>
      </c>
    </row>
    <row r="1221" spans="1:5" x14ac:dyDescent="0.25">
      <c r="A1221" s="141">
        <v>140</v>
      </c>
      <c r="B1221" s="142" t="s">
        <v>18</v>
      </c>
      <c r="C1221" s="141" t="s">
        <v>15</v>
      </c>
      <c r="D1221" s="143">
        <v>2192</v>
      </c>
      <c r="E1221" s="144">
        <v>84.31</v>
      </c>
    </row>
    <row r="1222" spans="1:5" x14ac:dyDescent="0.25">
      <c r="A1222" s="141">
        <v>145</v>
      </c>
      <c r="B1222" s="142" t="s">
        <v>18</v>
      </c>
      <c r="C1222" s="141" t="s">
        <v>15</v>
      </c>
      <c r="D1222" s="143">
        <v>2259</v>
      </c>
      <c r="E1222" s="144">
        <v>86.88</v>
      </c>
    </row>
    <row r="1223" spans="1:5" x14ac:dyDescent="0.25">
      <c r="A1223" s="141">
        <v>150</v>
      </c>
      <c r="B1223" s="142" t="s">
        <v>18</v>
      </c>
      <c r="C1223" s="141" t="s">
        <v>15</v>
      </c>
      <c r="D1223" s="143">
        <v>2325</v>
      </c>
      <c r="E1223" s="144">
        <v>89.42</v>
      </c>
    </row>
    <row r="1224" spans="1:5" x14ac:dyDescent="0.25">
      <c r="A1224" s="141">
        <v>155</v>
      </c>
      <c r="B1224" s="142" t="s">
        <v>18</v>
      </c>
      <c r="C1224" s="141" t="s">
        <v>15</v>
      </c>
      <c r="D1224" s="143">
        <v>2391</v>
      </c>
      <c r="E1224" s="144">
        <v>91.96</v>
      </c>
    </row>
    <row r="1225" spans="1:5" x14ac:dyDescent="0.25">
      <c r="A1225" s="141">
        <v>160</v>
      </c>
      <c r="B1225" s="142" t="s">
        <v>18</v>
      </c>
      <c r="C1225" s="141" t="s">
        <v>15</v>
      </c>
      <c r="D1225" s="143">
        <v>2457</v>
      </c>
      <c r="E1225" s="144">
        <v>94.5</v>
      </c>
    </row>
    <row r="1226" spans="1:5" x14ac:dyDescent="0.25">
      <c r="A1226" s="141">
        <v>165</v>
      </c>
      <c r="B1226" s="142" t="s">
        <v>18</v>
      </c>
      <c r="C1226" s="141" t="s">
        <v>15</v>
      </c>
      <c r="D1226" s="143">
        <v>2523</v>
      </c>
      <c r="E1226" s="144">
        <v>97.04</v>
      </c>
    </row>
    <row r="1227" spans="1:5" x14ac:dyDescent="0.25">
      <c r="A1227" s="141">
        <v>170</v>
      </c>
      <c r="B1227" s="142" t="s">
        <v>18</v>
      </c>
      <c r="C1227" s="141" t="s">
        <v>15</v>
      </c>
      <c r="D1227" s="143">
        <v>2591</v>
      </c>
      <c r="E1227" s="144">
        <v>99.65</v>
      </c>
    </row>
    <row r="1228" spans="1:5" x14ac:dyDescent="0.25">
      <c r="A1228" s="141">
        <v>175</v>
      </c>
      <c r="B1228" s="142" t="s">
        <v>18</v>
      </c>
      <c r="C1228" s="141" t="s">
        <v>15</v>
      </c>
      <c r="D1228" s="143">
        <v>2657</v>
      </c>
      <c r="E1228" s="144">
        <v>102.19</v>
      </c>
    </row>
    <row r="1229" spans="1:5" x14ac:dyDescent="0.25">
      <c r="A1229" s="141">
        <v>180</v>
      </c>
      <c r="B1229" s="142" t="s">
        <v>18</v>
      </c>
      <c r="C1229" s="141" t="s">
        <v>15</v>
      </c>
      <c r="D1229" s="143">
        <v>2723</v>
      </c>
      <c r="E1229" s="144">
        <v>104.73</v>
      </c>
    </row>
    <row r="1230" spans="1:5" x14ac:dyDescent="0.25">
      <c r="A1230" s="141">
        <v>185</v>
      </c>
      <c r="B1230" s="142" t="s">
        <v>18</v>
      </c>
      <c r="C1230" s="141" t="s">
        <v>15</v>
      </c>
      <c r="D1230" s="143">
        <v>2789</v>
      </c>
      <c r="E1230" s="144">
        <v>107.27</v>
      </c>
    </row>
    <row r="1231" spans="1:5" x14ac:dyDescent="0.25">
      <c r="A1231" s="141">
        <v>190</v>
      </c>
      <c r="B1231" s="142" t="s">
        <v>18</v>
      </c>
      <c r="C1231" s="141" t="s">
        <v>15</v>
      </c>
      <c r="D1231" s="143">
        <v>2855</v>
      </c>
      <c r="E1231" s="144">
        <v>109.81</v>
      </c>
    </row>
    <row r="1232" spans="1:5" x14ac:dyDescent="0.25">
      <c r="A1232" s="141">
        <v>195</v>
      </c>
      <c r="B1232" s="142" t="s">
        <v>18</v>
      </c>
      <c r="C1232" s="141" t="s">
        <v>15</v>
      </c>
      <c r="D1232" s="143">
        <v>2922</v>
      </c>
      <c r="E1232" s="144">
        <v>112.38</v>
      </c>
    </row>
    <row r="1233" spans="1:5" x14ac:dyDescent="0.25">
      <c r="A1233" s="141">
        <v>200</v>
      </c>
      <c r="B1233" s="142" t="s">
        <v>18</v>
      </c>
      <c r="C1233" s="141" t="s">
        <v>15</v>
      </c>
      <c r="D1233" s="143">
        <v>2988</v>
      </c>
      <c r="E1233" s="144">
        <v>114.92</v>
      </c>
    </row>
    <row r="1234" spans="1:5" x14ac:dyDescent="0.25">
      <c r="A1234" s="141">
        <v>205</v>
      </c>
      <c r="B1234" s="142" t="s">
        <v>18</v>
      </c>
      <c r="C1234" s="141" t="s">
        <v>15</v>
      </c>
      <c r="D1234" s="143">
        <v>3054</v>
      </c>
      <c r="E1234" s="144">
        <v>117.46</v>
      </c>
    </row>
    <row r="1235" spans="1:5" x14ac:dyDescent="0.25">
      <c r="A1235" s="141" t="s">
        <v>208</v>
      </c>
      <c r="B1235" s="142" t="s">
        <v>18</v>
      </c>
      <c r="C1235" s="141" t="s">
        <v>20</v>
      </c>
      <c r="D1235" s="143">
        <v>224</v>
      </c>
      <c r="E1235" s="144" t="s">
        <v>12</v>
      </c>
    </row>
    <row r="1236" spans="1:5" x14ac:dyDescent="0.25">
      <c r="A1236" s="141">
        <v>5</v>
      </c>
      <c r="B1236" s="142" t="s">
        <v>18</v>
      </c>
      <c r="C1236" s="141" t="s">
        <v>20</v>
      </c>
      <c r="D1236" s="143">
        <v>746</v>
      </c>
      <c r="E1236" s="144">
        <v>28.69</v>
      </c>
    </row>
    <row r="1237" spans="1:5" x14ac:dyDescent="0.25">
      <c r="A1237" s="141">
        <v>10</v>
      </c>
      <c r="B1237" s="142" t="s">
        <v>18</v>
      </c>
      <c r="C1237" s="141" t="s">
        <v>20</v>
      </c>
      <c r="D1237" s="143">
        <v>746</v>
      </c>
      <c r="E1237" s="144">
        <v>28.69</v>
      </c>
    </row>
    <row r="1238" spans="1:5" x14ac:dyDescent="0.25">
      <c r="A1238" s="141">
        <v>15</v>
      </c>
      <c r="B1238" s="142" t="s">
        <v>18</v>
      </c>
      <c r="C1238" s="141" t="s">
        <v>20</v>
      </c>
      <c r="D1238" s="143">
        <v>746</v>
      </c>
      <c r="E1238" s="144">
        <v>28.69</v>
      </c>
    </row>
    <row r="1239" spans="1:5" x14ac:dyDescent="0.25">
      <c r="A1239" s="141">
        <v>20</v>
      </c>
      <c r="B1239" s="142" t="s">
        <v>18</v>
      </c>
      <c r="C1239" s="141" t="s">
        <v>20</v>
      </c>
      <c r="D1239" s="143">
        <v>746</v>
      </c>
      <c r="E1239" s="144">
        <v>28.69</v>
      </c>
    </row>
    <row r="1240" spans="1:5" x14ac:dyDescent="0.25">
      <c r="A1240" s="141">
        <v>25</v>
      </c>
      <c r="B1240" s="142" t="s">
        <v>18</v>
      </c>
      <c r="C1240" s="141" t="s">
        <v>20</v>
      </c>
      <c r="D1240" s="143">
        <v>820</v>
      </c>
      <c r="E1240" s="144">
        <v>31.54</v>
      </c>
    </row>
    <row r="1241" spans="1:5" x14ac:dyDescent="0.25">
      <c r="A1241" s="141">
        <v>30</v>
      </c>
      <c r="B1241" s="142" t="s">
        <v>18</v>
      </c>
      <c r="C1241" s="141" t="s">
        <v>20</v>
      </c>
      <c r="D1241" s="143">
        <v>894</v>
      </c>
      <c r="E1241" s="144">
        <v>34.380000000000003</v>
      </c>
    </row>
    <row r="1242" spans="1:5" x14ac:dyDescent="0.25">
      <c r="A1242" s="141">
        <v>35</v>
      </c>
      <c r="B1242" s="142" t="s">
        <v>18</v>
      </c>
      <c r="C1242" s="141" t="s">
        <v>20</v>
      </c>
      <c r="D1242" s="143">
        <v>969</v>
      </c>
      <c r="E1242" s="144">
        <v>37.270000000000003</v>
      </c>
    </row>
    <row r="1243" spans="1:5" x14ac:dyDescent="0.25">
      <c r="A1243" s="141">
        <v>40</v>
      </c>
      <c r="B1243" s="142" t="s">
        <v>18</v>
      </c>
      <c r="C1243" s="141" t="s">
        <v>20</v>
      </c>
      <c r="D1243" s="143">
        <v>1043</v>
      </c>
      <c r="E1243" s="144">
        <v>40.119999999999997</v>
      </c>
    </row>
    <row r="1244" spans="1:5" x14ac:dyDescent="0.25">
      <c r="A1244" s="141">
        <v>45</v>
      </c>
      <c r="B1244" s="142" t="s">
        <v>18</v>
      </c>
      <c r="C1244" s="141" t="s">
        <v>20</v>
      </c>
      <c r="D1244" s="143">
        <v>1117</v>
      </c>
      <c r="E1244" s="144">
        <v>42.96</v>
      </c>
    </row>
    <row r="1245" spans="1:5" x14ac:dyDescent="0.25">
      <c r="A1245" s="141">
        <v>50</v>
      </c>
      <c r="B1245" s="142" t="s">
        <v>18</v>
      </c>
      <c r="C1245" s="141" t="s">
        <v>20</v>
      </c>
      <c r="D1245" s="143">
        <v>1192</v>
      </c>
      <c r="E1245" s="144">
        <v>45.85</v>
      </c>
    </row>
    <row r="1246" spans="1:5" x14ac:dyDescent="0.25">
      <c r="A1246" s="141">
        <v>55</v>
      </c>
      <c r="B1246" s="142" t="s">
        <v>18</v>
      </c>
      <c r="C1246" s="141" t="s">
        <v>20</v>
      </c>
      <c r="D1246" s="143">
        <v>1266</v>
      </c>
      <c r="E1246" s="144">
        <v>48.69</v>
      </c>
    </row>
    <row r="1247" spans="1:5" x14ac:dyDescent="0.25">
      <c r="A1247" s="141">
        <v>60</v>
      </c>
      <c r="B1247" s="142" t="s">
        <v>18</v>
      </c>
      <c r="C1247" s="141" t="s">
        <v>20</v>
      </c>
      <c r="D1247" s="143">
        <v>1341</v>
      </c>
      <c r="E1247" s="144">
        <v>51.58</v>
      </c>
    </row>
    <row r="1248" spans="1:5" x14ac:dyDescent="0.25">
      <c r="A1248" s="141">
        <v>65</v>
      </c>
      <c r="B1248" s="142" t="s">
        <v>18</v>
      </c>
      <c r="C1248" s="141" t="s">
        <v>20</v>
      </c>
      <c r="D1248" s="143">
        <v>1415</v>
      </c>
      <c r="E1248" s="144">
        <v>54.42</v>
      </c>
    </row>
    <row r="1249" spans="1:5" x14ac:dyDescent="0.25">
      <c r="A1249" s="141">
        <v>70</v>
      </c>
      <c r="B1249" s="142" t="s">
        <v>18</v>
      </c>
      <c r="C1249" s="141" t="s">
        <v>20</v>
      </c>
      <c r="D1249" s="143">
        <v>1488</v>
      </c>
      <c r="E1249" s="144">
        <v>57.23</v>
      </c>
    </row>
    <row r="1250" spans="1:5" x14ac:dyDescent="0.25">
      <c r="A1250" s="141">
        <v>75</v>
      </c>
      <c r="B1250" s="142" t="s">
        <v>18</v>
      </c>
      <c r="C1250" s="141" t="s">
        <v>20</v>
      </c>
      <c r="D1250" s="143">
        <v>1564</v>
      </c>
      <c r="E1250" s="144">
        <v>60.15</v>
      </c>
    </row>
    <row r="1251" spans="1:5" x14ac:dyDescent="0.25">
      <c r="A1251" s="141">
        <v>80</v>
      </c>
      <c r="B1251" s="142" t="s">
        <v>18</v>
      </c>
      <c r="C1251" s="141" t="s">
        <v>20</v>
      </c>
      <c r="D1251" s="143">
        <v>1637</v>
      </c>
      <c r="E1251" s="144">
        <v>62.96</v>
      </c>
    </row>
    <row r="1252" spans="1:5" x14ac:dyDescent="0.25">
      <c r="A1252" s="141">
        <v>85</v>
      </c>
      <c r="B1252" s="142" t="s">
        <v>18</v>
      </c>
      <c r="C1252" s="141" t="s">
        <v>20</v>
      </c>
      <c r="D1252" s="143">
        <v>1712</v>
      </c>
      <c r="E1252" s="144">
        <v>65.849999999999994</v>
      </c>
    </row>
    <row r="1253" spans="1:5" x14ac:dyDescent="0.25">
      <c r="A1253" s="141">
        <v>90</v>
      </c>
      <c r="B1253" s="142" t="s">
        <v>18</v>
      </c>
      <c r="C1253" s="141" t="s">
        <v>20</v>
      </c>
      <c r="D1253" s="143">
        <v>1786</v>
      </c>
      <c r="E1253" s="144">
        <v>68.69</v>
      </c>
    </row>
    <row r="1254" spans="1:5" x14ac:dyDescent="0.25">
      <c r="A1254" s="141">
        <v>95</v>
      </c>
      <c r="B1254" s="142" t="s">
        <v>18</v>
      </c>
      <c r="C1254" s="141" t="s">
        <v>20</v>
      </c>
      <c r="D1254" s="143">
        <v>1860</v>
      </c>
      <c r="E1254" s="144">
        <v>71.540000000000006</v>
      </c>
    </row>
    <row r="1255" spans="1:5" x14ac:dyDescent="0.25">
      <c r="A1255" s="141">
        <v>100</v>
      </c>
      <c r="B1255" s="142" t="s">
        <v>18</v>
      </c>
      <c r="C1255" s="141" t="s">
        <v>20</v>
      </c>
      <c r="D1255" s="143">
        <v>1935</v>
      </c>
      <c r="E1255" s="144">
        <v>74.42</v>
      </c>
    </row>
    <row r="1256" spans="1:5" x14ac:dyDescent="0.25">
      <c r="A1256" s="141">
        <v>105</v>
      </c>
      <c r="B1256" s="142" t="s">
        <v>18</v>
      </c>
      <c r="C1256" s="141" t="s">
        <v>20</v>
      </c>
      <c r="D1256" s="143">
        <v>2009</v>
      </c>
      <c r="E1256" s="144">
        <v>77.27</v>
      </c>
    </row>
    <row r="1257" spans="1:5" x14ac:dyDescent="0.25">
      <c r="A1257" s="141">
        <v>110</v>
      </c>
      <c r="B1257" s="142" t="s">
        <v>18</v>
      </c>
      <c r="C1257" s="141" t="s">
        <v>20</v>
      </c>
      <c r="D1257" s="143">
        <v>2084</v>
      </c>
      <c r="E1257" s="144">
        <v>80.150000000000006</v>
      </c>
    </row>
    <row r="1258" spans="1:5" x14ac:dyDescent="0.25">
      <c r="A1258" s="141">
        <v>115</v>
      </c>
      <c r="B1258" s="142" t="s">
        <v>18</v>
      </c>
      <c r="C1258" s="141" t="s">
        <v>20</v>
      </c>
      <c r="D1258" s="143">
        <v>2158</v>
      </c>
      <c r="E1258" s="144">
        <v>83</v>
      </c>
    </row>
    <row r="1259" spans="1:5" x14ac:dyDescent="0.25">
      <c r="A1259" s="141">
        <v>120</v>
      </c>
      <c r="B1259" s="142" t="s">
        <v>18</v>
      </c>
      <c r="C1259" s="141" t="s">
        <v>20</v>
      </c>
      <c r="D1259" s="143">
        <v>2232</v>
      </c>
      <c r="E1259" s="144">
        <v>85.85</v>
      </c>
    </row>
    <row r="1260" spans="1:5" x14ac:dyDescent="0.25">
      <c r="A1260" s="141">
        <v>125</v>
      </c>
      <c r="B1260" s="142" t="s">
        <v>18</v>
      </c>
      <c r="C1260" s="141" t="s">
        <v>20</v>
      </c>
      <c r="D1260" s="143">
        <v>2307</v>
      </c>
      <c r="E1260" s="144">
        <v>88.73</v>
      </c>
    </row>
    <row r="1261" spans="1:5" x14ac:dyDescent="0.25">
      <c r="A1261" s="141">
        <v>130</v>
      </c>
      <c r="B1261" s="142" t="s">
        <v>18</v>
      </c>
      <c r="C1261" s="141" t="s">
        <v>20</v>
      </c>
      <c r="D1261" s="143">
        <v>2381</v>
      </c>
      <c r="E1261" s="144">
        <v>91.58</v>
      </c>
    </row>
    <row r="1262" spans="1:5" x14ac:dyDescent="0.25">
      <c r="A1262" s="141">
        <v>135</v>
      </c>
      <c r="B1262" s="142" t="s">
        <v>18</v>
      </c>
      <c r="C1262" s="141" t="s">
        <v>20</v>
      </c>
      <c r="D1262" s="143">
        <v>2455</v>
      </c>
      <c r="E1262" s="144">
        <v>94.42</v>
      </c>
    </row>
    <row r="1263" spans="1:5" x14ac:dyDescent="0.25">
      <c r="A1263" s="141">
        <v>140</v>
      </c>
      <c r="B1263" s="142" t="s">
        <v>18</v>
      </c>
      <c r="C1263" s="141" t="s">
        <v>20</v>
      </c>
      <c r="D1263" s="143">
        <v>2530</v>
      </c>
      <c r="E1263" s="144">
        <v>97.31</v>
      </c>
    </row>
    <row r="1264" spans="1:5" x14ac:dyDescent="0.25">
      <c r="A1264" s="141">
        <v>145</v>
      </c>
      <c r="B1264" s="142" t="s">
        <v>18</v>
      </c>
      <c r="C1264" s="141" t="s">
        <v>20</v>
      </c>
      <c r="D1264" s="143">
        <v>2604</v>
      </c>
      <c r="E1264" s="144">
        <v>100.15</v>
      </c>
    </row>
    <row r="1265" spans="1:5" x14ac:dyDescent="0.25">
      <c r="A1265" s="141">
        <v>150</v>
      </c>
      <c r="B1265" s="142" t="s">
        <v>18</v>
      </c>
      <c r="C1265" s="141" t="s">
        <v>20</v>
      </c>
      <c r="D1265" s="143">
        <v>2679</v>
      </c>
      <c r="E1265" s="144">
        <v>103.04</v>
      </c>
    </row>
    <row r="1266" spans="1:5" x14ac:dyDescent="0.25">
      <c r="A1266" s="141">
        <v>155</v>
      </c>
      <c r="B1266" s="142" t="s">
        <v>18</v>
      </c>
      <c r="C1266" s="141" t="s">
        <v>20</v>
      </c>
      <c r="D1266" s="143">
        <v>2753</v>
      </c>
      <c r="E1266" s="144">
        <v>105.88</v>
      </c>
    </row>
    <row r="1267" spans="1:5" x14ac:dyDescent="0.25">
      <c r="A1267" s="141">
        <v>160</v>
      </c>
      <c r="B1267" s="142" t="s">
        <v>18</v>
      </c>
      <c r="C1267" s="141" t="s">
        <v>20</v>
      </c>
      <c r="D1267" s="143">
        <v>2827</v>
      </c>
      <c r="E1267" s="144">
        <v>108.73</v>
      </c>
    </row>
    <row r="1268" spans="1:5" x14ac:dyDescent="0.25">
      <c r="A1268" s="141">
        <v>165</v>
      </c>
      <c r="B1268" s="142" t="s">
        <v>18</v>
      </c>
      <c r="C1268" s="141" t="s">
        <v>20</v>
      </c>
      <c r="D1268" s="143">
        <v>2902</v>
      </c>
      <c r="E1268" s="144">
        <v>111.62</v>
      </c>
    </row>
    <row r="1269" spans="1:5" x14ac:dyDescent="0.25">
      <c r="A1269" s="141">
        <v>170</v>
      </c>
      <c r="B1269" s="142" t="s">
        <v>18</v>
      </c>
      <c r="C1269" s="141" t="s">
        <v>20</v>
      </c>
      <c r="D1269" s="143">
        <v>2976</v>
      </c>
      <c r="E1269" s="144">
        <v>114.46</v>
      </c>
    </row>
    <row r="1270" spans="1:5" x14ac:dyDescent="0.25">
      <c r="A1270" s="141">
        <v>175</v>
      </c>
      <c r="B1270" s="142" t="s">
        <v>18</v>
      </c>
      <c r="C1270" s="141" t="s">
        <v>20</v>
      </c>
      <c r="D1270" s="143">
        <v>3051</v>
      </c>
      <c r="E1270" s="144">
        <v>117.35</v>
      </c>
    </row>
    <row r="1271" spans="1:5" x14ac:dyDescent="0.25">
      <c r="A1271" s="141">
        <v>180</v>
      </c>
      <c r="B1271" s="142" t="s">
        <v>18</v>
      </c>
      <c r="C1271" s="141" t="s">
        <v>20</v>
      </c>
      <c r="D1271" s="143">
        <v>3125</v>
      </c>
      <c r="E1271" s="144">
        <v>120.19</v>
      </c>
    </row>
    <row r="1272" spans="1:5" x14ac:dyDescent="0.25">
      <c r="A1272" s="141">
        <v>185</v>
      </c>
      <c r="B1272" s="142" t="s">
        <v>18</v>
      </c>
      <c r="C1272" s="141" t="s">
        <v>20</v>
      </c>
      <c r="D1272" s="143">
        <v>3199</v>
      </c>
      <c r="E1272" s="144">
        <v>123.04</v>
      </c>
    </row>
    <row r="1273" spans="1:5" x14ac:dyDescent="0.25">
      <c r="A1273" s="141">
        <v>190</v>
      </c>
      <c r="B1273" s="142" t="s">
        <v>18</v>
      </c>
      <c r="C1273" s="141" t="s">
        <v>20</v>
      </c>
      <c r="D1273" s="143">
        <v>3274</v>
      </c>
      <c r="E1273" s="144">
        <v>125.92</v>
      </c>
    </row>
    <row r="1274" spans="1:5" x14ac:dyDescent="0.25">
      <c r="A1274" s="141">
        <v>195</v>
      </c>
      <c r="B1274" s="142" t="s">
        <v>18</v>
      </c>
      <c r="C1274" s="141" t="s">
        <v>20</v>
      </c>
      <c r="D1274" s="143">
        <v>3348</v>
      </c>
      <c r="E1274" s="144">
        <v>128.77000000000001</v>
      </c>
    </row>
    <row r="1275" spans="1:5" x14ac:dyDescent="0.25">
      <c r="A1275" s="141">
        <v>200</v>
      </c>
      <c r="B1275" s="142" t="s">
        <v>18</v>
      </c>
      <c r="C1275" s="141" t="s">
        <v>20</v>
      </c>
      <c r="D1275" s="143">
        <v>3423</v>
      </c>
      <c r="E1275" s="144">
        <v>131.65</v>
      </c>
    </row>
    <row r="1276" spans="1:5" x14ac:dyDescent="0.25">
      <c r="A1276" s="141">
        <v>205</v>
      </c>
      <c r="B1276" s="142" t="s">
        <v>18</v>
      </c>
      <c r="C1276" s="141" t="s">
        <v>20</v>
      </c>
      <c r="D1276" s="143">
        <v>3497</v>
      </c>
      <c r="E1276" s="144">
        <v>134.5</v>
      </c>
    </row>
    <row r="1277" spans="1:5" x14ac:dyDescent="0.25">
      <c r="A1277" s="141" t="s">
        <v>208</v>
      </c>
      <c r="B1277" s="142" t="s">
        <v>18</v>
      </c>
      <c r="C1277" s="141" t="s">
        <v>209</v>
      </c>
      <c r="D1277" s="143">
        <v>224</v>
      </c>
      <c r="E1277" s="144" t="s">
        <v>12</v>
      </c>
    </row>
    <row r="1278" spans="1:5" x14ac:dyDescent="0.25">
      <c r="A1278" s="141">
        <v>5</v>
      </c>
      <c r="B1278" s="142" t="s">
        <v>18</v>
      </c>
      <c r="C1278" s="141" t="s">
        <v>209</v>
      </c>
      <c r="D1278" s="143">
        <v>298</v>
      </c>
      <c r="E1278" s="144">
        <v>11.46</v>
      </c>
    </row>
    <row r="1279" spans="1:5" x14ac:dyDescent="0.25">
      <c r="A1279" s="141">
        <v>10</v>
      </c>
      <c r="B1279" s="142" t="s">
        <v>18</v>
      </c>
      <c r="C1279" s="141" t="s">
        <v>209</v>
      </c>
      <c r="D1279" s="143">
        <v>298</v>
      </c>
      <c r="E1279" s="144">
        <v>11.46</v>
      </c>
    </row>
    <row r="1280" spans="1:5" x14ac:dyDescent="0.25">
      <c r="A1280" s="141">
        <v>15</v>
      </c>
      <c r="B1280" s="142" t="s">
        <v>18</v>
      </c>
      <c r="C1280" s="141" t="s">
        <v>209</v>
      </c>
      <c r="D1280" s="143">
        <v>298</v>
      </c>
      <c r="E1280" s="144">
        <v>11.46</v>
      </c>
    </row>
    <row r="1281" spans="1:5" x14ac:dyDescent="0.25">
      <c r="A1281" s="141">
        <v>20</v>
      </c>
      <c r="B1281" s="142" t="s">
        <v>18</v>
      </c>
      <c r="C1281" s="141" t="s">
        <v>209</v>
      </c>
      <c r="D1281" s="143">
        <v>298</v>
      </c>
      <c r="E1281" s="144">
        <v>11.46</v>
      </c>
    </row>
    <row r="1282" spans="1:5" x14ac:dyDescent="0.25">
      <c r="A1282" s="141">
        <v>25</v>
      </c>
      <c r="B1282" s="142" t="s">
        <v>18</v>
      </c>
      <c r="C1282" s="141" t="s">
        <v>209</v>
      </c>
      <c r="D1282" s="143">
        <v>328</v>
      </c>
      <c r="E1282" s="144">
        <v>12.62</v>
      </c>
    </row>
    <row r="1283" spans="1:5" x14ac:dyDescent="0.25">
      <c r="A1283" s="141">
        <v>30</v>
      </c>
      <c r="B1283" s="142" t="s">
        <v>18</v>
      </c>
      <c r="C1283" s="141" t="s">
        <v>209</v>
      </c>
      <c r="D1283" s="143">
        <v>357</v>
      </c>
      <c r="E1283" s="144">
        <v>13.73</v>
      </c>
    </row>
    <row r="1284" spans="1:5" x14ac:dyDescent="0.25">
      <c r="A1284" s="141">
        <v>35</v>
      </c>
      <c r="B1284" s="142" t="s">
        <v>18</v>
      </c>
      <c r="C1284" s="141" t="s">
        <v>209</v>
      </c>
      <c r="D1284" s="143">
        <v>388</v>
      </c>
      <c r="E1284" s="144">
        <v>14.92</v>
      </c>
    </row>
    <row r="1285" spans="1:5" x14ac:dyDescent="0.25">
      <c r="A1285" s="141">
        <v>40</v>
      </c>
      <c r="B1285" s="142" t="s">
        <v>18</v>
      </c>
      <c r="C1285" s="141" t="s">
        <v>209</v>
      </c>
      <c r="D1285" s="143">
        <v>417</v>
      </c>
      <c r="E1285" s="144">
        <v>16.04</v>
      </c>
    </row>
    <row r="1286" spans="1:5" x14ac:dyDescent="0.25">
      <c r="A1286" s="141">
        <v>45</v>
      </c>
      <c r="B1286" s="142" t="s">
        <v>18</v>
      </c>
      <c r="C1286" s="141" t="s">
        <v>209</v>
      </c>
      <c r="D1286" s="143">
        <v>447</v>
      </c>
      <c r="E1286" s="144">
        <v>17.190000000000001</v>
      </c>
    </row>
    <row r="1287" spans="1:5" x14ac:dyDescent="0.25">
      <c r="A1287" s="141">
        <v>50</v>
      </c>
      <c r="B1287" s="142" t="s">
        <v>18</v>
      </c>
      <c r="C1287" s="141" t="s">
        <v>209</v>
      </c>
      <c r="D1287" s="143">
        <v>477</v>
      </c>
      <c r="E1287" s="144">
        <v>18.350000000000001</v>
      </c>
    </row>
    <row r="1288" spans="1:5" x14ac:dyDescent="0.25">
      <c r="A1288" s="141">
        <v>55</v>
      </c>
      <c r="B1288" s="142" t="s">
        <v>18</v>
      </c>
      <c r="C1288" s="141" t="s">
        <v>209</v>
      </c>
      <c r="D1288" s="143">
        <v>506</v>
      </c>
      <c r="E1288" s="144">
        <v>19.46</v>
      </c>
    </row>
    <row r="1289" spans="1:5" x14ac:dyDescent="0.25">
      <c r="A1289" s="141">
        <v>60</v>
      </c>
      <c r="B1289" s="142" t="s">
        <v>18</v>
      </c>
      <c r="C1289" s="141" t="s">
        <v>209</v>
      </c>
      <c r="D1289" s="143">
        <v>536</v>
      </c>
      <c r="E1289" s="144">
        <v>20.62</v>
      </c>
    </row>
    <row r="1290" spans="1:5" x14ac:dyDescent="0.25">
      <c r="A1290" s="141">
        <v>65</v>
      </c>
      <c r="B1290" s="142" t="s">
        <v>18</v>
      </c>
      <c r="C1290" s="141" t="s">
        <v>209</v>
      </c>
      <c r="D1290" s="143">
        <v>566</v>
      </c>
      <c r="E1290" s="144">
        <v>21.77</v>
      </c>
    </row>
    <row r="1291" spans="1:5" x14ac:dyDescent="0.25">
      <c r="A1291" s="141">
        <v>70</v>
      </c>
      <c r="B1291" s="142" t="s">
        <v>18</v>
      </c>
      <c r="C1291" s="141" t="s">
        <v>209</v>
      </c>
      <c r="D1291" s="143">
        <v>596</v>
      </c>
      <c r="E1291" s="144">
        <v>22.92</v>
      </c>
    </row>
    <row r="1292" spans="1:5" x14ac:dyDescent="0.25">
      <c r="A1292" s="141">
        <v>75</v>
      </c>
      <c r="B1292" s="142" t="s">
        <v>18</v>
      </c>
      <c r="C1292" s="141" t="s">
        <v>209</v>
      </c>
      <c r="D1292" s="143">
        <v>625</v>
      </c>
      <c r="E1292" s="144">
        <v>24.04</v>
      </c>
    </row>
    <row r="1293" spans="1:5" x14ac:dyDescent="0.25">
      <c r="A1293" s="141">
        <v>80</v>
      </c>
      <c r="B1293" s="142" t="s">
        <v>18</v>
      </c>
      <c r="C1293" s="141" t="s">
        <v>209</v>
      </c>
      <c r="D1293" s="143">
        <v>655</v>
      </c>
      <c r="E1293" s="144">
        <v>25.19</v>
      </c>
    </row>
    <row r="1294" spans="1:5" x14ac:dyDescent="0.25">
      <c r="A1294" s="141">
        <v>85</v>
      </c>
      <c r="B1294" s="142" t="s">
        <v>18</v>
      </c>
      <c r="C1294" s="141" t="s">
        <v>209</v>
      </c>
      <c r="D1294" s="143">
        <v>685</v>
      </c>
      <c r="E1294" s="144">
        <v>26.35</v>
      </c>
    </row>
    <row r="1295" spans="1:5" x14ac:dyDescent="0.25">
      <c r="A1295" s="141">
        <v>90</v>
      </c>
      <c r="B1295" s="142" t="s">
        <v>18</v>
      </c>
      <c r="C1295" s="141" t="s">
        <v>209</v>
      </c>
      <c r="D1295" s="143">
        <v>715</v>
      </c>
      <c r="E1295" s="144">
        <v>27.5</v>
      </c>
    </row>
    <row r="1296" spans="1:5" x14ac:dyDescent="0.25">
      <c r="A1296" s="141">
        <v>95</v>
      </c>
      <c r="B1296" s="142" t="s">
        <v>18</v>
      </c>
      <c r="C1296" s="141" t="s">
        <v>209</v>
      </c>
      <c r="D1296" s="143">
        <v>744</v>
      </c>
      <c r="E1296" s="144">
        <v>28.62</v>
      </c>
    </row>
    <row r="1297" spans="1:5" x14ac:dyDescent="0.25">
      <c r="A1297" s="141">
        <v>100</v>
      </c>
      <c r="B1297" s="142" t="s">
        <v>18</v>
      </c>
      <c r="C1297" s="141" t="s">
        <v>209</v>
      </c>
      <c r="D1297" s="143">
        <v>774</v>
      </c>
      <c r="E1297" s="144">
        <v>29.77</v>
      </c>
    </row>
    <row r="1298" spans="1:5" x14ac:dyDescent="0.25">
      <c r="A1298" s="141">
        <v>105</v>
      </c>
      <c r="B1298" s="142" t="s">
        <v>18</v>
      </c>
      <c r="C1298" s="141" t="s">
        <v>209</v>
      </c>
      <c r="D1298" s="143">
        <v>804</v>
      </c>
      <c r="E1298" s="144">
        <v>30.92</v>
      </c>
    </row>
    <row r="1299" spans="1:5" x14ac:dyDescent="0.25">
      <c r="A1299" s="141">
        <v>110</v>
      </c>
      <c r="B1299" s="142" t="s">
        <v>18</v>
      </c>
      <c r="C1299" s="141" t="s">
        <v>209</v>
      </c>
      <c r="D1299" s="143">
        <v>833</v>
      </c>
      <c r="E1299" s="144">
        <v>32.04</v>
      </c>
    </row>
    <row r="1300" spans="1:5" x14ac:dyDescent="0.25">
      <c r="A1300" s="141">
        <v>115</v>
      </c>
      <c r="B1300" s="142" t="s">
        <v>18</v>
      </c>
      <c r="C1300" s="141" t="s">
        <v>209</v>
      </c>
      <c r="D1300" s="143">
        <v>864</v>
      </c>
      <c r="E1300" s="144">
        <v>33.229999999999997</v>
      </c>
    </row>
    <row r="1301" spans="1:5" x14ac:dyDescent="0.25">
      <c r="A1301" s="141">
        <v>120</v>
      </c>
      <c r="B1301" s="142" t="s">
        <v>18</v>
      </c>
      <c r="C1301" s="141" t="s">
        <v>209</v>
      </c>
      <c r="D1301" s="143">
        <v>893</v>
      </c>
      <c r="E1301" s="144">
        <v>34.35</v>
      </c>
    </row>
    <row r="1302" spans="1:5" x14ac:dyDescent="0.25">
      <c r="A1302" s="141">
        <v>125</v>
      </c>
      <c r="B1302" s="142" t="s">
        <v>18</v>
      </c>
      <c r="C1302" s="141" t="s">
        <v>209</v>
      </c>
      <c r="D1302" s="143">
        <v>923</v>
      </c>
      <c r="E1302" s="144">
        <v>35.5</v>
      </c>
    </row>
    <row r="1303" spans="1:5" x14ac:dyDescent="0.25">
      <c r="A1303" s="141">
        <v>130</v>
      </c>
      <c r="B1303" s="142" t="s">
        <v>18</v>
      </c>
      <c r="C1303" s="141" t="s">
        <v>209</v>
      </c>
      <c r="D1303" s="143">
        <v>952</v>
      </c>
      <c r="E1303" s="144">
        <v>36.619999999999997</v>
      </c>
    </row>
    <row r="1304" spans="1:5" x14ac:dyDescent="0.25">
      <c r="A1304" s="141">
        <v>135</v>
      </c>
      <c r="B1304" s="142" t="s">
        <v>18</v>
      </c>
      <c r="C1304" s="141" t="s">
        <v>209</v>
      </c>
      <c r="D1304" s="143">
        <v>982</v>
      </c>
      <c r="E1304" s="144">
        <v>37.770000000000003</v>
      </c>
    </row>
    <row r="1305" spans="1:5" x14ac:dyDescent="0.25">
      <c r="A1305" s="141">
        <v>140</v>
      </c>
      <c r="B1305" s="142" t="s">
        <v>18</v>
      </c>
      <c r="C1305" s="141" t="s">
        <v>209</v>
      </c>
      <c r="D1305" s="143">
        <v>1012</v>
      </c>
      <c r="E1305" s="144">
        <v>38.92</v>
      </c>
    </row>
    <row r="1306" spans="1:5" x14ac:dyDescent="0.25">
      <c r="A1306" s="141">
        <v>145</v>
      </c>
      <c r="B1306" s="142" t="s">
        <v>18</v>
      </c>
      <c r="C1306" s="141" t="s">
        <v>209</v>
      </c>
      <c r="D1306" s="143">
        <v>1042</v>
      </c>
      <c r="E1306" s="144">
        <v>40.08</v>
      </c>
    </row>
    <row r="1307" spans="1:5" x14ac:dyDescent="0.25">
      <c r="A1307" s="141">
        <v>150</v>
      </c>
      <c r="B1307" s="142" t="s">
        <v>18</v>
      </c>
      <c r="C1307" s="141" t="s">
        <v>209</v>
      </c>
      <c r="D1307" s="143">
        <v>1072</v>
      </c>
      <c r="E1307" s="144">
        <v>41.23</v>
      </c>
    </row>
    <row r="1308" spans="1:5" x14ac:dyDescent="0.25">
      <c r="A1308" s="141">
        <v>155</v>
      </c>
      <c r="B1308" s="142" t="s">
        <v>18</v>
      </c>
      <c r="C1308" s="141" t="s">
        <v>209</v>
      </c>
      <c r="D1308" s="143">
        <v>1101</v>
      </c>
      <c r="E1308" s="144">
        <v>42.35</v>
      </c>
    </row>
    <row r="1309" spans="1:5" x14ac:dyDescent="0.25">
      <c r="A1309" s="141">
        <v>160</v>
      </c>
      <c r="B1309" s="142" t="s">
        <v>18</v>
      </c>
      <c r="C1309" s="141" t="s">
        <v>209</v>
      </c>
      <c r="D1309" s="143">
        <v>1131</v>
      </c>
      <c r="E1309" s="144">
        <v>43.5</v>
      </c>
    </row>
    <row r="1310" spans="1:5" x14ac:dyDescent="0.25">
      <c r="A1310" s="141">
        <v>165</v>
      </c>
      <c r="B1310" s="142" t="s">
        <v>18</v>
      </c>
      <c r="C1310" s="141" t="s">
        <v>209</v>
      </c>
      <c r="D1310" s="143">
        <v>1160</v>
      </c>
      <c r="E1310" s="144">
        <v>44.62</v>
      </c>
    </row>
    <row r="1311" spans="1:5" x14ac:dyDescent="0.25">
      <c r="A1311" s="141">
        <v>170</v>
      </c>
      <c r="B1311" s="142" t="s">
        <v>18</v>
      </c>
      <c r="C1311" s="141" t="s">
        <v>209</v>
      </c>
      <c r="D1311" s="143">
        <v>1191</v>
      </c>
      <c r="E1311" s="144">
        <v>45.81</v>
      </c>
    </row>
    <row r="1312" spans="1:5" x14ac:dyDescent="0.25">
      <c r="A1312" s="141">
        <v>175</v>
      </c>
      <c r="B1312" s="142" t="s">
        <v>18</v>
      </c>
      <c r="C1312" s="141" t="s">
        <v>209</v>
      </c>
      <c r="D1312" s="143">
        <v>1221</v>
      </c>
      <c r="E1312" s="144">
        <v>46.96</v>
      </c>
    </row>
    <row r="1313" spans="1:5" x14ac:dyDescent="0.25">
      <c r="A1313" s="141">
        <v>180</v>
      </c>
      <c r="B1313" s="142" t="s">
        <v>18</v>
      </c>
      <c r="C1313" s="141" t="s">
        <v>209</v>
      </c>
      <c r="D1313" s="143">
        <v>1250</v>
      </c>
      <c r="E1313" s="144">
        <v>48.08</v>
      </c>
    </row>
    <row r="1314" spans="1:5" x14ac:dyDescent="0.25">
      <c r="A1314" s="141">
        <v>185</v>
      </c>
      <c r="B1314" s="142" t="s">
        <v>18</v>
      </c>
      <c r="C1314" s="141" t="s">
        <v>209</v>
      </c>
      <c r="D1314" s="143">
        <v>1279</v>
      </c>
      <c r="E1314" s="144">
        <v>49.19</v>
      </c>
    </row>
    <row r="1315" spans="1:5" x14ac:dyDescent="0.25">
      <c r="A1315" s="141">
        <v>190</v>
      </c>
      <c r="B1315" s="142" t="s">
        <v>18</v>
      </c>
      <c r="C1315" s="141" t="s">
        <v>209</v>
      </c>
      <c r="D1315" s="143">
        <v>1309</v>
      </c>
      <c r="E1315" s="144">
        <v>50.35</v>
      </c>
    </row>
    <row r="1316" spans="1:5" x14ac:dyDescent="0.25">
      <c r="A1316" s="141">
        <v>195</v>
      </c>
      <c r="B1316" s="142" t="s">
        <v>18</v>
      </c>
      <c r="C1316" s="141" t="s">
        <v>209</v>
      </c>
      <c r="D1316" s="143">
        <v>1340</v>
      </c>
      <c r="E1316" s="144">
        <v>51.54</v>
      </c>
    </row>
    <row r="1317" spans="1:5" x14ac:dyDescent="0.25">
      <c r="A1317" s="141">
        <v>200</v>
      </c>
      <c r="B1317" s="142" t="s">
        <v>18</v>
      </c>
      <c r="C1317" s="141" t="s">
        <v>209</v>
      </c>
      <c r="D1317" s="143">
        <v>1369</v>
      </c>
      <c r="E1317" s="144">
        <v>52.65</v>
      </c>
    </row>
    <row r="1318" spans="1:5" x14ac:dyDescent="0.25">
      <c r="A1318" s="141">
        <v>205</v>
      </c>
      <c r="B1318" s="142" t="s">
        <v>18</v>
      </c>
      <c r="C1318" s="141" t="s">
        <v>209</v>
      </c>
      <c r="D1318" s="143">
        <v>1399</v>
      </c>
      <c r="E1318" s="144">
        <v>53.81</v>
      </c>
    </row>
    <row r="1319" spans="1:5" x14ac:dyDescent="0.25">
      <c r="A1319" t="s">
        <v>94</v>
      </c>
      <c r="B1319" s="142" t="s">
        <v>14</v>
      </c>
      <c r="C1319" s="141" t="s">
        <v>15</v>
      </c>
      <c r="D1319" s="143">
        <v>0</v>
      </c>
      <c r="E1319" s="144">
        <v>0</v>
      </c>
    </row>
    <row r="1320" spans="1:5" x14ac:dyDescent="0.25">
      <c r="A1320" t="s">
        <v>94</v>
      </c>
      <c r="B1320" s="142" t="s">
        <v>16</v>
      </c>
      <c r="C1320" s="141" t="s">
        <v>15</v>
      </c>
      <c r="D1320" s="143">
        <v>0</v>
      </c>
      <c r="E1320" s="144">
        <v>0</v>
      </c>
    </row>
    <row r="1321" spans="1:5" x14ac:dyDescent="0.25">
      <c r="A1321" t="s">
        <v>94</v>
      </c>
      <c r="B1321" s="142" t="s">
        <v>17</v>
      </c>
      <c r="C1321" s="141" t="s">
        <v>15</v>
      </c>
      <c r="D1321" s="143">
        <v>0</v>
      </c>
      <c r="E1321" s="144">
        <v>0</v>
      </c>
    </row>
    <row r="1322" spans="1:5" x14ac:dyDescent="0.25">
      <c r="A1322" t="s">
        <v>94</v>
      </c>
      <c r="B1322" s="142" t="s">
        <v>18</v>
      </c>
      <c r="C1322" s="141" t="s">
        <v>15</v>
      </c>
      <c r="D1322" s="143">
        <v>0</v>
      </c>
      <c r="E1322" s="144">
        <v>0</v>
      </c>
    </row>
    <row r="1323" spans="1:5" x14ac:dyDescent="0.25">
      <c r="A1323" t="s">
        <v>94</v>
      </c>
      <c r="B1323" s="142" t="s">
        <v>19</v>
      </c>
      <c r="C1323" s="141" t="s">
        <v>15</v>
      </c>
      <c r="D1323" s="143">
        <v>0</v>
      </c>
      <c r="E1323" s="144">
        <v>0</v>
      </c>
    </row>
    <row r="1324" spans="1:5" x14ac:dyDescent="0.25">
      <c r="A1324" t="s">
        <v>94</v>
      </c>
      <c r="B1324" s="142" t="s">
        <v>210</v>
      </c>
      <c r="C1324" s="141" t="s">
        <v>15</v>
      </c>
      <c r="D1324" s="143">
        <v>0</v>
      </c>
      <c r="E1324" s="144">
        <v>0</v>
      </c>
    </row>
    <row r="1325" spans="1:5" x14ac:dyDescent="0.25">
      <c r="A1325" t="s">
        <v>94</v>
      </c>
      <c r="B1325" s="142" t="s">
        <v>14</v>
      </c>
      <c r="C1325" s="141" t="s">
        <v>20</v>
      </c>
      <c r="D1325" s="143">
        <v>0</v>
      </c>
      <c r="E1325" s="144">
        <v>0</v>
      </c>
    </row>
    <row r="1326" spans="1:5" x14ac:dyDescent="0.25">
      <c r="A1326" t="s">
        <v>94</v>
      </c>
      <c r="B1326" s="142" t="s">
        <v>16</v>
      </c>
      <c r="C1326" s="141" t="s">
        <v>20</v>
      </c>
      <c r="D1326" s="143">
        <v>0</v>
      </c>
      <c r="E1326" s="144">
        <v>0</v>
      </c>
    </row>
    <row r="1327" spans="1:5" x14ac:dyDescent="0.25">
      <c r="A1327" t="s">
        <v>94</v>
      </c>
      <c r="B1327" s="142" t="s">
        <v>17</v>
      </c>
      <c r="C1327" s="141" t="s">
        <v>20</v>
      </c>
      <c r="D1327" s="143">
        <v>0</v>
      </c>
      <c r="E1327" s="144">
        <v>0</v>
      </c>
    </row>
    <row r="1328" spans="1:5" x14ac:dyDescent="0.25">
      <c r="A1328" t="s">
        <v>94</v>
      </c>
      <c r="B1328" s="142" t="s">
        <v>18</v>
      </c>
      <c r="C1328" s="141" t="s">
        <v>20</v>
      </c>
      <c r="D1328" s="143">
        <v>0</v>
      </c>
      <c r="E1328" s="144">
        <v>0</v>
      </c>
    </row>
    <row r="1329" spans="1:5" x14ac:dyDescent="0.25">
      <c r="A1329" t="s">
        <v>94</v>
      </c>
      <c r="B1329" s="142" t="s">
        <v>19</v>
      </c>
      <c r="C1329" s="141" t="s">
        <v>20</v>
      </c>
      <c r="D1329" s="143">
        <v>0</v>
      </c>
      <c r="E1329" s="144">
        <v>0</v>
      </c>
    </row>
    <row r="1330" spans="1:5" x14ac:dyDescent="0.25">
      <c r="A1330" t="s">
        <v>94</v>
      </c>
      <c r="B1330" s="142" t="s">
        <v>210</v>
      </c>
      <c r="C1330" s="141" t="s">
        <v>20</v>
      </c>
      <c r="D1330" s="143">
        <v>0</v>
      </c>
      <c r="E1330" s="144">
        <v>0</v>
      </c>
    </row>
    <row r="1331" spans="1:5" x14ac:dyDescent="0.25">
      <c r="A1331" t="s">
        <v>94</v>
      </c>
      <c r="B1331" s="142" t="s">
        <v>14</v>
      </c>
      <c r="C1331" s="141" t="s">
        <v>11</v>
      </c>
      <c r="D1331" s="143">
        <v>0</v>
      </c>
      <c r="E1331" s="144">
        <v>0</v>
      </c>
    </row>
    <row r="1332" spans="1:5" x14ac:dyDescent="0.25">
      <c r="A1332" t="s">
        <v>94</v>
      </c>
      <c r="B1332" s="142" t="s">
        <v>16</v>
      </c>
      <c r="C1332" s="141" t="s">
        <v>11</v>
      </c>
      <c r="D1332" s="143">
        <v>0</v>
      </c>
      <c r="E1332" s="144">
        <v>0</v>
      </c>
    </row>
    <row r="1333" spans="1:5" x14ac:dyDescent="0.25">
      <c r="A1333" t="s">
        <v>94</v>
      </c>
      <c r="B1333" s="142" t="s">
        <v>17</v>
      </c>
      <c r="C1333" s="141" t="s">
        <v>11</v>
      </c>
      <c r="D1333" s="143">
        <v>0</v>
      </c>
      <c r="E1333" s="144">
        <v>0</v>
      </c>
    </row>
    <row r="1334" spans="1:5" x14ac:dyDescent="0.25">
      <c r="A1334" t="s">
        <v>94</v>
      </c>
      <c r="B1334" s="142" t="s">
        <v>18</v>
      </c>
      <c r="C1334" s="141" t="s">
        <v>11</v>
      </c>
      <c r="D1334" s="143">
        <v>0</v>
      </c>
      <c r="E1334" s="144">
        <v>0</v>
      </c>
    </row>
    <row r="1335" spans="1:5" x14ac:dyDescent="0.25">
      <c r="A1335" t="s">
        <v>94</v>
      </c>
      <c r="B1335" s="142" t="s">
        <v>19</v>
      </c>
      <c r="C1335" s="141" t="s">
        <v>11</v>
      </c>
      <c r="D1335" s="143">
        <v>0</v>
      </c>
      <c r="E1335" s="144">
        <v>0</v>
      </c>
    </row>
    <row r="1336" spans="1:5" x14ac:dyDescent="0.25">
      <c r="A1336" t="s">
        <v>94</v>
      </c>
      <c r="B1336" s="142" t="s">
        <v>210</v>
      </c>
      <c r="C1336" s="141" t="s">
        <v>11</v>
      </c>
      <c r="D1336" s="143">
        <v>0</v>
      </c>
      <c r="E1336" s="144">
        <v>0</v>
      </c>
    </row>
    <row r="1337" spans="1:5" x14ac:dyDescent="0.25">
      <c r="A1337" t="s">
        <v>94</v>
      </c>
      <c r="B1337" s="142" t="s">
        <v>14</v>
      </c>
      <c r="C1337" s="141" t="s">
        <v>209</v>
      </c>
      <c r="D1337" s="143">
        <v>0</v>
      </c>
      <c r="E1337" s="144">
        <v>0</v>
      </c>
    </row>
    <row r="1338" spans="1:5" x14ac:dyDescent="0.25">
      <c r="A1338" t="s">
        <v>94</v>
      </c>
      <c r="B1338" s="142" t="s">
        <v>16</v>
      </c>
      <c r="C1338" s="141" t="s">
        <v>209</v>
      </c>
      <c r="D1338" s="143">
        <v>0</v>
      </c>
      <c r="E1338" s="144">
        <v>0</v>
      </c>
    </row>
    <row r="1339" spans="1:5" x14ac:dyDescent="0.25">
      <c r="A1339" t="s">
        <v>94</v>
      </c>
      <c r="B1339" s="142" t="s">
        <v>17</v>
      </c>
      <c r="C1339" s="141" t="s">
        <v>209</v>
      </c>
      <c r="D1339" s="143">
        <v>0</v>
      </c>
      <c r="E1339" s="144">
        <v>0</v>
      </c>
    </row>
    <row r="1340" spans="1:5" x14ac:dyDescent="0.25">
      <c r="A1340" t="s">
        <v>94</v>
      </c>
      <c r="B1340" s="142" t="s">
        <v>18</v>
      </c>
      <c r="C1340" s="141" t="s">
        <v>209</v>
      </c>
      <c r="D1340" s="143">
        <v>0</v>
      </c>
      <c r="E1340" s="144">
        <v>0</v>
      </c>
    </row>
    <row r="1341" spans="1:5" x14ac:dyDescent="0.25">
      <c r="A1341" t="s">
        <v>94</v>
      </c>
      <c r="B1341" s="142" t="s">
        <v>19</v>
      </c>
      <c r="C1341" s="141" t="s">
        <v>209</v>
      </c>
      <c r="D1341" s="143">
        <v>0</v>
      </c>
      <c r="E1341" s="144">
        <v>0</v>
      </c>
    </row>
    <row r="1342" spans="1:5" x14ac:dyDescent="0.25">
      <c r="A1342" t="s">
        <v>94</v>
      </c>
      <c r="B1342" s="142" t="s">
        <v>210</v>
      </c>
      <c r="C1342" s="141" t="s">
        <v>209</v>
      </c>
      <c r="D1342" s="143">
        <v>0</v>
      </c>
      <c r="E1342" s="144">
        <v>0</v>
      </c>
    </row>
  </sheetData>
  <sheetProtection algorithmName="SHA-512" hashValue="qxqAKCOecTq1qn6vfDBqhsa6fS6vOOs42++342W/YFT4b3evmXULfum07g87UeF6e7SV8a5svCOVKHe5TQzWrw==" saltValue="I6D1KIrz06tzQnKzW/EWFA==" spinCount="100000" sheet="1" objects="1" scenarios="1"/>
  <phoneticPr fontId="2" type="noConversion"/>
  <pageMargins left="0.7" right="0.7" top="0.75" bottom="0.75" header="0.3" footer="0.3"/>
  <pageSetup orientation="portrait" r:id="rId1"/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ED3C343114A544BE8371E94F1A4EE5" ma:contentTypeVersion="15" ma:contentTypeDescription="Create a new document." ma:contentTypeScope="" ma:versionID="001e2ae8ad1b891eaa3fcb7698dbef32">
  <xsd:schema xmlns:xsd="http://www.w3.org/2001/XMLSchema" xmlns:xs="http://www.w3.org/2001/XMLSchema" xmlns:p="http://schemas.microsoft.com/office/2006/metadata/properties" xmlns:ns1="http://schemas.microsoft.com/sharepoint/v3" xmlns:ns3="943a8484-17f6-4918-9e45-6da8940fbc07" xmlns:ns4="9c51d76c-a60a-42d7-9886-c3744bde8e73" targetNamespace="http://schemas.microsoft.com/office/2006/metadata/properties" ma:root="true" ma:fieldsID="e419780b300c0fe7f280c1dc8a94e7b6" ns1:_="" ns3:_="" ns4:_="">
    <xsd:import namespace="http://schemas.microsoft.com/sharepoint/v3"/>
    <xsd:import namespace="943a8484-17f6-4918-9e45-6da8940fbc07"/>
    <xsd:import namespace="9c51d76c-a60a-42d7-9886-c3744bde8e7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a8484-17f6-4918-9e45-6da8940fbc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51d76c-a60a-42d7-9886-c3744bde8e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EA3EBB-D0D9-4000-9CC4-B1A768AFBE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551366-1353-4A98-93AE-0388F5F9B0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3a8484-17f6-4918-9e45-6da8940fbc07"/>
    <ds:schemaRef ds:uri="9c51d76c-a60a-42d7-9886-c3744bde8e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2955AB-1BDC-4B91-BD88-F27E5771E94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9c51d76c-a60a-42d7-9886-c3744bde8e73"/>
    <ds:schemaRef ds:uri="943a8484-17f6-4918-9e45-6da8940fbc07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Monthly Report</vt:lpstr>
      <vt:lpstr>Fare Calculator</vt:lpstr>
      <vt:lpstr>FAQ and Forms</vt:lpstr>
      <vt:lpstr>Admin</vt:lpstr>
      <vt:lpstr>RTM</vt:lpstr>
      <vt:lpstr>Fare Schedule</vt:lpstr>
      <vt:lpstr>'FAQ and Forms'!Print_Area</vt:lpstr>
      <vt:lpstr>'Fare Calculator'!Print_Area</vt:lpstr>
      <vt:lpstr>'Monthly Report'!Print_Area</vt:lpstr>
      <vt:lpstr>Riders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Kubiak, Jobie</dc:creator>
  <cp:lastModifiedBy>Kubiak, Jobie</cp:lastModifiedBy>
  <cp:lastPrinted>2025-01-06T18:57:51Z</cp:lastPrinted>
  <dcterms:created xsi:type="dcterms:W3CDTF">2020-08-18T18:43:57Z</dcterms:created>
  <dcterms:modified xsi:type="dcterms:W3CDTF">2026-08-21T21:50:55Z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0x010100C3ED3C343114A544BE8371E94F1A4EE5</vt:lpwstr>
  </property>
</Properties>
</file>