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dmin\Desktop\FDPP\2021\1stQ2021\"/>
    </mc:Choice>
  </mc:AlternateContent>
  <bookViews>
    <workbookView xWindow="0" yWindow="0" windowWidth="20490" windowHeight="7050"/>
  </bookViews>
  <sheets>
    <sheet name="1st QTR 2021" sheetId="1" r:id="rId1"/>
  </sheets>
  <externalReferences>
    <externalReference r:id="rId2"/>
    <externalReference r:id="rId3"/>
    <externalReference r:id="rId4"/>
  </externalReferences>
  <definedNames>
    <definedName name="_xlnm.Print_Area" localSheetId="0">'1st QTR 2021'!$A$1:$L$91</definedName>
    <definedName name="_xlnm.Print_Titles" localSheetId="0">'1st QTR 2021'!$7:$8</definedName>
  </definedNames>
  <calcPr calcId="162913" fullPrecision="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71" i="1" l="1"/>
  <c r="Q71" i="1"/>
  <c r="R70" i="1"/>
  <c r="Q70" i="1"/>
  <c r="R69" i="1"/>
  <c r="R68" i="1"/>
  <c r="Q69" i="1"/>
  <c r="Q68" i="1"/>
  <c r="R67" i="1"/>
  <c r="Q67" i="1"/>
  <c r="D59" i="1"/>
  <c r="H37" i="1" l="1"/>
  <c r="G37" i="1" s="1"/>
  <c r="H33" i="1"/>
  <c r="G33" i="1" s="1"/>
  <c r="H41" i="1" l="1"/>
  <c r="H42" i="1"/>
  <c r="H23" i="1" l="1"/>
  <c r="G23" i="1" s="1"/>
  <c r="H22" i="1"/>
  <c r="G22" i="1" s="1"/>
  <c r="H25" i="1"/>
  <c r="G25" i="1" s="1"/>
  <c r="H24" i="1"/>
  <c r="G24" i="1" s="1"/>
  <c r="J13" i="1"/>
  <c r="D14" i="1"/>
  <c r="I85" i="1" l="1"/>
  <c r="H84" i="1"/>
  <c r="G84" i="1" s="1"/>
  <c r="H83" i="1"/>
  <c r="G83" i="1" s="1"/>
  <c r="H82" i="1"/>
  <c r="G82" i="1" s="1"/>
  <c r="H81" i="1"/>
  <c r="G81" i="1" s="1"/>
  <c r="H80" i="1"/>
  <c r="G80" i="1" s="1"/>
  <c r="H79" i="1"/>
  <c r="G79" i="1" s="1"/>
  <c r="H78" i="1"/>
  <c r="G78" i="1" s="1"/>
  <c r="D76" i="1"/>
  <c r="H76" i="1" s="1"/>
  <c r="G76" i="1" s="1"/>
  <c r="A76" i="1"/>
  <c r="D75" i="1"/>
  <c r="H75" i="1" s="1"/>
  <c r="G75" i="1" s="1"/>
  <c r="J74" i="1"/>
  <c r="H73" i="1"/>
  <c r="G73" i="1" s="1"/>
  <c r="H72" i="1"/>
  <c r="G72" i="1" s="1"/>
  <c r="D71" i="1"/>
  <c r="H71" i="1" s="1"/>
  <c r="G71" i="1" s="1"/>
  <c r="J70" i="1"/>
  <c r="S73" i="1"/>
  <c r="P73" i="1"/>
  <c r="D63" i="1"/>
  <c r="H63" i="1" s="1"/>
  <c r="G63" i="1" s="1"/>
  <c r="H62" i="1"/>
  <c r="G62" i="1" s="1"/>
  <c r="H61" i="1"/>
  <c r="G61" i="1" s="1"/>
  <c r="H60" i="1"/>
  <c r="G60" i="1" s="1"/>
  <c r="H59" i="1"/>
  <c r="D58" i="1"/>
  <c r="H57" i="1"/>
  <c r="G57" i="1" s="1"/>
  <c r="H56" i="1"/>
  <c r="G56" i="1" s="1"/>
  <c r="H55" i="1"/>
  <c r="G55" i="1" s="1"/>
  <c r="H54" i="1"/>
  <c r="H53" i="1"/>
  <c r="G53" i="1" s="1"/>
  <c r="H52" i="1"/>
  <c r="G52" i="1" s="1"/>
  <c r="H51" i="1"/>
  <c r="G51" i="1" s="1"/>
  <c r="H50" i="1"/>
  <c r="G50" i="1" s="1"/>
  <c r="H49" i="1"/>
  <c r="G49" i="1" s="1"/>
  <c r="A49" i="1"/>
  <c r="J48" i="1"/>
  <c r="H48" i="1" s="1"/>
  <c r="G48" i="1" s="1"/>
  <c r="J47" i="1"/>
  <c r="H45" i="1"/>
  <c r="H43" i="1"/>
  <c r="G43" i="1" s="1"/>
  <c r="H40" i="1"/>
  <c r="H38" i="1"/>
  <c r="G38" i="1" s="1"/>
  <c r="H36" i="1"/>
  <c r="G36" i="1" s="1"/>
  <c r="H34" i="1"/>
  <c r="G34" i="1" s="1"/>
  <c r="H32" i="1"/>
  <c r="G32" i="1" s="1"/>
  <c r="H29" i="1"/>
  <c r="G29" i="1" s="1"/>
  <c r="H28" i="1"/>
  <c r="G28" i="1" s="1"/>
  <c r="A28" i="1"/>
  <c r="A29" i="1" s="1"/>
  <c r="A31" i="1" s="1"/>
  <c r="A35" i="1" s="1"/>
  <c r="H27" i="1"/>
  <c r="G27" i="1" s="1"/>
  <c r="H21" i="1"/>
  <c r="G21" i="1" s="1"/>
  <c r="H20" i="1"/>
  <c r="G20" i="1" s="1"/>
  <c r="H13" i="1"/>
  <c r="G13" i="1" s="1"/>
  <c r="H12" i="1"/>
  <c r="G12" i="1" s="1"/>
  <c r="D11" i="1"/>
  <c r="H11" i="1" s="1"/>
  <c r="G11" i="1" s="1"/>
  <c r="A11" i="1"/>
  <c r="A12" i="1" s="1"/>
  <c r="A13" i="1" s="1"/>
  <c r="A14" i="1" s="1"/>
  <c r="A20" i="1" s="1"/>
  <c r="A21" i="1" s="1"/>
  <c r="A22" i="1" s="1"/>
  <c r="A23" i="1" s="1"/>
  <c r="A24" i="1" s="1"/>
  <c r="A25" i="1" s="1"/>
  <c r="H10" i="1"/>
  <c r="G10" i="1" s="1"/>
  <c r="H58" i="1" l="1"/>
  <c r="G58" i="1" s="1"/>
  <c r="P68" i="1"/>
  <c r="D68" i="1" s="1"/>
  <c r="S67" i="1"/>
  <c r="J65" i="1" s="1"/>
  <c r="S68" i="1"/>
  <c r="J68" i="1" s="1"/>
  <c r="S70" i="1"/>
  <c r="J66" i="1" s="1"/>
  <c r="S71" i="1"/>
  <c r="J67" i="1" s="1"/>
  <c r="P70" i="1"/>
  <c r="D66" i="1" s="1"/>
  <c r="P69" i="1"/>
  <c r="D69" i="1" s="1"/>
  <c r="P67" i="1"/>
  <c r="S69" i="1"/>
  <c r="J69" i="1" s="1"/>
  <c r="P71" i="1"/>
  <c r="D67" i="1" s="1"/>
  <c r="H68" i="1" l="1"/>
  <c r="G68" i="1" s="1"/>
  <c r="H67" i="1"/>
  <c r="G67" i="1" s="1"/>
  <c r="H66" i="1"/>
  <c r="G66" i="1" s="1"/>
  <c r="S72" i="1"/>
  <c r="H69" i="1"/>
  <c r="G69" i="1" s="1"/>
  <c r="P72" i="1"/>
  <c r="D65" i="1"/>
  <c r="H65" i="1" s="1"/>
  <c r="G65" i="1" s="1"/>
  <c r="D85" i="1" l="1"/>
  <c r="H14" i="1"/>
  <c r="H85" i="1" s="1"/>
  <c r="J85" i="1"/>
  <c r="G14" i="1" l="1"/>
</calcChain>
</file>

<file path=xl/comments1.xml><?xml version="1.0" encoding="utf-8"?>
<comments xmlns="http://schemas.openxmlformats.org/spreadsheetml/2006/main">
  <authors>
    <author>user</author>
  </authors>
  <commentList>
    <comment ref="D58" authorId="0" shapeId="0">
      <text>
        <r>
          <rPr>
            <b/>
            <sz val="9"/>
            <color indexed="81"/>
            <rFont val="Tahoma"/>
            <family val="2"/>
          </rPr>
          <t>user:</t>
        </r>
        <r>
          <rPr>
            <sz val="9"/>
            <color indexed="81"/>
            <rFont val="Tahoma"/>
            <family val="2"/>
          </rPr>
          <t xml:space="preserve">
2015 - 40,000,000
2017 - 36,374,669
2018 - 19,815,000
2019 - 29,789,000
2020 - 21,604,250
</t>
        </r>
      </text>
    </comment>
  </commentList>
</comments>
</file>

<file path=xl/sharedStrings.xml><?xml version="1.0" encoding="utf-8"?>
<sst xmlns="http://schemas.openxmlformats.org/spreadsheetml/2006/main" count="186" uniqueCount="109">
  <si>
    <t>FDP Form 6-Trust Fund Utilization</t>
  </si>
  <si>
    <t>Provincial Government of Benguet</t>
  </si>
  <si>
    <t>Program or Project</t>
  </si>
  <si>
    <t>Location</t>
  </si>
  <si>
    <t>Total Cost</t>
  </si>
  <si>
    <t>Date Started</t>
  </si>
  <si>
    <t>Target Completion Date</t>
  </si>
  <si>
    <t>Project Status</t>
  </si>
  <si>
    <t>No. of Extensions if any</t>
  </si>
  <si>
    <t>Balance</t>
  </si>
  <si>
    <t>No. of Extensions, if any</t>
  </si>
  <si>
    <t>Remarks</t>
  </si>
  <si>
    <t>% of Completion</t>
  </si>
  <si>
    <t>Total Cost Incurred to Date</t>
  </si>
  <si>
    <t>DOH Funds</t>
  </si>
  <si>
    <t>Province of Benguet</t>
  </si>
  <si>
    <t>Lead Fund</t>
  </si>
  <si>
    <t>On Going</t>
  </si>
  <si>
    <t>Maternal, Newborn &amp; Child Health &amp; Nutrition</t>
  </si>
  <si>
    <t>Project Implementation extended</t>
  </si>
  <si>
    <t>2013, 2015,2016 &amp; 2017 Fixed &amp; Variable Tranche</t>
  </si>
  <si>
    <t>Medical Assistance to Indigent Patients of BeGH</t>
  </si>
  <si>
    <t>Medical Assistance to Indigent Patients of District Hospitals</t>
  </si>
  <si>
    <t xml:space="preserve">     Atok District Hospital</t>
  </si>
  <si>
    <t xml:space="preserve">     Northern Benguet District Hospital</t>
  </si>
  <si>
    <t xml:space="preserve">     Dennis Molintas District Hospital</t>
  </si>
  <si>
    <t xml:space="preserve">     Itogon District Hospital</t>
  </si>
  <si>
    <t xml:space="preserve">     Kapangan District Hospital</t>
  </si>
  <si>
    <t>National Nutrition Council (Crown Award)</t>
  </si>
  <si>
    <t>Repair of KDH and BeGH</t>
  </si>
  <si>
    <t>DA Funds</t>
  </si>
  <si>
    <t>NAFC</t>
  </si>
  <si>
    <t>Continuing Project</t>
  </si>
  <si>
    <t>Purchase of Vehicles for BAPTC</t>
  </si>
  <si>
    <t xml:space="preserve">Prize of the Province as Regional winner of the NOAAA </t>
  </si>
  <si>
    <t>PRDP - IBUILD</t>
  </si>
  <si>
    <t xml:space="preserve">         LGU Counterpart</t>
  </si>
  <si>
    <t>On going</t>
  </si>
  <si>
    <t>PRDP - IREAP</t>
  </si>
  <si>
    <t xml:space="preserve">DBM Funds </t>
  </si>
  <si>
    <t>Fund to cover funding requirements for the Financial Assistance to LGUs affected by Typhoon Ulysses</t>
  </si>
  <si>
    <t>Improvement of Besocol - Ballay FMR located at Ballay, Kabayan</t>
  </si>
  <si>
    <t>Fully Liquidated</t>
  </si>
  <si>
    <t>Rehab/Relocation of landslide victims of Loacan  
Anteg-in, Itogon</t>
  </si>
  <si>
    <t>DOLE Funds</t>
  </si>
  <si>
    <t>Provinsion of Agricultural Machineries for Lusod ARC-MPC</t>
  </si>
  <si>
    <t>DILG Funds</t>
  </si>
  <si>
    <r>
      <t xml:space="preserve">Provincial Road Network Development Plan (PRNDP) Kalsada Program </t>
    </r>
    <r>
      <rPr>
        <i/>
        <sz val="10"/>
        <color theme="1"/>
        <rFont val="Arial"/>
        <family val="2"/>
      </rPr>
      <t>(inclusive of provincial counterpart)</t>
    </r>
  </si>
  <si>
    <t>Feb 2016</t>
  </si>
  <si>
    <t>Conditional Matching Grant to Provinces (CMGP) 2017</t>
  </si>
  <si>
    <t>Aug 2017</t>
  </si>
  <si>
    <t>Conditional Matching Grant to Provinces (CMGP) 2018</t>
  </si>
  <si>
    <t>May 2018</t>
  </si>
  <si>
    <t>Conditional Matching Grant to Provinces (CMGP) 2019</t>
  </si>
  <si>
    <t>Nov 2019</t>
  </si>
  <si>
    <t>Conditional Matching Grant to Provinces (CMGP) 2020</t>
  </si>
  <si>
    <t>Oct 2020</t>
  </si>
  <si>
    <r>
      <rPr>
        <b/>
        <sz val="11"/>
        <color theme="1"/>
        <rFont val="Arial"/>
        <family val="2"/>
      </rPr>
      <t>Office of the President -</t>
    </r>
    <r>
      <rPr>
        <sz val="11"/>
        <color theme="1"/>
        <rFont val="Arial"/>
        <family val="2"/>
      </rPr>
      <t xml:space="preserve"> LGSF - Financial Assistance for use at Benguet General Hospital</t>
    </r>
  </si>
  <si>
    <t>Revolving Fund for Drugs and Medicines of Various District Hospitals under the Pooled Procurement System</t>
  </si>
  <si>
    <t>Revolving Fund</t>
  </si>
  <si>
    <t>Housing Lot - Wangal</t>
  </si>
  <si>
    <t>Various dates</t>
  </si>
  <si>
    <t>Continuing Fund/Project</t>
  </si>
  <si>
    <t>Provincial Counterpart for the Construction of Benguet Coffee Trading Center</t>
  </si>
  <si>
    <t>Provincial Counterpart to CHARMP II Sub-Projects</t>
  </si>
  <si>
    <t>Provincial Counterpart to Special Projects</t>
  </si>
  <si>
    <t>Donation from Philex Mines for Typhoon Victims of Benguet</t>
  </si>
  <si>
    <t>DLF</t>
  </si>
  <si>
    <t>RWMHEEF</t>
  </si>
  <si>
    <t xml:space="preserve">Donation from Reed Elsevier Philippines Lex Machina Team </t>
  </si>
  <si>
    <t>On-going</t>
  </si>
  <si>
    <t>Donation from Atty Gerard Felipe - Prizes for  the Benguet Youth Competition</t>
  </si>
  <si>
    <t>Adivay fund</t>
  </si>
  <si>
    <t>Financial Benefits from GenCo's -  ER 1-94  (DLF &amp; RWMHEEF)</t>
  </si>
  <si>
    <t>San Roque Power Corporation</t>
  </si>
  <si>
    <t>HEDCOR, Inc</t>
  </si>
  <si>
    <t>Luzon Hydro Corporation</t>
  </si>
  <si>
    <t>SN Aboitiz - Benguet</t>
  </si>
  <si>
    <t>SNAPBI - BHEPP</t>
  </si>
  <si>
    <t>SN - ABOITIZ CSR</t>
  </si>
  <si>
    <t>Various Infrastructure Projects</t>
  </si>
  <si>
    <t>Assistance in ensuring Good Governance in the Province of Benguet thru Strategic Management Enhancement</t>
  </si>
  <si>
    <t>Developing the Benguet Agri Eco Farm as an Agri-Innovation Center and Living Museum</t>
  </si>
  <si>
    <t>Interlocal Health Zone Fund</t>
  </si>
  <si>
    <t>Mt. Trail ILHZ</t>
  </si>
  <si>
    <t>2020</t>
  </si>
  <si>
    <t>BLISTT BeGH</t>
  </si>
  <si>
    <t xml:space="preserve">      CY 2015</t>
  </si>
  <si>
    <t xml:space="preserve">      CY 2016</t>
  </si>
  <si>
    <t xml:space="preserve">      CY 2017</t>
  </si>
  <si>
    <t xml:space="preserve">      CY 2018</t>
  </si>
  <si>
    <t xml:space="preserve">      CY 2019</t>
  </si>
  <si>
    <t xml:space="preserve">      CY 2020</t>
  </si>
  <si>
    <t xml:space="preserve">      Cash Donations from various donors</t>
  </si>
  <si>
    <t xml:space="preserve">     We hereby certify that we have reviewed the contents and hereby attest to the veracity and correctness of the data or information contained in this document.</t>
  </si>
  <si>
    <t>As of the 1st Quarter of CY 2021</t>
  </si>
  <si>
    <t>CONSOLIDATED QUARTERLY REPORT ON GOVERNMENT PROJECTS, PROGRAMS OR ACTIVITIES</t>
  </si>
  <si>
    <t xml:space="preserve">Grant of AHDP and CoVID-19 SRA </t>
  </si>
  <si>
    <t>Provision of Life Insurance, Accomodation, Transportation and Meals</t>
  </si>
  <si>
    <t>Repair of ADH</t>
  </si>
  <si>
    <t>Construction  of Temporary Treatment and Monitoring Facility</t>
  </si>
  <si>
    <t>Fund to cover funding requirment to aid in the recovery and reconstruction of the economy and livelihood in the LGUs that are directly affected by Taal Volcano eruption, Typhoon Quinta, Rolly and Ulysses</t>
  </si>
  <si>
    <t xml:space="preserve">         LP </t>
  </si>
  <si>
    <t xml:space="preserve">         GOP</t>
  </si>
  <si>
    <t>Procurement     Ongoing</t>
  </si>
  <si>
    <r>
      <t>Requested for realignment to augment funds for C</t>
    </r>
    <r>
      <rPr>
        <i/>
        <sz val="10"/>
        <color theme="1"/>
        <rFont val="Arial"/>
        <family val="2"/>
      </rPr>
      <t>OVID</t>
    </r>
    <r>
      <rPr>
        <sz val="10"/>
        <color theme="1"/>
        <rFont val="Arial"/>
        <family val="2"/>
      </rPr>
      <t xml:space="preserve"> 19 expenses</t>
    </r>
  </si>
  <si>
    <t>Disaster Risk Reduction and Management (DRRM) Fund:</t>
  </si>
  <si>
    <t>Realigned to augment funds for COVID 19 expenses</t>
  </si>
  <si>
    <t>Provincial Study Now Pay Later Program Fund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</si>
</sst>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409]d\-mmm\-yy;@"/>
  </numFmts>
  <fonts count="19" x14ac:knownFonts="1">
    <font>
      <sz val="11"/>
      <color theme="1"/>
      <name val="Calibri"/>
      <family val="2"/>
      <scheme val="minor"/>
    </font>
    <font>
      <sz val="11"/>
      <color theme="1"/>
      <name val="Calibri"/>
      <family val="2"/>
      <scheme val="minor"/>
    </font>
    <font>
      <sz val="11"/>
      <color theme="1"/>
      <name val="Arial"/>
      <family val="2"/>
    </font>
    <font>
      <sz val="11"/>
      <name val="Arial"/>
      <family val="2"/>
    </font>
    <font>
      <b/>
      <sz val="11"/>
      <color rgb="FF0070C0"/>
      <name val="Arial"/>
      <family val="2"/>
    </font>
    <font>
      <b/>
      <sz val="14"/>
      <color theme="1"/>
      <name val="Arial"/>
      <family val="2"/>
    </font>
    <font>
      <b/>
      <sz val="11"/>
      <color theme="1"/>
      <name val="Arial"/>
      <family val="2"/>
    </font>
    <font>
      <b/>
      <sz val="10"/>
      <color theme="1"/>
      <name val="Arial"/>
      <family val="2"/>
    </font>
    <font>
      <b/>
      <sz val="11"/>
      <name val="Arial"/>
      <family val="2"/>
    </font>
    <font>
      <sz val="10"/>
      <color theme="1"/>
      <name val="Arial"/>
      <family val="2"/>
    </font>
    <font>
      <i/>
      <sz val="11"/>
      <color theme="1"/>
      <name val="Arial"/>
      <family val="2"/>
    </font>
    <font>
      <sz val="11"/>
      <color rgb="FFFF0000"/>
      <name val="Arial"/>
      <family val="2"/>
    </font>
    <font>
      <sz val="11"/>
      <color rgb="FF0070C0"/>
      <name val="Arial"/>
      <family val="2"/>
    </font>
    <font>
      <i/>
      <sz val="10"/>
      <color theme="1"/>
      <name val="Arial"/>
      <family val="2"/>
    </font>
    <font>
      <sz val="12"/>
      <color theme="1"/>
      <name val="Arial"/>
      <family val="2"/>
    </font>
    <font>
      <b/>
      <sz val="9"/>
      <color indexed="81"/>
      <name val="Tahoma"/>
      <family val="2"/>
    </font>
    <font>
      <sz val="9"/>
      <color indexed="81"/>
      <name val="Tahoma"/>
      <family val="2"/>
    </font>
    <font>
      <b/>
      <sz val="8"/>
      <color theme="1"/>
      <name val="Arial"/>
      <family val="2"/>
    </font>
    <font>
      <b/>
      <sz val="12"/>
      <color rgb="FF0070C0"/>
      <name val="Arial"/>
      <family val="2"/>
    </font>
  </fonts>
  <fills count="2">
    <fill>
      <patternFill patternType="none"/>
    </fill>
    <fill>
      <patternFill patternType="gray125"/>
    </fill>
  </fills>
  <borders count="75">
    <border>
      <left/>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bottom style="double">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medium">
        <color indexed="64"/>
      </right>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hair">
        <color indexed="64"/>
      </top>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top style="medium">
        <color indexed="64"/>
      </top>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371">
    <xf numFmtId="0" fontId="0" fillId="0" borderId="0" xfId="0"/>
    <xf numFmtId="0" fontId="2" fillId="0" borderId="0" xfId="0" applyFont="1" applyAlignment="1">
      <alignment vertical="top"/>
    </xf>
    <xf numFmtId="0" fontId="2" fillId="0" borderId="0" xfId="0" applyFont="1" applyAlignment="1">
      <alignment horizontal="center" vertical="top"/>
    </xf>
    <xf numFmtId="164" fontId="2" fillId="0" borderId="0" xfId="1" applyFont="1" applyAlignment="1">
      <alignment vertical="top"/>
    </xf>
    <xf numFmtId="0" fontId="2" fillId="0" borderId="0" xfId="0" applyFont="1" applyAlignment="1">
      <alignment vertical="top" wrapText="1"/>
    </xf>
    <xf numFmtId="10" fontId="2" fillId="0" borderId="0" xfId="2" applyNumberFormat="1" applyFont="1" applyAlignment="1">
      <alignment horizontal="center" vertical="top"/>
    </xf>
    <xf numFmtId="0" fontId="3" fillId="0" borderId="0" xfId="0" applyFont="1" applyAlignment="1">
      <alignment vertical="top"/>
    </xf>
    <xf numFmtId="0" fontId="4" fillId="0" borderId="0" xfId="0" applyFont="1" applyAlignment="1">
      <alignment vertical="top"/>
    </xf>
    <xf numFmtId="0" fontId="6" fillId="0" borderId="0" xfId="0" applyFont="1" applyAlignment="1">
      <alignment vertical="top"/>
    </xf>
    <xf numFmtId="0" fontId="2" fillId="0" borderId="0" xfId="0" applyFont="1" applyAlignment="1">
      <alignment vertical="center"/>
    </xf>
    <xf numFmtId="0" fontId="4" fillId="0" borderId="0" xfId="0" applyFont="1" applyAlignment="1">
      <alignment vertical="center"/>
    </xf>
    <xf numFmtId="164" fontId="6" fillId="0" borderId="10" xfId="1" applyFont="1" applyBorder="1" applyAlignment="1">
      <alignment horizontal="center" vertical="center" wrapText="1"/>
    </xf>
    <xf numFmtId="0" fontId="6" fillId="0" borderId="12" xfId="0" applyFont="1" applyBorder="1" applyAlignment="1">
      <alignment vertical="center"/>
    </xf>
    <xf numFmtId="0" fontId="2" fillId="0" borderId="13" xfId="0" applyFont="1" applyBorder="1" applyAlignment="1">
      <alignment vertical="center"/>
    </xf>
    <xf numFmtId="164" fontId="2" fillId="0" borderId="15" xfId="1" applyFont="1" applyBorder="1" applyAlignment="1">
      <alignment vertical="center"/>
    </xf>
    <xf numFmtId="0" fontId="2" fillId="0" borderId="15" xfId="0" applyFont="1" applyBorder="1" applyAlignment="1">
      <alignment vertical="center" wrapText="1"/>
    </xf>
    <xf numFmtId="0" fontId="2" fillId="0" borderId="15" xfId="0" applyFont="1" applyBorder="1" applyAlignment="1">
      <alignment horizontal="center" vertical="center"/>
    </xf>
    <xf numFmtId="10" fontId="2" fillId="0" borderId="15" xfId="2" applyNumberFormat="1" applyFont="1" applyBorder="1" applyAlignment="1">
      <alignment horizontal="center" vertical="center"/>
    </xf>
    <xf numFmtId="164" fontId="2" fillId="0" borderId="13" xfId="1" applyFont="1" applyBorder="1" applyAlignment="1">
      <alignment vertical="center"/>
    </xf>
    <xf numFmtId="0" fontId="2" fillId="0" borderId="15" xfId="0" applyFont="1" applyBorder="1" applyAlignment="1">
      <alignment vertical="center"/>
    </xf>
    <xf numFmtId="0" fontId="3" fillId="0" borderId="16" xfId="0" applyFont="1" applyBorder="1" applyAlignment="1">
      <alignment vertical="center"/>
    </xf>
    <xf numFmtId="0" fontId="2" fillId="0" borderId="18" xfId="0" applyFont="1" applyBorder="1" applyAlignment="1">
      <alignment vertical="top"/>
    </xf>
    <xf numFmtId="0" fontId="2" fillId="0" borderId="19" xfId="0" applyFont="1" applyBorder="1" applyAlignment="1">
      <alignment vertical="top"/>
    </xf>
    <xf numFmtId="164" fontId="2" fillId="0" borderId="20" xfId="1" applyFont="1" applyBorder="1" applyAlignment="1">
      <alignment vertical="top"/>
    </xf>
    <xf numFmtId="165" fontId="2" fillId="0" borderId="20" xfId="0" applyNumberFormat="1" applyFont="1" applyBorder="1" applyAlignment="1">
      <alignment horizontal="center" vertical="top" wrapText="1"/>
    </xf>
    <xf numFmtId="165" fontId="2" fillId="0" borderId="20" xfId="0" applyNumberFormat="1" applyFont="1" applyBorder="1" applyAlignment="1">
      <alignment horizontal="center" vertical="top"/>
    </xf>
    <xf numFmtId="10" fontId="2" fillId="0" borderId="20" xfId="2" applyNumberFormat="1" applyFont="1" applyBorder="1" applyAlignment="1">
      <alignment horizontal="center" vertical="top"/>
    </xf>
    <xf numFmtId="164" fontId="2" fillId="0" borderId="19" xfId="1" applyFont="1" applyBorder="1" applyAlignment="1">
      <alignment vertical="top"/>
    </xf>
    <xf numFmtId="0" fontId="2" fillId="0" borderId="20" xfId="0" applyFont="1" applyBorder="1" applyAlignment="1">
      <alignment vertical="top"/>
    </xf>
    <xf numFmtId="164" fontId="3" fillId="0" borderId="21" xfId="0" applyNumberFormat="1" applyFont="1" applyBorder="1" applyAlignment="1">
      <alignment vertical="top"/>
    </xf>
    <xf numFmtId="164" fontId="3" fillId="0" borderId="21" xfId="0" applyNumberFormat="1" applyFont="1" applyBorder="1" applyAlignment="1">
      <alignment horizontal="center" vertical="top"/>
    </xf>
    <xf numFmtId="0" fontId="2" fillId="0" borderId="23" xfId="0" applyFont="1" applyBorder="1" applyAlignment="1">
      <alignment vertical="top"/>
    </xf>
    <xf numFmtId="0" fontId="2" fillId="0" borderId="24" xfId="0" applyFont="1" applyBorder="1" applyAlignment="1">
      <alignment vertical="top"/>
    </xf>
    <xf numFmtId="0" fontId="2" fillId="0" borderId="15" xfId="0" applyFont="1" applyBorder="1" applyAlignment="1">
      <alignment horizontal="center" vertical="top"/>
    </xf>
    <xf numFmtId="164" fontId="2" fillId="0" borderId="25" xfId="1" applyFont="1" applyBorder="1" applyAlignment="1">
      <alignment vertical="top"/>
    </xf>
    <xf numFmtId="165" fontId="2" fillId="0" borderId="25" xfId="0" applyNumberFormat="1" applyFont="1" applyBorder="1" applyAlignment="1">
      <alignment horizontal="center" vertical="top" wrapText="1"/>
    </xf>
    <xf numFmtId="165" fontId="2" fillId="0" borderId="25" xfId="0" applyNumberFormat="1" applyFont="1" applyBorder="1" applyAlignment="1">
      <alignment horizontal="center" vertical="top"/>
    </xf>
    <xf numFmtId="10" fontId="2" fillId="0" borderId="25" xfId="2" applyNumberFormat="1" applyFont="1" applyBorder="1" applyAlignment="1">
      <alignment horizontal="center" vertical="top"/>
    </xf>
    <xf numFmtId="164" fontId="2" fillId="0" borderId="24" xfId="1" applyFont="1" applyBorder="1" applyAlignment="1">
      <alignment vertical="top"/>
    </xf>
    <xf numFmtId="0" fontId="2" fillId="0" borderId="25" xfId="0" applyFont="1" applyBorder="1" applyAlignment="1">
      <alignment vertical="top"/>
    </xf>
    <xf numFmtId="164" fontId="3" fillId="0" borderId="26" xfId="0" applyNumberFormat="1" applyFont="1" applyBorder="1" applyAlignment="1">
      <alignment vertical="top"/>
    </xf>
    <xf numFmtId="37" fontId="3" fillId="0" borderId="26" xfId="0" applyNumberFormat="1" applyFont="1" applyBorder="1" applyAlignment="1">
      <alignment horizontal="center" vertical="top"/>
    </xf>
    <xf numFmtId="0" fontId="9" fillId="0" borderId="27" xfId="0" applyFont="1" applyBorder="1" applyAlignment="1">
      <alignment horizontal="center" vertical="top" wrapText="1"/>
    </xf>
    <xf numFmtId="164" fontId="2" fillId="0" borderId="0" xfId="0" applyNumberFormat="1" applyFont="1" applyAlignment="1">
      <alignment vertical="top"/>
    </xf>
    <xf numFmtId="164" fontId="3" fillId="0" borderId="26" xfId="0" applyNumberFormat="1" applyFont="1" applyBorder="1" applyAlignment="1">
      <alignment horizontal="center" vertical="top"/>
    </xf>
    <xf numFmtId="0" fontId="2" fillId="0" borderId="24" xfId="0" applyFont="1" applyBorder="1" applyAlignment="1">
      <alignment vertical="top" wrapText="1"/>
    </xf>
    <xf numFmtId="0" fontId="10" fillId="0" borderId="24" xfId="0" applyFont="1" applyBorder="1" applyAlignment="1">
      <alignment vertical="top" wrapText="1"/>
    </xf>
    <xf numFmtId="0" fontId="2" fillId="0" borderId="28" xfId="0" applyFont="1" applyBorder="1" applyAlignment="1">
      <alignment vertical="top"/>
    </xf>
    <xf numFmtId="0" fontId="2" fillId="0" borderId="30" xfId="0" applyFont="1" applyBorder="1" applyAlignment="1">
      <alignment horizontal="center" vertical="top"/>
    </xf>
    <xf numFmtId="164" fontId="2" fillId="0" borderId="31" xfId="1" applyFont="1" applyBorder="1" applyAlignment="1">
      <alignment vertical="top"/>
    </xf>
    <xf numFmtId="165" fontId="2" fillId="0" borderId="31" xfId="0" applyNumberFormat="1" applyFont="1" applyBorder="1" applyAlignment="1">
      <alignment horizontal="center" vertical="top" wrapText="1"/>
    </xf>
    <xf numFmtId="165" fontId="2" fillId="0" borderId="31" xfId="0" applyNumberFormat="1" applyFont="1" applyBorder="1" applyAlignment="1">
      <alignment horizontal="center" vertical="top"/>
    </xf>
    <xf numFmtId="10" fontId="2" fillId="0" borderId="31" xfId="2" applyNumberFormat="1" applyFont="1" applyBorder="1" applyAlignment="1">
      <alignment horizontal="center" vertical="top"/>
    </xf>
    <xf numFmtId="164" fontId="2" fillId="0" borderId="29" xfId="1" applyFont="1" applyBorder="1" applyAlignment="1">
      <alignment vertical="top"/>
    </xf>
    <xf numFmtId="0" fontId="2" fillId="0" borderId="31" xfId="0" applyFont="1" applyBorder="1" applyAlignment="1">
      <alignment vertical="top"/>
    </xf>
    <xf numFmtId="164" fontId="3" fillId="0" borderId="32" xfId="0" applyNumberFormat="1" applyFont="1" applyBorder="1" applyAlignment="1">
      <alignment vertical="top"/>
    </xf>
    <xf numFmtId="164" fontId="3" fillId="0" borderId="32" xfId="0" applyNumberFormat="1" applyFont="1" applyBorder="1" applyAlignment="1">
      <alignment horizontal="center" vertical="top"/>
    </xf>
    <xf numFmtId="165" fontId="2" fillId="0" borderId="15" xfId="0" applyNumberFormat="1" applyFont="1" applyBorder="1" applyAlignment="1">
      <alignment horizontal="center" vertical="center" wrapText="1"/>
    </xf>
    <xf numFmtId="165" fontId="2" fillId="0" borderId="15" xfId="0" applyNumberFormat="1" applyFont="1" applyBorder="1" applyAlignment="1">
      <alignment horizontal="center" vertical="center"/>
    </xf>
    <xf numFmtId="164" fontId="3" fillId="0" borderId="16" xfId="0" applyNumberFormat="1" applyFont="1" applyBorder="1" applyAlignment="1">
      <alignment vertical="center"/>
    </xf>
    <xf numFmtId="164" fontId="3" fillId="0" borderId="16" xfId="0" applyNumberFormat="1" applyFont="1" applyBorder="1" applyAlignment="1">
      <alignment horizontal="center" vertical="center"/>
    </xf>
    <xf numFmtId="165" fontId="10" fillId="0" borderId="20" xfId="0" applyNumberFormat="1" applyFont="1" applyBorder="1" applyAlignment="1">
      <alignment horizontal="center" vertical="top" wrapText="1"/>
    </xf>
    <xf numFmtId="164" fontId="3" fillId="0" borderId="20" xfId="0" applyNumberFormat="1" applyFont="1" applyFill="1" applyBorder="1" applyAlignment="1">
      <alignment vertical="top"/>
    </xf>
    <xf numFmtId="164" fontId="3" fillId="0" borderId="25" xfId="0" applyNumberFormat="1" applyFont="1" applyBorder="1" applyAlignment="1">
      <alignment vertical="top"/>
    </xf>
    <xf numFmtId="0" fontId="2" fillId="0" borderId="23" xfId="0" applyFont="1" applyFill="1" applyBorder="1" applyAlignment="1">
      <alignment vertical="top"/>
    </xf>
    <xf numFmtId="0" fontId="2" fillId="0" borderId="24" xfId="0" applyFont="1" applyFill="1" applyBorder="1" applyAlignment="1">
      <alignment horizontal="left" vertical="top" wrapText="1"/>
    </xf>
    <xf numFmtId="0" fontId="2" fillId="0" borderId="15" xfId="0" applyFont="1" applyFill="1" applyBorder="1" applyAlignment="1">
      <alignment horizontal="center" vertical="top"/>
    </xf>
    <xf numFmtId="164" fontId="2" fillId="0" borderId="25" xfId="1" applyFont="1" applyFill="1" applyBorder="1" applyAlignment="1">
      <alignment vertical="top"/>
    </xf>
    <xf numFmtId="165" fontId="2" fillId="0" borderId="25" xfId="0" applyNumberFormat="1" applyFont="1" applyFill="1" applyBorder="1" applyAlignment="1">
      <alignment horizontal="center" vertical="top" wrapText="1"/>
    </xf>
    <xf numFmtId="165" fontId="2" fillId="0" borderId="25" xfId="0" applyNumberFormat="1" applyFont="1" applyFill="1" applyBorder="1" applyAlignment="1">
      <alignment horizontal="center" vertical="top"/>
    </xf>
    <xf numFmtId="10" fontId="2" fillId="0" borderId="25" xfId="2" applyNumberFormat="1" applyFont="1" applyFill="1" applyBorder="1" applyAlignment="1">
      <alignment horizontal="center" vertical="top"/>
    </xf>
    <xf numFmtId="0" fontId="2" fillId="0" borderId="25" xfId="0" applyFont="1" applyFill="1" applyBorder="1" applyAlignment="1">
      <alignment vertical="top"/>
    </xf>
    <xf numFmtId="164" fontId="3" fillId="0" borderId="26" xfId="0" applyNumberFormat="1" applyFont="1" applyFill="1" applyBorder="1" applyAlignment="1">
      <alignment vertical="top"/>
    </xf>
    <xf numFmtId="164" fontId="3" fillId="0" borderId="26" xfId="0" applyNumberFormat="1" applyFont="1" applyFill="1" applyBorder="1" applyAlignment="1">
      <alignment horizontal="center" vertical="top"/>
    </xf>
    <xf numFmtId="0" fontId="2" fillId="0" borderId="0" xfId="0" applyFont="1" applyFill="1" applyAlignment="1">
      <alignment vertical="top"/>
    </xf>
    <xf numFmtId="0" fontId="4" fillId="0" borderId="0" xfId="0" applyFont="1" applyFill="1" applyAlignment="1">
      <alignment vertical="top"/>
    </xf>
    <xf numFmtId="164" fontId="2" fillId="0" borderId="24" xfId="1" applyFont="1" applyFill="1" applyBorder="1" applyAlignment="1">
      <alignment vertical="top"/>
    </xf>
    <xf numFmtId="164" fontId="2" fillId="0" borderId="26" xfId="1" applyFont="1" applyFill="1" applyBorder="1" applyAlignment="1">
      <alignment horizontal="center" vertical="top"/>
    </xf>
    <xf numFmtId="164" fontId="2" fillId="0" borderId="0" xfId="0" applyNumberFormat="1" applyFont="1" applyFill="1" applyBorder="1" applyAlignment="1">
      <alignment vertical="top"/>
    </xf>
    <xf numFmtId="164" fontId="2" fillId="0" borderId="0" xfId="0" applyNumberFormat="1" applyFont="1" applyFill="1" applyAlignment="1">
      <alignment vertical="top"/>
    </xf>
    <xf numFmtId="164" fontId="11" fillId="0" borderId="0" xfId="0" applyNumberFormat="1" applyFont="1" applyFill="1" applyAlignment="1">
      <alignment vertical="top"/>
    </xf>
    <xf numFmtId="164" fontId="4" fillId="0" borderId="0" xfId="0" applyNumberFormat="1" applyFont="1" applyFill="1" applyAlignment="1">
      <alignment vertical="top"/>
    </xf>
    <xf numFmtId="164" fontId="2" fillId="0" borderId="0" xfId="0" applyNumberFormat="1" applyFont="1" applyAlignment="1">
      <alignment vertical="center"/>
    </xf>
    <xf numFmtId="0" fontId="2" fillId="0" borderId="23" xfId="0" applyFont="1" applyBorder="1" applyAlignment="1">
      <alignment vertical="center"/>
    </xf>
    <xf numFmtId="0" fontId="2" fillId="0" borderId="24" xfId="0" applyFont="1" applyBorder="1" applyAlignment="1">
      <alignment vertical="center" wrapText="1"/>
    </xf>
    <xf numFmtId="164" fontId="2" fillId="0" borderId="25" xfId="1" applyFont="1" applyBorder="1" applyAlignment="1">
      <alignment vertical="center"/>
    </xf>
    <xf numFmtId="165" fontId="2" fillId="0" borderId="25" xfId="0" applyNumberFormat="1" applyFont="1" applyBorder="1" applyAlignment="1">
      <alignment horizontal="center" vertical="center" wrapText="1"/>
    </xf>
    <xf numFmtId="165" fontId="2" fillId="0" borderId="25" xfId="0" applyNumberFormat="1" applyFont="1" applyBorder="1" applyAlignment="1">
      <alignment horizontal="center" vertical="center"/>
    </xf>
    <xf numFmtId="10" fontId="2" fillId="0" borderId="25" xfId="2" applyNumberFormat="1" applyFont="1" applyBorder="1" applyAlignment="1">
      <alignment horizontal="center" vertical="center"/>
    </xf>
    <xf numFmtId="0" fontId="2" fillId="0" borderId="25" xfId="0" applyFont="1" applyBorder="1" applyAlignment="1">
      <alignment vertical="center"/>
    </xf>
    <xf numFmtId="164" fontId="3" fillId="0" borderId="26" xfId="0" applyNumberFormat="1" applyFont="1" applyFill="1" applyBorder="1" applyAlignment="1">
      <alignment vertical="center"/>
    </xf>
    <xf numFmtId="164" fontId="3" fillId="0" borderId="26" xfId="0" applyNumberFormat="1" applyFont="1" applyBorder="1" applyAlignment="1">
      <alignment horizontal="center" vertical="center"/>
    </xf>
    <xf numFmtId="0" fontId="2" fillId="0" borderId="29" xfId="0" applyFont="1" applyBorder="1" applyAlignment="1">
      <alignment vertical="top" wrapText="1"/>
    </xf>
    <xf numFmtId="0" fontId="2" fillId="0" borderId="13" xfId="0" applyFont="1" applyBorder="1" applyAlignment="1">
      <alignment vertical="top" wrapText="1"/>
    </xf>
    <xf numFmtId="0" fontId="2" fillId="0" borderId="15" xfId="0" applyFont="1" applyBorder="1" applyAlignment="1">
      <alignment horizontal="center" vertical="center" wrapText="1"/>
    </xf>
    <xf numFmtId="164" fontId="2" fillId="0" borderId="15" xfId="1" applyFont="1" applyBorder="1" applyAlignment="1">
      <alignment vertical="top"/>
    </xf>
    <xf numFmtId="165" fontId="2" fillId="0" borderId="15" xfId="0" applyNumberFormat="1" applyFont="1" applyBorder="1" applyAlignment="1">
      <alignment horizontal="center" vertical="top" wrapText="1"/>
    </xf>
    <xf numFmtId="165" fontId="2" fillId="0" borderId="15" xfId="0" applyNumberFormat="1" applyFont="1" applyBorder="1" applyAlignment="1">
      <alignment horizontal="center" vertical="top"/>
    </xf>
    <xf numFmtId="10" fontId="2" fillId="0" borderId="15" xfId="2" applyNumberFormat="1" applyFont="1" applyBorder="1" applyAlignment="1">
      <alignment horizontal="center" vertical="top"/>
    </xf>
    <xf numFmtId="164" fontId="2" fillId="0" borderId="13" xfId="1" applyFont="1" applyBorder="1" applyAlignment="1">
      <alignment vertical="top"/>
    </xf>
    <xf numFmtId="0" fontId="2" fillId="0" borderId="15" xfId="0" applyFont="1" applyBorder="1" applyAlignment="1">
      <alignment vertical="top"/>
    </xf>
    <xf numFmtId="164" fontId="3" fillId="0" borderId="16" xfId="0" applyNumberFormat="1" applyFont="1" applyFill="1" applyBorder="1" applyAlignment="1">
      <alignment vertical="top"/>
    </xf>
    <xf numFmtId="164" fontId="3" fillId="0" borderId="16" xfId="0" applyNumberFormat="1" applyFont="1" applyBorder="1" applyAlignment="1">
      <alignment horizontal="center" vertical="top"/>
    </xf>
    <xf numFmtId="0" fontId="2" fillId="0" borderId="12" xfId="0" applyFont="1" applyBorder="1" applyAlignment="1">
      <alignment vertical="top"/>
    </xf>
    <xf numFmtId="164" fontId="4" fillId="0" borderId="0" xfId="0" applyNumberFormat="1" applyFont="1" applyAlignment="1">
      <alignment vertical="top"/>
    </xf>
    <xf numFmtId="164" fontId="11" fillId="0" borderId="0" xfId="0" applyNumberFormat="1" applyFont="1" applyAlignment="1">
      <alignment vertical="center"/>
    </xf>
    <xf numFmtId="0" fontId="2" fillId="0" borderId="19" xfId="0" applyFont="1" applyBorder="1" applyAlignment="1">
      <alignment horizontal="left" vertical="top" wrapText="1"/>
    </xf>
    <xf numFmtId="49" fontId="13" fillId="0" borderId="20" xfId="0" applyNumberFormat="1" applyFont="1" applyBorder="1" applyAlignment="1">
      <alignment horizontal="center" vertical="top" wrapText="1"/>
    </xf>
    <xf numFmtId="164" fontId="3" fillId="0" borderId="20" xfId="0" applyNumberFormat="1" applyFont="1" applyBorder="1" applyAlignment="1">
      <alignment vertical="top"/>
    </xf>
    <xf numFmtId="0" fontId="2" fillId="0" borderId="15" xfId="0" applyFont="1" applyBorder="1" applyAlignment="1">
      <alignment vertical="top" wrapText="1"/>
    </xf>
    <xf numFmtId="49" fontId="9" fillId="0" borderId="20" xfId="0" applyNumberFormat="1" applyFont="1" applyBorder="1" applyAlignment="1">
      <alignment horizontal="center" vertical="top" wrapText="1"/>
    </xf>
    <xf numFmtId="0" fontId="2" fillId="0" borderId="24" xfId="0" applyFont="1" applyBorder="1" applyAlignment="1">
      <alignment horizontal="left" vertical="top" wrapText="1"/>
    </xf>
    <xf numFmtId="49" fontId="9" fillId="0" borderId="25" xfId="0" applyNumberFormat="1" applyFont="1" applyBorder="1" applyAlignment="1">
      <alignment horizontal="center" vertical="top" wrapText="1"/>
    </xf>
    <xf numFmtId="0" fontId="2" fillId="0" borderId="41" xfId="0" applyFont="1" applyBorder="1" applyAlignment="1">
      <alignment vertical="top"/>
    </xf>
    <xf numFmtId="0" fontId="2" fillId="0" borderId="42" xfId="0" applyFont="1" applyBorder="1" applyAlignment="1">
      <alignment horizontal="left" vertical="top" wrapText="1"/>
    </xf>
    <xf numFmtId="0" fontId="2" fillId="0" borderId="30" xfId="0" applyFont="1" applyBorder="1" applyAlignment="1">
      <alignment vertical="top" wrapText="1"/>
    </xf>
    <xf numFmtId="164" fontId="2" fillId="0" borderId="30" xfId="1" applyFont="1" applyBorder="1" applyAlignment="1">
      <alignment vertical="top"/>
    </xf>
    <xf numFmtId="49" fontId="9" fillId="0" borderId="30" xfId="0" applyNumberFormat="1" applyFont="1" applyBorder="1" applyAlignment="1">
      <alignment horizontal="center" vertical="top" wrapText="1"/>
    </xf>
    <xf numFmtId="165" fontId="2" fillId="0" borderId="30" xfId="0" applyNumberFormat="1" applyFont="1" applyBorder="1" applyAlignment="1">
      <alignment horizontal="center" vertical="top"/>
    </xf>
    <xf numFmtId="10" fontId="2" fillId="0" borderId="30" xfId="2" applyNumberFormat="1" applyFont="1" applyBorder="1" applyAlignment="1">
      <alignment horizontal="center" vertical="top"/>
    </xf>
    <xf numFmtId="0" fontId="2" fillId="0" borderId="30" xfId="0" applyFont="1" applyBorder="1" applyAlignment="1">
      <alignment vertical="top"/>
    </xf>
    <xf numFmtId="164" fontId="3" fillId="0" borderId="43" xfId="0" applyNumberFormat="1" applyFont="1" applyBorder="1" applyAlignment="1">
      <alignment vertical="top"/>
    </xf>
    <xf numFmtId="164" fontId="3" fillId="0" borderId="43" xfId="0" applyNumberFormat="1" applyFont="1" applyBorder="1" applyAlignment="1">
      <alignment horizontal="center" vertical="top"/>
    </xf>
    <xf numFmtId="0" fontId="2" fillId="0" borderId="45" xfId="0" applyFont="1" applyBorder="1" applyAlignment="1">
      <alignment vertical="top"/>
    </xf>
    <xf numFmtId="0" fontId="2" fillId="0" borderId="30" xfId="0" applyFont="1" applyBorder="1" applyAlignment="1">
      <alignment horizontal="center" vertical="top" wrapText="1"/>
    </xf>
    <xf numFmtId="165" fontId="2" fillId="0" borderId="30" xfId="0" applyNumberFormat="1" applyFont="1" applyBorder="1" applyAlignment="1">
      <alignment horizontal="center" vertical="top" wrapText="1"/>
    </xf>
    <xf numFmtId="0" fontId="2" fillId="0" borderId="49" xfId="0" applyFont="1" applyBorder="1" applyAlignment="1">
      <alignment horizontal="center" vertical="top" wrapText="1"/>
    </xf>
    <xf numFmtId="164" fontId="2" fillId="0" borderId="49" xfId="1" applyFont="1" applyBorder="1" applyAlignment="1">
      <alignment vertical="top"/>
    </xf>
    <xf numFmtId="165" fontId="2" fillId="0" borderId="49" xfId="0" applyNumberFormat="1" applyFont="1" applyBorder="1" applyAlignment="1">
      <alignment horizontal="center" vertical="top" wrapText="1"/>
    </xf>
    <xf numFmtId="165" fontId="2" fillId="0" borderId="49" xfId="0" applyNumberFormat="1" applyFont="1" applyBorder="1" applyAlignment="1">
      <alignment horizontal="center" vertical="top"/>
    </xf>
    <xf numFmtId="10" fontId="2" fillId="0" borderId="49" xfId="2" applyNumberFormat="1" applyFont="1" applyBorder="1" applyAlignment="1">
      <alignment horizontal="center" vertical="top"/>
    </xf>
    <xf numFmtId="0" fontId="2" fillId="0" borderId="49" xfId="0" applyFont="1" applyBorder="1" applyAlignment="1">
      <alignment vertical="top"/>
    </xf>
    <xf numFmtId="164" fontId="3" fillId="0" borderId="49" xfId="0" applyNumberFormat="1" applyFont="1" applyBorder="1" applyAlignment="1">
      <alignment vertical="top"/>
    </xf>
    <xf numFmtId="164" fontId="3" fillId="0" borderId="50" xfId="0" applyNumberFormat="1" applyFont="1" applyBorder="1" applyAlignment="1">
      <alignment vertical="top"/>
    </xf>
    <xf numFmtId="164" fontId="2" fillId="0" borderId="42" xfId="1" applyFont="1" applyBorder="1" applyAlignment="1">
      <alignment vertical="top"/>
    </xf>
    <xf numFmtId="164" fontId="3" fillId="0" borderId="30" xfId="0" applyNumberFormat="1" applyFont="1" applyBorder="1" applyAlignment="1">
      <alignment vertical="top"/>
    </xf>
    <xf numFmtId="164" fontId="2" fillId="0" borderId="53" xfId="1" applyFont="1" applyBorder="1" applyAlignment="1">
      <alignment vertical="top"/>
    </xf>
    <xf numFmtId="0" fontId="2" fillId="0" borderId="53" xfId="0" applyFont="1" applyBorder="1" applyAlignment="1">
      <alignment horizontal="center" vertical="top" wrapText="1"/>
    </xf>
    <xf numFmtId="164" fontId="3" fillId="0" borderId="16" xfId="0" applyNumberFormat="1" applyFont="1" applyBorder="1" applyAlignment="1">
      <alignment vertical="top"/>
    </xf>
    <xf numFmtId="0" fontId="2" fillId="0" borderId="52" xfId="0" applyFont="1" applyBorder="1" applyAlignment="1">
      <alignment horizontal="left" vertical="top"/>
    </xf>
    <xf numFmtId="165" fontId="2" fillId="0" borderId="53" xfId="0" applyNumberFormat="1" applyFont="1" applyBorder="1" applyAlignment="1">
      <alignment horizontal="center" vertical="top" wrapText="1"/>
    </xf>
    <xf numFmtId="165" fontId="2" fillId="0" borderId="53" xfId="0" applyNumberFormat="1" applyFont="1" applyBorder="1" applyAlignment="1">
      <alignment horizontal="center" vertical="top"/>
    </xf>
    <xf numFmtId="10" fontId="2" fillId="0" borderId="53" xfId="2" applyNumberFormat="1" applyFont="1" applyBorder="1" applyAlignment="1">
      <alignment horizontal="center" vertical="top"/>
    </xf>
    <xf numFmtId="164" fontId="2" fillId="0" borderId="45" xfId="1" applyFont="1" applyBorder="1" applyAlignment="1">
      <alignment vertical="top"/>
    </xf>
    <xf numFmtId="0" fontId="2" fillId="0" borderId="53" xfId="0" applyFont="1" applyBorder="1" applyAlignment="1">
      <alignment vertical="top"/>
    </xf>
    <xf numFmtId="164" fontId="3" fillId="0" borderId="54" xfId="0" applyNumberFormat="1" applyFont="1" applyBorder="1" applyAlignment="1">
      <alignment vertical="top"/>
    </xf>
    <xf numFmtId="164" fontId="3" fillId="0" borderId="53" xfId="0" applyNumberFormat="1" applyFont="1" applyBorder="1" applyAlignment="1">
      <alignment vertical="top"/>
    </xf>
    <xf numFmtId="0" fontId="2" fillId="0" borderId="56" xfId="0" applyFont="1" applyBorder="1" applyAlignment="1">
      <alignment vertical="top"/>
    </xf>
    <xf numFmtId="0" fontId="2" fillId="0" borderId="34" xfId="0" applyFont="1" applyBorder="1" applyAlignment="1">
      <alignment horizontal="center" vertical="top" wrapText="1"/>
    </xf>
    <xf numFmtId="164" fontId="2" fillId="0" borderId="34" xfId="1" applyFont="1" applyBorder="1" applyAlignment="1">
      <alignment vertical="top"/>
    </xf>
    <xf numFmtId="165" fontId="2" fillId="0" borderId="34" xfId="0" applyNumberFormat="1" applyFont="1" applyBorder="1" applyAlignment="1">
      <alignment horizontal="center" vertical="top"/>
    </xf>
    <xf numFmtId="10" fontId="2" fillId="0" borderId="34" xfId="2" applyNumberFormat="1" applyFont="1" applyBorder="1" applyAlignment="1">
      <alignment horizontal="center" vertical="top"/>
    </xf>
    <xf numFmtId="164" fontId="2" fillId="0" borderId="56" xfId="1" applyFont="1" applyBorder="1" applyAlignment="1">
      <alignment vertical="top"/>
    </xf>
    <xf numFmtId="0" fontId="2" fillId="0" borderId="34" xfId="0" applyFont="1" applyBorder="1" applyAlignment="1">
      <alignment vertical="top"/>
    </xf>
    <xf numFmtId="164" fontId="3" fillId="0" borderId="57" xfId="0" applyNumberFormat="1" applyFont="1" applyBorder="1" applyAlignment="1">
      <alignment vertical="top"/>
    </xf>
    <xf numFmtId="10" fontId="2" fillId="0" borderId="37" xfId="2" applyNumberFormat="1" applyFont="1" applyBorder="1" applyAlignment="1">
      <alignment horizontal="center" vertical="top"/>
    </xf>
    <xf numFmtId="0" fontId="2" fillId="0" borderId="15" xfId="0" applyFont="1" applyBorder="1" applyAlignment="1">
      <alignment horizontal="center" vertical="top" wrapText="1"/>
    </xf>
    <xf numFmtId="0" fontId="2" fillId="0" borderId="18" xfId="0" applyFont="1" applyBorder="1" applyAlignment="1">
      <alignment vertical="center"/>
    </xf>
    <xf numFmtId="0" fontId="2" fillId="0" borderId="19" xfId="0" applyFont="1" applyBorder="1" applyAlignment="1">
      <alignment vertical="center"/>
    </xf>
    <xf numFmtId="164" fontId="2" fillId="0" borderId="20" xfId="1" applyFont="1" applyBorder="1" applyAlignment="1">
      <alignment vertical="center"/>
    </xf>
    <xf numFmtId="165" fontId="9" fillId="0" borderId="20" xfId="0" applyNumberFormat="1" applyFont="1" applyBorder="1" applyAlignment="1">
      <alignment horizontal="center" vertical="center" wrapText="1"/>
    </xf>
    <xf numFmtId="165" fontId="2" fillId="0" borderId="20" xfId="0" applyNumberFormat="1" applyFont="1" applyBorder="1" applyAlignment="1">
      <alignment horizontal="center" vertical="center"/>
    </xf>
    <xf numFmtId="10" fontId="2" fillId="0" borderId="20" xfId="2" applyNumberFormat="1" applyFont="1" applyBorder="1" applyAlignment="1">
      <alignment horizontal="center" vertical="center"/>
    </xf>
    <xf numFmtId="164" fontId="2" fillId="0" borderId="19" xfId="1" applyFont="1" applyBorder="1" applyAlignment="1">
      <alignment vertical="center"/>
    </xf>
    <xf numFmtId="0" fontId="2" fillId="0" borderId="20" xfId="0" applyFont="1" applyBorder="1" applyAlignment="1">
      <alignment vertical="center"/>
    </xf>
    <xf numFmtId="164" fontId="3" fillId="0" borderId="21" xfId="0" applyNumberFormat="1" applyFont="1" applyBorder="1" applyAlignment="1">
      <alignment vertical="center"/>
    </xf>
    <xf numFmtId="164" fontId="4" fillId="0" borderId="0" xfId="0" applyNumberFormat="1" applyFont="1" applyAlignment="1">
      <alignment vertical="center"/>
    </xf>
    <xf numFmtId="0" fontId="2" fillId="0" borderId="23" xfId="0" applyFont="1" applyBorder="1" applyAlignment="1">
      <alignment vertical="center" wrapText="1"/>
    </xf>
    <xf numFmtId="165" fontId="9" fillId="0" borderId="25" xfId="0" applyNumberFormat="1" applyFont="1" applyBorder="1" applyAlignment="1">
      <alignment horizontal="center" vertical="center" wrapText="1"/>
    </xf>
    <xf numFmtId="164" fontId="2" fillId="0" borderId="24" xfId="1" applyFont="1" applyBorder="1" applyAlignment="1">
      <alignment vertical="center"/>
    </xf>
    <xf numFmtId="164" fontId="3" fillId="0" borderId="26" xfId="0" applyNumberFormat="1" applyFont="1" applyBorder="1" applyAlignment="1">
      <alignment vertical="center"/>
    </xf>
    <xf numFmtId="0" fontId="2" fillId="0" borderId="23" xfId="0" applyFont="1" applyBorder="1" applyAlignment="1">
      <alignment vertical="top" wrapText="1"/>
    </xf>
    <xf numFmtId="0" fontId="2" fillId="0" borderId="28" xfId="0" applyFont="1" applyBorder="1" applyAlignment="1">
      <alignment vertical="top" wrapText="1"/>
    </xf>
    <xf numFmtId="0" fontId="2" fillId="0" borderId="30" xfId="0" applyFont="1" applyBorder="1" applyAlignment="1">
      <alignment horizontal="center" vertical="top" wrapText="1"/>
    </xf>
    <xf numFmtId="165" fontId="2" fillId="0" borderId="20" xfId="0" quotePrefix="1" applyNumberFormat="1" applyFont="1" applyBorder="1" applyAlignment="1">
      <alignment horizontal="center" vertical="top" wrapText="1"/>
    </xf>
    <xf numFmtId="164" fontId="3" fillId="0" borderId="15" xfId="0" applyNumberFormat="1" applyFont="1" applyBorder="1" applyAlignment="1">
      <alignment vertical="top"/>
    </xf>
    <xf numFmtId="0" fontId="2" fillId="0" borderId="0" xfId="0" applyFont="1" applyBorder="1" applyAlignment="1">
      <alignment vertical="top"/>
    </xf>
    <xf numFmtId="0" fontId="4" fillId="0" borderId="0" xfId="0" applyFont="1" applyBorder="1" applyAlignment="1">
      <alignment vertical="top"/>
    </xf>
    <xf numFmtId="0" fontId="2" fillId="0" borderId="35" xfId="0" applyFont="1" applyBorder="1" applyAlignment="1">
      <alignment vertical="top"/>
    </xf>
    <xf numFmtId="0" fontId="2" fillId="0" borderId="36" xfId="0" applyFont="1" applyBorder="1" applyAlignment="1">
      <alignment vertical="top"/>
    </xf>
    <xf numFmtId="0" fontId="2" fillId="0" borderId="37" xfId="0" applyFont="1" applyBorder="1" applyAlignment="1">
      <alignment horizontal="center" vertical="center" wrapText="1"/>
    </xf>
    <xf numFmtId="164" fontId="3" fillId="0" borderId="37" xfId="0" applyNumberFormat="1" applyFont="1" applyBorder="1" applyAlignment="1">
      <alignment vertical="top"/>
    </xf>
    <xf numFmtId="165" fontId="2" fillId="0" borderId="37" xfId="0" quotePrefix="1" applyNumberFormat="1" applyFont="1" applyBorder="1" applyAlignment="1">
      <alignment horizontal="center" vertical="top" wrapText="1"/>
    </xf>
    <xf numFmtId="165" fontId="2" fillId="0" borderId="37" xfId="0" applyNumberFormat="1" applyFont="1" applyBorder="1" applyAlignment="1">
      <alignment horizontal="center" vertical="top"/>
    </xf>
    <xf numFmtId="164" fontId="2" fillId="0" borderId="37" xfId="1" applyFont="1" applyBorder="1" applyAlignment="1">
      <alignment vertical="top"/>
    </xf>
    <xf numFmtId="0" fontId="2" fillId="0" borderId="37" xfId="0" applyFont="1" applyBorder="1" applyAlignment="1">
      <alignment vertical="top"/>
    </xf>
    <xf numFmtId="164" fontId="3" fillId="0" borderId="39" xfId="0" applyNumberFormat="1" applyFont="1" applyBorder="1" applyAlignment="1">
      <alignment vertical="top"/>
    </xf>
    <xf numFmtId="0" fontId="2" fillId="0" borderId="35" xfId="0" applyFont="1" applyBorder="1" applyAlignment="1">
      <alignment vertical="center"/>
    </xf>
    <xf numFmtId="0" fontId="6" fillId="0" borderId="36" xfId="0" applyFont="1" applyBorder="1" applyAlignment="1">
      <alignment vertical="center"/>
    </xf>
    <xf numFmtId="0" fontId="6" fillId="0" borderId="37" xfId="0" applyFont="1" applyBorder="1" applyAlignment="1">
      <alignment horizontal="center" vertical="center"/>
    </xf>
    <xf numFmtId="164" fontId="6" fillId="0" borderId="37" xfId="1" applyFont="1" applyBorder="1" applyAlignment="1">
      <alignment vertical="center"/>
    </xf>
    <xf numFmtId="0" fontId="6" fillId="0" borderId="37" xfId="0" applyFont="1" applyBorder="1" applyAlignment="1">
      <alignment vertical="center" wrapText="1"/>
    </xf>
    <xf numFmtId="0" fontId="6" fillId="0" borderId="37" xfId="0" applyFont="1" applyBorder="1" applyAlignment="1">
      <alignment vertical="center"/>
    </xf>
    <xf numFmtId="10" fontId="6" fillId="0" borderId="37" xfId="2" applyNumberFormat="1" applyFont="1" applyBorder="1" applyAlignment="1">
      <alignment horizontal="center" vertical="center"/>
    </xf>
    <xf numFmtId="164" fontId="6" fillId="0" borderId="39" xfId="1" applyFont="1" applyBorder="1" applyAlignment="1">
      <alignment vertical="center"/>
    </xf>
    <xf numFmtId="0" fontId="6" fillId="0" borderId="0" xfId="0" applyFont="1" applyBorder="1" applyAlignment="1">
      <alignment vertical="top"/>
    </xf>
    <xf numFmtId="0" fontId="6" fillId="0" borderId="0" xfId="0" applyFont="1" applyBorder="1" applyAlignment="1">
      <alignment horizontal="center" vertical="top"/>
    </xf>
    <xf numFmtId="164" fontId="6" fillId="0" borderId="0" xfId="1" applyFont="1" applyBorder="1" applyAlignment="1">
      <alignment vertical="top"/>
    </xf>
    <xf numFmtId="0" fontId="6" fillId="0" borderId="0" xfId="0" applyFont="1" applyBorder="1" applyAlignment="1">
      <alignment vertical="top" wrapText="1"/>
    </xf>
    <xf numFmtId="10" fontId="6" fillId="0" borderId="0" xfId="2" applyNumberFormat="1" applyFont="1" applyBorder="1" applyAlignment="1">
      <alignment horizontal="center" vertical="top"/>
    </xf>
    <xf numFmtId="164" fontId="3" fillId="0" borderId="0" xfId="0" applyNumberFormat="1" applyFont="1" applyAlignment="1">
      <alignment vertical="top"/>
    </xf>
    <xf numFmtId="164" fontId="2" fillId="0" borderId="0" xfId="1" applyFont="1" applyAlignment="1">
      <alignment horizontal="center" vertical="top"/>
    </xf>
    <xf numFmtId="164" fontId="2" fillId="0" borderId="0" xfId="1" applyFont="1" applyAlignment="1">
      <alignment horizontal="center" vertical="top" wrapText="1"/>
    </xf>
    <xf numFmtId="0" fontId="4" fillId="0" borderId="0" xfId="0" applyFont="1" applyAlignment="1">
      <alignment horizontal="center" vertical="top"/>
    </xf>
    <xf numFmtId="0" fontId="12" fillId="0" borderId="0" xfId="0" applyFont="1" applyAlignment="1">
      <alignment vertical="top"/>
    </xf>
    <xf numFmtId="164" fontId="2" fillId="0" borderId="0" xfId="1" applyFont="1" applyFill="1" applyBorder="1" applyAlignment="1">
      <alignment vertical="top"/>
    </xf>
    <xf numFmtId="0" fontId="2" fillId="0" borderId="12" xfId="0" applyFont="1" applyFill="1" applyBorder="1" applyAlignment="1">
      <alignment vertical="top"/>
    </xf>
    <xf numFmtId="164" fontId="2" fillId="0" borderId="15" xfId="1" applyFont="1" applyFill="1" applyBorder="1" applyAlignment="1">
      <alignment vertical="top"/>
    </xf>
    <xf numFmtId="165" fontId="2" fillId="0" borderId="63" xfId="0" applyNumberFormat="1" applyFont="1" applyFill="1" applyBorder="1" applyAlignment="1">
      <alignment horizontal="center" vertical="top" wrapText="1"/>
    </xf>
    <xf numFmtId="165" fontId="2" fillId="0" borderId="15" xfId="0" applyNumberFormat="1" applyFont="1" applyFill="1" applyBorder="1" applyAlignment="1">
      <alignment horizontal="center" vertical="top"/>
    </xf>
    <xf numFmtId="0" fontId="2" fillId="0" borderId="15" xfId="0" applyFont="1" applyFill="1" applyBorder="1" applyAlignment="1">
      <alignment vertical="top"/>
    </xf>
    <xf numFmtId="164" fontId="2" fillId="0" borderId="16" xfId="1" applyFont="1" applyFill="1" applyBorder="1" applyAlignment="1">
      <alignment horizontal="center" vertical="top"/>
    </xf>
    <xf numFmtId="0" fontId="2" fillId="0" borderId="59" xfId="0" applyFont="1" applyBorder="1" applyAlignment="1">
      <alignment vertical="top"/>
    </xf>
    <xf numFmtId="0" fontId="2" fillId="0" borderId="37" xfId="0" applyFont="1" applyBorder="1" applyAlignment="1">
      <alignment horizontal="center" vertical="top"/>
    </xf>
    <xf numFmtId="164" fontId="2" fillId="0" borderId="38" xfId="1" applyFont="1" applyBorder="1" applyAlignment="1">
      <alignment vertical="top"/>
    </xf>
    <xf numFmtId="165" fontId="2" fillId="0" borderId="38" xfId="0" applyNumberFormat="1" applyFont="1" applyBorder="1" applyAlignment="1">
      <alignment horizontal="center" vertical="top"/>
    </xf>
    <xf numFmtId="10" fontId="2" fillId="0" borderId="38" xfId="2" applyNumberFormat="1" applyFont="1" applyBorder="1" applyAlignment="1">
      <alignment horizontal="center" vertical="top"/>
    </xf>
    <xf numFmtId="164" fontId="2" fillId="0" borderId="60" xfId="1" applyFont="1" applyBorder="1" applyAlignment="1">
      <alignment vertical="top"/>
    </xf>
    <xf numFmtId="0" fontId="2" fillId="0" borderId="38" xfId="0" applyFont="1" applyBorder="1" applyAlignment="1">
      <alignment vertical="top"/>
    </xf>
    <xf numFmtId="164" fontId="3" fillId="0" borderId="61" xfId="0" applyNumberFormat="1" applyFont="1" applyBorder="1" applyAlignment="1">
      <alignment horizontal="center" vertical="top"/>
    </xf>
    <xf numFmtId="0" fontId="2" fillId="0" borderId="41" xfId="0" applyFont="1" applyFill="1" applyBorder="1" applyAlignment="1">
      <alignment vertical="top"/>
    </xf>
    <xf numFmtId="0" fontId="2" fillId="0" borderId="42" xfId="0" applyFont="1" applyFill="1" applyBorder="1" applyAlignment="1">
      <alignment horizontal="left" vertical="top" wrapText="1"/>
    </xf>
    <xf numFmtId="0" fontId="2" fillId="0" borderId="30" xfId="0" applyFont="1" applyFill="1" applyBorder="1" applyAlignment="1">
      <alignment horizontal="center" vertical="top"/>
    </xf>
    <xf numFmtId="164" fontId="2" fillId="0" borderId="30" xfId="1" applyFont="1" applyFill="1" applyBorder="1" applyAlignment="1">
      <alignment vertical="top"/>
    </xf>
    <xf numFmtId="165" fontId="10" fillId="0" borderId="31" xfId="0" applyNumberFormat="1" applyFont="1" applyFill="1" applyBorder="1" applyAlignment="1">
      <alignment horizontal="center" vertical="top" wrapText="1"/>
    </xf>
    <xf numFmtId="165" fontId="2" fillId="0" borderId="30" xfId="0" applyNumberFormat="1" applyFont="1" applyFill="1" applyBorder="1" applyAlignment="1">
      <alignment horizontal="center" vertical="top"/>
    </xf>
    <xf numFmtId="10" fontId="2" fillId="0" borderId="30" xfId="2" applyNumberFormat="1" applyFont="1" applyFill="1" applyBorder="1" applyAlignment="1">
      <alignment horizontal="center" vertical="top"/>
    </xf>
    <xf numFmtId="164" fontId="2" fillId="0" borderId="42" xfId="1" applyFont="1" applyFill="1" applyBorder="1" applyAlignment="1">
      <alignment vertical="top"/>
    </xf>
    <xf numFmtId="0" fontId="2" fillId="0" borderId="30" xfId="0" applyFont="1" applyFill="1" applyBorder="1" applyAlignment="1">
      <alignment vertical="top"/>
    </xf>
    <xf numFmtId="164" fontId="2" fillId="0" borderId="43" xfId="1" applyFont="1" applyFill="1" applyBorder="1" applyAlignment="1">
      <alignment horizontal="center" vertical="top"/>
    </xf>
    <xf numFmtId="164" fontId="3" fillId="0" borderId="15" xfId="0" applyNumberFormat="1" applyFont="1" applyFill="1" applyBorder="1" applyAlignment="1">
      <alignment vertical="top"/>
    </xf>
    <xf numFmtId="0" fontId="2" fillId="0" borderId="42" xfId="0" applyFont="1" applyBorder="1" applyAlignment="1">
      <alignment vertical="top" wrapText="1"/>
    </xf>
    <xf numFmtId="10" fontId="17" fillId="0" borderId="10" xfId="2" applyNumberFormat="1" applyFont="1" applyBorder="1" applyAlignment="1">
      <alignment horizontal="center" vertical="center" wrapText="1"/>
    </xf>
    <xf numFmtId="164" fontId="3" fillId="0" borderId="30" xfId="0" applyNumberFormat="1" applyFont="1" applyFill="1" applyBorder="1" applyAlignment="1">
      <alignment vertical="top"/>
    </xf>
    <xf numFmtId="0" fontId="6" fillId="0" borderId="64" xfId="0" applyFont="1" applyBorder="1" applyAlignment="1">
      <alignment vertical="center"/>
    </xf>
    <xf numFmtId="0" fontId="2" fillId="0" borderId="65" xfId="0" applyFont="1" applyBorder="1" applyAlignment="1">
      <alignment vertical="center"/>
    </xf>
    <xf numFmtId="164" fontId="2" fillId="0" borderId="66" xfId="1" applyFont="1" applyBorder="1" applyAlignment="1">
      <alignment vertical="center"/>
    </xf>
    <xf numFmtId="165" fontId="2" fillId="0" borderId="66" xfId="0" applyNumberFormat="1" applyFont="1" applyBorder="1" applyAlignment="1">
      <alignment horizontal="center" vertical="center" wrapText="1"/>
    </xf>
    <xf numFmtId="165" fontId="2" fillId="0" borderId="66" xfId="0" applyNumberFormat="1" applyFont="1" applyBorder="1" applyAlignment="1">
      <alignment horizontal="center" vertical="center"/>
    </xf>
    <xf numFmtId="10" fontId="2" fillId="0" borderId="66" xfId="2" applyNumberFormat="1" applyFont="1" applyBorder="1" applyAlignment="1">
      <alignment horizontal="center" vertical="center"/>
    </xf>
    <xf numFmtId="164" fontId="2" fillId="0" borderId="65" xfId="1" applyFont="1" applyBorder="1" applyAlignment="1">
      <alignment vertical="center"/>
    </xf>
    <xf numFmtId="0" fontId="2" fillId="0" borderId="66" xfId="0" applyFont="1" applyBorder="1" applyAlignment="1">
      <alignment vertical="center"/>
    </xf>
    <xf numFmtId="164" fontId="3" fillId="0" borderId="67" xfId="0" applyNumberFormat="1" applyFont="1" applyFill="1" applyBorder="1" applyAlignment="1">
      <alignment vertical="center"/>
    </xf>
    <xf numFmtId="164" fontId="3" fillId="0" borderId="67" xfId="0" applyNumberFormat="1" applyFont="1" applyBorder="1" applyAlignment="1">
      <alignment horizontal="center" vertical="center"/>
    </xf>
    <xf numFmtId="0" fontId="2" fillId="0" borderId="25" xfId="0" applyFont="1" applyBorder="1" applyAlignment="1">
      <alignment horizontal="center" vertical="center" wrapText="1"/>
    </xf>
    <xf numFmtId="0" fontId="2" fillId="0" borderId="25" xfId="0" applyFont="1" applyBorder="1" applyAlignment="1">
      <alignment vertical="center" wrapText="1"/>
    </xf>
    <xf numFmtId="0" fontId="6" fillId="0" borderId="55" xfId="0" applyFont="1" applyBorder="1" applyAlignment="1">
      <alignment vertical="center"/>
    </xf>
    <xf numFmtId="0" fontId="2" fillId="0" borderId="56" xfId="0" applyFont="1" applyBorder="1" applyAlignment="1">
      <alignment vertical="center"/>
    </xf>
    <xf numFmtId="164" fontId="2" fillId="0" borderId="34" xfId="1" applyFont="1" applyBorder="1" applyAlignment="1">
      <alignment vertical="center"/>
    </xf>
    <xf numFmtId="165" fontId="2" fillId="0" borderId="34" xfId="0" applyNumberFormat="1" applyFont="1" applyBorder="1" applyAlignment="1">
      <alignment horizontal="center" vertical="center" wrapText="1"/>
    </xf>
    <xf numFmtId="165" fontId="2" fillId="0" borderId="34" xfId="0" applyNumberFormat="1" applyFont="1" applyBorder="1" applyAlignment="1">
      <alignment horizontal="center" vertical="center"/>
    </xf>
    <xf numFmtId="10" fontId="2" fillId="0" borderId="34" xfId="2" applyNumberFormat="1" applyFont="1" applyBorder="1" applyAlignment="1">
      <alignment horizontal="center" vertical="center"/>
    </xf>
    <xf numFmtId="164" fontId="2" fillId="0" borderId="56" xfId="1" applyFont="1" applyBorder="1" applyAlignment="1">
      <alignment vertical="center"/>
    </xf>
    <xf numFmtId="0" fontId="2" fillId="0" borderId="34" xfId="0" applyFont="1" applyBorder="1" applyAlignment="1">
      <alignment vertical="center"/>
    </xf>
    <xf numFmtId="164" fontId="3" fillId="0" borderId="57" xfId="0" applyNumberFormat="1" applyFont="1" applyBorder="1" applyAlignment="1">
      <alignment vertical="center"/>
    </xf>
    <xf numFmtId="164" fontId="3" fillId="0" borderId="39" xfId="0" applyNumberFormat="1" applyFont="1" applyBorder="1" applyAlignment="1">
      <alignment horizontal="center" vertical="top"/>
    </xf>
    <xf numFmtId="0" fontId="2" fillId="0" borderId="28" xfId="0" applyFont="1" applyBorder="1" applyAlignment="1">
      <alignment vertical="center" wrapText="1"/>
    </xf>
    <xf numFmtId="0" fontId="2" fillId="0" borderId="29" xfId="0" applyFont="1" applyBorder="1" applyAlignment="1">
      <alignment vertical="center" wrapText="1"/>
    </xf>
    <xf numFmtId="164" fontId="2" fillId="0" borderId="31" xfId="1" applyFont="1" applyBorder="1" applyAlignment="1">
      <alignment vertical="center"/>
    </xf>
    <xf numFmtId="165" fontId="9" fillId="0" borderId="31" xfId="0" applyNumberFormat="1" applyFont="1" applyBorder="1" applyAlignment="1">
      <alignment horizontal="center" vertical="center" wrapText="1"/>
    </xf>
    <xf numFmtId="165" fontId="2" fillId="0" borderId="31" xfId="0" applyNumberFormat="1" applyFont="1" applyBorder="1" applyAlignment="1">
      <alignment horizontal="center" vertical="center"/>
    </xf>
    <xf numFmtId="10" fontId="2" fillId="0" borderId="31" xfId="2" applyNumberFormat="1" applyFont="1" applyBorder="1" applyAlignment="1">
      <alignment horizontal="center" vertical="center"/>
    </xf>
    <xf numFmtId="164" fontId="2" fillId="0" borderId="29" xfId="1" applyFont="1" applyBorder="1" applyAlignment="1">
      <alignment vertical="center"/>
    </xf>
    <xf numFmtId="0" fontId="2" fillId="0" borderId="31" xfId="0" applyFont="1" applyBorder="1" applyAlignment="1">
      <alignment vertical="center"/>
    </xf>
    <xf numFmtId="164" fontId="3" fillId="0" borderId="32" xfId="0" applyNumberFormat="1" applyFont="1" applyBorder="1" applyAlignment="1">
      <alignment vertical="center"/>
    </xf>
    <xf numFmtId="0" fontId="2" fillId="0" borderId="37" xfId="0" applyFont="1" applyBorder="1" applyAlignment="1">
      <alignment vertical="center" wrapText="1"/>
    </xf>
    <xf numFmtId="165" fontId="2" fillId="0" borderId="37" xfId="0" applyNumberFormat="1" applyFont="1" applyBorder="1" applyAlignment="1">
      <alignment horizontal="center" vertical="top" wrapText="1"/>
    </xf>
    <xf numFmtId="164" fontId="9" fillId="0" borderId="0" xfId="0" applyNumberFormat="1" applyFont="1" applyAlignment="1">
      <alignment horizontal="center" vertical="top"/>
    </xf>
    <xf numFmtId="0" fontId="9" fillId="0" borderId="0" xfId="0" applyFont="1" applyAlignment="1">
      <alignment horizontal="center" vertical="top"/>
    </xf>
    <xf numFmtId="0" fontId="14" fillId="0" borderId="0" xfId="0" applyFont="1" applyAlignment="1">
      <alignment vertical="top"/>
    </xf>
    <xf numFmtId="0" fontId="14" fillId="0" borderId="0" xfId="0" applyFont="1" applyAlignment="1">
      <alignment vertical="top" wrapText="1"/>
    </xf>
    <xf numFmtId="10" fontId="14" fillId="0" borderId="0" xfId="2" applyNumberFormat="1" applyFont="1" applyAlignment="1">
      <alignment horizontal="center" vertical="top"/>
    </xf>
    <xf numFmtId="0" fontId="18" fillId="0" borderId="0" xfId="0" applyFont="1" applyAlignment="1">
      <alignment vertical="top"/>
    </xf>
    <xf numFmtId="0" fontId="14" fillId="0" borderId="0" xfId="0" applyFont="1" applyAlignment="1">
      <alignment horizontal="center" vertical="top"/>
    </xf>
    <xf numFmtId="164" fontId="14" fillId="0" borderId="0" xfId="1" applyFont="1" applyAlignment="1">
      <alignment horizontal="center" vertical="top"/>
    </xf>
    <xf numFmtId="164" fontId="14" fillId="0" borderId="0" xfId="1" applyFont="1" applyAlignment="1">
      <alignment vertical="top"/>
    </xf>
    <xf numFmtId="0" fontId="2" fillId="0" borderId="55" xfId="0" applyFont="1" applyBorder="1" applyAlignment="1">
      <alignment horizontal="left" vertical="top"/>
    </xf>
    <xf numFmtId="0" fontId="9" fillId="0" borderId="17" xfId="0" applyFont="1" applyBorder="1" applyAlignment="1">
      <alignment horizontal="center" vertical="center"/>
    </xf>
    <xf numFmtId="0" fontId="9" fillId="0" borderId="22" xfId="0" applyFont="1" applyBorder="1" applyAlignment="1">
      <alignment horizontal="center" vertical="top"/>
    </xf>
    <xf numFmtId="0" fontId="9" fillId="0" borderId="27" xfId="0" applyFont="1" applyBorder="1" applyAlignment="1">
      <alignment horizontal="center" vertical="top"/>
    </xf>
    <xf numFmtId="0" fontId="9" fillId="0" borderId="33" xfId="0" applyFont="1" applyBorder="1" applyAlignment="1">
      <alignment horizontal="center" vertical="top"/>
    </xf>
    <xf numFmtId="0" fontId="9" fillId="0" borderId="27" xfId="0" applyFont="1" applyFill="1" applyBorder="1" applyAlignment="1">
      <alignment horizontal="center" vertical="top"/>
    </xf>
    <xf numFmtId="0" fontId="9" fillId="0" borderId="44" xfId="0" applyFont="1" applyFill="1" applyBorder="1" applyAlignment="1">
      <alignment horizontal="center" vertical="top"/>
    </xf>
    <xf numFmtId="0" fontId="9" fillId="0" borderId="68" xfId="0" applyFont="1" applyBorder="1" applyAlignment="1">
      <alignment horizontal="center" vertical="center"/>
    </xf>
    <xf numFmtId="0" fontId="9" fillId="0" borderId="27" xfId="0" applyFont="1" applyBorder="1" applyAlignment="1">
      <alignment horizontal="center" vertical="center" wrapText="1"/>
    </xf>
    <xf numFmtId="0" fontId="9" fillId="0" borderId="44" xfId="0" applyFont="1" applyBorder="1" applyAlignment="1">
      <alignment horizontal="center" vertical="top" wrapText="1"/>
    </xf>
    <xf numFmtId="0" fontId="9" fillId="0" borderId="17" xfId="0" applyFont="1" applyBorder="1" applyAlignment="1">
      <alignment horizontal="center" vertical="top"/>
    </xf>
    <xf numFmtId="0" fontId="9" fillId="0" borderId="17" xfId="0" applyFont="1" applyBorder="1" applyAlignment="1">
      <alignment horizontal="center" vertical="top" wrapText="1"/>
    </xf>
    <xf numFmtId="0" fontId="9" fillId="0" borderId="44" xfId="0" applyFont="1" applyBorder="1" applyAlignment="1">
      <alignment horizontal="center" vertical="top"/>
    </xf>
    <xf numFmtId="0" fontId="9" fillId="0" borderId="58" xfId="0" applyFont="1" applyBorder="1" applyAlignment="1">
      <alignment horizontal="center" vertical="center"/>
    </xf>
    <xf numFmtId="0" fontId="9" fillId="0" borderId="40" xfId="0" applyFont="1" applyBorder="1" applyAlignment="1">
      <alignment horizontal="center" vertical="top"/>
    </xf>
    <xf numFmtId="0" fontId="9" fillId="0" borderId="46" xfId="0" applyFont="1" applyBorder="1" applyAlignment="1">
      <alignment horizontal="center" vertical="top"/>
    </xf>
    <xf numFmtId="0" fontId="9" fillId="0" borderId="58" xfId="0" applyFont="1" applyBorder="1" applyAlignment="1">
      <alignment horizontal="center" vertical="top"/>
    </xf>
    <xf numFmtId="0" fontId="9" fillId="0" borderId="58" xfId="0" applyFont="1" applyBorder="1" applyAlignment="1">
      <alignment horizontal="center" vertical="top" wrapText="1"/>
    </xf>
    <xf numFmtId="0" fontId="9" fillId="0" borderId="22" xfId="0" applyFont="1" applyBorder="1" applyAlignment="1">
      <alignment horizontal="center" vertical="center"/>
    </xf>
    <xf numFmtId="0" fontId="9" fillId="0" borderId="27" xfId="0" applyFont="1" applyBorder="1" applyAlignment="1">
      <alignment horizontal="center" vertical="center"/>
    </xf>
    <xf numFmtId="0" fontId="9" fillId="0" borderId="33" xfId="0" applyFont="1" applyBorder="1" applyAlignment="1">
      <alignment horizontal="center" vertical="center"/>
    </xf>
    <xf numFmtId="0" fontId="9" fillId="0" borderId="22" xfId="0" applyFont="1" applyBorder="1" applyAlignment="1">
      <alignment horizontal="center" vertical="top" wrapText="1"/>
    </xf>
    <xf numFmtId="0" fontId="7" fillId="0" borderId="40" xfId="0" applyFont="1" applyBorder="1" applyAlignment="1">
      <alignment horizontal="center" vertical="center"/>
    </xf>
    <xf numFmtId="0" fontId="7" fillId="0" borderId="0" xfId="0" applyFont="1" applyBorder="1" applyAlignment="1">
      <alignment horizontal="center" vertical="top"/>
    </xf>
    <xf numFmtId="0" fontId="9" fillId="0" borderId="51" xfId="0" applyFont="1" applyBorder="1" applyAlignment="1">
      <alignment horizontal="center" vertical="top"/>
    </xf>
    <xf numFmtId="0" fontId="2" fillId="0" borderId="60" xfId="0" applyFont="1" applyBorder="1" applyAlignment="1">
      <alignment horizontal="left" vertical="top" wrapText="1"/>
    </xf>
    <xf numFmtId="165" fontId="9" fillId="0" borderId="38" xfId="0" applyNumberFormat="1" applyFont="1" applyBorder="1" applyAlignment="1">
      <alignment horizontal="left" vertical="top" wrapText="1"/>
    </xf>
    <xf numFmtId="164" fontId="3" fillId="0" borderId="38" xfId="0" applyNumberFormat="1" applyFont="1" applyBorder="1" applyAlignment="1">
      <alignment vertical="top"/>
    </xf>
    <xf numFmtId="0" fontId="9" fillId="0" borderId="62" xfId="0" applyFont="1" applyBorder="1" applyAlignment="1">
      <alignment horizontal="center" vertical="top"/>
    </xf>
    <xf numFmtId="0" fontId="2" fillId="0" borderId="36" xfId="0" applyFont="1" applyBorder="1" applyAlignment="1">
      <alignment vertical="top" wrapText="1"/>
    </xf>
    <xf numFmtId="164" fontId="2" fillId="0" borderId="36" xfId="1" applyFont="1" applyBorder="1" applyAlignment="1">
      <alignment vertical="top"/>
    </xf>
    <xf numFmtId="164" fontId="3" fillId="0" borderId="39" xfId="0" applyNumberFormat="1" applyFont="1" applyFill="1" applyBorder="1" applyAlignment="1">
      <alignment vertical="top"/>
    </xf>
    <xf numFmtId="0" fontId="6" fillId="0" borderId="1" xfId="0" applyFont="1" applyBorder="1" applyAlignment="1">
      <alignment vertical="center"/>
    </xf>
    <xf numFmtId="0" fontId="2" fillId="0" borderId="2" xfId="0" applyFont="1" applyBorder="1" applyAlignment="1">
      <alignment vertical="center"/>
    </xf>
    <xf numFmtId="164" fontId="2" fillId="0" borderId="3" xfId="1" applyFont="1" applyBorder="1" applyAlignment="1">
      <alignment vertical="center"/>
    </xf>
    <xf numFmtId="165" fontId="2" fillId="0" borderId="3" xfId="0" applyNumberFormat="1" applyFont="1" applyBorder="1" applyAlignment="1">
      <alignment horizontal="center" vertical="center" wrapText="1"/>
    </xf>
    <xf numFmtId="165" fontId="2" fillId="0" borderId="3" xfId="0" applyNumberFormat="1" applyFont="1" applyBorder="1" applyAlignment="1">
      <alignment horizontal="center" vertical="center"/>
    </xf>
    <xf numFmtId="10" fontId="2" fillId="0" borderId="3" xfId="2" applyNumberFormat="1" applyFont="1" applyBorder="1" applyAlignment="1">
      <alignment horizontal="center" vertical="center"/>
    </xf>
    <xf numFmtId="164" fontId="2" fillId="0" borderId="2" xfId="1" applyFont="1" applyBorder="1" applyAlignment="1">
      <alignment vertical="center"/>
    </xf>
    <xf numFmtId="0" fontId="2" fillId="0" borderId="3" xfId="0" applyFont="1" applyBorder="1" applyAlignment="1">
      <alignment vertical="center"/>
    </xf>
    <xf numFmtId="164" fontId="3" fillId="0" borderId="69" xfId="0" applyNumberFormat="1" applyFont="1" applyBorder="1" applyAlignment="1">
      <alignment vertical="center"/>
    </xf>
    <xf numFmtId="164" fontId="3" fillId="0" borderId="69" xfId="0" applyNumberFormat="1" applyFont="1" applyBorder="1" applyAlignment="1">
      <alignment horizontal="center" vertical="center"/>
    </xf>
    <xf numFmtId="0" fontId="9" fillId="0" borderId="6" xfId="0" applyFont="1" applyBorder="1" applyAlignment="1">
      <alignment horizontal="center" vertical="center"/>
    </xf>
    <xf numFmtId="164" fontId="2" fillId="0" borderId="45" xfId="1" applyFont="1" applyBorder="1" applyAlignment="1">
      <alignment horizontal="center" vertical="top"/>
    </xf>
    <xf numFmtId="0" fontId="9" fillId="0" borderId="46" xfId="0" applyFont="1" applyBorder="1" applyAlignment="1">
      <alignment horizontal="center" vertical="top" wrapText="1"/>
    </xf>
    <xf numFmtId="0" fontId="2" fillId="0" borderId="52" xfId="0" applyFont="1" applyBorder="1" applyAlignment="1">
      <alignment vertical="top"/>
    </xf>
    <xf numFmtId="0" fontId="9" fillId="0" borderId="40" xfId="0" applyFont="1" applyBorder="1" applyAlignment="1">
      <alignment horizontal="center" vertical="top" wrapText="1"/>
    </xf>
    <xf numFmtId="0" fontId="6" fillId="0" borderId="70" xfId="0" applyFont="1" applyBorder="1" applyAlignment="1">
      <alignment vertical="top"/>
    </xf>
    <xf numFmtId="0" fontId="2" fillId="0" borderId="71" xfId="0" applyFont="1" applyBorder="1" applyAlignment="1">
      <alignment vertical="top"/>
    </xf>
    <xf numFmtId="164" fontId="3" fillId="0" borderId="72" xfId="0" applyNumberFormat="1" applyFont="1" applyBorder="1" applyAlignment="1">
      <alignment vertical="top"/>
    </xf>
    <xf numFmtId="165" fontId="2" fillId="0" borderId="72" xfId="0" applyNumberFormat="1" applyFont="1" applyBorder="1" applyAlignment="1">
      <alignment horizontal="center" vertical="top" wrapText="1"/>
    </xf>
    <xf numFmtId="165" fontId="2" fillId="0" borderId="72" xfId="0" applyNumberFormat="1" applyFont="1" applyBorder="1" applyAlignment="1">
      <alignment horizontal="center" vertical="top"/>
    </xf>
    <xf numFmtId="10" fontId="2" fillId="0" borderId="72" xfId="2" applyNumberFormat="1" applyFont="1" applyBorder="1" applyAlignment="1">
      <alignment horizontal="center" vertical="top"/>
    </xf>
    <xf numFmtId="164" fontId="2" fillId="0" borderId="71" xfId="1" applyFont="1" applyBorder="1" applyAlignment="1">
      <alignment horizontal="center" vertical="top"/>
    </xf>
    <xf numFmtId="0" fontId="2" fillId="0" borderId="72" xfId="0" applyFont="1" applyBorder="1" applyAlignment="1">
      <alignment vertical="top"/>
    </xf>
    <xf numFmtId="164" fontId="3" fillId="0" borderId="73" xfId="0" applyNumberFormat="1" applyFont="1" applyBorder="1" applyAlignment="1">
      <alignment vertical="top"/>
    </xf>
    <xf numFmtId="0" fontId="9" fillId="0" borderId="74" xfId="0" applyFont="1" applyBorder="1" applyAlignment="1">
      <alignment horizontal="center" vertical="top"/>
    </xf>
    <xf numFmtId="0" fontId="2" fillId="0" borderId="34" xfId="0" applyFont="1" applyBorder="1" applyAlignment="1">
      <alignment horizontal="center" vertical="center" wrapText="1"/>
    </xf>
    <xf numFmtId="0" fontId="2" fillId="0" borderId="15" xfId="0" applyFont="1" applyBorder="1" applyAlignment="1">
      <alignment horizontal="center" vertical="center" wrapText="1"/>
    </xf>
    <xf numFmtId="0" fontId="14" fillId="0" borderId="0" xfId="0" applyFont="1" applyBorder="1" applyAlignment="1">
      <alignment horizontal="left" vertical="top"/>
    </xf>
    <xf numFmtId="0" fontId="2" fillId="0" borderId="41" xfId="0" applyFont="1" applyBorder="1" applyAlignment="1">
      <alignment horizontal="left" vertical="top" wrapText="1"/>
    </xf>
    <xf numFmtId="0" fontId="2" fillId="0" borderId="42" xfId="0" applyFont="1" applyBorder="1" applyAlignment="1">
      <alignment horizontal="left" vertical="top" wrapText="1"/>
    </xf>
    <xf numFmtId="0" fontId="2" fillId="0" borderId="52" xfId="0" applyFont="1" applyBorder="1" applyAlignment="1">
      <alignment horizontal="left" vertical="top" wrapText="1"/>
    </xf>
    <xf numFmtId="0" fontId="2" fillId="0" borderId="45" xfId="0" applyFont="1" applyBorder="1" applyAlignment="1">
      <alignment horizontal="left" vertical="top" wrapText="1"/>
    </xf>
    <xf numFmtId="0" fontId="2" fillId="0" borderId="47" xfId="0" applyFont="1" applyBorder="1" applyAlignment="1">
      <alignment horizontal="left" vertical="top" wrapText="1"/>
    </xf>
    <xf numFmtId="0" fontId="2" fillId="0" borderId="48" xfId="0" applyFont="1" applyBorder="1" applyAlignment="1">
      <alignment horizontal="left" vertical="top" wrapText="1"/>
    </xf>
    <xf numFmtId="0" fontId="2" fillId="0" borderId="72"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5" xfId="0" applyFont="1" applyBorder="1" applyAlignment="1">
      <alignment horizontal="center" vertical="top" wrapText="1"/>
    </xf>
    <xf numFmtId="0" fontId="2" fillId="0" borderId="30" xfId="0" applyFont="1" applyBorder="1" applyAlignment="1">
      <alignment horizontal="center" vertical="top" wrapText="1"/>
    </xf>
    <xf numFmtId="0" fontId="2" fillId="0" borderId="3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4" xfId="0" applyFont="1" applyBorder="1" applyAlignment="1">
      <alignment horizontal="center" vertical="center" wrapText="1"/>
    </xf>
    <xf numFmtId="0" fontId="5" fillId="0" borderId="0" xfId="0" applyFont="1" applyAlignment="1">
      <alignment horizontal="center" vertical="top"/>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3" xfId="0" applyFont="1" applyBorder="1" applyAlignment="1">
      <alignment horizontal="center" vertical="center"/>
    </xf>
    <xf numFmtId="0" fontId="6" fillId="0" borderId="9" xfId="0" applyFont="1" applyBorder="1" applyAlignment="1">
      <alignment horizontal="center" vertical="center"/>
    </xf>
    <xf numFmtId="164" fontId="6" fillId="0" borderId="3" xfId="1" applyFont="1" applyBorder="1" applyAlignment="1">
      <alignment horizontal="center" vertical="center" wrapText="1"/>
    </xf>
    <xf numFmtId="164" fontId="6" fillId="0" borderId="9" xfId="1" applyFont="1" applyBorder="1" applyAlignment="1">
      <alignment horizontal="center" vertical="center" wrapText="1"/>
    </xf>
    <xf numFmtId="0" fontId="6" fillId="0" borderId="3" xfId="0" applyFont="1" applyBorder="1" applyAlignment="1">
      <alignment horizontal="center" vertical="center" wrapText="1"/>
    </xf>
    <xf numFmtId="0" fontId="6" fillId="0" borderId="9" xfId="0" applyFont="1" applyBorder="1" applyAlignment="1">
      <alignment horizontal="center" vertical="center" wrapText="1"/>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7" fillId="0" borderId="3" xfId="0" applyFont="1" applyBorder="1" applyAlignment="1">
      <alignment horizontal="center" vertical="center" wrapText="1"/>
    </xf>
    <xf numFmtId="0" fontId="7" fillId="0" borderId="9" xfId="0" applyFont="1" applyBorder="1" applyAlignment="1">
      <alignment horizontal="center" vertical="center" wrapText="1"/>
    </xf>
    <xf numFmtId="0" fontId="8" fillId="0" borderId="3" xfId="0" applyFont="1" applyBorder="1" applyAlignment="1">
      <alignment horizontal="center" vertical="center"/>
    </xf>
    <xf numFmtId="0" fontId="8" fillId="0" borderId="9" xfId="0" applyFont="1" applyBorder="1" applyAlignment="1">
      <alignment horizontal="center" vertical="center"/>
    </xf>
    <xf numFmtId="0" fontId="8" fillId="0" borderId="3" xfId="0" applyFont="1" applyBorder="1" applyAlignment="1">
      <alignment horizontal="center" vertical="center" wrapText="1"/>
    </xf>
    <xf numFmtId="0" fontId="8" fillId="0" borderId="9"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1" xfId="0" applyFont="1" applyBorder="1" applyAlignment="1">
      <alignment horizontal="center" vertical="center"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6</xdr:col>
      <xdr:colOff>714375</xdr:colOff>
      <xdr:row>88</xdr:row>
      <xdr:rowOff>23812</xdr:rowOff>
    </xdr:from>
    <xdr:to>
      <xdr:col>11</xdr:col>
      <xdr:colOff>289560</xdr:colOff>
      <xdr:row>93</xdr:row>
      <xdr:rowOff>97631</xdr:rowOff>
    </xdr:to>
    <xdr:pic>
      <xdr:nvPicPr>
        <xdr:cNvPr id="2" name="Picture 1" descr="C:\Users\Admin\Desktop\GOV2019sig.jpg"/>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4334" t="72914"/>
        <a:stretch/>
      </xdr:blipFill>
      <xdr:spPr bwMode="auto">
        <a:xfrm>
          <a:off x="7953375" y="32099250"/>
          <a:ext cx="2337435" cy="108585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1273968</xdr:colOff>
      <xdr:row>88</xdr:row>
      <xdr:rowOff>214312</xdr:rowOff>
    </xdr:from>
    <xdr:to>
      <xdr:col>2</xdr:col>
      <xdr:colOff>23811</xdr:colOff>
      <xdr:row>92</xdr:row>
      <xdr:rowOff>142875</xdr:rowOff>
    </xdr:to>
    <xdr:pic>
      <xdr:nvPicPr>
        <xdr:cNvPr id="3" name="Picture 2" descr="C:\Users\Joan\Pictures\2016-02-24 tomasa\tomasa 001.jpg"/>
        <xdr:cNvPicPr/>
      </xdr:nvPicPr>
      <xdr:blipFill>
        <a:blip xmlns:r="http://schemas.openxmlformats.org/officeDocument/2006/relationships" r:embed="rId2" cstate="print">
          <a:lum bright="10000"/>
          <a:extLst>
            <a:ext uri="{BEBA8EAE-BF5A-486C-A8C5-ECC9F3942E4B}">
              <a14:imgProps xmlns:a14="http://schemas.microsoft.com/office/drawing/2010/main">
                <a14:imgLayer r:embed="rId3">
                  <a14:imgEffect>
                    <a14:sharpenSoften amount="50000"/>
                  </a14:imgEffect>
                </a14:imgLayer>
              </a14:imgProps>
            </a:ext>
          </a:extLst>
        </a:blip>
        <a:srcRect/>
        <a:stretch>
          <a:fillRect/>
        </a:stretch>
      </xdr:blipFill>
      <xdr:spPr bwMode="auto">
        <a:xfrm>
          <a:off x="1512093" y="32289750"/>
          <a:ext cx="1821656" cy="750094"/>
        </a:xfrm>
        <a:prstGeom prst="rect">
          <a:avLst/>
        </a:prstGeom>
        <a:noFill/>
        <a:ln w="9525">
          <a:noFill/>
          <a:miter lim="800000"/>
          <a:headEnd/>
          <a:tailEnd/>
        </a:ln>
      </xdr:spPr>
    </xdr:pic>
    <xdr:clientData/>
  </xdr:twoCellAnchor>
  <xdr:twoCellAnchor editAs="oneCell">
    <xdr:from>
      <xdr:col>3</xdr:col>
      <xdr:colOff>500062</xdr:colOff>
      <xdr:row>88</xdr:row>
      <xdr:rowOff>71436</xdr:rowOff>
    </xdr:from>
    <xdr:to>
      <xdr:col>5</xdr:col>
      <xdr:colOff>250030</xdr:colOff>
      <xdr:row>92</xdr:row>
      <xdr:rowOff>190498</xdr:rowOff>
    </xdr:to>
    <xdr:pic>
      <xdr:nvPicPr>
        <xdr:cNvPr id="4" name="Picture 3" descr="C:\Users\Joan\Pictures\2015-01-30 pacco\pacco 001.jpg"/>
        <xdr:cNvPicPr/>
      </xdr:nvPicPr>
      <xdr:blipFill>
        <a:blip xmlns:r="http://schemas.openxmlformats.org/officeDocument/2006/relationships" r:embed="rId4"/>
        <a:srcRect/>
        <a:stretch>
          <a:fillRect/>
        </a:stretch>
      </xdr:blipFill>
      <xdr:spPr bwMode="auto">
        <a:xfrm>
          <a:off x="4691062" y="32146874"/>
          <a:ext cx="1988343" cy="940593"/>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aOFFICE%20FILES-Marjorie\TRUST%20FUND%20SUBSIDIARIES\TRUST%20FUND%20SUBSIDIARIES\416\416-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29%20TRUST%20FUND\TRUST%20FUND%20SUBSIDIARIES\TRUST%20FUND%20SUBSIDIARIES\439\202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29%20TRUST%20FUND\TRUST%20FUND%20SUBSIDIARIES\TRUST%20FUND%20SUBSIDIARIES\439\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L-416"/>
      <sheetName val="Bhinhian"/>
      <sheetName val="Isang Milyon"/>
      <sheetName val="Lead"/>
      <sheetName val="DOH-2M(PIPH)"/>
      <sheetName val="DOH-HSDP(CAR)"/>
      <sheetName val="wp"/>
      <sheetName val="CHD-CAR(MCHN) "/>
      <sheetName val="DOH-SAF"/>
      <sheetName val="DOH-TB DOTS"/>
      <sheetName val="DOH-Mob(vaccination team)"/>
      <sheetName val="SLRF"/>
      <sheetName val="DA-RBPRA"/>
      <sheetName val="DA-Concoction Shed"/>
      <sheetName val="DA-CHARM-Nursery"/>
      <sheetName val="DA-CHARM-Ekip Pethal"/>
      <sheetName val="Pangilinan500K-PGO"/>
      <sheetName val="Pangilinan-PSWDO"/>
      <sheetName val="PDAF-indigents of BeGH(Cosalan)"/>
      <sheetName val="PDAF-indigents of BeGH(Cosa (2)"/>
      <sheetName val="PDAF-indigents of BeGH(Tinio)"/>
      <sheetName val="PDAF-Catalina Bagasina"/>
      <sheetName val="PDAF-Aglipay"/>
      <sheetName val="WP-AGlipay"/>
      <sheetName val="PDAF - S. Ocampo"/>
      <sheetName val="PDAF-Trillanes"/>
      <sheetName val="DBM-Const. of MP Bldg, Wangal"/>
      <sheetName val="DILG(Const. of MPBldg, Wangal"/>
      <sheetName val="MPB-WP"/>
      <sheetName val="MPB-WP (2)"/>
      <sheetName val="DILG-Kamantaki Road"/>
      <sheetName val="DILG-PCF 2013"/>
      <sheetName val="OPAPP"/>
      <sheetName val="DOE"/>
      <sheetName val="PCSO"/>
      <sheetName val="PCSO (2)"/>
      <sheetName val="NEDA Fund"/>
      <sheetName val="SuppfeedingDSWD"/>
      <sheetName val="Dep-Ed"/>
      <sheetName val="Misc fund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8">
          <cell r="E8">
            <v>567878.80000000005</v>
          </cell>
        </row>
        <row r="23">
          <cell r="E23">
            <v>324356.63</v>
          </cell>
        </row>
        <row r="44">
          <cell r="E44">
            <v>1000000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39-GL"/>
      <sheetName val="RT-Food Sec-PNPL"/>
      <sheetName val="RT-PAF-DSWD"/>
      <sheetName val="RT-Housing Lot"/>
      <sheetName val="RT-Travel Guide"/>
      <sheetName val="RT-Pub. cost"/>
      <sheetName val="RT-Int. of Bidprice"/>
      <sheetName val="RT-Auction sale-Del. lots"/>
      <sheetName val="ECCD-Province"/>
      <sheetName val="RT-ADIVAY"/>
      <sheetName val="RT-BLIST ILHZ(BeGH)"/>
      <sheetName val="WP (2)"/>
      <sheetName val="RT-Mt. Trail ILHZ"/>
      <sheetName val="RT-3K ILHZ"/>
      <sheetName val="RT-Bokod ILHZ"/>
      <sheetName val="RT-Relocation(Loacan, Itogon)"/>
      <sheetName val="Donations to Calamity Victims"/>
      <sheetName val="donation-WP"/>
      <sheetName val="RT-Philex Mines Fund"/>
      <sheetName val="Calamity Fund-2010(2011-2015)"/>
      <sheetName val="Calamity Fund-2011(2012-2016)"/>
      <sheetName val="Calamity Fund-2012(2013-2017)"/>
      <sheetName val="Revolving Fund-Pooled Proc"/>
      <sheetName val="Const. of Multi-Purp Bldg (LTB)"/>
      <sheetName val="World Food"/>
      <sheetName val="RT-Consignment"/>
      <sheetName val="RT-CHARMP "/>
      <sheetName val="CHARMP  (4)"/>
      <sheetName val="CHARMP  (3)"/>
      <sheetName val="CHARMP  (2)"/>
      <sheetName val="RT-Count. to Special Proj(2015)"/>
      <sheetName val="RT-Count. to Special Proj(2017)"/>
      <sheetName val="RT-Count.Special Proj-2018"/>
      <sheetName val="RT-Count.Special Proj-2019"/>
      <sheetName val="RT-Count.Special Proj-2020"/>
      <sheetName val="MunCounterpart-PRDP(I-REAP)"/>
      <sheetName val="ProvCounterpart-PRDP(I-REAP)"/>
      <sheetName val="MunCounterpart-PRDP(I-BUILD) "/>
      <sheetName val="ProvCounterpart-PRDP(I-BUILD)"/>
      <sheetName val="Benguet Coffee (2)"/>
      <sheetName val="Prov'l Count. to PRNDP(KALSADA)"/>
      <sheetName val="NAFC-DA (2)"/>
      <sheetName val="RT-NAFC-DA"/>
      <sheetName val="RT-Benguet Coffee"/>
      <sheetName val="RT-Tikey DWWS"/>
      <sheetName val="Study Now Pay Later"/>
      <sheetName val="RT-SN Aboitiz-CSR"/>
      <sheetName val="RT-SN Aboitiz-CSR (Eco Farm)"/>
      <sheetName val="San Roque"/>
      <sheetName val="Hedcor Inc."/>
      <sheetName val="SNAPB,Inc. "/>
      <sheetName val="SNAPBI-BHEPP"/>
      <sheetName val="Luzon Hydro"/>
      <sheetName val="RT-Miscellaneous"/>
      <sheetName val="Dormant"/>
      <sheetName val="Gob"/>
      <sheetName val="PRDPequitybreakdown"/>
      <sheetName val="Sheet2"/>
      <sheetName val="Sheet3"/>
      <sheetName val="RT-Misc201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ow r="61">
          <cell r="E61">
            <v>5576113.8999999994</v>
          </cell>
        </row>
        <row r="79">
          <cell r="F79">
            <v>5574578.959999999</v>
          </cell>
          <cell r="K79">
            <v>10064583.929999998</v>
          </cell>
        </row>
      </sheetData>
      <sheetData sheetId="49">
        <row r="63">
          <cell r="E63">
            <v>1266308.96</v>
          </cell>
        </row>
        <row r="92">
          <cell r="F92">
            <v>1775935.04</v>
          </cell>
          <cell r="J92">
            <v>5439338.7700000005</v>
          </cell>
        </row>
      </sheetData>
      <sheetData sheetId="50">
        <row r="81">
          <cell r="E81">
            <v>2361946.8000000003</v>
          </cell>
        </row>
        <row r="206">
          <cell r="F206">
            <v>4501156.1500000004</v>
          </cell>
          <cell r="J206">
            <v>7461007.0199999996</v>
          </cell>
        </row>
      </sheetData>
      <sheetData sheetId="51">
        <row r="59">
          <cell r="E59">
            <v>666143.3600000001</v>
          </cell>
        </row>
        <row r="72">
          <cell r="F72">
            <v>715112.99000000011</v>
          </cell>
          <cell r="J72">
            <v>1591533.72</v>
          </cell>
        </row>
      </sheetData>
      <sheetData sheetId="52">
        <row r="50">
          <cell r="E50">
            <v>1364453.84</v>
          </cell>
        </row>
        <row r="57">
          <cell r="F57">
            <v>1362785.9600000002</v>
          </cell>
          <cell r="J57">
            <v>3198985.01</v>
          </cell>
        </row>
      </sheetData>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39-GL"/>
      <sheetName val="RT-Food Sec-PNPL"/>
      <sheetName val="RT-PAF-DSWD"/>
      <sheetName val="RT-Housing Lot"/>
      <sheetName val="RT-Travel Guide"/>
      <sheetName val="RT-Pub. cost"/>
      <sheetName val="RT-Int. of Bidprice"/>
      <sheetName val="RT-Auction sale-Del. lots"/>
      <sheetName val="ECCD-Province"/>
      <sheetName val="RT-ADIVAY"/>
      <sheetName val="RT-BLIST ILHZ(BeGH)"/>
      <sheetName val="WP (2)"/>
      <sheetName val="RT-Mt. Trail ILHZ"/>
      <sheetName val="RT-3K ILHZ"/>
      <sheetName val="RT-Bokod ILHZ"/>
      <sheetName val="RT-Relocation(Loacan, Itogon)"/>
      <sheetName val="Donations to Calamity Victims"/>
      <sheetName val="donation-WP"/>
      <sheetName val="RT-Philex Mines Fund"/>
      <sheetName val="Calamity Fund-2010(2011-2015)"/>
      <sheetName val="Calamity Fund-2011(2012-2016)"/>
      <sheetName val="Calamity Fund-2012(2013-2017)"/>
      <sheetName val="Revolving Fund-Pooled Proc"/>
      <sheetName val="Const. of Multi-Purp Bldg (LTB)"/>
      <sheetName val="World Food"/>
      <sheetName val="RT-Consignment"/>
      <sheetName val="RT-CHARMP "/>
      <sheetName val="CHARMP  (4)"/>
      <sheetName val="CHARMP  (3)"/>
      <sheetName val="CHARMP  (2)"/>
      <sheetName val="RT-Count. to Special Proj(2015)"/>
      <sheetName val="RT-Count. to Special Proj(2017)"/>
      <sheetName val="RT-Count.Special Proj-2018"/>
      <sheetName val="RT-Count.Special Proj-2019"/>
      <sheetName val="RT-Count.Special Proj-2020"/>
      <sheetName val="MunCounterpart-PRDP(I-REAP)"/>
      <sheetName val="ProvCounterpart-PRDP(I-REAP)"/>
      <sheetName val="MunCounterpart-PRDP(I-BUILD) "/>
      <sheetName val="ProvCounterpart-PRDP(I-BUILD)"/>
      <sheetName val="Benguet Coffee (2)"/>
      <sheetName val="Prov'l Count. to PRNDP(KALSADA)"/>
      <sheetName val="NAFC-DA (2)"/>
      <sheetName val="RT-NAFC-DA"/>
      <sheetName val="RT-Benguet Coffee"/>
      <sheetName val="RT-Tikey DWWS"/>
      <sheetName val="Study Now Pay Later"/>
      <sheetName val="RT-SN Aboitiz-CSR"/>
      <sheetName val="RT-SN Aboitiz-CSR (Eco Farm)"/>
      <sheetName val="San Roque"/>
      <sheetName val="Hedcor Inc."/>
      <sheetName val="SNAPB,Inc."/>
      <sheetName val="SNAPBI-BHEPP"/>
      <sheetName val="Luzon Hydro"/>
      <sheetName val="RT-Miscellaneous"/>
      <sheetName val="Dormant"/>
      <sheetName val="Gob"/>
      <sheetName val="PRDPequitybreakdown"/>
      <sheetName val="Sheet2"/>
      <sheetName val="Sheet3"/>
      <sheetName val="RT-Misc201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32">
          <cell r="E32">
            <v>279300</v>
          </cell>
        </row>
      </sheetData>
      <sheetData sheetId="31">
        <row r="39">
          <cell r="E39">
            <v>17806071.350000001</v>
          </cell>
        </row>
      </sheetData>
      <sheetData sheetId="32">
        <row r="23">
          <cell r="F23">
            <v>0</v>
          </cell>
        </row>
      </sheetData>
      <sheetData sheetId="33">
        <row r="28">
          <cell r="F28">
            <v>20789000</v>
          </cell>
        </row>
      </sheetData>
      <sheetData sheetId="34">
        <row r="14">
          <cell r="F14">
            <v>21604250</v>
          </cell>
        </row>
      </sheetData>
      <sheetData sheetId="35">
        <row r="145">
          <cell r="F145">
            <v>698976.6</v>
          </cell>
        </row>
      </sheetData>
      <sheetData sheetId="36">
        <row r="123">
          <cell r="F123">
            <v>1041136.6</v>
          </cell>
        </row>
      </sheetData>
      <sheetData sheetId="37">
        <row r="117">
          <cell r="E117">
            <v>380878.27</v>
          </cell>
        </row>
      </sheetData>
      <sheetData sheetId="38">
        <row r="163">
          <cell r="F163">
            <v>22910246</v>
          </cell>
        </row>
      </sheetData>
      <sheetData sheetId="39"/>
      <sheetData sheetId="40"/>
      <sheetData sheetId="41"/>
      <sheetData sheetId="42"/>
      <sheetData sheetId="43"/>
      <sheetData sheetId="44"/>
      <sheetData sheetId="45"/>
      <sheetData sheetId="46">
        <row r="136">
          <cell r="E136">
            <v>1440455.4000000004</v>
          </cell>
        </row>
        <row r="149">
          <cell r="E149">
            <v>49281.440000000002</v>
          </cell>
        </row>
        <row r="162">
          <cell r="E162">
            <v>3222869.49</v>
          </cell>
        </row>
      </sheetData>
      <sheetData sheetId="47"/>
      <sheetData sheetId="48">
        <row r="61">
          <cell r="E61">
            <v>5576113.8999999994</v>
          </cell>
          <cell r="F61">
            <v>5574036.4899999993</v>
          </cell>
          <cell r="J61">
            <v>10329364.989999998</v>
          </cell>
          <cell r="K61">
            <v>10327297.999999998</v>
          </cell>
        </row>
      </sheetData>
      <sheetData sheetId="49">
        <row r="63">
          <cell r="E63">
            <v>1266308.96</v>
          </cell>
          <cell r="F63">
            <v>1264491.31</v>
          </cell>
          <cell r="I63">
            <v>4827057.95</v>
          </cell>
          <cell r="J63">
            <v>4825199.8900000006</v>
          </cell>
        </row>
      </sheetData>
      <sheetData sheetId="50">
        <row r="81">
          <cell r="E81">
            <v>2361946.8000000003</v>
          </cell>
          <cell r="F81">
            <v>2360124.91</v>
          </cell>
          <cell r="I81">
            <v>11012478.43</v>
          </cell>
          <cell r="J81">
            <v>10560453.83</v>
          </cell>
        </row>
      </sheetData>
      <sheetData sheetId="51">
        <row r="59">
          <cell r="E59">
            <v>666143.3600000001</v>
          </cell>
          <cell r="F59">
            <v>664315.71000000008</v>
          </cell>
          <cell r="I59">
            <v>1542508.0899999999</v>
          </cell>
          <cell r="J59">
            <v>1540648.8099999998</v>
          </cell>
        </row>
      </sheetData>
      <sheetData sheetId="52">
        <row r="50">
          <cell r="E50">
            <v>1364453.84</v>
          </cell>
          <cell r="F50">
            <v>1362649.7000000002</v>
          </cell>
          <cell r="I50">
            <v>3200477.6</v>
          </cell>
          <cell r="J50">
            <v>3198665.15</v>
          </cell>
        </row>
      </sheetData>
      <sheetData sheetId="53"/>
      <sheetData sheetId="54"/>
      <sheetData sheetId="55"/>
      <sheetData sheetId="56"/>
      <sheetData sheetId="57"/>
      <sheetData sheetId="58"/>
      <sheetData sheetId="5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45"/>
  <sheetViews>
    <sheetView tabSelected="1" zoomScale="80" zoomScaleNormal="80" workbookViewId="0">
      <selection activeCell="O12" sqref="O12"/>
    </sheetView>
  </sheetViews>
  <sheetFormatPr defaultRowHeight="15" x14ac:dyDescent="0.25"/>
  <cols>
    <col min="1" max="1" width="3.5703125" style="1" customWidth="1"/>
    <col min="2" max="2" width="46" style="1" customWidth="1"/>
    <col min="3" max="3" width="13.28515625" style="2" customWidth="1"/>
    <col min="4" max="4" width="20.140625" style="3" customWidth="1"/>
    <col min="5" max="5" width="13.42578125" style="4" customWidth="1"/>
    <col min="6" max="6" width="12.140625" style="1" customWidth="1"/>
    <col min="7" max="7" width="11" style="5" customWidth="1"/>
    <col min="8" max="8" width="18.28515625" style="1" customWidth="1"/>
    <col min="9" max="9" width="9.140625" style="1" hidden="1" customWidth="1"/>
    <col min="10" max="10" width="18.85546875" style="6" hidden="1" customWidth="1"/>
    <col min="11" max="11" width="12.140625" style="6" customWidth="1"/>
    <col min="12" max="12" width="19.85546875" style="268" customWidth="1"/>
    <col min="13" max="14" width="9.140625" style="1"/>
    <col min="15" max="15" width="19.42578125" style="1" customWidth="1"/>
    <col min="16" max="16" width="22.28515625" style="7" customWidth="1"/>
    <col min="17" max="17" width="16.28515625" style="1" customWidth="1"/>
    <col min="18" max="18" width="18.42578125" style="1" customWidth="1"/>
    <col min="19" max="19" width="19.7109375" style="7" customWidth="1"/>
    <col min="20" max="16384" width="9.140625" style="1"/>
  </cols>
  <sheetData>
    <row r="1" spans="1:19" x14ac:dyDescent="0.25">
      <c r="A1" s="1" t="s">
        <v>0</v>
      </c>
    </row>
    <row r="3" spans="1:19" ht="18" x14ac:dyDescent="0.25">
      <c r="A3" s="350" t="s">
        <v>96</v>
      </c>
      <c r="B3" s="350"/>
      <c r="C3" s="350"/>
      <c r="D3" s="350"/>
      <c r="E3" s="350"/>
      <c r="F3" s="350"/>
      <c r="G3" s="350"/>
      <c r="H3" s="350"/>
      <c r="I3" s="350"/>
      <c r="J3" s="350"/>
      <c r="K3" s="350"/>
      <c r="L3" s="350"/>
    </row>
    <row r="4" spans="1:19" ht="18" x14ac:dyDescent="0.25">
      <c r="A4" s="350" t="s">
        <v>95</v>
      </c>
      <c r="B4" s="350"/>
      <c r="C4" s="350"/>
      <c r="D4" s="350"/>
      <c r="E4" s="350"/>
      <c r="F4" s="350"/>
      <c r="G4" s="350"/>
      <c r="H4" s="350"/>
      <c r="I4" s="350"/>
      <c r="J4" s="350"/>
      <c r="K4" s="350"/>
      <c r="L4" s="350"/>
    </row>
    <row r="5" spans="1:19" ht="10.5" customHeight="1" x14ac:dyDescent="0.25"/>
    <row r="6" spans="1:19" ht="15.75" thickBot="1" x14ac:dyDescent="0.3">
      <c r="A6" s="8" t="s">
        <v>1</v>
      </c>
    </row>
    <row r="7" spans="1:19" s="9" customFormat="1" ht="26.25" customHeight="1" x14ac:dyDescent="0.25">
      <c r="A7" s="351" t="s">
        <v>2</v>
      </c>
      <c r="B7" s="352"/>
      <c r="C7" s="355" t="s">
        <v>3</v>
      </c>
      <c r="D7" s="357" t="s">
        <v>4</v>
      </c>
      <c r="E7" s="359" t="s">
        <v>5</v>
      </c>
      <c r="F7" s="359" t="s">
        <v>6</v>
      </c>
      <c r="G7" s="361" t="s">
        <v>7</v>
      </c>
      <c r="H7" s="362"/>
      <c r="I7" s="363" t="s">
        <v>8</v>
      </c>
      <c r="J7" s="365" t="s">
        <v>9</v>
      </c>
      <c r="K7" s="367" t="s">
        <v>10</v>
      </c>
      <c r="L7" s="369" t="s">
        <v>11</v>
      </c>
      <c r="P7" s="10"/>
      <c r="S7" s="10"/>
    </row>
    <row r="8" spans="1:19" s="9" customFormat="1" ht="30.75" thickBot="1" x14ac:dyDescent="0.3">
      <c r="A8" s="353"/>
      <c r="B8" s="354"/>
      <c r="C8" s="356"/>
      <c r="D8" s="358"/>
      <c r="E8" s="360"/>
      <c r="F8" s="360"/>
      <c r="G8" s="232" t="s">
        <v>12</v>
      </c>
      <c r="H8" s="11" t="s">
        <v>13</v>
      </c>
      <c r="I8" s="364"/>
      <c r="J8" s="366"/>
      <c r="K8" s="368"/>
      <c r="L8" s="370"/>
      <c r="P8" s="10"/>
      <c r="S8" s="10"/>
    </row>
    <row r="9" spans="1:19" s="9" customFormat="1" ht="26.25" customHeight="1" thickTop="1" x14ac:dyDescent="0.25">
      <c r="A9" s="12" t="s">
        <v>14</v>
      </c>
      <c r="B9" s="13"/>
      <c r="C9" s="349" t="s">
        <v>15</v>
      </c>
      <c r="D9" s="14"/>
      <c r="E9" s="15"/>
      <c r="F9" s="16"/>
      <c r="G9" s="17"/>
      <c r="H9" s="18"/>
      <c r="I9" s="19"/>
      <c r="J9" s="20"/>
      <c r="K9" s="20"/>
      <c r="L9" s="277"/>
      <c r="P9" s="10"/>
      <c r="S9" s="10"/>
    </row>
    <row r="10" spans="1:19" ht="26.25" customHeight="1" x14ac:dyDescent="0.25">
      <c r="A10" s="21">
        <v>1</v>
      </c>
      <c r="B10" s="22" t="s">
        <v>16</v>
      </c>
      <c r="C10" s="334"/>
      <c r="D10" s="23">
        <v>2000000</v>
      </c>
      <c r="E10" s="24">
        <v>38746</v>
      </c>
      <c r="F10" s="25">
        <v>38899</v>
      </c>
      <c r="G10" s="26">
        <f>+H10/D10</f>
        <v>0.99770000000000003</v>
      </c>
      <c r="H10" s="27">
        <f t="shared" ref="H10:H24" si="0">D10-J10</f>
        <v>1995401.98</v>
      </c>
      <c r="I10" s="28"/>
      <c r="J10" s="29">
        <v>4598.0200000000004</v>
      </c>
      <c r="K10" s="30"/>
      <c r="L10" s="278" t="s">
        <v>17</v>
      </c>
    </row>
    <row r="11" spans="1:19" ht="33.75" customHeight="1" x14ac:dyDescent="0.25">
      <c r="A11" s="31">
        <f>A10+1</f>
        <v>2</v>
      </c>
      <c r="B11" s="32" t="s">
        <v>18</v>
      </c>
      <c r="C11" s="33"/>
      <c r="D11" s="34">
        <f>+'[1]CHD-CAR(MCHN) '!$E$8+'[1]CHD-CAR(MCHN) '!$E$23+'[1]CHD-CAR(MCHN) '!$E$44</f>
        <v>1892235.43</v>
      </c>
      <c r="E11" s="35">
        <v>2005</v>
      </c>
      <c r="F11" s="36">
        <v>2009</v>
      </c>
      <c r="G11" s="37">
        <f t="shared" ref="G11:G25" si="1">+H11/D11</f>
        <v>0.96050000000000002</v>
      </c>
      <c r="H11" s="38">
        <f t="shared" si="0"/>
        <v>1817520.4</v>
      </c>
      <c r="I11" s="39"/>
      <c r="J11" s="40">
        <v>74715.03</v>
      </c>
      <c r="K11" s="41">
        <v>1</v>
      </c>
      <c r="L11" s="42" t="s">
        <v>19</v>
      </c>
    </row>
    <row r="12" spans="1:19" ht="33.75" customHeight="1" x14ac:dyDescent="0.25">
      <c r="A12" s="31">
        <f>A11+1</f>
        <v>3</v>
      </c>
      <c r="B12" s="45" t="s">
        <v>20</v>
      </c>
      <c r="C12" s="33"/>
      <c r="D12" s="34">
        <v>4650000</v>
      </c>
      <c r="E12" s="35">
        <v>43329</v>
      </c>
      <c r="F12" s="36">
        <v>44196</v>
      </c>
      <c r="G12" s="37">
        <f t="shared" si="1"/>
        <v>0.99960000000000004</v>
      </c>
      <c r="H12" s="38">
        <f t="shared" si="0"/>
        <v>4647979.8600000003</v>
      </c>
      <c r="I12" s="39"/>
      <c r="J12" s="40">
        <v>2020.14</v>
      </c>
      <c r="K12" s="41">
        <v>2</v>
      </c>
      <c r="L12" s="42" t="s">
        <v>19</v>
      </c>
      <c r="O12" s="43"/>
    </row>
    <row r="13" spans="1:19" ht="33.75" customHeight="1" x14ac:dyDescent="0.25">
      <c r="A13" s="31">
        <f t="shared" ref="A13:A25" si="2">A12+1</f>
        <v>4</v>
      </c>
      <c r="B13" s="45" t="s">
        <v>21</v>
      </c>
      <c r="C13" s="33"/>
      <c r="D13" s="34">
        <v>11000003</v>
      </c>
      <c r="E13" s="35">
        <v>44278</v>
      </c>
      <c r="F13" s="36">
        <v>44561</v>
      </c>
      <c r="G13" s="37">
        <f t="shared" si="1"/>
        <v>0</v>
      </c>
      <c r="H13" s="38">
        <f t="shared" si="0"/>
        <v>0</v>
      </c>
      <c r="I13" s="39"/>
      <c r="J13" s="40">
        <f>11000000+3</f>
        <v>11000003</v>
      </c>
      <c r="K13" s="44"/>
      <c r="L13" s="279" t="s">
        <v>17</v>
      </c>
    </row>
    <row r="14" spans="1:19" ht="33.75" customHeight="1" x14ac:dyDescent="0.25">
      <c r="A14" s="31">
        <f t="shared" si="2"/>
        <v>5</v>
      </c>
      <c r="B14" s="45" t="s">
        <v>22</v>
      </c>
      <c r="C14" s="33"/>
      <c r="D14" s="34">
        <f>100000+198000+198000+198000+198000+198000+5000000</f>
        <v>6090000</v>
      </c>
      <c r="E14" s="35">
        <v>43831</v>
      </c>
      <c r="F14" s="36"/>
      <c r="G14" s="37">
        <f t="shared" si="1"/>
        <v>0.29409999999999997</v>
      </c>
      <c r="H14" s="38">
        <f>D14-J14</f>
        <v>1790864.99</v>
      </c>
      <c r="I14" s="39"/>
      <c r="J14" s="40">
        <v>4299135.01</v>
      </c>
      <c r="K14" s="44"/>
      <c r="L14" s="279" t="s">
        <v>17</v>
      </c>
    </row>
    <row r="15" spans="1:19" hidden="1" x14ac:dyDescent="0.25">
      <c r="A15" s="31"/>
      <c r="B15" s="46" t="s">
        <v>23</v>
      </c>
      <c r="C15" s="33"/>
      <c r="D15" s="34"/>
      <c r="E15" s="35"/>
      <c r="F15" s="36"/>
      <c r="G15" s="37"/>
      <c r="H15" s="38"/>
      <c r="I15" s="39"/>
      <c r="J15" s="40"/>
      <c r="K15" s="44"/>
      <c r="L15" s="279"/>
    </row>
    <row r="16" spans="1:19" hidden="1" x14ac:dyDescent="0.25">
      <c r="A16" s="31"/>
      <c r="B16" s="46" t="s">
        <v>24</v>
      </c>
      <c r="C16" s="33"/>
      <c r="D16" s="34"/>
      <c r="E16" s="35"/>
      <c r="F16" s="36"/>
      <c r="G16" s="37"/>
      <c r="H16" s="38"/>
      <c r="I16" s="39"/>
      <c r="J16" s="40"/>
      <c r="K16" s="44"/>
      <c r="L16" s="279"/>
    </row>
    <row r="17" spans="1:19" hidden="1" x14ac:dyDescent="0.25">
      <c r="A17" s="31"/>
      <c r="B17" s="46" t="s">
        <v>25</v>
      </c>
      <c r="C17" s="33"/>
      <c r="D17" s="34"/>
      <c r="E17" s="35"/>
      <c r="F17" s="36"/>
      <c r="G17" s="37"/>
      <c r="H17" s="38"/>
      <c r="I17" s="39"/>
      <c r="J17" s="40"/>
      <c r="K17" s="44"/>
      <c r="L17" s="279"/>
    </row>
    <row r="18" spans="1:19" hidden="1" x14ac:dyDescent="0.25">
      <c r="A18" s="31"/>
      <c r="B18" s="46" t="s">
        <v>26</v>
      </c>
      <c r="C18" s="33"/>
      <c r="D18" s="34"/>
      <c r="E18" s="35"/>
      <c r="F18" s="36"/>
      <c r="G18" s="37"/>
      <c r="H18" s="38"/>
      <c r="I18" s="39"/>
      <c r="J18" s="40"/>
      <c r="K18" s="44"/>
      <c r="L18" s="279"/>
    </row>
    <row r="19" spans="1:19" hidden="1" x14ac:dyDescent="0.25">
      <c r="A19" s="31"/>
      <c r="B19" s="46" t="s">
        <v>27</v>
      </c>
      <c r="C19" s="33"/>
      <c r="D19" s="34"/>
      <c r="E19" s="35"/>
      <c r="F19" s="36"/>
      <c r="G19" s="37"/>
      <c r="H19" s="38"/>
      <c r="I19" s="39"/>
      <c r="J19" s="40"/>
      <c r="K19" s="44"/>
      <c r="L19" s="279"/>
    </row>
    <row r="20" spans="1:19" ht="24.75" customHeight="1" x14ac:dyDescent="0.25">
      <c r="A20" s="31">
        <f>A14+1</f>
        <v>6</v>
      </c>
      <c r="B20" s="32" t="s">
        <v>28</v>
      </c>
      <c r="C20" s="33"/>
      <c r="D20" s="34">
        <v>500000</v>
      </c>
      <c r="E20" s="35">
        <v>42717</v>
      </c>
      <c r="F20" s="36"/>
      <c r="G20" s="37">
        <f t="shared" si="1"/>
        <v>0.2135</v>
      </c>
      <c r="H20" s="38">
        <f t="shared" si="0"/>
        <v>106750</v>
      </c>
      <c r="I20" s="39"/>
      <c r="J20" s="40">
        <v>393250</v>
      </c>
      <c r="K20" s="44"/>
      <c r="L20" s="279" t="s">
        <v>17</v>
      </c>
    </row>
    <row r="21" spans="1:19" ht="24" customHeight="1" x14ac:dyDescent="0.25">
      <c r="A21" s="31">
        <f t="shared" si="2"/>
        <v>7</v>
      </c>
      <c r="B21" s="32" t="s">
        <v>29</v>
      </c>
      <c r="C21" s="33"/>
      <c r="D21" s="34">
        <v>10140726</v>
      </c>
      <c r="E21" s="35">
        <v>43469</v>
      </c>
      <c r="F21" s="36"/>
      <c r="G21" s="37">
        <f t="shared" si="1"/>
        <v>0.50860000000000005</v>
      </c>
      <c r="H21" s="38">
        <f t="shared" si="0"/>
        <v>5157590.32</v>
      </c>
      <c r="I21" s="39"/>
      <c r="J21" s="40">
        <v>4983135.68</v>
      </c>
      <c r="K21" s="44"/>
      <c r="L21" s="279" t="s">
        <v>17</v>
      </c>
    </row>
    <row r="22" spans="1:19" ht="24" customHeight="1" x14ac:dyDescent="0.25">
      <c r="A22" s="31">
        <f t="shared" si="2"/>
        <v>8</v>
      </c>
      <c r="B22" s="32" t="s">
        <v>99</v>
      </c>
      <c r="C22" s="33"/>
      <c r="D22" s="34">
        <v>3500000</v>
      </c>
      <c r="E22" s="35">
        <v>44204</v>
      </c>
      <c r="F22" s="36"/>
      <c r="G22" s="37">
        <f t="shared" si="1"/>
        <v>0</v>
      </c>
      <c r="H22" s="38">
        <f t="shared" si="0"/>
        <v>0</v>
      </c>
      <c r="I22" s="39"/>
      <c r="J22" s="40">
        <v>3500000</v>
      </c>
      <c r="K22" s="44"/>
      <c r="L22" s="279"/>
    </row>
    <row r="23" spans="1:19" ht="32.25" customHeight="1" x14ac:dyDescent="0.25">
      <c r="A23" s="31">
        <f t="shared" si="2"/>
        <v>9</v>
      </c>
      <c r="B23" s="45" t="s">
        <v>100</v>
      </c>
      <c r="C23" s="33"/>
      <c r="D23" s="34">
        <v>10000000</v>
      </c>
      <c r="E23" s="35">
        <v>44204</v>
      </c>
      <c r="F23" s="36"/>
      <c r="G23" s="37">
        <f t="shared" si="1"/>
        <v>0</v>
      </c>
      <c r="H23" s="38">
        <f t="shared" si="0"/>
        <v>0</v>
      </c>
      <c r="I23" s="39"/>
      <c r="J23" s="40">
        <v>10000000</v>
      </c>
      <c r="K23" s="44"/>
      <c r="L23" s="279"/>
    </row>
    <row r="24" spans="1:19" ht="24" customHeight="1" x14ac:dyDescent="0.25">
      <c r="A24" s="31">
        <f t="shared" si="2"/>
        <v>10</v>
      </c>
      <c r="B24" s="32" t="s">
        <v>97</v>
      </c>
      <c r="C24" s="33"/>
      <c r="D24" s="34">
        <v>12432999.470000001</v>
      </c>
      <c r="E24" s="35">
        <v>44204</v>
      </c>
      <c r="F24" s="36">
        <v>44286</v>
      </c>
      <c r="G24" s="37">
        <f t="shared" si="1"/>
        <v>0.78739999999999999</v>
      </c>
      <c r="H24" s="38">
        <f t="shared" si="0"/>
        <v>9789707.0399999991</v>
      </c>
      <c r="I24" s="39"/>
      <c r="J24" s="40">
        <v>2643292.4300000002</v>
      </c>
      <c r="K24" s="44"/>
      <c r="L24" s="279"/>
    </row>
    <row r="25" spans="1:19" ht="34.5" customHeight="1" x14ac:dyDescent="0.25">
      <c r="A25" s="47">
        <f t="shared" si="2"/>
        <v>11</v>
      </c>
      <c r="B25" s="92" t="s">
        <v>98</v>
      </c>
      <c r="C25" s="48"/>
      <c r="D25" s="49">
        <v>2513830.31</v>
      </c>
      <c r="E25" s="50">
        <v>44278</v>
      </c>
      <c r="F25" s="51">
        <v>44286</v>
      </c>
      <c r="G25" s="52">
        <f t="shared" si="1"/>
        <v>3.7400000000000003E-2</v>
      </c>
      <c r="H25" s="53">
        <f>D25-J25</f>
        <v>94125</v>
      </c>
      <c r="I25" s="54"/>
      <c r="J25" s="55">
        <v>2419705.31</v>
      </c>
      <c r="K25" s="56"/>
      <c r="L25" s="280"/>
    </row>
    <row r="26" spans="1:19" s="9" customFormat="1" ht="24.75" customHeight="1" x14ac:dyDescent="0.25">
      <c r="A26" s="12" t="s">
        <v>30</v>
      </c>
      <c r="B26" s="13"/>
      <c r="C26" s="334" t="s">
        <v>15</v>
      </c>
      <c r="D26" s="14"/>
      <c r="E26" s="57"/>
      <c r="F26" s="58"/>
      <c r="G26" s="17"/>
      <c r="H26" s="18"/>
      <c r="I26" s="19"/>
      <c r="J26" s="59"/>
      <c r="K26" s="60"/>
      <c r="L26" s="277"/>
      <c r="P26" s="10"/>
      <c r="S26" s="10"/>
    </row>
    <row r="27" spans="1:19" ht="21.75" customHeight="1" x14ac:dyDescent="0.25">
      <c r="A27" s="21">
        <v>1</v>
      </c>
      <c r="B27" s="22" t="s">
        <v>31</v>
      </c>
      <c r="C27" s="334"/>
      <c r="D27" s="23">
        <v>219678.79</v>
      </c>
      <c r="E27" s="61">
        <v>43831</v>
      </c>
      <c r="F27" s="25"/>
      <c r="G27" s="26">
        <f>+H27/D27</f>
        <v>0.69359999999999999</v>
      </c>
      <c r="H27" s="27">
        <f>+D27-J27</f>
        <v>152370</v>
      </c>
      <c r="I27" s="28"/>
      <c r="J27" s="62">
        <v>67308.789999999994</v>
      </c>
      <c r="K27" s="30"/>
      <c r="L27" s="278" t="s">
        <v>32</v>
      </c>
    </row>
    <row r="28" spans="1:19" ht="26.25" customHeight="1" x14ac:dyDescent="0.25">
      <c r="A28" s="31">
        <f>A27+1</f>
        <v>2</v>
      </c>
      <c r="B28" s="32" t="s">
        <v>33</v>
      </c>
      <c r="C28" s="33"/>
      <c r="D28" s="34">
        <v>10620000</v>
      </c>
      <c r="E28" s="35">
        <v>42887</v>
      </c>
      <c r="F28" s="36"/>
      <c r="G28" s="37">
        <f>+H28/D28</f>
        <v>0.83450000000000002</v>
      </c>
      <c r="H28" s="38">
        <f>+D28-J28</f>
        <v>8862288</v>
      </c>
      <c r="I28" s="39"/>
      <c r="J28" s="63">
        <v>1757712</v>
      </c>
      <c r="K28" s="41">
        <v>1</v>
      </c>
      <c r="L28" s="42" t="s">
        <v>19</v>
      </c>
    </row>
    <row r="29" spans="1:19" ht="33.75" customHeight="1" thickBot="1" x14ac:dyDescent="0.3">
      <c r="A29" s="212">
        <f>A28+1</f>
        <v>3</v>
      </c>
      <c r="B29" s="301" t="s">
        <v>34</v>
      </c>
      <c r="C29" s="213"/>
      <c r="D29" s="214">
        <v>1000000</v>
      </c>
      <c r="E29" s="302" t="s">
        <v>61</v>
      </c>
      <c r="F29" s="215"/>
      <c r="G29" s="216">
        <f>+H29/D29</f>
        <v>0.86140000000000005</v>
      </c>
      <c r="H29" s="217">
        <f>+D29-J29</f>
        <v>861398.59</v>
      </c>
      <c r="I29" s="218"/>
      <c r="J29" s="303">
        <v>138601.41</v>
      </c>
      <c r="K29" s="219"/>
      <c r="L29" s="304" t="s">
        <v>17</v>
      </c>
    </row>
    <row r="30" spans="1:19" s="9" customFormat="1" ht="27" customHeight="1" x14ac:dyDescent="0.25">
      <c r="A30" s="12" t="s">
        <v>30</v>
      </c>
      <c r="B30" s="13"/>
      <c r="C30" s="33"/>
      <c r="D30" s="14"/>
      <c r="E30" s="57"/>
      <c r="F30" s="58"/>
      <c r="G30" s="17"/>
      <c r="H30" s="18"/>
      <c r="I30" s="19"/>
      <c r="J30" s="59"/>
      <c r="K30" s="60"/>
      <c r="L30" s="277"/>
      <c r="P30" s="10"/>
      <c r="S30" s="10"/>
    </row>
    <row r="31" spans="1:19" s="74" customFormat="1" ht="21.75" customHeight="1" x14ac:dyDescent="0.25">
      <c r="A31" s="64">
        <f>A29+1</f>
        <v>4</v>
      </c>
      <c r="B31" s="65" t="s">
        <v>35</v>
      </c>
      <c r="C31" s="66"/>
      <c r="D31" s="67"/>
      <c r="E31" s="68"/>
      <c r="F31" s="69"/>
      <c r="G31" s="70"/>
      <c r="H31" s="67"/>
      <c r="I31" s="71"/>
      <c r="J31" s="72"/>
      <c r="K31" s="73"/>
      <c r="L31" s="281"/>
      <c r="P31" s="75"/>
      <c r="S31" s="75"/>
    </row>
    <row r="32" spans="1:19" s="74" customFormat="1" ht="21.75" customHeight="1" x14ac:dyDescent="0.25">
      <c r="A32" s="64"/>
      <c r="B32" s="65" t="s">
        <v>36</v>
      </c>
      <c r="C32" s="66"/>
      <c r="D32" s="67">
        <v>77272292.230000004</v>
      </c>
      <c r="E32" s="68">
        <v>44197</v>
      </c>
      <c r="F32" s="69"/>
      <c r="G32" s="70">
        <f>+H32/D32</f>
        <v>0.30349999999999999</v>
      </c>
      <c r="H32" s="76">
        <f>+D32-J32</f>
        <v>23450340.010000002</v>
      </c>
      <c r="I32" s="71"/>
      <c r="J32" s="67">
        <v>53821952.219999999</v>
      </c>
      <c r="K32" s="77"/>
      <c r="L32" s="281" t="s">
        <v>37</v>
      </c>
      <c r="P32" s="75"/>
      <c r="S32" s="75"/>
    </row>
    <row r="33" spans="1:19" s="74" customFormat="1" ht="21.75" customHeight="1" x14ac:dyDescent="0.25">
      <c r="A33" s="64"/>
      <c r="B33" s="65" t="s">
        <v>102</v>
      </c>
      <c r="C33" s="66"/>
      <c r="D33" s="205">
        <v>187602721.22999999</v>
      </c>
      <c r="E33" s="68">
        <v>44197</v>
      </c>
      <c r="F33" s="69"/>
      <c r="G33" s="70">
        <f>+H33/D33</f>
        <v>1</v>
      </c>
      <c r="H33" s="76">
        <f>+D33-J33</f>
        <v>187602720.19</v>
      </c>
      <c r="I33" s="71"/>
      <c r="J33" s="67">
        <v>1.04</v>
      </c>
      <c r="K33" s="77"/>
      <c r="L33" s="281" t="s">
        <v>37</v>
      </c>
      <c r="P33" s="75"/>
      <c r="S33" s="75"/>
    </row>
    <row r="34" spans="1:19" s="74" customFormat="1" ht="21.75" customHeight="1" x14ac:dyDescent="0.25">
      <c r="A34" s="64"/>
      <c r="B34" s="65" t="s">
        <v>103</v>
      </c>
      <c r="C34" s="66"/>
      <c r="D34" s="78">
        <v>23450340.190000001</v>
      </c>
      <c r="E34" s="68">
        <v>44197</v>
      </c>
      <c r="F34" s="69"/>
      <c r="G34" s="70">
        <f>+H34/D34</f>
        <v>1</v>
      </c>
      <c r="H34" s="76">
        <f>+D34-J34</f>
        <v>23450340.02</v>
      </c>
      <c r="I34" s="71"/>
      <c r="J34" s="67">
        <v>0.17</v>
      </c>
      <c r="K34" s="77"/>
      <c r="L34" s="281" t="s">
        <v>37</v>
      </c>
      <c r="O34" s="79"/>
      <c r="P34" s="75"/>
      <c r="S34" s="75"/>
    </row>
    <row r="35" spans="1:19" s="74" customFormat="1" ht="21.75" customHeight="1" x14ac:dyDescent="0.25">
      <c r="A35" s="64">
        <f>A31+1</f>
        <v>5</v>
      </c>
      <c r="B35" s="65" t="s">
        <v>38</v>
      </c>
      <c r="C35" s="66"/>
      <c r="D35" s="67"/>
      <c r="E35" s="68"/>
      <c r="F35" s="69"/>
      <c r="G35" s="70"/>
      <c r="H35" s="76"/>
      <c r="I35" s="71"/>
      <c r="J35" s="67"/>
      <c r="K35" s="77"/>
      <c r="L35" s="281"/>
      <c r="O35" s="79"/>
      <c r="P35" s="75"/>
      <c r="S35" s="75"/>
    </row>
    <row r="36" spans="1:19" s="74" customFormat="1" ht="21.75" customHeight="1" x14ac:dyDescent="0.25">
      <c r="A36" s="64"/>
      <c r="B36" s="65" t="s">
        <v>36</v>
      </c>
      <c r="C36" s="66"/>
      <c r="D36" s="67">
        <v>3705555.2</v>
      </c>
      <c r="E36" s="68">
        <v>44197</v>
      </c>
      <c r="F36" s="69"/>
      <c r="G36" s="70">
        <f>+H36/D36</f>
        <v>0.7077</v>
      </c>
      <c r="H36" s="76">
        <f>+D36-J36</f>
        <v>2622566.2000000002</v>
      </c>
      <c r="I36" s="71"/>
      <c r="J36" s="67">
        <v>1082989</v>
      </c>
      <c r="K36" s="77"/>
      <c r="L36" s="281" t="s">
        <v>37</v>
      </c>
      <c r="O36" s="79"/>
      <c r="P36" s="75"/>
      <c r="S36" s="75"/>
    </row>
    <row r="37" spans="1:19" s="74" customFormat="1" ht="21.75" customHeight="1" x14ac:dyDescent="0.25">
      <c r="A37" s="206"/>
      <c r="B37" s="65" t="s">
        <v>102</v>
      </c>
      <c r="C37" s="66"/>
      <c r="D37" s="207">
        <v>9846882.5999999996</v>
      </c>
      <c r="E37" s="208">
        <v>44197</v>
      </c>
      <c r="F37" s="209"/>
      <c r="G37" s="70">
        <f>+H37/D37</f>
        <v>0.77159999999999995</v>
      </c>
      <c r="H37" s="76">
        <f>+D37-J37</f>
        <v>7597698.5999999996</v>
      </c>
      <c r="I37" s="210"/>
      <c r="J37" s="207">
        <v>2249184</v>
      </c>
      <c r="K37" s="211"/>
      <c r="L37" s="281" t="s">
        <v>37</v>
      </c>
      <c r="O37" s="79"/>
      <c r="P37" s="75"/>
      <c r="S37" s="75"/>
    </row>
    <row r="38" spans="1:19" s="74" customFormat="1" ht="21.75" customHeight="1" x14ac:dyDescent="0.25">
      <c r="A38" s="220"/>
      <c r="B38" s="221" t="s">
        <v>103</v>
      </c>
      <c r="C38" s="222"/>
      <c r="D38" s="223">
        <v>3282294.2</v>
      </c>
      <c r="E38" s="224">
        <v>44197</v>
      </c>
      <c r="F38" s="225"/>
      <c r="G38" s="226">
        <f>+H38/D38</f>
        <v>0.77159999999999995</v>
      </c>
      <c r="H38" s="227">
        <f>+D38-J38</f>
        <v>2532566.2000000002</v>
      </c>
      <c r="I38" s="228"/>
      <c r="J38" s="223">
        <v>749728</v>
      </c>
      <c r="K38" s="229"/>
      <c r="L38" s="282" t="s">
        <v>37</v>
      </c>
      <c r="O38" s="80"/>
      <c r="P38" s="81"/>
      <c r="S38" s="75"/>
    </row>
    <row r="39" spans="1:19" s="9" customFormat="1" ht="27" customHeight="1" x14ac:dyDescent="0.25">
      <c r="A39" s="234" t="s">
        <v>39</v>
      </c>
      <c r="B39" s="235"/>
      <c r="C39" s="333" t="s">
        <v>15</v>
      </c>
      <c r="D39" s="236"/>
      <c r="E39" s="237"/>
      <c r="F39" s="238"/>
      <c r="G39" s="239"/>
      <c r="H39" s="240"/>
      <c r="I39" s="241"/>
      <c r="J39" s="242"/>
      <c r="K39" s="243"/>
      <c r="L39" s="283"/>
      <c r="O39" s="82"/>
      <c r="P39" s="10"/>
      <c r="S39" s="10"/>
    </row>
    <row r="40" spans="1:19" ht="80.25" customHeight="1" x14ac:dyDescent="0.25">
      <c r="A40" s="31">
        <v>1</v>
      </c>
      <c r="B40" s="45" t="s">
        <v>101</v>
      </c>
      <c r="C40" s="334"/>
      <c r="D40" s="34">
        <v>20070985</v>
      </c>
      <c r="E40" s="35">
        <v>44253</v>
      </c>
      <c r="F40" s="36">
        <v>44926</v>
      </c>
      <c r="G40" s="37"/>
      <c r="H40" s="38">
        <f>+D40-J40</f>
        <v>0</v>
      </c>
      <c r="I40" s="39"/>
      <c r="J40" s="34">
        <v>20070985</v>
      </c>
      <c r="K40" s="44"/>
      <c r="L40" s="279"/>
      <c r="O40" s="43"/>
      <c r="P40" s="204"/>
      <c r="S40" s="204"/>
    </row>
    <row r="41" spans="1:19" ht="51" customHeight="1" x14ac:dyDescent="0.25">
      <c r="A41" s="31">
        <v>2</v>
      </c>
      <c r="B41" s="45" t="s">
        <v>40</v>
      </c>
      <c r="C41" s="156"/>
      <c r="D41" s="34">
        <v>3451904</v>
      </c>
      <c r="E41" s="35">
        <v>44196</v>
      </c>
      <c r="F41" s="36">
        <v>44561</v>
      </c>
      <c r="G41" s="37"/>
      <c r="H41" s="38">
        <f>+D41-J41</f>
        <v>0</v>
      </c>
      <c r="I41" s="39"/>
      <c r="J41" s="72">
        <v>3451904</v>
      </c>
      <c r="K41" s="44"/>
      <c r="L41" s="279"/>
      <c r="O41" s="43"/>
      <c r="P41" s="204"/>
      <c r="S41" s="204"/>
    </row>
    <row r="42" spans="1:19" ht="47.25" customHeight="1" x14ac:dyDescent="0.25">
      <c r="A42" s="83">
        <v>3</v>
      </c>
      <c r="B42" s="84" t="s">
        <v>41</v>
      </c>
      <c r="C42" s="94"/>
      <c r="D42" s="85">
        <v>20000000</v>
      </c>
      <c r="E42" s="86">
        <v>44131</v>
      </c>
      <c r="F42" s="87">
        <v>44561</v>
      </c>
      <c r="G42" s="88"/>
      <c r="H42" s="38">
        <f>+D42-J42</f>
        <v>0</v>
      </c>
      <c r="I42" s="89"/>
      <c r="J42" s="90">
        <v>20000000</v>
      </c>
      <c r="K42" s="91"/>
      <c r="L42" s="284" t="s">
        <v>70</v>
      </c>
      <c r="O42" s="43"/>
    </row>
    <row r="43" spans="1:19" ht="63.75" customHeight="1" x14ac:dyDescent="0.25">
      <c r="A43" s="113">
        <v>4</v>
      </c>
      <c r="B43" s="231" t="s">
        <v>43</v>
      </c>
      <c r="C43" s="48"/>
      <c r="D43" s="116">
        <v>3000000</v>
      </c>
      <c r="E43" s="125">
        <v>39965</v>
      </c>
      <c r="F43" s="118"/>
      <c r="G43" s="119">
        <f>+H43/D43</f>
        <v>0.30399999999999999</v>
      </c>
      <c r="H43" s="134">
        <f>+D43-J43</f>
        <v>912148.4</v>
      </c>
      <c r="I43" s="120"/>
      <c r="J43" s="233">
        <v>2087851.6</v>
      </c>
      <c r="K43" s="122"/>
      <c r="L43" s="285" t="s">
        <v>105</v>
      </c>
      <c r="O43" s="43"/>
    </row>
    <row r="44" spans="1:19" ht="28.5" customHeight="1" x14ac:dyDescent="0.25">
      <c r="A44" s="12" t="s">
        <v>44</v>
      </c>
      <c r="B44" s="93"/>
      <c r="C44" s="333" t="s">
        <v>15</v>
      </c>
      <c r="D44" s="95"/>
      <c r="E44" s="96"/>
      <c r="F44" s="97"/>
      <c r="G44" s="98"/>
      <c r="H44" s="149"/>
      <c r="I44" s="100"/>
      <c r="J44" s="101"/>
      <c r="K44" s="102"/>
      <c r="L44" s="286"/>
      <c r="O44" s="43"/>
    </row>
    <row r="45" spans="1:19" ht="43.5" customHeight="1" x14ac:dyDescent="0.25">
      <c r="A45" s="103">
        <v>1</v>
      </c>
      <c r="B45" s="93" t="s">
        <v>45</v>
      </c>
      <c r="C45" s="334"/>
      <c r="D45" s="95">
        <v>397035.68</v>
      </c>
      <c r="E45" s="96">
        <v>44179</v>
      </c>
      <c r="F45" s="97">
        <v>44561</v>
      </c>
      <c r="G45" s="98"/>
      <c r="H45" s="99">
        <f>+D45-J45</f>
        <v>0</v>
      </c>
      <c r="I45" s="100"/>
      <c r="J45" s="230">
        <v>397035.68</v>
      </c>
      <c r="K45" s="102"/>
      <c r="L45" s="287" t="s">
        <v>104</v>
      </c>
      <c r="O45" s="43"/>
    </row>
    <row r="46" spans="1:19" ht="7.5" customHeight="1" thickBot="1" x14ac:dyDescent="0.3">
      <c r="A46" s="178"/>
      <c r="B46" s="305"/>
      <c r="C46" s="180"/>
      <c r="D46" s="184"/>
      <c r="E46" s="266"/>
      <c r="F46" s="183"/>
      <c r="G46" s="155"/>
      <c r="H46" s="306"/>
      <c r="I46" s="185"/>
      <c r="J46" s="307"/>
      <c r="K46" s="255"/>
      <c r="L46" s="290"/>
      <c r="O46" s="43"/>
    </row>
    <row r="47" spans="1:19" ht="29.25" customHeight="1" x14ac:dyDescent="0.25">
      <c r="A47" s="308" t="s">
        <v>46</v>
      </c>
      <c r="B47" s="309"/>
      <c r="C47" s="347" t="s">
        <v>15</v>
      </c>
      <c r="D47" s="310"/>
      <c r="E47" s="311"/>
      <c r="F47" s="312"/>
      <c r="G47" s="313"/>
      <c r="H47" s="314"/>
      <c r="I47" s="315"/>
      <c r="J47" s="316">
        <f>+D47-H47</f>
        <v>0</v>
      </c>
      <c r="K47" s="317"/>
      <c r="L47" s="318"/>
      <c r="O47" s="43"/>
      <c r="P47" s="104"/>
    </row>
    <row r="48" spans="1:19" s="9" customFormat="1" ht="45.75" customHeight="1" x14ac:dyDescent="0.25">
      <c r="A48" s="21">
        <v>1</v>
      </c>
      <c r="B48" s="106" t="s">
        <v>47</v>
      </c>
      <c r="C48" s="348"/>
      <c r="D48" s="23">
        <v>110229060.11</v>
      </c>
      <c r="E48" s="107" t="s">
        <v>48</v>
      </c>
      <c r="F48" s="25"/>
      <c r="G48" s="26">
        <f>+H48/D48</f>
        <v>0.96030000000000004</v>
      </c>
      <c r="H48" s="23">
        <f t="shared" ref="H48:H63" si="3">+D48-J48</f>
        <v>105850130.31999999</v>
      </c>
      <c r="I48" s="28"/>
      <c r="J48" s="108">
        <f>609467.23+3769462.56</f>
        <v>4378929.79</v>
      </c>
      <c r="K48" s="30"/>
      <c r="L48" s="278" t="s">
        <v>17</v>
      </c>
      <c r="O48" s="105"/>
      <c r="P48" s="10"/>
      <c r="S48" s="10"/>
    </row>
    <row r="49" spans="1:18" ht="31.5" customHeight="1" x14ac:dyDescent="0.25">
      <c r="A49" s="21">
        <f>A48+1</f>
        <v>2</v>
      </c>
      <c r="B49" s="106" t="s">
        <v>49</v>
      </c>
      <c r="C49" s="156" t="s">
        <v>15</v>
      </c>
      <c r="D49" s="23">
        <v>133244985</v>
      </c>
      <c r="E49" s="110" t="s">
        <v>50</v>
      </c>
      <c r="F49" s="25"/>
      <c r="G49" s="26">
        <f t="shared" ref="G49:G73" si="4">+H49/D49</f>
        <v>1</v>
      </c>
      <c r="H49" s="23">
        <f t="shared" si="3"/>
        <v>133244985</v>
      </c>
      <c r="I49" s="28"/>
      <c r="J49" s="29">
        <v>0</v>
      </c>
      <c r="K49" s="30"/>
      <c r="L49" s="278" t="s">
        <v>42</v>
      </c>
    </row>
    <row r="50" spans="1:18" ht="30.75" customHeight="1" x14ac:dyDescent="0.25">
      <c r="A50" s="31">
        <v>3</v>
      </c>
      <c r="B50" s="111" t="s">
        <v>51</v>
      </c>
      <c r="C50" s="109"/>
      <c r="D50" s="34">
        <v>63829590</v>
      </c>
      <c r="E50" s="112" t="s">
        <v>52</v>
      </c>
      <c r="F50" s="36"/>
      <c r="G50" s="37">
        <f t="shared" si="4"/>
        <v>1</v>
      </c>
      <c r="H50" s="34">
        <f t="shared" si="3"/>
        <v>63829590</v>
      </c>
      <c r="I50" s="39"/>
      <c r="J50" s="40">
        <v>0</v>
      </c>
      <c r="K50" s="44"/>
      <c r="L50" s="278" t="s">
        <v>42</v>
      </c>
    </row>
    <row r="51" spans="1:18" ht="32.25" customHeight="1" x14ac:dyDescent="0.25">
      <c r="A51" s="31">
        <v>4</v>
      </c>
      <c r="B51" s="111" t="s">
        <v>53</v>
      </c>
      <c r="C51" s="109"/>
      <c r="D51" s="34">
        <v>86127223</v>
      </c>
      <c r="E51" s="112" t="s">
        <v>54</v>
      </c>
      <c r="F51" s="36"/>
      <c r="G51" s="37">
        <f t="shared" si="4"/>
        <v>0.19059999999999999</v>
      </c>
      <c r="H51" s="34">
        <f t="shared" si="3"/>
        <v>16412176.800000001</v>
      </c>
      <c r="I51" s="39"/>
      <c r="J51" s="40">
        <v>69715046.200000003</v>
      </c>
      <c r="K51" s="44"/>
      <c r="L51" s="279" t="s">
        <v>17</v>
      </c>
    </row>
    <row r="52" spans="1:18" ht="32.25" customHeight="1" x14ac:dyDescent="0.25">
      <c r="A52" s="113">
        <v>5</v>
      </c>
      <c r="B52" s="114" t="s">
        <v>55</v>
      </c>
      <c r="C52" s="115"/>
      <c r="D52" s="116">
        <v>78199298</v>
      </c>
      <c r="E52" s="117" t="s">
        <v>56</v>
      </c>
      <c r="F52" s="118"/>
      <c r="G52" s="119">
        <f t="shared" si="4"/>
        <v>8.4599999999999995E-2</v>
      </c>
      <c r="H52" s="116">
        <f t="shared" si="3"/>
        <v>6615000.0999999996</v>
      </c>
      <c r="I52" s="120"/>
      <c r="J52" s="121">
        <v>71584297.900000006</v>
      </c>
      <c r="K52" s="122"/>
      <c r="L52" s="279" t="s">
        <v>17</v>
      </c>
    </row>
    <row r="53" spans="1:18" ht="38.25" customHeight="1" x14ac:dyDescent="0.25">
      <c r="A53" s="336" t="s">
        <v>57</v>
      </c>
      <c r="B53" s="337"/>
      <c r="C53" s="124" t="s">
        <v>15</v>
      </c>
      <c r="D53" s="116">
        <v>3000000</v>
      </c>
      <c r="E53" s="125">
        <v>44159</v>
      </c>
      <c r="F53" s="118"/>
      <c r="G53" s="119">
        <f>+H53/D53</f>
        <v>0.4541</v>
      </c>
      <c r="H53" s="134">
        <f t="shared" si="3"/>
        <v>1362429.54</v>
      </c>
      <c r="I53" s="120"/>
      <c r="J53" s="135">
        <v>1637570.46</v>
      </c>
      <c r="K53" s="121"/>
      <c r="L53" s="285"/>
    </row>
    <row r="54" spans="1:18" ht="47.25" customHeight="1" x14ac:dyDescent="0.25">
      <c r="A54" s="338" t="s">
        <v>58</v>
      </c>
      <c r="B54" s="339"/>
      <c r="C54" s="124" t="s">
        <v>15</v>
      </c>
      <c r="D54" s="116">
        <v>15052018.85</v>
      </c>
      <c r="E54" s="125">
        <v>40087</v>
      </c>
      <c r="F54" s="118"/>
      <c r="G54" s="119"/>
      <c r="H54" s="136">
        <f t="shared" si="3"/>
        <v>1766918.84</v>
      </c>
      <c r="I54" s="120"/>
      <c r="J54" s="121">
        <v>13285100.01</v>
      </c>
      <c r="K54" s="121"/>
      <c r="L54" s="288" t="s">
        <v>59</v>
      </c>
    </row>
    <row r="55" spans="1:18" ht="28.5" x14ac:dyDescent="0.25">
      <c r="A55" s="113" t="s">
        <v>60</v>
      </c>
      <c r="B55" s="123"/>
      <c r="C55" s="124" t="s">
        <v>15</v>
      </c>
      <c r="D55" s="116">
        <v>4078809.58</v>
      </c>
      <c r="E55" s="125" t="s">
        <v>61</v>
      </c>
      <c r="F55" s="118"/>
      <c r="G55" s="119">
        <f t="shared" si="4"/>
        <v>0.67420000000000002</v>
      </c>
      <c r="H55" s="134">
        <f t="shared" si="3"/>
        <v>2750093.52</v>
      </c>
      <c r="I55" s="120"/>
      <c r="J55" s="135">
        <v>1328716.06</v>
      </c>
      <c r="K55" s="121"/>
      <c r="L55" s="285" t="s">
        <v>62</v>
      </c>
    </row>
    <row r="56" spans="1:18" ht="36" customHeight="1" x14ac:dyDescent="0.25">
      <c r="A56" s="338" t="s">
        <v>63</v>
      </c>
      <c r="B56" s="339"/>
      <c r="C56" s="137" t="s">
        <v>15</v>
      </c>
      <c r="D56" s="95">
        <v>4000000</v>
      </c>
      <c r="E56" s="96">
        <v>42370</v>
      </c>
      <c r="F56" s="97"/>
      <c r="G56" s="98">
        <f t="shared" si="4"/>
        <v>0.59409999999999996</v>
      </c>
      <c r="H56" s="99">
        <f t="shared" si="3"/>
        <v>2376515.96</v>
      </c>
      <c r="I56" s="100"/>
      <c r="J56" s="138">
        <v>1623484.04</v>
      </c>
      <c r="K56" s="138"/>
      <c r="L56" s="286" t="s">
        <v>17</v>
      </c>
    </row>
    <row r="57" spans="1:18" ht="37.5" customHeight="1" x14ac:dyDescent="0.25">
      <c r="A57" s="139" t="s">
        <v>64</v>
      </c>
      <c r="B57" s="123"/>
      <c r="C57" s="124" t="s">
        <v>15</v>
      </c>
      <c r="D57" s="136">
        <v>69329114.099999994</v>
      </c>
      <c r="E57" s="140" t="s">
        <v>61</v>
      </c>
      <c r="F57" s="141"/>
      <c r="G57" s="142">
        <f t="shared" si="4"/>
        <v>0.64370000000000005</v>
      </c>
      <c r="H57" s="143">
        <f t="shared" si="3"/>
        <v>44624611.549999997</v>
      </c>
      <c r="I57" s="144"/>
      <c r="J57" s="145">
        <v>24704502.550000001</v>
      </c>
      <c r="K57" s="145"/>
      <c r="L57" s="291" t="s">
        <v>17</v>
      </c>
    </row>
    <row r="58" spans="1:18" ht="39.75" customHeight="1" x14ac:dyDescent="0.25">
      <c r="A58" s="139" t="s">
        <v>65</v>
      </c>
      <c r="B58" s="123"/>
      <c r="C58" s="124" t="s">
        <v>15</v>
      </c>
      <c r="D58" s="136">
        <f>40000000+36374669+19815000+29789000+21604250</f>
        <v>147582919</v>
      </c>
      <c r="E58" s="140" t="s">
        <v>61</v>
      </c>
      <c r="F58" s="141"/>
      <c r="G58" s="142">
        <f t="shared" si="4"/>
        <v>0.56999999999999995</v>
      </c>
      <c r="H58" s="143">
        <f t="shared" si="3"/>
        <v>84128523.590000004</v>
      </c>
      <c r="I58" s="144"/>
      <c r="J58" s="146">
        <v>63454395.409999996</v>
      </c>
      <c r="K58" s="145"/>
      <c r="L58" s="291" t="s">
        <v>17</v>
      </c>
      <c r="P58" s="7">
        <v>2018</v>
      </c>
      <c r="Q58" s="1">
        <v>2019</v>
      </c>
    </row>
    <row r="59" spans="1:18" ht="36" customHeight="1" x14ac:dyDescent="0.25">
      <c r="A59" s="276" t="s">
        <v>108</v>
      </c>
      <c r="B59" s="147"/>
      <c r="C59" s="148" t="s">
        <v>15</v>
      </c>
      <c r="D59" s="149">
        <f>6500000+6000000+7500000</f>
        <v>20000000</v>
      </c>
      <c r="E59" s="140" t="s">
        <v>61</v>
      </c>
      <c r="F59" s="150"/>
      <c r="G59" s="151"/>
      <c r="H59" s="152">
        <f t="shared" si="3"/>
        <v>0</v>
      </c>
      <c r="I59" s="153"/>
      <c r="J59" s="154">
        <v>20000000</v>
      </c>
      <c r="K59" s="154"/>
      <c r="L59" s="292" t="s">
        <v>59</v>
      </c>
      <c r="O59" s="43"/>
      <c r="P59" s="104"/>
      <c r="Q59" s="43"/>
      <c r="R59" s="43"/>
    </row>
    <row r="60" spans="1:18" ht="49.5" customHeight="1" x14ac:dyDescent="0.25">
      <c r="A60" s="338" t="s">
        <v>66</v>
      </c>
      <c r="B60" s="339"/>
      <c r="C60" s="137" t="s">
        <v>15</v>
      </c>
      <c r="D60" s="136">
        <v>500000</v>
      </c>
      <c r="E60" s="140">
        <v>40662</v>
      </c>
      <c r="F60" s="141"/>
      <c r="G60" s="142">
        <f t="shared" si="4"/>
        <v>0.9446</v>
      </c>
      <c r="H60" s="136">
        <f t="shared" si="3"/>
        <v>472300</v>
      </c>
      <c r="I60" s="144"/>
      <c r="J60" s="146">
        <v>27700</v>
      </c>
      <c r="K60" s="154"/>
      <c r="L60" s="293" t="s">
        <v>107</v>
      </c>
    </row>
    <row r="61" spans="1:18" ht="36" customHeight="1" thickBot="1" x14ac:dyDescent="0.3">
      <c r="A61" s="340" t="s">
        <v>69</v>
      </c>
      <c r="B61" s="341"/>
      <c r="C61" s="126" t="s">
        <v>15</v>
      </c>
      <c r="D61" s="127">
        <v>50348.2</v>
      </c>
      <c r="E61" s="128">
        <v>43811</v>
      </c>
      <c r="F61" s="129"/>
      <c r="G61" s="130">
        <f t="shared" si="4"/>
        <v>0.44890000000000002</v>
      </c>
      <c r="H61" s="127">
        <f t="shared" si="3"/>
        <v>22600</v>
      </c>
      <c r="I61" s="131"/>
      <c r="J61" s="132">
        <v>27748.2</v>
      </c>
      <c r="K61" s="133"/>
      <c r="L61" s="300" t="s">
        <v>70</v>
      </c>
    </row>
    <row r="62" spans="1:18" ht="45" customHeight="1" x14ac:dyDescent="0.25">
      <c r="A62" s="336" t="s">
        <v>71</v>
      </c>
      <c r="B62" s="337"/>
      <c r="C62" s="173" t="s">
        <v>15</v>
      </c>
      <c r="D62" s="95">
        <v>68000</v>
      </c>
      <c r="E62" s="96">
        <v>44186</v>
      </c>
      <c r="F62" s="97"/>
      <c r="G62" s="119">
        <f t="shared" si="4"/>
        <v>1</v>
      </c>
      <c r="H62" s="99">
        <f t="shared" si="3"/>
        <v>68000</v>
      </c>
      <c r="I62" s="100"/>
      <c r="J62" s="175">
        <v>0</v>
      </c>
      <c r="K62" s="138"/>
      <c r="L62" s="286"/>
    </row>
    <row r="63" spans="1:18" ht="39.75" customHeight="1" x14ac:dyDescent="0.25">
      <c r="A63" s="321" t="s">
        <v>72</v>
      </c>
      <c r="B63" s="123"/>
      <c r="C63" s="137" t="s">
        <v>15</v>
      </c>
      <c r="D63" s="146">
        <f>950254.63+209000+345000+46000+50000+466340+8000</f>
        <v>2074594.63</v>
      </c>
      <c r="E63" s="140" t="s">
        <v>61</v>
      </c>
      <c r="F63" s="141"/>
      <c r="G63" s="142">
        <f t="shared" si="4"/>
        <v>0.73580000000000001</v>
      </c>
      <c r="H63" s="319">
        <f t="shared" si="3"/>
        <v>1526458.67</v>
      </c>
      <c r="I63" s="144"/>
      <c r="J63" s="146">
        <v>548135.96</v>
      </c>
      <c r="K63" s="145"/>
      <c r="L63" s="320" t="s">
        <v>62</v>
      </c>
      <c r="Q63" s="1" t="s">
        <v>9</v>
      </c>
    </row>
    <row r="64" spans="1:18" ht="35.25" customHeight="1" x14ac:dyDescent="0.25">
      <c r="A64" s="12" t="s">
        <v>73</v>
      </c>
      <c r="B64" s="13"/>
      <c r="C64" s="156"/>
      <c r="D64" s="14"/>
      <c r="E64" s="57"/>
      <c r="F64" s="58"/>
      <c r="G64" s="17"/>
      <c r="H64" s="18"/>
      <c r="I64" s="19"/>
      <c r="J64" s="59"/>
      <c r="K64" s="60"/>
      <c r="L64" s="277"/>
      <c r="O64" s="2"/>
      <c r="Q64" s="2" t="s">
        <v>67</v>
      </c>
      <c r="R64" s="2" t="s">
        <v>68</v>
      </c>
    </row>
    <row r="65" spans="1:19" ht="33" customHeight="1" x14ac:dyDescent="0.25">
      <c r="A65" s="157">
        <v>1</v>
      </c>
      <c r="B65" s="158" t="s">
        <v>74</v>
      </c>
      <c r="C65" s="344" t="s">
        <v>15</v>
      </c>
      <c r="D65" s="159">
        <f>P67</f>
        <v>0</v>
      </c>
      <c r="E65" s="160" t="s">
        <v>61</v>
      </c>
      <c r="F65" s="161"/>
      <c r="G65" s="162" t="e">
        <f t="shared" ref="G65:G69" si="5">+H65/D65</f>
        <v>#DIV/0!</v>
      </c>
      <c r="H65" s="163">
        <f>+D65-J65</f>
        <v>-15639162.890000001</v>
      </c>
      <c r="I65" s="164"/>
      <c r="J65" s="165">
        <f>S67</f>
        <v>15639162.890000001</v>
      </c>
      <c r="K65" s="165"/>
      <c r="L65" s="294" t="s">
        <v>17</v>
      </c>
      <c r="O65" s="2"/>
      <c r="Q65" s="2" t="s">
        <v>67</v>
      </c>
      <c r="R65" s="2" t="s">
        <v>68</v>
      </c>
    </row>
    <row r="66" spans="1:19" ht="33" customHeight="1" x14ac:dyDescent="0.25">
      <c r="A66" s="157">
        <v>2</v>
      </c>
      <c r="B66" s="158" t="s">
        <v>75</v>
      </c>
      <c r="C66" s="344"/>
      <c r="D66" s="159">
        <f>P70</f>
        <v>0</v>
      </c>
      <c r="E66" s="160" t="s">
        <v>61</v>
      </c>
      <c r="F66" s="161"/>
      <c r="G66" s="162" t="e">
        <f t="shared" si="5"/>
        <v>#DIV/0!</v>
      </c>
      <c r="H66" s="163">
        <f>+D66-J66</f>
        <v>-7215273.8099999996</v>
      </c>
      <c r="I66" s="164"/>
      <c r="J66" s="165">
        <f>S70</f>
        <v>7215273.8099999996</v>
      </c>
      <c r="K66" s="165"/>
      <c r="L66" s="294" t="s">
        <v>17</v>
      </c>
      <c r="O66" s="2"/>
      <c r="Q66" s="2"/>
      <c r="R66" s="2"/>
    </row>
    <row r="67" spans="1:19" ht="33" customHeight="1" x14ac:dyDescent="0.25">
      <c r="A67" s="157">
        <v>3</v>
      </c>
      <c r="B67" s="158" t="s">
        <v>76</v>
      </c>
      <c r="C67" s="344"/>
      <c r="D67" s="159">
        <f>P71</f>
        <v>0</v>
      </c>
      <c r="E67" s="160" t="s">
        <v>61</v>
      </c>
      <c r="F67" s="161"/>
      <c r="G67" s="162" t="e">
        <f t="shared" si="5"/>
        <v>#DIV/0!</v>
      </c>
      <c r="H67" s="163">
        <f>+D67-J67</f>
        <v>-4561770.97</v>
      </c>
      <c r="I67" s="164"/>
      <c r="J67" s="165">
        <f>S71</f>
        <v>4561770.97</v>
      </c>
      <c r="K67" s="165"/>
      <c r="L67" s="294" t="s">
        <v>17</v>
      </c>
      <c r="O67" s="43"/>
      <c r="P67" s="104">
        <f>SUM(O67:O67)</f>
        <v>0</v>
      </c>
      <c r="Q67" s="43">
        <f>'[2]San Roque'!$F$79</f>
        <v>5574578.96</v>
      </c>
      <c r="R67" s="43">
        <f>'[2]San Roque'!$K$79</f>
        <v>10064583.93</v>
      </c>
      <c r="S67" s="104">
        <f>SUM(Q67:R67)</f>
        <v>15639162.890000001</v>
      </c>
    </row>
    <row r="68" spans="1:19" s="9" customFormat="1" ht="33" customHeight="1" x14ac:dyDescent="0.25">
      <c r="A68" s="167">
        <v>4</v>
      </c>
      <c r="B68" s="84" t="s">
        <v>77</v>
      </c>
      <c r="C68" s="344"/>
      <c r="D68" s="85">
        <f>P68</f>
        <v>0</v>
      </c>
      <c r="E68" s="168" t="s">
        <v>61</v>
      </c>
      <c r="F68" s="87"/>
      <c r="G68" s="88" t="e">
        <f t="shared" si="5"/>
        <v>#DIV/0!</v>
      </c>
      <c r="H68" s="169">
        <f>+D68-J68</f>
        <v>-11962163.17</v>
      </c>
      <c r="I68" s="89"/>
      <c r="J68" s="170">
        <f>S68</f>
        <v>11962163.17</v>
      </c>
      <c r="K68" s="170"/>
      <c r="L68" s="295" t="s">
        <v>17</v>
      </c>
      <c r="O68" s="82"/>
      <c r="P68" s="104">
        <f>SUM(O68:O68)</f>
        <v>0</v>
      </c>
      <c r="Q68" s="82">
        <f>'[2]SNAPB,Inc. '!$F$206</f>
        <v>4501156.1500000004</v>
      </c>
      <c r="R68" s="82">
        <f>'[2]SNAPB,Inc. '!$J$206</f>
        <v>7461007.0199999996</v>
      </c>
      <c r="S68" s="104">
        <f>SUM(Q68:R68)</f>
        <v>11962163.17</v>
      </c>
    </row>
    <row r="69" spans="1:19" s="9" customFormat="1" ht="33" customHeight="1" x14ac:dyDescent="0.25">
      <c r="A69" s="256">
        <v>5</v>
      </c>
      <c r="B69" s="257" t="s">
        <v>78</v>
      </c>
      <c r="C69" s="345"/>
      <c r="D69" s="258">
        <f>P69</f>
        <v>0</v>
      </c>
      <c r="E69" s="259" t="s">
        <v>61</v>
      </c>
      <c r="F69" s="260"/>
      <c r="G69" s="261" t="e">
        <f t="shared" si="5"/>
        <v>#DIV/0!</v>
      </c>
      <c r="H69" s="262">
        <f>+D69-J69</f>
        <v>-2306646.71</v>
      </c>
      <c r="I69" s="263"/>
      <c r="J69" s="258">
        <f>S69</f>
        <v>2306646.71</v>
      </c>
      <c r="K69" s="264"/>
      <c r="L69" s="296" t="s">
        <v>17</v>
      </c>
      <c r="O69" s="82"/>
      <c r="P69" s="166">
        <f>SUM(O69:O69)</f>
        <v>0</v>
      </c>
      <c r="Q69" s="82">
        <f>'[2]SNAPBI-BHEPP'!$F$72</f>
        <v>715112.99</v>
      </c>
      <c r="R69" s="82">
        <f>'[2]SNAPBI-BHEPP'!$J$72</f>
        <v>1591533.72</v>
      </c>
      <c r="S69" s="166">
        <f>SUM(Q69:R69)</f>
        <v>2306646.71</v>
      </c>
    </row>
    <row r="70" spans="1:19" s="9" customFormat="1" ht="24.75" customHeight="1" x14ac:dyDescent="0.25">
      <c r="A70" s="12" t="s">
        <v>79</v>
      </c>
      <c r="B70" s="13"/>
      <c r="C70" s="344" t="s">
        <v>15</v>
      </c>
      <c r="D70" s="14"/>
      <c r="E70" s="57"/>
      <c r="F70" s="58"/>
      <c r="G70" s="17"/>
      <c r="H70" s="18"/>
      <c r="I70" s="19"/>
      <c r="J70" s="59">
        <f>+D70-H70</f>
        <v>0</v>
      </c>
      <c r="K70" s="60"/>
      <c r="L70" s="277"/>
      <c r="O70" s="82"/>
      <c r="P70" s="166">
        <f>SUM(O70:O70)</f>
        <v>0</v>
      </c>
      <c r="Q70" s="82">
        <f>'[2]Hedcor Inc.'!$F$92</f>
        <v>1775935.04</v>
      </c>
      <c r="R70" s="82">
        <f>'[2]Hedcor Inc.'!$J$92</f>
        <v>5439338.7699999996</v>
      </c>
      <c r="S70" s="166">
        <f>SUM(Q70:R70)</f>
        <v>7215273.8099999996</v>
      </c>
    </row>
    <row r="71" spans="1:19" s="9" customFormat="1" ht="24.75" customHeight="1" x14ac:dyDescent="0.25">
      <c r="A71" s="21">
        <v>1</v>
      </c>
      <c r="B71" s="22" t="s">
        <v>80</v>
      </c>
      <c r="C71" s="344"/>
      <c r="D71" s="23">
        <f>'[3]RT-SN Aboitiz-CSR'!$E$136+'[3]RT-SN Aboitiz-CSR'!$E$149+'[3]RT-SN Aboitiz-CSR'!$E$162</f>
        <v>4712606.33</v>
      </c>
      <c r="E71" s="24">
        <v>43831</v>
      </c>
      <c r="F71" s="25"/>
      <c r="G71" s="26">
        <f t="shared" si="4"/>
        <v>0.2046</v>
      </c>
      <c r="H71" s="27">
        <f>+D71-J71</f>
        <v>964097.44</v>
      </c>
      <c r="I71" s="28"/>
      <c r="J71" s="29">
        <v>3748508.89</v>
      </c>
      <c r="K71" s="29"/>
      <c r="L71" s="278" t="s">
        <v>17</v>
      </c>
      <c r="O71" s="82"/>
      <c r="P71" s="166">
        <f>SUM(O71:O71)</f>
        <v>0</v>
      </c>
      <c r="Q71" s="82">
        <f>'[2]Luzon Hydro'!$F$57</f>
        <v>1362785.96</v>
      </c>
      <c r="R71" s="82">
        <f>'[2]Luzon Hydro'!$J$57</f>
        <v>3198985.01</v>
      </c>
      <c r="S71" s="166">
        <f>SUM(Q71:R71)</f>
        <v>4561770.97</v>
      </c>
    </row>
    <row r="72" spans="1:19" s="9" customFormat="1" ht="56.25" customHeight="1" x14ac:dyDescent="0.25">
      <c r="A72" s="171">
        <v>2</v>
      </c>
      <c r="B72" s="45" t="s">
        <v>81</v>
      </c>
      <c r="C72" s="344"/>
      <c r="D72" s="34">
        <v>1562044.44</v>
      </c>
      <c r="E72" s="35">
        <v>43494</v>
      </c>
      <c r="F72" s="36"/>
      <c r="G72" s="37">
        <f t="shared" si="4"/>
        <v>0.61509999999999998</v>
      </c>
      <c r="H72" s="38">
        <f>+D72-J72</f>
        <v>960853.56</v>
      </c>
      <c r="I72" s="39"/>
      <c r="J72" s="40">
        <v>601190.88</v>
      </c>
      <c r="K72" s="40"/>
      <c r="L72" s="279" t="s">
        <v>17</v>
      </c>
      <c r="P72" s="166">
        <f>SUM(P67:P71)</f>
        <v>0</v>
      </c>
      <c r="S72" s="166">
        <f>SUM(S67:S71)</f>
        <v>41685017.549999997</v>
      </c>
    </row>
    <row r="73" spans="1:19" s="9" customFormat="1" ht="45" customHeight="1" x14ac:dyDescent="0.25">
      <c r="A73" s="172">
        <v>3</v>
      </c>
      <c r="B73" s="92" t="s">
        <v>82</v>
      </c>
      <c r="C73" s="345"/>
      <c r="D73" s="49">
        <v>2379964</v>
      </c>
      <c r="E73" s="50">
        <v>43818</v>
      </c>
      <c r="F73" s="51"/>
      <c r="G73" s="52">
        <f t="shared" si="4"/>
        <v>0.90190000000000003</v>
      </c>
      <c r="H73" s="53">
        <f>+D73-J73</f>
        <v>2146441.64</v>
      </c>
      <c r="I73" s="54"/>
      <c r="J73" s="49">
        <v>233522.36</v>
      </c>
      <c r="K73" s="55"/>
      <c r="L73" s="280" t="s">
        <v>17</v>
      </c>
      <c r="P73" s="166">
        <f>'[3]San Roque'!$E$61+'[3]San Roque'!$J$61+'[3]Hedcor Inc.'!$E$63+'[3]Hedcor Inc.'!$I$63+'[3]SNAPB,Inc.'!$E$81+'[3]SNAPB,Inc.'!$I$81+'[3]SNAPBI-BHEPP'!$E$59+'[3]SNAPBI-BHEPP'!$I$59+'[3]Luzon Hydro'!$E$50+'[3]Luzon Hydro'!$I$50</f>
        <v>42146853.920000002</v>
      </c>
      <c r="S73" s="166">
        <f>'[3]San Roque'!$F$61+'[3]San Roque'!$K$61+'[3]Hedcor Inc.'!$F$63+'[3]Hedcor Inc.'!$J$63+'[3]SNAPB,Inc.'!$F$81+'[3]SNAPB,Inc.'!$J$81+'[3]SNAPBI-BHEPP'!$F$59+'[3]SNAPBI-BHEPP'!$J$59+'[3]Luzon Hydro'!$F$50+'[3]Luzon Hydro'!$J$50</f>
        <v>41677883.799999997</v>
      </c>
    </row>
    <row r="74" spans="1:19" s="9" customFormat="1" ht="23.25" customHeight="1" x14ac:dyDescent="0.25">
      <c r="A74" s="246" t="s">
        <v>83</v>
      </c>
      <c r="B74" s="247"/>
      <c r="C74" s="333" t="s">
        <v>15</v>
      </c>
      <c r="D74" s="248"/>
      <c r="E74" s="249"/>
      <c r="F74" s="250"/>
      <c r="G74" s="251"/>
      <c r="H74" s="252"/>
      <c r="I74" s="253"/>
      <c r="J74" s="254">
        <f>+D74-H74</f>
        <v>0</v>
      </c>
      <c r="K74" s="254"/>
      <c r="L74" s="289"/>
      <c r="O74" s="105"/>
      <c r="P74" s="10"/>
      <c r="S74" s="10"/>
    </row>
    <row r="75" spans="1:19" ht="38.25" customHeight="1" x14ac:dyDescent="0.25">
      <c r="A75" s="21">
        <v>1</v>
      </c>
      <c r="B75" s="22" t="s">
        <v>84</v>
      </c>
      <c r="C75" s="334"/>
      <c r="D75" s="23">
        <f>974402.66+50000+50000+250000+50000+50000+50000</f>
        <v>1474402.66</v>
      </c>
      <c r="E75" s="174" t="s">
        <v>85</v>
      </c>
      <c r="F75" s="25"/>
      <c r="G75" s="26">
        <f>+H75/D75</f>
        <v>0.4</v>
      </c>
      <c r="H75" s="27">
        <f>+D75-J75</f>
        <v>589820</v>
      </c>
      <c r="I75" s="28"/>
      <c r="J75" s="29">
        <v>884582.66</v>
      </c>
      <c r="K75" s="29"/>
      <c r="L75" s="297" t="s">
        <v>62</v>
      </c>
    </row>
    <row r="76" spans="1:19" ht="39" customHeight="1" thickBot="1" x14ac:dyDescent="0.3">
      <c r="A76" s="178">
        <f>A75+1</f>
        <v>2</v>
      </c>
      <c r="B76" s="179" t="s">
        <v>86</v>
      </c>
      <c r="C76" s="346"/>
      <c r="D76" s="184">
        <f>89028.92+250000</f>
        <v>339028.92</v>
      </c>
      <c r="E76" s="182" t="s">
        <v>85</v>
      </c>
      <c r="F76" s="183"/>
      <c r="G76" s="155">
        <f>+H76/D76</f>
        <v>5.5199999999999999E-2</v>
      </c>
      <c r="H76" s="184">
        <f>+D76-J76</f>
        <v>18720</v>
      </c>
      <c r="I76" s="185"/>
      <c r="J76" s="186">
        <v>320308.92</v>
      </c>
      <c r="K76" s="186"/>
      <c r="L76" s="322" t="s">
        <v>62</v>
      </c>
    </row>
    <row r="77" spans="1:19" ht="33.75" customHeight="1" x14ac:dyDescent="0.25">
      <c r="A77" s="323" t="s">
        <v>106</v>
      </c>
      <c r="B77" s="324"/>
      <c r="C77" s="342" t="s">
        <v>15</v>
      </c>
      <c r="D77" s="325"/>
      <c r="E77" s="326"/>
      <c r="F77" s="327"/>
      <c r="G77" s="328"/>
      <c r="H77" s="329"/>
      <c r="I77" s="330"/>
      <c r="J77" s="325"/>
      <c r="K77" s="331"/>
      <c r="L77" s="332"/>
    </row>
    <row r="78" spans="1:19" s="9" customFormat="1" ht="24.75" customHeight="1" x14ac:dyDescent="0.25">
      <c r="A78" s="31"/>
      <c r="B78" s="32" t="s">
        <v>87</v>
      </c>
      <c r="C78" s="343"/>
      <c r="D78" s="63">
        <v>17791448.530000001</v>
      </c>
      <c r="E78" s="35">
        <v>42369</v>
      </c>
      <c r="F78" s="36"/>
      <c r="G78" s="37">
        <f t="shared" ref="G78:G84" si="6">+H78/D78</f>
        <v>0.88800000000000001</v>
      </c>
      <c r="H78" s="34">
        <f t="shared" ref="H78:H84" si="7">+D78-J78</f>
        <v>15798448.529999999</v>
      </c>
      <c r="I78" s="39"/>
      <c r="J78" s="63">
        <v>1993000</v>
      </c>
      <c r="K78" s="40"/>
      <c r="L78" s="279" t="s">
        <v>37</v>
      </c>
      <c r="P78" s="10"/>
      <c r="S78" s="10"/>
    </row>
    <row r="79" spans="1:19" ht="24.75" customHeight="1" x14ac:dyDescent="0.25">
      <c r="A79" s="31"/>
      <c r="B79" s="32" t="s">
        <v>88</v>
      </c>
      <c r="C79" s="245"/>
      <c r="D79" s="63">
        <v>13252198.939999999</v>
      </c>
      <c r="E79" s="35">
        <v>42735</v>
      </c>
      <c r="F79" s="36"/>
      <c r="G79" s="37">
        <f t="shared" si="6"/>
        <v>0.97189999999999999</v>
      </c>
      <c r="H79" s="34">
        <f t="shared" si="7"/>
        <v>12880426.58</v>
      </c>
      <c r="I79" s="39"/>
      <c r="J79" s="63">
        <v>371772.36</v>
      </c>
      <c r="K79" s="40"/>
      <c r="L79" s="279" t="s">
        <v>37</v>
      </c>
    </row>
    <row r="80" spans="1:19" ht="24.75" customHeight="1" x14ac:dyDescent="0.25">
      <c r="A80" s="31"/>
      <c r="B80" s="32" t="s">
        <v>89</v>
      </c>
      <c r="C80" s="244"/>
      <c r="D80" s="63">
        <v>26535352.039999999</v>
      </c>
      <c r="E80" s="35">
        <v>43100</v>
      </c>
      <c r="F80" s="36"/>
      <c r="G80" s="37">
        <f t="shared" si="6"/>
        <v>0.71630000000000005</v>
      </c>
      <c r="H80" s="34">
        <f t="shared" si="7"/>
        <v>19006556.059999999</v>
      </c>
      <c r="I80" s="39"/>
      <c r="J80" s="63">
        <v>7528795.9800000004</v>
      </c>
      <c r="K80" s="40"/>
      <c r="L80" s="279" t="s">
        <v>37</v>
      </c>
    </row>
    <row r="81" spans="1:19" s="176" customFormat="1" ht="24.75" customHeight="1" x14ac:dyDescent="0.25">
      <c r="A81" s="31"/>
      <c r="B81" s="32" t="s">
        <v>90</v>
      </c>
      <c r="C81" s="245"/>
      <c r="D81" s="63">
        <v>33698839.159999996</v>
      </c>
      <c r="E81" s="35">
        <v>43465</v>
      </c>
      <c r="F81" s="36"/>
      <c r="G81" s="37">
        <f t="shared" si="6"/>
        <v>0.77139999999999997</v>
      </c>
      <c r="H81" s="34">
        <f t="shared" si="7"/>
        <v>25995710.609999999</v>
      </c>
      <c r="I81" s="39"/>
      <c r="J81" s="63">
        <v>7703128.5499999998</v>
      </c>
      <c r="K81" s="40"/>
      <c r="L81" s="279" t="s">
        <v>37</v>
      </c>
      <c r="P81" s="177"/>
      <c r="S81" s="177"/>
    </row>
    <row r="82" spans="1:19" ht="24.75" customHeight="1" x14ac:dyDescent="0.25">
      <c r="A82" s="31"/>
      <c r="B82" s="32" t="s">
        <v>91</v>
      </c>
      <c r="C82" s="245"/>
      <c r="D82" s="63">
        <v>30047050.280000001</v>
      </c>
      <c r="E82" s="35">
        <v>43830</v>
      </c>
      <c r="F82" s="36"/>
      <c r="G82" s="37">
        <f t="shared" si="6"/>
        <v>0.1094</v>
      </c>
      <c r="H82" s="34">
        <f t="shared" si="7"/>
        <v>3287679.31</v>
      </c>
      <c r="I82" s="39"/>
      <c r="J82" s="63">
        <v>26759370.969999999</v>
      </c>
      <c r="K82" s="40"/>
      <c r="L82" s="279" t="s">
        <v>70</v>
      </c>
    </row>
    <row r="83" spans="1:19" ht="24.75" customHeight="1" x14ac:dyDescent="0.25">
      <c r="A83" s="31"/>
      <c r="B83" s="32" t="s">
        <v>92</v>
      </c>
      <c r="C83" s="245"/>
      <c r="D83" s="63">
        <v>15034790.76</v>
      </c>
      <c r="E83" s="35">
        <v>44196</v>
      </c>
      <c r="F83" s="36"/>
      <c r="G83" s="37">
        <f t="shared" si="6"/>
        <v>0</v>
      </c>
      <c r="H83" s="34">
        <f t="shared" si="7"/>
        <v>0</v>
      </c>
      <c r="I83" s="39"/>
      <c r="J83" s="63">
        <v>15034790.76</v>
      </c>
      <c r="K83" s="40"/>
      <c r="L83" s="279"/>
    </row>
    <row r="84" spans="1:19" ht="24.75" customHeight="1" thickBot="1" x14ac:dyDescent="0.3">
      <c r="A84" s="178"/>
      <c r="B84" s="179" t="s">
        <v>93</v>
      </c>
      <c r="C84" s="265"/>
      <c r="D84" s="181">
        <v>7749376.8300000001</v>
      </c>
      <c r="E84" s="182" t="s">
        <v>85</v>
      </c>
      <c r="F84" s="183"/>
      <c r="G84" s="155">
        <f t="shared" si="6"/>
        <v>0.48149999999999998</v>
      </c>
      <c r="H84" s="184">
        <f t="shared" si="7"/>
        <v>3731338.75</v>
      </c>
      <c r="I84" s="185"/>
      <c r="J84" s="181">
        <v>4018038.08</v>
      </c>
      <c r="K84" s="186"/>
      <c r="L84" s="290" t="s">
        <v>70</v>
      </c>
    </row>
    <row r="85" spans="1:19" ht="31.5" customHeight="1" thickBot="1" x14ac:dyDescent="0.3">
      <c r="A85" s="187"/>
      <c r="B85" s="188"/>
      <c r="C85" s="189"/>
      <c r="D85" s="190">
        <f>SUM(D10:D84)</f>
        <v>1320582546.6900001</v>
      </c>
      <c r="E85" s="191"/>
      <c r="F85" s="192"/>
      <c r="G85" s="193"/>
      <c r="H85" s="190">
        <f>SUM(H10:H84)</f>
        <v>792189784.62</v>
      </c>
      <c r="I85" s="190">
        <f>SUM(I10:I76)</f>
        <v>0</v>
      </c>
      <c r="J85" s="190">
        <f>SUM(J10:J84)</f>
        <v>528392762.06999999</v>
      </c>
      <c r="K85" s="194"/>
      <c r="L85" s="298"/>
    </row>
    <row r="86" spans="1:19" ht="15" customHeight="1" x14ac:dyDescent="0.25">
      <c r="B86" s="195"/>
      <c r="C86" s="196"/>
      <c r="D86" s="197"/>
      <c r="E86" s="198"/>
      <c r="F86" s="195"/>
      <c r="G86" s="199"/>
      <c r="H86" s="197"/>
      <c r="I86" s="197"/>
      <c r="J86" s="197"/>
      <c r="K86" s="197"/>
      <c r="L86" s="299"/>
    </row>
    <row r="87" spans="1:19" ht="21" customHeight="1" x14ac:dyDescent="0.25">
      <c r="B87" s="335" t="s">
        <v>94</v>
      </c>
      <c r="C87" s="335"/>
      <c r="D87" s="335"/>
      <c r="E87" s="335"/>
      <c r="F87" s="335"/>
      <c r="G87" s="335"/>
      <c r="H87" s="335"/>
      <c r="I87" s="335"/>
      <c r="J87" s="335"/>
      <c r="K87" s="335"/>
      <c r="L87" s="335"/>
    </row>
    <row r="88" spans="1:19" ht="15.75" customHeight="1" x14ac:dyDescent="0.25">
      <c r="H88" s="3"/>
      <c r="J88" s="200"/>
      <c r="K88" s="200"/>
      <c r="L88" s="267"/>
    </row>
    <row r="89" spans="1:19" s="9" customFormat="1" ht="18.75" customHeight="1" x14ac:dyDescent="0.25">
      <c r="A89" s="1"/>
      <c r="B89" s="1"/>
      <c r="C89" s="2"/>
      <c r="D89" s="3"/>
      <c r="E89" s="4"/>
      <c r="F89" s="1"/>
      <c r="G89" s="5"/>
      <c r="H89" s="3"/>
      <c r="I89" s="1"/>
      <c r="J89" s="6"/>
      <c r="K89" s="6"/>
      <c r="L89" s="268"/>
      <c r="P89" s="10"/>
      <c r="S89" s="10"/>
    </row>
    <row r="90" spans="1:19" s="269" customFormat="1" ht="15.75" x14ac:dyDescent="0.25">
      <c r="B90" s="273"/>
      <c r="D90" s="273"/>
      <c r="E90" s="270"/>
      <c r="G90" s="271"/>
      <c r="H90" s="274"/>
      <c r="I90" s="275"/>
      <c r="J90" s="275"/>
      <c r="K90" s="274"/>
      <c r="L90" s="267"/>
      <c r="P90" s="272"/>
      <c r="S90" s="272"/>
    </row>
    <row r="91" spans="1:19" x14ac:dyDescent="0.25">
      <c r="B91" s="2"/>
      <c r="C91" s="201"/>
      <c r="D91" s="201"/>
      <c r="E91" s="202"/>
      <c r="H91" s="201"/>
      <c r="I91" s="201"/>
      <c r="J91" s="201"/>
      <c r="K91" s="201"/>
      <c r="L91" s="267"/>
    </row>
    <row r="92" spans="1:19" x14ac:dyDescent="0.25">
      <c r="B92" s="2"/>
      <c r="C92" s="201"/>
      <c r="D92" s="201"/>
      <c r="E92" s="202"/>
      <c r="H92" s="3"/>
      <c r="J92" s="200"/>
      <c r="K92" s="200"/>
      <c r="L92" s="267"/>
    </row>
    <row r="93" spans="1:19" x14ac:dyDescent="0.25">
      <c r="B93" s="2"/>
      <c r="C93" s="201"/>
      <c r="D93" s="201"/>
      <c r="E93" s="202"/>
      <c r="H93" s="3"/>
      <c r="J93" s="200"/>
      <c r="K93" s="200"/>
      <c r="L93" s="267"/>
    </row>
    <row r="94" spans="1:19" x14ac:dyDescent="0.25">
      <c r="B94" s="2"/>
      <c r="C94" s="201"/>
      <c r="D94" s="201"/>
      <c r="E94" s="202"/>
      <c r="H94" s="3"/>
      <c r="J94" s="200"/>
      <c r="K94" s="200"/>
      <c r="L94" s="267"/>
    </row>
    <row r="95" spans="1:19" x14ac:dyDescent="0.25">
      <c r="B95" s="2"/>
      <c r="C95" s="201"/>
      <c r="D95" s="201"/>
      <c r="E95" s="202"/>
      <c r="H95" s="3"/>
      <c r="J95" s="200"/>
      <c r="K95" s="200"/>
      <c r="L95" s="267"/>
    </row>
    <row r="96" spans="1:19" x14ac:dyDescent="0.25">
      <c r="B96" s="2"/>
      <c r="C96" s="201"/>
      <c r="D96" s="201"/>
      <c r="E96" s="202"/>
      <c r="H96" s="3"/>
      <c r="J96" s="200"/>
      <c r="K96" s="200"/>
      <c r="L96" s="267"/>
    </row>
    <row r="97" spans="1:19" x14ac:dyDescent="0.25">
      <c r="B97" s="2"/>
      <c r="C97" s="201"/>
      <c r="D97" s="201"/>
      <c r="E97" s="202"/>
      <c r="H97" s="3"/>
      <c r="J97" s="200"/>
      <c r="K97" s="200"/>
      <c r="L97" s="267"/>
    </row>
    <row r="98" spans="1:19" x14ac:dyDescent="0.25">
      <c r="B98" s="2"/>
      <c r="C98" s="201"/>
      <c r="D98" s="201"/>
      <c r="E98" s="202"/>
      <c r="H98" s="3"/>
      <c r="J98" s="200"/>
      <c r="K98" s="200"/>
      <c r="L98" s="267"/>
    </row>
    <row r="99" spans="1:19" x14ac:dyDescent="0.25">
      <c r="H99" s="3"/>
    </row>
    <row r="100" spans="1:19" x14ac:dyDescent="0.25">
      <c r="H100" s="3"/>
      <c r="L100" s="267"/>
    </row>
    <row r="101" spans="1:19" x14ac:dyDescent="0.25">
      <c r="H101" s="3"/>
    </row>
    <row r="102" spans="1:19" x14ac:dyDescent="0.25">
      <c r="H102" s="3"/>
      <c r="J102" s="200"/>
      <c r="K102" s="200"/>
    </row>
    <row r="103" spans="1:19" x14ac:dyDescent="0.25">
      <c r="H103" s="3"/>
    </row>
    <row r="104" spans="1:19" x14ac:dyDescent="0.25">
      <c r="H104" s="3"/>
      <c r="J104" s="200"/>
      <c r="K104" s="200"/>
    </row>
    <row r="105" spans="1:19" x14ac:dyDescent="0.25">
      <c r="H105" s="3"/>
    </row>
    <row r="106" spans="1:19" x14ac:dyDescent="0.25">
      <c r="H106" s="3"/>
    </row>
    <row r="107" spans="1:19" x14ac:dyDescent="0.25">
      <c r="H107" s="3"/>
      <c r="J107" s="200"/>
      <c r="K107" s="200"/>
    </row>
    <row r="108" spans="1:19" x14ac:dyDescent="0.25">
      <c r="H108" s="3"/>
    </row>
    <row r="109" spans="1:19" x14ac:dyDescent="0.25">
      <c r="H109" s="3"/>
    </row>
    <row r="110" spans="1:19" x14ac:dyDescent="0.25">
      <c r="H110" s="3"/>
    </row>
    <row r="111" spans="1:19" s="2" customFormat="1" x14ac:dyDescent="0.25">
      <c r="A111" s="1"/>
      <c r="B111" s="1"/>
      <c r="D111" s="3"/>
      <c r="E111" s="4"/>
      <c r="F111" s="1"/>
      <c r="G111" s="5"/>
      <c r="H111" s="3"/>
      <c r="I111" s="1"/>
      <c r="J111" s="6"/>
      <c r="K111" s="6"/>
      <c r="L111" s="268"/>
      <c r="M111" s="1"/>
      <c r="N111" s="1"/>
      <c r="O111" s="1"/>
      <c r="P111" s="7"/>
      <c r="S111" s="203"/>
    </row>
    <row r="112" spans="1:19" s="2" customFormat="1" x14ac:dyDescent="0.25">
      <c r="A112" s="1"/>
      <c r="B112" s="1"/>
      <c r="D112" s="3"/>
      <c r="E112" s="4"/>
      <c r="F112" s="1"/>
      <c r="G112" s="5"/>
      <c r="H112" s="3"/>
      <c r="I112" s="1"/>
      <c r="J112" s="6"/>
      <c r="K112" s="6"/>
      <c r="L112" s="268"/>
      <c r="M112" s="1"/>
      <c r="N112" s="1"/>
      <c r="O112" s="1"/>
      <c r="P112" s="7"/>
      <c r="S112" s="203"/>
    </row>
    <row r="113" spans="1:19" s="2" customFormat="1" x14ac:dyDescent="0.25">
      <c r="A113" s="1"/>
      <c r="B113" s="1"/>
      <c r="D113" s="3"/>
      <c r="E113" s="4"/>
      <c r="F113" s="1"/>
      <c r="G113" s="5"/>
      <c r="H113" s="3"/>
      <c r="I113" s="1"/>
      <c r="J113" s="6"/>
      <c r="K113" s="6"/>
      <c r="L113" s="268"/>
      <c r="M113" s="1"/>
      <c r="N113" s="1"/>
      <c r="O113" s="1"/>
      <c r="P113" s="7"/>
      <c r="S113" s="203"/>
    </row>
    <row r="114" spans="1:19" s="2" customFormat="1" x14ac:dyDescent="0.25">
      <c r="A114" s="1"/>
      <c r="B114" s="1"/>
      <c r="D114" s="3"/>
      <c r="E114" s="4"/>
      <c r="F114" s="1"/>
      <c r="G114" s="5"/>
      <c r="H114" s="3"/>
      <c r="I114" s="1"/>
      <c r="J114" s="6"/>
      <c r="K114" s="6"/>
      <c r="L114" s="268"/>
      <c r="M114" s="1"/>
      <c r="N114" s="1"/>
      <c r="O114" s="1"/>
      <c r="P114" s="7"/>
      <c r="S114" s="203"/>
    </row>
    <row r="115" spans="1:19" s="2" customFormat="1" x14ac:dyDescent="0.25">
      <c r="A115" s="1"/>
      <c r="B115" s="1"/>
      <c r="D115" s="3"/>
      <c r="E115" s="4"/>
      <c r="F115" s="1"/>
      <c r="G115" s="5"/>
      <c r="H115" s="3"/>
      <c r="I115" s="1"/>
      <c r="J115" s="6"/>
      <c r="K115" s="6"/>
      <c r="L115" s="268"/>
      <c r="M115" s="1"/>
      <c r="N115" s="1"/>
      <c r="O115" s="1"/>
      <c r="P115" s="7"/>
      <c r="S115" s="203"/>
    </row>
    <row r="116" spans="1:19" s="2" customFormat="1" x14ac:dyDescent="0.25">
      <c r="A116" s="1"/>
      <c r="B116" s="1"/>
      <c r="D116" s="3"/>
      <c r="E116" s="4"/>
      <c r="F116" s="1"/>
      <c r="G116" s="5"/>
      <c r="H116" s="3"/>
      <c r="I116" s="1"/>
      <c r="J116" s="6"/>
      <c r="K116" s="6"/>
      <c r="L116" s="268"/>
      <c r="M116" s="1"/>
      <c r="N116" s="1"/>
      <c r="O116" s="1"/>
      <c r="P116" s="7"/>
      <c r="S116" s="203"/>
    </row>
    <row r="117" spans="1:19" s="2" customFormat="1" x14ac:dyDescent="0.25">
      <c r="A117" s="1"/>
      <c r="B117" s="1"/>
      <c r="D117" s="3"/>
      <c r="E117" s="4"/>
      <c r="F117" s="1"/>
      <c r="G117" s="5"/>
      <c r="H117" s="3"/>
      <c r="I117" s="1"/>
      <c r="J117" s="6"/>
      <c r="K117" s="6"/>
      <c r="L117" s="268"/>
      <c r="M117" s="1"/>
      <c r="N117" s="1"/>
      <c r="O117" s="1"/>
      <c r="P117" s="7"/>
      <c r="S117" s="203"/>
    </row>
    <row r="118" spans="1:19" s="2" customFormat="1" x14ac:dyDescent="0.25">
      <c r="A118" s="1"/>
      <c r="B118" s="1"/>
      <c r="D118" s="3"/>
      <c r="E118" s="4"/>
      <c r="F118" s="1"/>
      <c r="G118" s="5"/>
      <c r="H118" s="3"/>
      <c r="I118" s="1"/>
      <c r="J118" s="6"/>
      <c r="K118" s="6"/>
      <c r="L118" s="268"/>
      <c r="M118" s="1"/>
      <c r="N118" s="1"/>
      <c r="O118" s="1"/>
      <c r="P118" s="7"/>
      <c r="S118" s="203"/>
    </row>
    <row r="119" spans="1:19" s="2" customFormat="1" x14ac:dyDescent="0.25">
      <c r="A119" s="1"/>
      <c r="B119" s="1"/>
      <c r="D119" s="3"/>
      <c r="E119" s="4"/>
      <c r="F119" s="1"/>
      <c r="G119" s="5"/>
      <c r="H119" s="3"/>
      <c r="I119" s="1"/>
      <c r="J119" s="6"/>
      <c r="K119" s="6"/>
      <c r="L119" s="268"/>
      <c r="M119" s="1"/>
      <c r="N119" s="1"/>
      <c r="O119" s="1"/>
      <c r="P119" s="7"/>
      <c r="S119" s="203"/>
    </row>
    <row r="120" spans="1:19" s="2" customFormat="1" x14ac:dyDescent="0.25">
      <c r="A120" s="1"/>
      <c r="B120" s="1"/>
      <c r="D120" s="3"/>
      <c r="E120" s="4"/>
      <c r="F120" s="1"/>
      <c r="G120" s="5"/>
      <c r="H120" s="3"/>
      <c r="I120" s="1"/>
      <c r="J120" s="6"/>
      <c r="K120" s="6"/>
      <c r="L120" s="268"/>
      <c r="M120" s="1"/>
      <c r="N120" s="1"/>
      <c r="O120" s="1"/>
      <c r="P120" s="7"/>
      <c r="S120" s="203"/>
    </row>
    <row r="121" spans="1:19" s="2" customFormat="1" x14ac:dyDescent="0.25">
      <c r="A121" s="1"/>
      <c r="B121" s="1"/>
      <c r="D121" s="3"/>
      <c r="E121" s="4"/>
      <c r="F121" s="1"/>
      <c r="G121" s="5"/>
      <c r="H121" s="3"/>
      <c r="I121" s="1"/>
      <c r="J121" s="6"/>
      <c r="K121" s="6"/>
      <c r="L121" s="268"/>
      <c r="M121" s="1"/>
      <c r="N121" s="1"/>
      <c r="O121" s="1"/>
      <c r="P121" s="7"/>
      <c r="S121" s="203"/>
    </row>
    <row r="122" spans="1:19" s="2" customFormat="1" x14ac:dyDescent="0.25">
      <c r="A122" s="1"/>
      <c r="B122" s="1"/>
      <c r="D122" s="3"/>
      <c r="E122" s="4"/>
      <c r="F122" s="1"/>
      <c r="G122" s="5"/>
      <c r="H122" s="3"/>
      <c r="I122" s="1"/>
      <c r="J122" s="6"/>
      <c r="K122" s="6"/>
      <c r="L122" s="268"/>
      <c r="M122" s="1"/>
      <c r="N122" s="1"/>
      <c r="O122" s="1"/>
      <c r="P122" s="7"/>
      <c r="S122" s="203"/>
    </row>
    <row r="123" spans="1:19" s="2" customFormat="1" x14ac:dyDescent="0.25">
      <c r="A123" s="1"/>
      <c r="B123" s="1"/>
      <c r="D123" s="3"/>
      <c r="E123" s="4"/>
      <c r="F123" s="1"/>
      <c r="G123" s="5"/>
      <c r="H123" s="3"/>
      <c r="I123" s="1"/>
      <c r="J123" s="6"/>
      <c r="K123" s="6"/>
      <c r="L123" s="268"/>
      <c r="M123" s="1"/>
      <c r="N123" s="1"/>
      <c r="O123" s="1"/>
      <c r="P123" s="7"/>
      <c r="S123" s="203"/>
    </row>
    <row r="124" spans="1:19" s="2" customFormat="1" x14ac:dyDescent="0.25">
      <c r="A124" s="1"/>
      <c r="B124" s="1"/>
      <c r="D124" s="3"/>
      <c r="E124" s="4"/>
      <c r="F124" s="1"/>
      <c r="G124" s="5"/>
      <c r="H124" s="3"/>
      <c r="I124" s="1"/>
      <c r="J124" s="6"/>
      <c r="K124" s="6"/>
      <c r="L124" s="268"/>
      <c r="M124" s="1"/>
      <c r="N124" s="1"/>
      <c r="O124" s="1"/>
      <c r="P124" s="7"/>
      <c r="S124" s="203"/>
    </row>
    <row r="125" spans="1:19" s="2" customFormat="1" x14ac:dyDescent="0.25">
      <c r="A125" s="1"/>
      <c r="B125" s="1"/>
      <c r="D125" s="3"/>
      <c r="E125" s="4"/>
      <c r="F125" s="1"/>
      <c r="G125" s="5"/>
      <c r="H125" s="3"/>
      <c r="I125" s="1"/>
      <c r="J125" s="6"/>
      <c r="K125" s="6"/>
      <c r="L125" s="268"/>
      <c r="M125" s="1"/>
      <c r="N125" s="1"/>
      <c r="O125" s="1"/>
      <c r="P125" s="7"/>
      <c r="S125" s="203"/>
    </row>
    <row r="126" spans="1:19" s="2" customFormat="1" x14ac:dyDescent="0.25">
      <c r="A126" s="1"/>
      <c r="B126" s="1"/>
      <c r="D126" s="3"/>
      <c r="E126" s="4"/>
      <c r="F126" s="1"/>
      <c r="G126" s="5"/>
      <c r="H126" s="3"/>
      <c r="I126" s="1"/>
      <c r="J126" s="6"/>
      <c r="K126" s="6"/>
      <c r="L126" s="268"/>
      <c r="M126" s="1"/>
      <c r="N126" s="1"/>
      <c r="O126" s="1"/>
      <c r="P126" s="7"/>
      <c r="S126" s="203"/>
    </row>
    <row r="127" spans="1:19" x14ac:dyDescent="0.25">
      <c r="H127" s="3"/>
    </row>
    <row r="128" spans="1:19" x14ac:dyDescent="0.25">
      <c r="H128" s="3"/>
    </row>
    <row r="129" spans="8:8" x14ac:dyDescent="0.25">
      <c r="H129" s="3"/>
    </row>
    <row r="130" spans="8:8" x14ac:dyDescent="0.25">
      <c r="H130" s="3"/>
    </row>
    <row r="131" spans="8:8" x14ac:dyDescent="0.25">
      <c r="H131" s="3"/>
    </row>
    <row r="132" spans="8:8" x14ac:dyDescent="0.25">
      <c r="H132" s="3"/>
    </row>
    <row r="133" spans="8:8" x14ac:dyDescent="0.25">
      <c r="H133" s="3"/>
    </row>
    <row r="134" spans="8:8" x14ac:dyDescent="0.25">
      <c r="H134" s="3"/>
    </row>
    <row r="135" spans="8:8" x14ac:dyDescent="0.25">
      <c r="H135" s="3"/>
    </row>
    <row r="136" spans="8:8" x14ac:dyDescent="0.25">
      <c r="H136" s="3"/>
    </row>
    <row r="137" spans="8:8" x14ac:dyDescent="0.25">
      <c r="H137" s="3"/>
    </row>
    <row r="138" spans="8:8" x14ac:dyDescent="0.25">
      <c r="H138" s="3"/>
    </row>
    <row r="139" spans="8:8" x14ac:dyDescent="0.25">
      <c r="H139" s="3"/>
    </row>
    <row r="140" spans="8:8" x14ac:dyDescent="0.25">
      <c r="H140" s="3"/>
    </row>
    <row r="141" spans="8:8" x14ac:dyDescent="0.25">
      <c r="H141" s="3"/>
    </row>
    <row r="142" spans="8:8" x14ac:dyDescent="0.25">
      <c r="H142" s="3"/>
    </row>
    <row r="143" spans="8:8" x14ac:dyDescent="0.25">
      <c r="H143" s="3"/>
    </row>
    <row r="144" spans="8:8" x14ac:dyDescent="0.25">
      <c r="H144" s="3"/>
    </row>
    <row r="145" spans="8:8" x14ac:dyDescent="0.25">
      <c r="H145" s="3"/>
    </row>
  </sheetData>
  <sheetProtection algorithmName="SHA-512" hashValue="9AoZoyb6tPUD8fjjKTWNLusfeVvzfPIT8gmIoiO4JRU+tOHyjrFkyWyr7J42N8ExJHTlQS+zWMHjJhNTPDC2Zg==" saltValue="/4LdRwfnm8X9DnaX/EkvNg==" spinCount="100000" sheet="1" objects="1" scenarios="1"/>
  <mergeCells count="28">
    <mergeCell ref="C9:C10"/>
    <mergeCell ref="C26:C27"/>
    <mergeCell ref="A3:L3"/>
    <mergeCell ref="A4:L4"/>
    <mergeCell ref="A7:B8"/>
    <mergeCell ref="C7:C8"/>
    <mergeCell ref="D7:D8"/>
    <mergeCell ref="E7:E8"/>
    <mergeCell ref="F7:F8"/>
    <mergeCell ref="G7:H7"/>
    <mergeCell ref="I7:I8"/>
    <mergeCell ref="J7:J8"/>
    <mergeCell ref="K7:K8"/>
    <mergeCell ref="L7:L8"/>
    <mergeCell ref="C39:C40"/>
    <mergeCell ref="B87:L87"/>
    <mergeCell ref="A53:B53"/>
    <mergeCell ref="A54:B54"/>
    <mergeCell ref="A56:B56"/>
    <mergeCell ref="A60:B60"/>
    <mergeCell ref="A61:B61"/>
    <mergeCell ref="C77:C78"/>
    <mergeCell ref="A62:B62"/>
    <mergeCell ref="C65:C69"/>
    <mergeCell ref="C70:C73"/>
    <mergeCell ref="C74:C76"/>
    <mergeCell ref="C47:C48"/>
    <mergeCell ref="C44:C45"/>
  </mergeCells>
  <pageMargins left="0.2" right="0.2" top="1" bottom="1" header="0.3" footer="0.55000000000000004"/>
  <pageSetup scale="80" orientation="landscape" r:id="rId1"/>
  <headerFooter scaleWithDoc="0" alignWithMargins="0">
    <oddFooter>&amp;L&amp;"Arial,Regular"&amp;8Trust Fund Utilization - 1st Qtr 2021&amp;C&amp;"Arial,Regular"&amp;8Page &amp;P of &amp;N</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1st QTR 2021</vt:lpstr>
      <vt:lpstr>'1st QTR 2021'!Print_Area</vt:lpstr>
      <vt:lpstr>'1st QTR 2021'!Print_Titles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2021-04-21T06:57:45Z</cp:lastPrinted>
  <dcterms:created xsi:type="dcterms:W3CDTF">2021-04-21T01:16:13Z</dcterms:created>
  <dcterms:modified xsi:type="dcterms:W3CDTF">2021-05-13T07:01:46Z</dcterms:modified>
</cp:coreProperties>
</file>