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<sst xmlns="http://schemas.openxmlformats.org/spreadsheetml/2006/main" count="233" uniqueCount="70">
  <si>
    <t>米飯</t>
  </si>
  <si>
    <t>〒946-0305　新潟県魚沼市大栃山628-1</t>
  </si>
  <si>
    <t>常食</t>
  </si>
  <si>
    <t>全粥</t>
  </si>
  <si>
    <t>粥ムース</t>
  </si>
  <si>
    <t>粥ミキサームース</t>
  </si>
  <si>
    <t>刻み</t>
  </si>
  <si>
    <t>カッター</t>
  </si>
  <si>
    <t>ミキサー</t>
  </si>
  <si>
    <t>デイサービスセンターを併設。多職種協働で入所者の栄養状態や摂食状況の把握の確認、ご利用者個々の嗜好や状態に応じた食事内容・形態・食具を準備し、安全においしく食事を食べていただけるように努めています。毎月の行事を含め月2～3回の行事食や毎月おやつバイキングを行い食べる楽しみをもっていただけるようにしております。</t>
  </si>
  <si>
    <t>鶏肉とかぼちゃの甘酢炒め</t>
  </si>
  <si>
    <t>お茶ゼリー</t>
  </si>
  <si>
    <t>イオンゼリー</t>
  </si>
  <si>
    <t>なし</t>
  </si>
  <si>
    <t>とろみナールplus</t>
  </si>
  <si>
    <t>025-796-3711（代）</t>
  </si>
  <si>
    <t>ゼラチンと寒天を混合</t>
  </si>
  <si>
    <t>025-796-3008（代）</t>
  </si>
  <si>
    <t>0.7g</t>
  </si>
  <si>
    <t>1g</t>
  </si>
  <si>
    <t>2g</t>
  </si>
  <si>
    <t>寒天0.3g ゼラチン1g</t>
  </si>
  <si>
    <t>小さじ</t>
  </si>
  <si>
    <t>通常のごはん
重量比
＝米1：水1.4</t>
  </si>
  <si>
    <t>通常の全粥
重量比
＝米1：水6</t>
  </si>
  <si>
    <t>通常の粥にホット＆ソフト２.4％を加えたもの</t>
  </si>
  <si>
    <t>カレイの紫蘇味噌焼き</t>
  </si>
  <si>
    <t>魚ムースの紫蘇味噌焼き</t>
  </si>
  <si>
    <t>粥をミキサーにかけたものにホット＆ソフト２％を加えたもの</t>
  </si>
  <si>
    <t>大根とひじきの和え混ぜ</t>
  </si>
  <si>
    <t>4</t>
  </si>
  <si>
    <t>大根と野菜の和え混ぜ</t>
  </si>
  <si>
    <t>3</t>
  </si>
  <si>
    <t>1ｊ</t>
  </si>
  <si>
    <t>一般的な食事</t>
  </si>
  <si>
    <t>調理後細かく刻む</t>
  </si>
  <si>
    <t>調理後ロボクープでわずかに粒が残る程度まで撹拌。（食材によりミキサームース・とろみナールを加えて調整している）</t>
  </si>
  <si>
    <t>料理後ロボクープで滑らかになるまで撹拌（ミキサームースを使用しムース状にしている）</t>
  </si>
  <si>
    <t>通常の大きさ</t>
  </si>
  <si>
    <t>５mm程度</t>
  </si>
  <si>
    <t>やや粒の残る
ペースト状</t>
  </si>
  <si>
    <t>ペースト状ムース状</t>
  </si>
  <si>
    <t>歯茎でつぶせる</t>
  </si>
  <si>
    <t>舌でつぶせる</t>
  </si>
  <si>
    <t>噛まなくて良い</t>
  </si>
  <si>
    <t>3/2-2</t>
  </si>
  <si>
    <t>2-2/2-1</t>
  </si>
  <si>
    <t>米飯150</t>
  </si>
  <si>
    <t>全粥240</t>
  </si>
  <si>
    <t>全粥210ｇ・粥ﾑｰｽ210</t>
  </si>
  <si>
    <t>粥ﾐｷｻｰﾑｰｽ180</t>
  </si>
  <si>
    <t>ラクフィール</t>
  </si>
  <si>
    <t>Ｏｊ・１ｊ対応：可</t>
  </si>
  <si>
    <t>メイバランスソフトゼリー</t>
  </si>
  <si>
    <t>特別養護老人ホーム</t>
  </si>
  <si>
    <t>寿和ホーム</t>
  </si>
  <si>
    <t>作業記録</t>
  </si>
  <si>
    <t>日時</t>
  </si>
  <si>
    <t>名前</t>
  </si>
  <si>
    <t>志田奈緒子</t>
  </si>
  <si>
    <t>更新記録シート</t>
  </si>
  <si>
    <t>同意の確認</t>
  </si>
  <si>
    <t>チェック</t>
  </si>
  <si>
    <t>↓ 氏名を入力 ↓</t>
  </si>
  <si>
    <t>更新内容について施設長の同意を得ました</t>
  </si>
  <si>
    <t>氏名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</si>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</sst>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 &quot;g&quot;"/>
    <numFmt numFmtId="165" formatCode="yyyy/MM/dd"/>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2">
    <font>
      <sz val="10.0"/>
      <color rgb="FF000000"/>
      <name val="Arial"/>
      <scheme val="minor"/>
    </font>
    <font>
      <b/>
      <color rgb="FFFFFFFF"/>
      <name val="Arial"/>
      <scheme val="minor"/>
    </font>
    <font>
      <b/>
      <sz val="9.0"/>
      <color rgb="FFFFFFFF"/>
      <name val="Arial"/>
      <scheme val="minor"/>
    </font>
    <font>
      <b/>
      <color theme="1"/>
      <name val="Arial"/>
      <scheme val="minor"/>
    </font>
    <font>
      <b/>
      <sz val="10.0"/>
      <color rgb="FF000000"/>
      <name val="Arial"/>
      <scheme val="minor"/>
    </font>
    <font>
      <color theme="1"/>
      <name val="Arial"/>
      <scheme val="minor"/>
    </font>
    <font>
      <b/>
      <sz val="10.0"/>
      <color theme="1"/>
      <name val="Arial"/>
      <scheme val="minor"/>
    </font>
    <font>
      <sz val="8.0"/>
      <color theme="1"/>
      <name val="Arial"/>
      <scheme val="minor"/>
    </font>
    <font>
      <sz val="9.0"/>
      <color theme="1"/>
      <name val="Arial"/>
      <scheme val="minor"/>
    </font>
    <font/>
    <font>
      <b/>
      <sz val="12.0"/>
      <color theme="1"/>
      <name val="Arial"/>
      <scheme val="minor"/>
    </font>
    <font>
      <sz val="7.0"/>
      <color theme="1"/>
      <name val="Arial"/>
      <scheme val="minor"/>
    </font>
    <font>
      <b/>
      <sz val="8.0"/>
      <color rgb="FFFFFFFF"/>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FF3300"/>
      <name val="Arial"/>
      <scheme val="minor"/>
    </font>
    <font>
      <b/>
      <sz val="12.0"/>
      <color rgb="FF00AF50"/>
      <name val="Arial"/>
      <scheme val="minor"/>
    </font>
  </fonts>
  <fills count="15">
    <fill>
      <patternFill patternType="none"/>
    </fill>
    <fill>
      <patternFill patternType="lightGray"/>
    </fill>
    <fill>
      <patternFill patternType="solid">
        <fgColor rgb="FF00AF50"/>
        <bgColor rgb="FF00AF50"/>
      </patternFill>
    </fill>
    <fill>
      <patternFill patternType="solid">
        <fgColor rgb="FF0033CC"/>
        <bgColor rgb="FF0033CC"/>
      </patternFill>
    </fill>
    <fill>
      <patternFill patternType="solid">
        <fgColor rgb="FFFF0000"/>
        <bgColor rgb="FFFF0000"/>
      </patternFill>
    </fill>
    <fill>
      <patternFill patternType="solid">
        <fgColor rgb="FFFF3300"/>
        <bgColor rgb="FFFF3300"/>
      </patternFill>
    </fill>
    <fill>
      <patternFill patternType="solid">
        <fgColor rgb="FFDBF7B8"/>
        <bgColor rgb="FFDBF7B8"/>
      </patternFill>
    </fill>
    <fill>
      <patternFill patternType="solid">
        <fgColor rgb="FFFFE0E0"/>
        <bgColor rgb="FFFFE0E0"/>
      </patternFill>
    </fill>
    <fill>
      <patternFill patternType="solid">
        <fgColor rgb="FFFFCCA6"/>
        <bgColor rgb="FFFFCCA6"/>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AF50"/>
      </left>
      <right style="thin">
        <color rgb="FF00AF50"/>
      </right>
      <top style="thin">
        <color rgb="FF00AF50"/>
      </top>
      <bottom style="thin">
        <color rgb="FF00AF50"/>
      </bottom>
    </border>
    <border>
      <left style="thin">
        <color rgb="FF0033CC"/>
      </left>
      <top style="thin">
        <color rgb="FF0033CC"/>
      </top>
      <bottom style="thin">
        <color rgb="FF0033CC"/>
      </bottom>
    </border>
    <border>
      <left style="thin">
        <color rgb="FFFF0000"/>
      </left>
      <right style="thin">
        <color rgb="FFFF0000"/>
      </right>
      <top style="thin">
        <color rgb="FFFF0000"/>
      </top>
      <bottom style="thin">
        <color rgb="FFFF0000"/>
      </bottom>
    </border>
    <border>
      <left style="thin">
        <color rgb="FFFF3300"/>
      </left>
      <right style="thin">
        <color rgb="FFFF3300"/>
      </right>
      <top style="thin">
        <color rgb="FFFF3300"/>
      </top>
      <bottom style="thin">
        <color rgb="FFFF3300"/>
      </bottom>
    </border>
    <border>
      <left style="thin">
        <color rgb="FFFF3300"/>
      </left>
      <right style="thin">
        <color rgb="FFFF3300"/>
      </right>
      <top style="thin">
        <color rgb="FFFF3300"/>
      </top>
    </border>
    <border>
      <left style="thin">
        <color rgb="FF0033CC"/>
      </left>
      <right style="thin">
        <color rgb="FF0033CC"/>
      </right>
      <top style="thin">
        <color rgb="FF0033CC"/>
      </top>
      <bottom style="thin">
        <color rgb="FF0033CC"/>
      </bottom>
    </border>
    <border>
      <left style="thin">
        <color rgb="FFFF0000"/>
      </left>
      <right style="thin">
        <color rgb="FFFF0000"/>
      </right>
      <top style="thin">
        <color rgb="FFFF0000"/>
      </top>
    </border>
    <border>
      <left style="thin">
        <color rgb="FFFF3300"/>
      </left>
      <right style="thin">
        <color rgb="FFFF3300"/>
      </right>
    </border>
    <border>
      <left style="thin">
        <color rgb="FF0033CC"/>
      </left>
      <right style="thin">
        <color rgb="FF0033CC"/>
      </right>
      <top style="thin">
        <color rgb="FF0033CC"/>
      </top>
    </border>
    <border>
      <left style="thin">
        <color rgb="FFFF0000"/>
      </left>
      <right style="thin">
        <color rgb="FFFF0000"/>
      </right>
    </border>
    <border>
      <left style="thin">
        <color rgb="FFFF0000"/>
      </left>
      <right style="thin">
        <color rgb="FFFF0000"/>
      </right>
      <bottom style="thin">
        <color rgb="FFFF0000"/>
      </bottom>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FF3300"/>
      </left>
      <top style="thin">
        <color rgb="FFFF3300"/>
      </top>
    </border>
    <border>
      <left style="thin">
        <color rgb="FFFF3300"/>
      </lef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959595"/>
      </left>
      <right style="thin">
        <color rgb="FF959595"/>
      </right>
      <top style="thin">
        <color rgb="FF959595"/>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71">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2" numFmtId="0" xfId="0" applyAlignment="1" applyBorder="1" applyFill="1" applyFont="1">
      <alignment shrinkToFit="0" vertical="center" wrapText="0"/>
    </xf>
    <xf borderId="3" fillId="4" fontId="1" numFmtId="0" xfId="0" applyAlignment="1" applyBorder="1" applyFill="1" applyFont="1">
      <alignment vertical="center"/>
    </xf>
    <xf borderId="4" fillId="5" fontId="1" numFmtId="0" xfId="0" applyAlignment="1" applyBorder="1" applyFill="1" applyFont="1">
      <alignment vertical="center"/>
    </xf>
    <xf borderId="2" fillId="3" fontId="1" numFmtId="0" xfId="0" applyAlignment="1" applyBorder="1" applyFont="1">
      <alignment vertical="center"/>
    </xf>
    <xf borderId="1" fillId="6" fontId="3" numFmtId="0" xfId="0" applyAlignment="1" applyBorder="1" applyFill="1" applyFont="1">
      <alignment horizontal="center" vertical="center"/>
    </xf>
    <xf borderId="3" fillId="7" fontId="3" numFmtId="0" xfId="0" applyAlignment="1" applyBorder="1" applyFill="1" applyFont="1">
      <alignment horizontal="center" vertical="center"/>
    </xf>
    <xf borderId="5" fillId="8" fontId="3" numFmtId="0" xfId="0" applyAlignment="1" applyBorder="1" applyFill="1" applyFont="1">
      <alignment horizontal="center" vertical="center"/>
    </xf>
    <xf borderId="6" fillId="9" fontId="4" numFmtId="0" xfId="0" applyAlignment="1" applyBorder="1" applyFill="1" applyFont="1">
      <alignment horizontal="center" vertical="center"/>
    </xf>
    <xf borderId="1" fillId="0" fontId="5" numFmtId="0" xfId="0" applyAlignment="1" applyBorder="1" applyFont="1">
      <alignment horizontal="center" readingOrder="0" shrinkToFit="0" vertical="center" wrapText="0"/>
    </xf>
    <xf borderId="3" fillId="0" fontId="5" numFmtId="0" xfId="0" applyAlignment="1" applyBorder="1" applyFont="1">
      <alignment readingOrder="0" shrinkToFit="0" vertical="center" wrapText="0"/>
    </xf>
    <xf borderId="4" fillId="0" fontId="5" numFmtId="0" xfId="0" applyAlignment="1" applyBorder="1" applyFont="1">
      <alignment horizontal="center" readingOrder="0" shrinkToFit="0" vertical="center" wrapText="0"/>
    </xf>
    <xf borderId="6" fillId="9" fontId="5" numFmtId="0" xfId="0" applyAlignment="1" applyBorder="1" applyFont="1">
      <alignment horizontal="center" vertical="center"/>
    </xf>
    <xf borderId="1" fillId="0" fontId="5" numFmtId="0" xfId="0" applyAlignment="1" applyBorder="1" applyFont="1">
      <alignment horizontal="center" shrinkToFit="0" vertical="center" wrapText="0"/>
    </xf>
    <xf borderId="5" fillId="8" fontId="6" numFmtId="0" xfId="0" applyAlignment="1" applyBorder="1" applyFont="1">
      <alignment horizontal="center" vertical="center"/>
    </xf>
    <xf borderId="5" fillId="0" fontId="7" numFmtId="0" xfId="0" applyAlignment="1" applyBorder="1" applyFont="1">
      <alignment horizontal="center" readingOrder="0" shrinkToFit="0" vertical="center" wrapText="0"/>
    </xf>
    <xf borderId="6" fillId="9" fontId="3" numFmtId="0" xfId="0" applyAlignment="1" applyBorder="1" applyFont="1">
      <alignment horizontal="center" vertical="center"/>
    </xf>
    <xf borderId="5" fillId="0" fontId="8" numFmtId="0" xfId="0" applyAlignment="1" applyBorder="1" applyFont="1">
      <alignment horizontal="center" readingOrder="0" shrinkToFit="0" vertical="center" wrapText="0"/>
    </xf>
    <xf borderId="6" fillId="0" fontId="8" numFmtId="0" xfId="0" applyAlignment="1" applyBorder="1" applyFont="1">
      <alignment horizontal="center" readingOrder="0" shrinkToFit="0" vertical="center" wrapText="1"/>
    </xf>
    <xf borderId="7" fillId="0" fontId="5" numFmtId="0" xfId="0" applyAlignment="1" applyBorder="1" applyFont="1">
      <alignment readingOrder="0" shrinkToFit="0" vertical="center" wrapText="1"/>
    </xf>
    <xf borderId="8" fillId="8" fontId="3" numFmtId="0" xfId="0" applyAlignment="1" applyBorder="1" applyFont="1">
      <alignment horizontal="center" vertical="center"/>
    </xf>
    <xf borderId="9" fillId="9" fontId="3" numFmtId="0" xfId="0" applyAlignment="1" applyBorder="1" applyFont="1">
      <alignment horizontal="center" vertical="center"/>
    </xf>
    <xf borderId="10" fillId="0" fontId="9" numFmtId="0" xfId="0" applyBorder="1" applyFont="1"/>
    <xf borderId="9" fillId="0" fontId="8" numFmtId="0" xfId="0" applyAlignment="1" applyBorder="1" applyFont="1">
      <alignment horizontal="center" readingOrder="0" shrinkToFit="0" vertical="center" wrapText="0"/>
    </xf>
    <xf borderId="9" fillId="0" fontId="8" numFmtId="0" xfId="0" applyAlignment="1" applyBorder="1" applyFont="1">
      <alignment horizontal="center" shrinkToFit="0" vertical="center" wrapText="0"/>
    </xf>
    <xf borderId="9" fillId="9" fontId="3" numFmtId="0" xfId="0" applyAlignment="1" applyBorder="1" applyFont="1">
      <alignment horizontal="center" readingOrder="0" vertical="center"/>
    </xf>
    <xf borderId="3" fillId="7" fontId="3" numFmtId="0" xfId="0" applyAlignment="1" applyBorder="1" applyFont="1">
      <alignment horizontal="center" readingOrder="0" vertical="center"/>
    </xf>
    <xf borderId="9" fillId="0" fontId="5" numFmtId="164" xfId="0" applyAlignment="1" applyBorder="1" applyFont="1" applyNumberFormat="1">
      <alignment horizontal="center" readingOrder="0" shrinkToFit="0" vertical="center" wrapText="0"/>
    </xf>
    <xf borderId="3" fillId="10" fontId="5" numFmtId="165" xfId="0" applyAlignment="1" applyBorder="1" applyFill="1" applyFont="1" applyNumberFormat="1">
      <alignment horizontal="left" readingOrder="0" shrinkToFit="0" vertical="center" wrapText="0"/>
    </xf>
    <xf borderId="11" fillId="0" fontId="9" numFmtId="0" xfId="0" applyBorder="1" applyFont="1"/>
    <xf borderId="9" fillId="0" fontId="5" numFmtId="164" xfId="0" applyAlignment="1" applyBorder="1" applyFont="1" applyNumberFormat="1">
      <alignment horizontal="center" shrinkToFit="0" vertical="center" wrapText="0"/>
    </xf>
    <xf borderId="9" fillId="0" fontId="5" numFmtId="164" xfId="0" applyAlignment="1" applyBorder="1" applyFont="1" applyNumberFormat="1">
      <alignment horizontal="center" readingOrder="0" shrinkToFit="0" vertical="center" wrapText="0"/>
    </xf>
    <xf borderId="6" fillId="9" fontId="3" numFmtId="0" xfId="0" applyAlignment="1" applyBorder="1" applyFont="1">
      <alignment horizontal="center" readingOrder="0" vertical="center"/>
    </xf>
    <xf borderId="6" fillId="0" fontId="5" numFmtId="166" xfId="0" applyAlignment="1" applyBorder="1" applyFont="1" applyNumberFormat="1">
      <alignment horizontal="center" readingOrder="0" shrinkToFit="0" vertical="center" wrapText="0"/>
    </xf>
    <xf borderId="6" fillId="0" fontId="5" numFmtId="166" xfId="0" applyAlignment="1" applyBorder="1" applyFont="1" applyNumberFormat="1">
      <alignment horizontal="center" shrinkToFit="0" vertical="center" wrapText="0"/>
    </xf>
    <xf borderId="1" fillId="0" fontId="5" numFmtId="0" xfId="0" applyAlignment="1" applyBorder="1" applyFont="1">
      <alignment horizontal="center" vertical="center"/>
    </xf>
    <xf borderId="8" fillId="0" fontId="5" numFmtId="0" xfId="0" applyAlignment="1" applyBorder="1" applyFont="1">
      <alignment horizontal="center" vertical="center"/>
    </xf>
    <xf borderId="1" fillId="0" fontId="8" numFmtId="0" xfId="0" applyAlignment="1" applyBorder="1" applyFont="1">
      <alignment horizontal="center" readingOrder="0" shrinkToFit="0" vertical="center" wrapText="1"/>
    </xf>
    <xf borderId="1" fillId="0" fontId="8" numFmtId="0" xfId="0" applyAlignment="1" applyBorder="1" applyFont="1">
      <alignment readingOrder="0" shrinkToFit="0" vertical="center" wrapText="1"/>
    </xf>
    <xf borderId="12" fillId="0" fontId="5" numFmtId="0" xfId="0" applyAlignment="1" applyBorder="1" applyFont="1">
      <alignment horizontal="center" vertical="center"/>
    </xf>
    <xf borderId="1" fillId="0" fontId="8" numFmtId="0" xfId="0" applyAlignment="1" applyBorder="1" applyFont="1">
      <alignment shrinkToFit="0" vertical="center" wrapText="1"/>
    </xf>
    <xf borderId="1" fillId="0" fontId="10" numFmtId="49" xfId="0" applyAlignment="1" applyBorder="1" applyFont="1" applyNumberFormat="1">
      <alignment horizontal="center" readingOrder="0" shrinkToFit="0" vertical="center" wrapText="0"/>
    </xf>
    <xf borderId="13" fillId="8" fontId="3" numFmtId="0" xfId="0" applyAlignment="1" applyBorder="1" applyFont="1">
      <alignment horizontal="center" vertical="center"/>
    </xf>
    <xf borderId="14" fillId="0" fontId="5" numFmtId="0" xfId="0" applyAlignment="1" applyBorder="1" applyFont="1">
      <alignment horizontal="center" vertical="center"/>
    </xf>
    <xf borderId="13" fillId="0" fontId="5" numFmtId="0" xfId="0" applyAlignment="1" applyBorder="1" applyFont="1">
      <alignment horizontal="center" vertical="center"/>
    </xf>
    <xf borderId="4" fillId="0" fontId="8" numFmtId="0" xfId="0" applyAlignment="1" applyBorder="1" applyFont="1">
      <alignment horizontal="center" readingOrder="0" shrinkToFit="0" vertical="center" wrapText="1"/>
    </xf>
    <xf borderId="4" fillId="0" fontId="8" numFmtId="0" xfId="0" applyAlignment="1" applyBorder="1" applyFont="1">
      <alignment readingOrder="0" shrinkToFit="0" vertical="center" wrapText="1"/>
    </xf>
    <xf borderId="4" fillId="8" fontId="3" numFmtId="0" xfId="0" applyAlignment="1" applyBorder="1" applyFont="1">
      <alignment horizontal="center" vertical="center"/>
    </xf>
    <xf borderId="4" fillId="0" fontId="5" numFmtId="0" xfId="0" applyAlignment="1" applyBorder="1" applyFont="1">
      <alignment horizontal="center" readingOrder="0" shrinkToFit="0" vertical="center" wrapText="1"/>
    </xf>
    <xf borderId="5" fillId="0" fontId="10" numFmtId="49" xfId="0" applyAlignment="1" applyBorder="1" applyFont="1" applyNumberFormat="1">
      <alignment horizontal="center" readingOrder="0" shrinkToFit="0" vertical="center" wrapText="0"/>
    </xf>
    <xf borderId="15" fillId="8" fontId="3" numFmtId="0" xfId="0" applyAlignment="1" applyBorder="1" applyFont="1">
      <alignment horizontal="center" vertical="center"/>
    </xf>
    <xf borderId="5" fillId="0" fontId="11" numFmtId="0" xfId="0" applyAlignment="1" applyBorder="1" applyFont="1">
      <alignment horizontal="center" readingOrder="0" shrinkToFit="0" vertical="center" wrapText="0"/>
    </xf>
    <xf borderId="5" fillId="0" fontId="5" numFmtId="167" xfId="0" applyAlignment="1" applyBorder="1" applyFont="1" applyNumberFormat="1">
      <alignment horizontal="center" readingOrder="0" shrinkToFit="0" vertical="center" wrapText="0"/>
    </xf>
    <xf borderId="16" fillId="0" fontId="9" numFmtId="0" xfId="0" applyBorder="1" applyFont="1"/>
    <xf borderId="13" fillId="0" fontId="5" numFmtId="168" xfId="0" applyAlignment="1" applyBorder="1" applyFont="1" applyNumberFormat="1">
      <alignment horizontal="center" readingOrder="0" shrinkToFit="0" vertical="center" wrapText="0"/>
    </xf>
    <xf borderId="17" fillId="11" fontId="12" numFmtId="0" xfId="0" applyAlignment="1" applyBorder="1" applyFill="1" applyFont="1">
      <alignment vertical="center"/>
    </xf>
    <xf borderId="18" fillId="12" fontId="1" numFmtId="0" xfId="0" applyAlignment="1" applyBorder="1" applyFill="1" applyFont="1">
      <alignment vertical="center"/>
    </xf>
    <xf borderId="19" fillId="13" fontId="5" numFmtId="0" xfId="0" applyAlignment="1" applyBorder="1" applyFill="1" applyFont="1">
      <alignment horizontal="center" vertical="center"/>
    </xf>
    <xf borderId="17" fillId="0" fontId="7" numFmtId="0" xfId="0" applyAlignment="1" applyBorder="1" applyFont="1">
      <alignment horizontal="center" readingOrder="0" shrinkToFit="0" vertical="center" wrapText="1"/>
    </xf>
    <xf borderId="20" fillId="0" fontId="7" numFmtId="0" xfId="0" applyAlignment="1" applyBorder="1" applyFont="1">
      <alignment horizontal="center" shrinkToFit="0" vertical="center" wrapText="1"/>
    </xf>
    <xf borderId="21" fillId="0" fontId="8" numFmtId="0" xfId="0" applyAlignment="1" applyBorder="1" applyFont="1">
      <alignment horizontal="center" readingOrder="0" vertical="center"/>
    </xf>
    <xf borderId="18" fillId="0" fontId="8" numFmtId="0" xfId="0" applyAlignment="1" applyBorder="1" applyFont="1">
      <alignment horizontal="left" readingOrder="0" vertical="center"/>
    </xf>
    <xf borderId="22" fillId="0" fontId="9" numFmtId="0" xfId="0" applyBorder="1" applyFont="1"/>
    <xf borderId="21" fillId="0" fontId="8" numFmtId="0" xfId="0" applyAlignment="1" applyBorder="1" applyFont="1">
      <alignment horizontal="left" readingOrder="0" shrinkToFit="0" vertical="center" wrapText="1"/>
    </xf>
    <xf borderId="23" fillId="0" fontId="9" numFmtId="0" xfId="0" applyBorder="1" applyFont="1"/>
    <xf borderId="24" fillId="0" fontId="9" numFmtId="0" xfId="0" applyBorder="1" applyFont="1"/>
    <xf borderId="17" fillId="0" fontId="7" numFmtId="0" xfId="0" applyAlignment="1" applyBorder="1" applyFont="1">
      <alignment horizontal="center" shrinkToFit="0" vertical="center" wrapText="1"/>
    </xf>
    <xf borderId="25" fillId="0" fontId="9" numFmtId="0" xfId="0" applyBorder="1" applyFont="1"/>
    <xf borderId="26" fillId="0" fontId="9" numFmtId="0" xfId="0" applyBorder="1" applyFont="1"/>
    <xf borderId="27" fillId="0" fontId="13" numFmtId="0" xfId="0" applyAlignment="1" applyBorder="1" applyFont="1">
      <alignment horizontal="left" readingOrder="0" vertical="bottom"/>
    </xf>
    <xf borderId="27" fillId="0" fontId="14" numFmtId="0" xfId="0" applyAlignment="1" applyBorder="1" applyFont="1">
      <alignment horizontal="left" readingOrder="0" vertical="bottom"/>
    </xf>
    <xf borderId="27" fillId="0" fontId="14" numFmtId="0" xfId="0" applyAlignment="1" applyBorder="1" applyFont="1">
      <alignment horizontal="left" readingOrder="0" vertical="center"/>
    </xf>
    <xf borderId="27" fillId="0" fontId="15" numFmtId="0" xfId="0" applyAlignment="1" applyBorder="1" applyFont="1">
      <alignment horizontal="left" vertical="center"/>
    </xf>
    <xf borderId="0" fillId="0" fontId="16" numFmtId="0" xfId="0" applyAlignment="1" applyFont="1">
      <alignment horizontal="left" vertical="center"/>
    </xf>
    <xf borderId="28" fillId="5" fontId="1" numFmtId="0" xfId="0" applyAlignment="1" applyBorder="1" applyFont="1">
      <alignment vertical="center"/>
    </xf>
    <xf borderId="29" fillId="5" fontId="5" numFmtId="0" xfId="0" applyBorder="1" applyFont="1"/>
    <xf borderId="0" fillId="0" fontId="17" numFmtId="0" xfId="0" applyAlignment="1" applyFont="1">
      <alignment vertical="bottom"/>
    </xf>
    <xf borderId="0" fillId="0" fontId="5" numFmtId="169" xfId="0" applyAlignment="1" applyFont="1" applyNumberFormat="1">
      <alignment readingOrder="0"/>
    </xf>
    <xf borderId="0" fillId="0" fontId="5" numFmtId="0" xfId="0" applyAlignment="1" applyFont="1">
      <alignment readingOrder="0"/>
    </xf>
    <xf borderId="30" fillId="0" fontId="17" numFmtId="0" xfId="0" applyAlignment="1" applyBorder="1" applyFont="1">
      <alignment vertical="bottom"/>
    </xf>
    <xf borderId="30" fillId="0" fontId="17" numFmtId="0" xfId="0" applyAlignment="1" applyBorder="1" applyFont="1">
      <alignment vertical="bottom"/>
    </xf>
    <xf borderId="31" fillId="14" fontId="17" numFmtId="0" xfId="0" applyAlignment="1" applyBorder="1" applyFill="1" applyFont="1">
      <alignment vertical="bottom"/>
    </xf>
    <xf borderId="32" fillId="14" fontId="17" numFmtId="0" xfId="0" applyAlignment="1" applyBorder="1" applyFont="1">
      <alignment vertical="bottom"/>
    </xf>
    <xf borderId="32" fillId="14" fontId="18" numFmtId="0" xfId="0" applyAlignment="1" applyBorder="1" applyFont="1">
      <alignment horizontal="center" vertical="bottom"/>
    </xf>
    <xf borderId="32" fillId="14" fontId="18" numFmtId="0" xfId="0" applyAlignment="1" applyBorder="1" applyFont="1">
      <alignment horizontal="center" vertical="bottom"/>
    </xf>
    <xf borderId="31" fillId="0" fontId="19" numFmtId="0" xfId="0" applyAlignment="1" applyBorder="1" applyFont="1">
      <alignment vertical="bottom"/>
    </xf>
    <xf borderId="32" fillId="0" fontId="17" numFmtId="0" xfId="0" applyAlignment="1" applyBorder="1" applyFont="1">
      <alignment vertical="bottom"/>
    </xf>
    <xf borderId="32" fillId="0" fontId="17" numFmtId="0" xfId="0" applyAlignment="1" applyBorder="1" applyFont="1">
      <alignment horizontal="center" readingOrder="0"/>
    </xf>
    <xf borderId="32" fillId="0" fontId="17" numFmtId="0" xfId="0" applyAlignment="1" applyBorder="1" applyFont="1">
      <alignment readingOrder="0" vertical="bottom"/>
    </xf>
    <xf borderId="0" fillId="0" fontId="17" numFmtId="0" xfId="0" applyAlignment="1" applyFont="1">
      <alignment horizontal="center" vertical="bottom"/>
    </xf>
    <xf borderId="0" fillId="0" fontId="5" numFmtId="14" xfId="0" applyAlignment="1" applyFont="1" applyNumberFormat="1">
      <alignment readingOrder="0"/>
    </xf>
    <xf borderId="3" fillId="4" fontId="1" numFmtId="0" xfId="0" applyAlignment="1" applyBorder="1" applyFont="1">
      <alignment horizontal="center" vertical="center"/>
    </xf>
    <xf borderId="0" fillId="0" fontId="5" numFmtId="0" xfId="0" applyAlignment="1" applyFont="1">
      <alignment horizontal="center" vertical="center"/>
    </xf>
    <xf borderId="33" fillId="7" fontId="3" numFmtId="0" xfId="0" applyAlignment="1" applyBorder="1" applyFont="1">
      <alignment horizontal="center" vertical="center"/>
    </xf>
    <xf borderId="4" fillId="0" fontId="5" numFmtId="0" xfId="0" applyAlignment="1" applyBorder="1" applyFont="1">
      <alignment readingOrder="0" shrinkToFit="0" vertical="center" wrapText="0"/>
    </xf>
    <xf borderId="5" fillId="0" fontId="5" numFmtId="0" xfId="0" applyAlignment="1" applyBorder="1" applyFont="1">
      <alignment readingOrder="0" shrinkToFit="0" vertical="center" wrapText="1"/>
    </xf>
    <xf borderId="33" fillId="0" fontId="5" numFmtId="0" xfId="0" applyAlignment="1" applyBorder="1" applyFont="1">
      <alignment readingOrder="0" shrinkToFit="0" vertical="center" wrapText="0"/>
    </xf>
    <xf borderId="8" fillId="0" fontId="9" numFmtId="0" xfId="0" applyBorder="1" applyFont="1"/>
    <xf borderId="34" fillId="0" fontId="5" numFmtId="0" xfId="0" applyAlignment="1" applyBorder="1" applyFont="1">
      <alignment readingOrder="0" shrinkToFit="0" vertical="center" wrapText="0"/>
    </xf>
    <xf borderId="7" fillId="7" fontId="3" numFmtId="0" xfId="0" applyAlignment="1" applyBorder="1" applyFont="1">
      <alignment horizontal="center" vertical="center"/>
    </xf>
    <xf borderId="35" fillId="0" fontId="5" numFmtId="0" xfId="0" applyAlignment="1" applyBorder="1" applyFont="1">
      <alignment readingOrder="0" shrinkToFit="0" vertical="center" wrapText="0"/>
    </xf>
    <xf borderId="4" fillId="7" fontId="3" numFmtId="0" xfId="0" applyAlignment="1" applyBorder="1" applyFont="1">
      <alignment horizontal="center" readingOrder="0" vertical="center"/>
    </xf>
    <xf borderId="4" fillId="0" fontId="5" numFmtId="165" xfId="0" applyAlignment="1" applyBorder="1" applyFont="1" applyNumberFormat="1">
      <alignment horizontal="left" readingOrder="0" shrinkToFit="0" vertical="center" wrapText="0"/>
    </xf>
    <xf borderId="13" fillId="0" fontId="9" numFmtId="0" xfId="0" applyBorder="1" applyFont="1"/>
    <xf borderId="4" fillId="5" fontId="1" numFmtId="0" xfId="0" applyAlignment="1" applyBorder="1" applyFont="1">
      <alignment horizontal="center" vertical="center"/>
    </xf>
    <xf borderId="4" fillId="0" fontId="5" numFmtId="0" xfId="0" applyAlignment="1" applyBorder="1" applyFont="1">
      <alignment horizontal="center" shrinkToFit="0" vertical="center" wrapText="1"/>
    </xf>
    <xf borderId="5" fillId="0" fontId="20" numFmtId="0" xfId="0" applyAlignment="1" applyBorder="1" applyFont="1">
      <alignment horizontal="center" shrinkToFit="0" vertical="center" wrapText="0"/>
    </xf>
    <xf borderId="5" fillId="0" fontId="20" numFmtId="0" xfId="0" applyAlignment="1" applyBorder="1" applyFont="1">
      <alignment horizontal="center" readingOrder="0" shrinkToFit="0" vertical="center" wrapText="0"/>
    </xf>
    <xf borderId="5" fillId="0" fontId="20" numFmtId="170" xfId="0" applyAlignment="1" applyBorder="1" applyFont="1" applyNumberFormat="1">
      <alignment horizontal="center" readingOrder="0" shrinkToFit="0" vertical="center" wrapText="0"/>
    </xf>
    <xf borderId="16" fillId="8" fontId="3" numFmtId="0" xfId="0" applyAlignment="1" applyBorder="1" applyFont="1">
      <alignment horizontal="center" readingOrder="0" vertical="center"/>
    </xf>
    <xf borderId="1" fillId="2" fontId="1" numFmtId="0" xfId="0" applyAlignment="1" applyBorder="1" applyFont="1">
      <alignment horizontal="center" vertical="center"/>
    </xf>
    <xf borderId="13" fillId="0" fontId="5" numFmtId="168" xfId="0" applyAlignment="1" applyBorder="1" applyFont="1" applyNumberFormat="1">
      <alignment horizontal="center" readingOrder="0" shrinkToFit="0" vertical="center" wrapText="0"/>
    </xf>
    <xf borderId="5" fillId="0" fontId="5" numFmtId="0" xfId="0" applyAlignment="1" applyBorder="1" applyFont="1">
      <alignment horizontal="center" shrinkToFit="0" vertical="center" wrapText="0"/>
    </xf>
    <xf borderId="2" fillId="3" fontId="2" numFmtId="0" xfId="0" applyAlignment="1" applyBorder="1" applyFont="1">
      <alignment horizontal="center" shrinkToFit="0" vertical="center" wrapText="0"/>
    </xf>
    <xf borderId="2" fillId="3" fontId="1" numFmtId="0" xfId="0" applyAlignment="1" applyBorder="1" applyFont="1">
      <alignment horizontal="center" vertical="center"/>
    </xf>
    <xf borderId="1" fillId="0" fontId="21" numFmtId="49" xfId="0" applyAlignment="1" applyBorder="1" applyFont="1" applyNumberFormat="1">
      <alignment horizontal="center" readingOrder="0" shrinkToFit="0" vertical="center" wrapText="0"/>
    </xf>
    <xf borderId="5" fillId="0" fontId="8" numFmtId="0" xfId="0" applyAlignment="1" applyBorder="1" applyFont="1">
      <alignment horizontal="center" shrinkToFit="0" vertical="center" wrapText="1"/>
    </xf>
    <xf borderId="4" fillId="0" fontId="8" numFmtId="0" xfId="0" applyAlignment="1" applyBorder="1" applyFont="1">
      <alignment horizontal="left" shrinkToFit="0" vertical="center" wrapText="1"/>
    </xf>
    <xf borderId="17" fillId="11" fontId="12" numFmtId="0" xfId="0" applyAlignment="1" applyBorder="1" applyFont="1">
      <alignment horizontal="center" vertical="center"/>
    </xf>
    <xf borderId="18" fillId="12" fontId="1" numFmtId="0" xfId="0" applyAlignment="1" applyBorder="1" applyFont="1">
      <alignment horizontal="center" vertical="center"/>
    </xf>
    <xf borderId="36" fillId="0" fontId="8" numFmtId="0" xfId="0" applyAlignment="1" applyBorder="1" applyFont="1">
      <alignment horizontal="left" readingOrder="0" shrinkToFit="0" vertical="center" wrapText="1"/>
    </xf>
    <xf borderId="5" fillId="0" fontId="10" numFmtId="49" xfId="0" applyAlignment="1" applyBorder="1" applyFont="1" applyNumberFormat="1">
      <alignment horizontal="center" shrinkToFit="0" vertical="center" wrapText="0"/>
    </xf>
    <xf borderId="5" fillId="0" fontId="5" numFmtId="0" xfId="0" applyAlignment="1" applyBorder="1" applyFont="1">
      <alignment horizontal="center" readingOrder="0" shrinkToFit="0" vertical="center" wrapText="0"/>
    </xf>
    <xf borderId="5" fillId="0" fontId="8" numFmtId="0" xfId="0" applyAlignment="1" applyBorder="1" applyFont="1">
      <alignment horizontal="center" readingOrder="0" shrinkToFit="0" vertical="center" wrapText="1"/>
    </xf>
    <xf borderId="5" fillId="0" fontId="5" numFmtId="167" xfId="0" applyAlignment="1" applyBorder="1" applyFont="1" applyNumberFormat="1">
      <alignment horizontal="center" shrinkToFit="0" vertical="center" wrapText="0"/>
    </xf>
    <xf borderId="13" fillId="0" fontId="5" numFmtId="168" xfId="0" applyAlignment="1" applyBorder="1" applyFont="1" applyNumberFormat="1">
      <alignment horizontal="center" shrinkToFit="0" vertical="center" wrapText="0"/>
    </xf>
    <xf borderId="37" fillId="2" fontId="1" numFmtId="0" xfId="0" applyAlignment="1" applyBorder="1" applyFont="1">
      <alignment vertical="center"/>
    </xf>
    <xf borderId="38" fillId="2" fontId="5" numFmtId="0" xfId="0" applyBorder="1" applyFont="1"/>
    <xf borderId="4" fillId="0" fontId="8" numFmtId="0" xfId="0" applyAlignment="1" applyBorder="1" applyFont="1">
      <alignment horizontal="left" readingOrder="0" shrinkToFit="0" vertical="center" wrapText="1"/>
    </xf>
    <xf borderId="5" fillId="0" fontId="20" numFmtId="49" xfId="0" applyAlignment="1" applyBorder="1" applyFont="1" applyNumberFormat="1">
      <alignment horizontal="center" shrinkToFit="0" vertical="center" wrapText="0"/>
    </xf>
    <xf borderId="5" fillId="0" fontId="20" numFmtId="49" xfId="0" applyAlignment="1" applyBorder="1" applyFont="1" applyNumberFormat="1">
      <alignment horizontal="center" readingOrder="0" shrinkToFit="0" vertical="center" wrapText="0"/>
    </xf>
    <xf borderId="5" fillId="0" fontId="5" numFmtId="171" xfId="0" applyAlignment="1" applyBorder="1" applyFont="1" applyNumberFormat="1">
      <alignment horizontal="center" readingOrder="0" shrinkToFit="0" vertical="center" wrapText="0"/>
    </xf>
    <xf borderId="1" fillId="0" fontId="8" numFmtId="0" xfId="0" applyAlignment="1" applyBorder="1" applyFont="1">
      <alignment horizontal="left" shrinkToFit="0" vertical="center" wrapText="1"/>
    </xf>
    <xf borderId="1" fillId="0" fontId="10" numFmtId="49" xfId="0" applyAlignment="1" applyBorder="1" applyFont="1" applyNumberFormat="1">
      <alignment horizontal="center" shrinkToFit="0" vertical="center" wrapText="0"/>
    </xf>
    <xf borderId="1" fillId="0" fontId="8" numFmtId="0" xfId="0" applyAlignment="1" applyBorder="1" applyFont="1">
      <alignment horizontal="left" readingOrder="0" shrinkToFit="0" vertical="center" wrapText="1"/>
    </xf>
    <xf borderId="39" fillId="3" fontId="5" numFmtId="0" xfId="0" applyBorder="1" applyFont="1"/>
    <xf borderId="6" fillId="0" fontId="8" numFmtId="0" xfId="0" applyAlignment="1" applyBorder="1" applyFont="1">
      <alignment horizontal="center" shrinkToFit="0" vertical="center" wrapText="1"/>
    </xf>
    <xf borderId="9" fillId="0" fontId="5" numFmtId="164" xfId="0" applyAlignment="1" applyBorder="1" applyFont="1" applyNumberFormat="1">
      <alignment horizontal="center" shrinkToFit="0" vertical="center" wrapText="0"/>
    </xf>
    <xf borderId="6" fillId="0" fontId="5" numFmtId="172" xfId="0" applyAlignment="1" applyBorder="1" applyFont="1" applyNumberFormat="1">
      <alignment horizontal="center" readingOrder="0" shrinkToFit="0" vertical="center" wrapText="0"/>
    </xf>
    <xf borderId="6" fillId="0" fontId="5" numFmtId="172" xfId="0" applyAlignment="1" applyBorder="1" applyFont="1" applyNumberFormat="1">
      <alignment horizontal="center" shrinkToFit="0" vertical="center" wrapText="0"/>
    </xf>
    <xf borderId="6" fillId="0" fontId="5" numFmtId="172" xfId="0" applyAlignment="1" applyBorder="1" applyFont="1" applyNumberFormat="1">
      <alignment horizontal="center" readingOrder="0" shrinkToFit="0" vertical="center" wrapText="0"/>
    </xf>
    <xf borderId="6" fillId="0" fontId="5" numFmtId="172" xfId="0" applyAlignment="1" applyBorder="1" applyFont="1" applyNumberFormat="1">
      <alignment horizontal="center" shrinkToFit="0" vertical="center" wrapText="0"/>
    </xf>
    <xf borderId="20" fillId="11" fontId="1" numFmtId="0" xfId="0" applyAlignment="1" applyBorder="1" applyFont="1">
      <alignment vertical="center"/>
    </xf>
    <xf borderId="40" fillId="11" fontId="5" numFmtId="0" xfId="0" applyBorder="1" applyFont="1"/>
    <xf borderId="0" fillId="12" fontId="1" numFmtId="0" xfId="0" applyAlignment="1" applyFont="1">
      <alignment vertical="center"/>
    </xf>
    <xf borderId="0" fillId="12" fontId="5" numFmtId="0" xfId="0" applyFont="1"/>
    <xf borderId="18" fillId="0" fontId="8" numFmtId="0" xfId="0" applyAlignment="1" applyBorder="1" applyFont="1">
      <alignment horizontal="center" readingOrder="0" vertical="center"/>
    </xf>
    <xf borderId="41" fillId="0" fontId="8" numFmtId="0" xfId="0" applyAlignment="1" applyBorder="1" applyFont="1">
      <alignment horizontal="left" readingOrder="0" vertical="center"/>
    </xf>
    <xf borderId="42" fillId="0" fontId="9" numFmtId="0" xfId="0" applyBorder="1" applyFont="1"/>
    <xf borderId="43" fillId="0" fontId="9" numFmtId="0" xfId="0" applyBorder="1" applyFont="1"/>
    <xf borderId="44" fillId="0" fontId="9" numFmtId="0" xfId="0" applyBorder="1" applyFont="1"/>
    <xf borderId="18" fillId="0" fontId="8" numFmtId="0" xfId="0" applyAlignment="1" applyBorder="1" applyFont="1">
      <alignment horizontal="center" vertical="center"/>
    </xf>
    <xf borderId="34" fillId="4" fontId="1" numFmtId="0" xfId="0" applyAlignment="1" applyBorder="1" applyFont="1">
      <alignment vertical="center"/>
    </xf>
    <xf borderId="45" fillId="4" fontId="5" numFmtId="0" xfId="0" applyBorder="1" applyFont="1"/>
    <xf borderId="41" fillId="0" fontId="8" numFmtId="0" xfId="0" applyAlignment="1" applyBorder="1" applyFont="1">
      <alignment horizontal="left" vertical="center"/>
    </xf>
    <xf borderId="46" fillId="0" fontId="9" numFmtId="0" xfId="0" applyBorder="1" applyFont="1"/>
    <xf borderId="45" fillId="0" fontId="9" numFmtId="0" xfId="0" applyBorder="1" applyFont="1"/>
    <xf borderId="35" fillId="0" fontId="5" numFmtId="0" xfId="0" applyAlignment="1" applyBorder="1" applyFont="1">
      <alignment readingOrder="0" shrinkToFit="0" vertical="center" wrapText="1"/>
    </xf>
    <xf borderId="47" fillId="0" fontId="9" numFmtId="0" xfId="0" applyBorder="1" applyFont="1"/>
    <xf borderId="48" fillId="0" fontId="9" numFmtId="0" xfId="0" applyBorder="1" applyFont="1"/>
    <xf borderId="21" fillId="0" fontId="8" numFmtId="0" xfId="0" applyAlignment="1" applyBorder="1" applyFont="1">
      <alignment horizontal="left" shrinkToFit="0" vertical="center" wrapText="1"/>
    </xf>
    <xf borderId="49" fillId="0" fontId="9" numFmtId="0" xfId="0" applyBorder="1" applyFont="1"/>
    <xf borderId="50" fillId="0" fontId="9" numFmtId="0" xfId="0" applyBorder="1" applyFont="1"/>
    <xf borderId="34" fillId="0" fontId="5" numFmtId="14" xfId="0" applyAlignment="1" applyBorder="1" applyFont="1" applyNumberFormat="1">
      <alignment horizontal="left" readingOrder="0" shrinkToFit="0" vertical="center" wrapText="0"/>
    </xf>
    <xf borderId="33" fillId="0" fontId="9" numFmtId="0" xfId="0" applyBorder="1" applyFont="1"/>
    <xf borderId="51" fillId="0" fontId="9" numFmtId="0" xfId="0" applyBorder="1" applyFont="1"/>
    <xf borderId="52" fillId="0" fontId="9" numFmtId="0" xfId="0" applyBorder="1" applyFont="1"/>
    <xf borderId="34" fillId="0" fontId="5" numFmtId="0" xfId="0" applyAlignment="1" applyBorder="1" applyFont="1">
      <alignment shrinkToFit="0" vertical="center" wrapText="0"/>
    </xf>
    <xf borderId="35" fillId="0" fontId="5" numFmtId="0" xfId="0" applyAlignment="1" applyBorder="1" applyFont="1">
      <alignment shrinkToFit="0" vertical="center" wrapText="1"/>
    </xf>
    <xf borderId="34" fillId="0" fontId="5" numFmtId="165" xfId="0" applyAlignment="1" applyBorder="1" applyFont="1" applyNumberForma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6.jpg"/><Relationship Id="rId3" Type="http://schemas.openxmlformats.org/officeDocument/2006/relationships/image" Target="../media/image11.jpg"/><Relationship Id="rId4" Type="http://schemas.openxmlformats.org/officeDocument/2006/relationships/image" Target="../media/image4.jpg"/><Relationship Id="rId11" Type="http://schemas.openxmlformats.org/officeDocument/2006/relationships/image" Target="../media/image8.jpg"/><Relationship Id="rId10" Type="http://schemas.openxmlformats.org/officeDocument/2006/relationships/image" Target="../media/image3.jpg"/><Relationship Id="rId9" Type="http://schemas.openxmlformats.org/officeDocument/2006/relationships/image" Target="../media/image2.jpg"/><Relationship Id="rId5" Type="http://schemas.openxmlformats.org/officeDocument/2006/relationships/image" Target="../media/image10.jpg"/><Relationship Id="rId6" Type="http://schemas.openxmlformats.org/officeDocument/2006/relationships/image" Target="../media/image12.jpg"/><Relationship Id="rId7" Type="http://schemas.openxmlformats.org/officeDocument/2006/relationships/image" Target="../media/image7.jpg"/><Relationship Id="rId8"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3.jpg"/><Relationship Id="rId2" Type="http://schemas.openxmlformats.org/officeDocument/2006/relationships/image" Target="../media/image16.jpg"/><Relationship Id="rId3" Type="http://schemas.openxmlformats.org/officeDocument/2006/relationships/image" Target="../media/image14.jpg"/><Relationship Id="rId4" Type="http://schemas.openxmlformats.org/officeDocument/2006/relationships/image" Target="../media/image15.jpg"/></Relationships>
</file>

<file path=xl/drawings/_rels/drawing2.xml.rels><?xml version="1.0" encoding="UTF-8" standalone="yes"?><Relationships xmlns="http://schemas.openxmlformats.org/package/2006/relationships"><Relationship Id="rId1" Type="http://schemas.openxmlformats.org/officeDocument/2006/relationships/image" Target="../media/image9.jpg"/><Relationship Id="rId2" Type="http://schemas.openxmlformats.org/officeDocument/2006/relationships/image" Target="../media/image6.jpg"/><Relationship Id="rId3" Type="http://schemas.openxmlformats.org/officeDocument/2006/relationships/image" Target="../media/image11.jpg"/><Relationship Id="rId4" Type="http://schemas.openxmlformats.org/officeDocument/2006/relationships/image" Target="../media/image4.jpg"/><Relationship Id="rId11" Type="http://schemas.openxmlformats.org/officeDocument/2006/relationships/image" Target="../media/image8.jpg"/><Relationship Id="rId10" Type="http://schemas.openxmlformats.org/officeDocument/2006/relationships/image" Target="../media/image3.jpg"/><Relationship Id="rId9" Type="http://schemas.openxmlformats.org/officeDocument/2006/relationships/image" Target="../media/image2.jpg"/><Relationship Id="rId5" Type="http://schemas.openxmlformats.org/officeDocument/2006/relationships/image" Target="../media/image10.jpg"/><Relationship Id="rId6" Type="http://schemas.openxmlformats.org/officeDocument/2006/relationships/image" Target="../media/image12.jpg"/><Relationship Id="rId7" Type="http://schemas.openxmlformats.org/officeDocument/2006/relationships/image" Target="../media/image7.jpg"/><Relationship Id="rId8"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3.jpg"/><Relationship Id="rId2" Type="http://schemas.openxmlformats.org/officeDocument/2006/relationships/image" Target="../media/image16.jpg"/><Relationship Id="rId3" Type="http://schemas.openxmlformats.org/officeDocument/2006/relationships/image" Target="../media/image14.jpg"/><Relationship Id="rId4" Type="http://schemas.openxmlformats.org/officeDocument/2006/relationships/image" Target="../media/image1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181100" cy="857250"/>
    <xdr:pic>
      <xdr:nvPicPr>
        <xdr:cNvPr id="0" name="image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1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4.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10.jp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12.jp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7.jp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5.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7</xdr:row>
      <xdr:rowOff>0</xdr:rowOff>
    </xdr:from>
    <xdr:ext cx="990600" cy="85725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7</xdr:row>
      <xdr:rowOff>0</xdr:rowOff>
    </xdr:from>
    <xdr:ext cx="1028700" cy="857250"/>
    <xdr:pic>
      <xdr:nvPicPr>
        <xdr:cNvPr id="0" name="image2.jp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0</xdr:colOff>
      <xdr:row>7</xdr:row>
      <xdr:rowOff>0</xdr:rowOff>
    </xdr:from>
    <xdr:ext cx="1038225" cy="857250"/>
    <xdr:pic>
      <xdr:nvPicPr>
        <xdr:cNvPr id="0" name="image3.jpg"/>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0</xdr:colOff>
      <xdr:row>7</xdr:row>
      <xdr:rowOff>0</xdr:rowOff>
    </xdr:from>
    <xdr:ext cx="942975" cy="857250"/>
    <xdr:pic>
      <xdr:nvPicPr>
        <xdr:cNvPr id="0" name="image8.jpg"/>
        <xdr:cNvPicPr preferRelativeResize="0"/>
      </xdr:nvPicPr>
      <xdr:blipFill>
        <a:blip cstate="print" r:embed="rId1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1143000" cy="857250"/>
    <xdr:pic>
      <xdr:nvPicPr>
        <xdr:cNvPr id="0" name="image1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1143000" cy="857250"/>
    <xdr:pic>
      <xdr:nvPicPr>
        <xdr:cNvPr id="0" name="image1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1143000" cy="857250"/>
    <xdr:pic>
      <xdr:nvPicPr>
        <xdr:cNvPr id="0" name="image14.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2</xdr:row>
      <xdr:rowOff>0</xdr:rowOff>
    </xdr:from>
    <xdr:ext cx="1143000" cy="857250"/>
    <xdr:pic>
      <xdr:nvPicPr>
        <xdr:cNvPr id="0" name="image15.jp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9.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181100" cy="857250"/>
    <xdr:pic>
      <xdr:nvPicPr>
        <xdr:cNvPr id="0" name="image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1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4.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10.jpg"/>
        <xdr:cNvPicPr preferRelativeResize="0"/>
      </xdr:nvPicPr>
      <xdr:blipFill>
        <a:blip cstate="print" r:embed="rId5"/>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12.jp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7.jpg"/>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5.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7</xdr:row>
      <xdr:rowOff>0</xdr:rowOff>
    </xdr:from>
    <xdr:ext cx="990600" cy="85725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7</xdr:row>
      <xdr:rowOff>0</xdr:rowOff>
    </xdr:from>
    <xdr:ext cx="1028700" cy="857250"/>
    <xdr:pic>
      <xdr:nvPicPr>
        <xdr:cNvPr id="0" name="image2.jp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0</xdr:colOff>
      <xdr:row>7</xdr:row>
      <xdr:rowOff>0</xdr:rowOff>
    </xdr:from>
    <xdr:ext cx="1038225" cy="857250"/>
    <xdr:pic>
      <xdr:nvPicPr>
        <xdr:cNvPr id="0" name="image3.jpg"/>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0</xdr:colOff>
      <xdr:row>7</xdr:row>
      <xdr:rowOff>0</xdr:rowOff>
    </xdr:from>
    <xdr:ext cx="942975" cy="857250"/>
    <xdr:pic>
      <xdr:nvPicPr>
        <xdr:cNvPr id="0" name="image8.jpg"/>
        <xdr:cNvPicPr preferRelativeResize="0"/>
      </xdr:nvPicPr>
      <xdr:blipFill>
        <a:blip cstate="print" r:embed="rId1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1143000" cy="857250"/>
    <xdr:pic>
      <xdr:nvPicPr>
        <xdr:cNvPr id="0" name="image1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1143000" cy="857250"/>
    <xdr:pic>
      <xdr:nvPicPr>
        <xdr:cNvPr id="0" name="image1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1143000" cy="857250"/>
    <xdr:pic>
      <xdr:nvPicPr>
        <xdr:cNvPr id="0" name="image14.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2</xdr:row>
      <xdr:rowOff>0</xdr:rowOff>
    </xdr:from>
    <xdr:ext cx="1143000" cy="857250"/>
    <xdr:pic>
      <xdr:nvPicPr>
        <xdr:cNvPr id="0" name="image15.jp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3" t="str">
        <f>IFERROR(__xludf.DUMMYFUNCTION("IMPORTRANGE(""https://docs.google.com/spreadsheets/d/1vsTcEcugRZXGU84Ng3dXvNCAOD3CAaUTEbnnM7tyUJg/edit?usp=sharing"",""施設概要!A1"")"),"施設概要")</f>
        <v>施設概要</v>
      </c>
    </row>
    <row r="2" ht="22.5" customHeight="1">
      <c r="A2" s="7" t="str">
        <f>IFERROR(__xludf.DUMMYFUNCTION("IMPORTRANGE(""https://docs.google.com/spreadsheets/d/1vsTcEcugRZXGU84Ng3dXvNCAOD3CAaUTEbnnM7tyUJg/edit?usp=sharing"",""施設概要!A2"")"),"所在地")</f>
        <v>所在地</v>
      </c>
      <c r="B2" s="11" t="s">
        <v>1</v>
      </c>
      <c r="C2" s="20" t="s">
        <v>9</v>
      </c>
    </row>
    <row r="3" ht="22.5" customHeight="1">
      <c r="A3" s="7" t="str">
        <f>IFERROR(__xludf.DUMMYFUNCTION("IMPORTRANGE(""https://docs.google.com/spreadsheets/d/1vsTcEcugRZXGU84Ng3dXvNCAOD3CAaUTEbnnM7tyUJg/edit?usp=sharing"",""施設概要!A3"")"),"給食部門名")</f>
        <v>給食部門名</v>
      </c>
      <c r="B3" s="11" t="s">
        <v>13</v>
      </c>
      <c r="C3" s="23"/>
    </row>
    <row r="4" ht="22.5" customHeight="1">
      <c r="A4" s="7" t="str">
        <f>IFERROR(__xludf.DUMMYFUNCTION("IMPORTRANGE(""https://docs.google.com/spreadsheets/d/1vsTcEcugRZXGU84Ng3dXvNCAOD3CAaUTEbnnM7tyUJg/edit?usp=sharing"",""施設概要!A4"")"),"電話")</f>
        <v>電話</v>
      </c>
      <c r="B4" s="11" t="s">
        <v>15</v>
      </c>
      <c r="C4" s="23"/>
    </row>
    <row r="5" ht="22.5" customHeight="1">
      <c r="A5" s="7" t="str">
        <f>IFERROR(__xludf.DUMMYFUNCTION("IMPORTRANGE(""https://docs.google.com/spreadsheets/d/1vsTcEcugRZXGU84Ng3dXvNCAOD3CAaUTEbnnM7tyUJg/edit?usp=sharing"",""施設概要!A5"")"),"FAX")</f>
        <v>FAX</v>
      </c>
      <c r="B5" s="11" t="s">
        <v>17</v>
      </c>
      <c r="C5" s="23"/>
    </row>
    <row r="6" ht="22.5" customHeight="1">
      <c r="A6" s="27" t="str">
        <f>IFERROR(__xludf.DUMMYFUNCTION("IMPORTRANGE(""https://docs.google.com/spreadsheets/d/1vsTcEcugRZXGU84Ng3dXvNCAOD3CAaUTEbnnM7tyUJg/edit?usp=sharing"",""施設概要!A6"")"),"更新日")</f>
        <v>更新日</v>
      </c>
      <c r="B6" s="29">
        <v>46126.53083888889</v>
      </c>
      <c r="C6" s="30"/>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5" t="str">
        <f>IFERROR(__xludf.DUMMYFUNCTION("IMPORTRANGE(""https://docs.google.com/spreadsheets/d/1vsTcEcugRZXGU84Ng3dXvNCAOD3CAaUTEbnnM7tyUJg/edit?usp=sharing"",""おかず形態一覧表!A1"")"),"1. おかず形態一覧表")</f>
        <v>1. おかず形態一覧表</v>
      </c>
      <c r="B1" s="93"/>
      <c r="C1" s="93"/>
      <c r="D1" s="93"/>
      <c r="E1" s="93"/>
      <c r="F1" s="93"/>
      <c r="G1" s="93"/>
      <c r="H1" s="93"/>
    </row>
    <row r="2" ht="22.5" customHeight="1">
      <c r="A2" s="8" t="str">
        <f>IFERROR(__xludf.DUMMYFUNCTION("IMPORTRANGE(""https://docs.google.com/spreadsheets/d/1vsTcEcugRZXGU84Ng3dXvNCAOD3CAaUTEbnnM7tyUJg/edit?usp=sharing"",""おかず形態一覧表!A2"")"),"食種名称")</f>
        <v>食種名称</v>
      </c>
      <c r="B2" s="12" t="s">
        <v>2</v>
      </c>
      <c r="C2" s="12" t="s">
        <v>6</v>
      </c>
      <c r="D2" s="12" t="s">
        <v>7</v>
      </c>
      <c r="E2" s="12" t="s">
        <v>8</v>
      </c>
      <c r="F2" s="12"/>
      <c r="G2" s="12"/>
      <c r="H2" s="12"/>
    </row>
    <row r="3" ht="18.75" customHeight="1">
      <c r="A3" s="15" t="str">
        <f>IFERROR(__xludf.DUMMYFUNCTION("IMPORTRANGE(""https://docs.google.com/spreadsheets/d/1vsTcEcugRZXGU84Ng3dXvNCAOD3CAaUTEbnnM7tyUJg/edit?usp=sharing"",""おかず形態一覧表!A3"")"),"肉のおかず")</f>
        <v>肉のおかず</v>
      </c>
      <c r="B3" s="18" t="s">
        <v>10</v>
      </c>
      <c r="C3" s="18" t="s">
        <v>10</v>
      </c>
      <c r="D3" s="18" t="s">
        <v>10</v>
      </c>
      <c r="E3" s="18" t="s">
        <v>10</v>
      </c>
      <c r="F3" s="18"/>
      <c r="G3" s="18"/>
      <c r="H3" s="18"/>
    </row>
    <row r="4" ht="67.5" customHeight="1">
      <c r="A4" s="21" t="str">
        <f>IFERROR(__xludf.DUMMYFUNCTION("IMPORTRANGE(""https://docs.google.com/spreadsheets/d/1vsTcEcugRZXGU84Ng3dXvNCAOD3CAaUTEbnnM7tyUJg/edit?usp=sharing"",""おかず形態一覧表!A4"")"),"画像")</f>
        <v>画像</v>
      </c>
      <c r="B4" s="37"/>
      <c r="C4" s="37"/>
      <c r="D4" s="37"/>
      <c r="E4" s="37"/>
      <c r="F4" s="37"/>
      <c r="G4" s="37"/>
      <c r="H4" s="37"/>
    </row>
    <row r="5" ht="18.75" customHeight="1">
      <c r="A5" s="15" t="str">
        <f>IFERROR(__xludf.DUMMYFUNCTION("IMPORTRANGE(""https://docs.google.com/spreadsheets/d/1vsTcEcugRZXGU84Ng3dXvNCAOD3CAaUTEbnnM7tyUJg/edit?usp=sharing"",""おかず形態一覧表!A5"")"),"魚のおかず")</f>
        <v>魚のおかず</v>
      </c>
      <c r="B5" s="18" t="s">
        <v>26</v>
      </c>
      <c r="C5" s="18" t="s">
        <v>26</v>
      </c>
      <c r="D5" s="18" t="s">
        <v>27</v>
      </c>
      <c r="E5" s="18" t="s">
        <v>27</v>
      </c>
      <c r="F5" s="18"/>
      <c r="G5" s="18"/>
      <c r="H5" s="18"/>
    </row>
    <row r="6" ht="67.5" customHeight="1">
      <c r="A6" s="21" t="str">
        <f>IFERROR(__xludf.DUMMYFUNCTION("IMPORTRANGE(""https://docs.google.com/spreadsheets/d/1vsTcEcugRZXGU84Ng3dXvNCAOD3CAaUTEbnnM7tyUJg/edit?usp=sharing"",""おかず形態一覧表!A6"")"),"画像")</f>
        <v>画像</v>
      </c>
      <c r="B6" s="40"/>
      <c r="C6" s="37"/>
      <c r="D6" s="37"/>
      <c r="E6" s="37"/>
      <c r="F6" s="37"/>
      <c r="G6" s="37"/>
      <c r="H6" s="37"/>
    </row>
    <row r="7" ht="18.75" customHeight="1">
      <c r="A7" s="15" t="str">
        <f>IFERROR(__xludf.DUMMYFUNCTION("IMPORTRANGE(""https://docs.google.com/spreadsheets/d/1vsTcEcugRZXGU84Ng3dXvNCAOD3CAaUTEbnnM7tyUJg/edit?usp=sharing"",""おかず形態一覧表!A7"")"),"野菜のおかず")</f>
        <v>野菜のおかず</v>
      </c>
      <c r="B7" s="18" t="s">
        <v>29</v>
      </c>
      <c r="C7" s="18" t="s">
        <v>29</v>
      </c>
      <c r="D7" s="18" t="s">
        <v>31</v>
      </c>
      <c r="E7" s="18" t="s">
        <v>31</v>
      </c>
      <c r="F7" s="18"/>
      <c r="G7" s="18"/>
      <c r="H7" s="18"/>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7" t="s">
        <v>34</v>
      </c>
      <c r="C9" s="47" t="s">
        <v>35</v>
      </c>
      <c r="D9" s="47" t="s">
        <v>36</v>
      </c>
      <c r="E9" s="47" t="s">
        <v>37</v>
      </c>
      <c r="F9" s="47"/>
      <c r="G9" s="47"/>
      <c r="H9" s="47"/>
    </row>
    <row r="10" ht="45.0" customHeight="1">
      <c r="A10" s="48" t="str">
        <f>IFERROR(__xludf.DUMMYFUNCTION("IMPORTRANGE(""https://docs.google.com/spreadsheets/d/1vsTcEcugRZXGU84Ng3dXvNCAOD3CAaUTEbnnM7tyUJg/edit?usp=sharing"",""おかず形態一覧表!A10"")"),"大きさ・形状")</f>
        <v>大きさ・形状</v>
      </c>
      <c r="B10" s="49" t="s">
        <v>38</v>
      </c>
      <c r="C10" s="49" t="s">
        <v>39</v>
      </c>
      <c r="D10" s="49" t="s">
        <v>40</v>
      </c>
      <c r="E10" s="49" t="s">
        <v>41</v>
      </c>
      <c r="F10" s="49"/>
      <c r="G10" s="49"/>
      <c r="H10" s="49"/>
    </row>
    <row r="11" ht="45.0" customHeight="1">
      <c r="A11" s="48" t="str">
        <f>IFERROR(__xludf.DUMMYFUNCTION("IMPORTRANGE(""https://docs.google.com/spreadsheets/d/1vsTcEcugRZXGU84Ng3dXvNCAOD3CAaUTEbnnM7tyUJg/edit?usp=sharing"",""おかず形態一覧表!A11"")"),"咀嚼の必要性")</f>
        <v>咀嚼の必要性</v>
      </c>
      <c r="B11" s="106"/>
      <c r="C11" s="49" t="s">
        <v>42</v>
      </c>
      <c r="D11" s="49" t="s">
        <v>43</v>
      </c>
      <c r="E11" s="49" t="s">
        <v>44</v>
      </c>
      <c r="F11" s="49"/>
      <c r="G11" s="49"/>
      <c r="H11" s="49"/>
    </row>
    <row r="12" ht="22.5" customHeight="1">
      <c r="A12" s="48" t="str">
        <f>IFERROR(__xludf.DUMMYFUNCTION("IMPORTRANGE(""https://docs.google.com/spreadsheets/d/1vsTcEcugRZXGU84Ng3dXvNCAOD3CAaUTEbnnM7tyUJg/edit?usp=sharing"",""おかず形態一覧表!A12"")"),"学会分類2021")</f>
        <v>学会分類2021</v>
      </c>
      <c r="B12" s="107"/>
      <c r="C12" s="108">
        <v>4.0</v>
      </c>
      <c r="D12" s="108" t="s">
        <v>45</v>
      </c>
      <c r="E12" s="108" t="s">
        <v>46</v>
      </c>
      <c r="F12" s="108"/>
      <c r="G12" s="108"/>
      <c r="H12" s="109"/>
    </row>
    <row r="13" ht="22.5" customHeight="1">
      <c r="A13" s="51" t="str">
        <f>IFERROR(__xludf.DUMMYFUNCTION("IMPORTRANGE(""https://docs.google.com/spreadsheets/d/1vsTcEcugRZXGU84Ng3dXvNCAOD3CAaUTEbnnM7tyUJg/edit?usp=sharing"",""おかず形態一覧表!A13"")"),"栄養量目安")</f>
        <v>栄養量目安</v>
      </c>
      <c r="B13" s="53" t="s">
        <v>47</v>
      </c>
      <c r="C13" s="53" t="s">
        <v>48</v>
      </c>
      <c r="D13" s="53" t="s">
        <v>49</v>
      </c>
      <c r="E13" s="53" t="s">
        <v>50</v>
      </c>
      <c r="F13" s="53"/>
      <c r="G13" s="53"/>
      <c r="H13" s="53"/>
    </row>
    <row r="14" ht="22.5" customHeight="1">
      <c r="A14" s="110" t="s">
        <v>66</v>
      </c>
      <c r="B14" s="112">
        <v>1480.0</v>
      </c>
      <c r="C14" s="112">
        <v>1250.0</v>
      </c>
      <c r="D14" s="112">
        <v>1150.0</v>
      </c>
      <c r="E14" s="112">
        <v>1000.0</v>
      </c>
      <c r="F14" s="112"/>
      <c r="G14" s="112"/>
      <c r="H14" s="112"/>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IFERROR(__xludf.DUMMYFUNCTION("IMPORTRANGE(""https://docs.google.com/spreadsheets/d/1vsTcEcugRZXGU84Ng3dXvNCAOD3CAaUTEbnnM7tyUJg/edit?usp=sharing"",""主食一覧!A1"")"),"2. 主食一覧")</f>
        <v>2. 主食一覧</v>
      </c>
      <c r="B1" s="93"/>
      <c r="C1" s="93"/>
      <c r="D1" s="93"/>
      <c r="E1" s="93"/>
      <c r="F1" s="93"/>
      <c r="G1" s="93"/>
      <c r="H1" s="93"/>
    </row>
    <row r="2" ht="22.5" customHeight="1">
      <c r="A2" s="6" t="str">
        <f>IFERROR(__xludf.DUMMYFUNCTION("IMPORTRANGE(""https://docs.google.com/spreadsheets/d/1vsTcEcugRZXGU84Ng3dXvNCAOD3CAaUTEbnnM7tyUJg/edit?usp=sharing"",""主食一覧!A2"")"),"主食名称")</f>
        <v>主食名称</v>
      </c>
      <c r="B2" s="10" t="s">
        <v>0</v>
      </c>
      <c r="C2" s="10" t="s">
        <v>3</v>
      </c>
      <c r="D2" s="10" t="s">
        <v>4</v>
      </c>
      <c r="E2" s="10" t="s">
        <v>5</v>
      </c>
      <c r="F2" s="10"/>
      <c r="G2" s="10"/>
      <c r="H2" s="14"/>
    </row>
    <row r="3" ht="67.5" customHeight="1">
      <c r="A3" s="6" t="str">
        <f>IFERROR(__xludf.DUMMYFUNCTION("IMPORTRANGE(""https://docs.google.com/spreadsheets/d/1vsTcEcugRZXGU84Ng3dXvNCAOD3CAaUTEbnnM7tyUJg/edit?usp=sharing"",""主食一覧!A3"")"),"画像")</f>
        <v>画像</v>
      </c>
      <c r="B3" s="36"/>
      <c r="C3" s="36"/>
      <c r="D3" s="36"/>
      <c r="E3" s="36"/>
      <c r="F3" s="36"/>
      <c r="G3" s="36"/>
      <c r="H3" s="36"/>
    </row>
    <row r="4" ht="45.0" customHeight="1">
      <c r="A4" s="6" t="str">
        <f>IFERROR(__xludf.DUMMYFUNCTION("IMPORTRANGE(""https://docs.google.com/spreadsheets/d/1vsTcEcugRZXGU84Ng3dXvNCAOD3CAaUTEbnnM7tyUJg/edit?usp=sharing"",""主食一覧!A4"")"),"内容")</f>
        <v>内容</v>
      </c>
      <c r="B4" s="39" t="s">
        <v>23</v>
      </c>
      <c r="C4" s="39" t="s">
        <v>24</v>
      </c>
      <c r="D4" s="39" t="s">
        <v>25</v>
      </c>
      <c r="E4" s="39" t="s">
        <v>28</v>
      </c>
      <c r="F4" s="39"/>
      <c r="G4" s="39"/>
      <c r="H4" s="41"/>
    </row>
    <row r="5" ht="22.5" customHeight="1">
      <c r="A5" s="6" t="str">
        <f>IFERROR(__xludf.DUMMYFUNCTION("IMPORTRANGE(""https://docs.google.com/spreadsheets/d/1vsTcEcugRZXGU84Ng3dXvNCAOD3CAaUTEbnnM7tyUJg/edit?usp=sharing"",""主食一覧!A5"")"),"学会分類2021")</f>
        <v>学会分類2021</v>
      </c>
      <c r="B5" s="116"/>
      <c r="C5" s="116" t="s">
        <v>30</v>
      </c>
      <c r="D5" s="116" t="s">
        <v>32</v>
      </c>
      <c r="E5" s="116" t="s">
        <v>33</v>
      </c>
      <c r="F5" s="116"/>
      <c r="G5" s="116"/>
      <c r="H5" s="116"/>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4" t="str">
        <f>IFERROR(__xludf.DUMMYFUNCTION("IMPORTRANGE(""https://docs.google.com/spreadsheets/d/1vsTcEcugRZXGU84Ng3dXvNCAOD3CAaUTEbnnM7tyUJg/edit?usp=sharing"",""水分とろみの基準・水分ゼリー!A1"")"),"3-1. 水分とろみの基準")</f>
        <v>3-1. 水分とろみの基準</v>
      </c>
      <c r="B1" s="93"/>
      <c r="C1" s="93"/>
      <c r="D1" s="93"/>
      <c r="E1" s="93"/>
      <c r="F1" s="115" t="str">
        <f>IFERROR(__xludf.DUMMYFUNCTION("IMPORTRANGE(""https://docs.google.com/spreadsheets/d/1vsTcEcugRZXGU84Ng3dXvNCAOD3CAaUTEbnnM7tyUJg/edit?usp=sharing"",""水分とろみの基準・水分ゼリー!F1"")"),"3-2. 水分ゼリー")</f>
        <v>3-2. 水分ゼリー</v>
      </c>
      <c r="G1" s="93"/>
      <c r="H1" s="93"/>
    </row>
    <row r="2" ht="30.0" customHeight="1">
      <c r="A2" s="9" t="str">
        <f>IFERROR(__xludf.DUMMYFUNCTION("IMPORTRANGE(""https://docs.google.com/spreadsheets/d/1vsTcEcugRZXGU84Ng3dXvNCAOD3CAaUTEbnnM7tyUJg/edit?usp=sharing"",""水分とろみの基準・水分ゼリー!A2"")"),"学会分類2021
（とろみ）")</f>
        <v>学会分類2021
（とろみ）</v>
      </c>
      <c r="B2" s="13" t="str">
        <f>IFERROR(__xludf.DUMMYFUNCTION("IMPORTRANGE(""https://docs.google.com/spreadsheets/d/1vsTcEcugRZXGU84Ng3dXvNCAOD3CAaUTEbnnM7tyUJg/edit?usp=sharing"",""水分とろみの基準・水分ゼリー!B2"")"),"薄いとろみ")</f>
        <v>薄いとろみ</v>
      </c>
      <c r="C2" s="13" t="str">
        <f>IFERROR(__xludf.DUMMYFUNCTION("IMPORTRANGE(""https://docs.google.com/spreadsheets/d/1vsTcEcugRZXGU84Ng3dXvNCAOD3CAaUTEbnnM7tyUJg/edit?usp=sharing"",""水分とろみの基準・水分ゼリー!C2"")"),"中間のとろみ")</f>
        <v>中間のとろみ</v>
      </c>
      <c r="D2" s="13" t="str">
        <f>IFERROR(__xludf.DUMMYFUNCTION("IMPORTRANGE(""https://docs.google.com/spreadsheets/d/1vsTcEcugRZXGU84Ng3dXvNCAOD3CAaUTEbnnM7tyUJg/edit?usp=sharing"",""水分とろみの基準・水分ゼリー!D2"")"),"濃いとろみ")</f>
        <v>濃いとろみ</v>
      </c>
      <c r="E2" s="13" t="str">
        <f>IFERROR(__xludf.DUMMYFUNCTION("IMPORTRANGE(""https://docs.google.com/spreadsheets/d/1vsTcEcugRZXGU84Ng3dXvNCAOD3CAaUTEbnnM7tyUJg/edit?usp=sharing"",""水分とろみの基準・水分ゼリー!E2"")"),"")</f>
        <v/>
      </c>
      <c r="F2" s="17" t="str">
        <f>IFERROR(__xludf.DUMMYFUNCTION("IMPORTRANGE(""https://docs.google.com/spreadsheets/d/1vsTcEcugRZXGU84Ng3dXvNCAOD3CAaUTEbnnM7tyUJg/edit?usp=sharing"",""水分とろみの基準・水分ゼリー!F2"")"),"名称")</f>
        <v>名称</v>
      </c>
      <c r="G2" s="19" t="s">
        <v>11</v>
      </c>
      <c r="H2" s="19" t="s">
        <v>12</v>
      </c>
    </row>
    <row r="3" ht="22.5" customHeight="1">
      <c r="A3" s="22" t="str">
        <f>IFERROR(__xludf.DUMMYFUNCTION("IMPORTRANGE(""https://docs.google.com/spreadsheets/d/1vsTcEcugRZXGU84Ng3dXvNCAOD3CAaUTEbnnM7tyUJg/edit?usp=sharing"",""水分とろみの基準・水分ゼリー!A3"")"),"とろみ調整食品")</f>
        <v>とろみ調整食品</v>
      </c>
      <c r="B3" s="24" t="s">
        <v>14</v>
      </c>
      <c r="C3" s="24" t="s">
        <v>14</v>
      </c>
      <c r="D3" s="24" t="s">
        <v>14</v>
      </c>
      <c r="E3" s="25"/>
      <c r="F3" s="22" t="str">
        <f>IFERROR(__xludf.DUMMYFUNCTION("IMPORTRANGE(""https://docs.google.com/spreadsheets/d/1vsTcEcugRZXGU84Ng3dXvNCAOD3CAaUTEbnnM7tyUJg/edit?usp=sharing"",""水分とろみの基準・水分ゼリー!F3"")"),"とろみ調整食品")</f>
        <v>とろみ調整食品</v>
      </c>
      <c r="G3" s="24" t="s">
        <v>16</v>
      </c>
      <c r="H3" s="24" t="s">
        <v>16</v>
      </c>
    </row>
    <row r="4" ht="22.5" customHeight="1">
      <c r="A4" s="26" t="str">
        <f>IFERROR(__xludf.DUMMYFUNCTION("IMPORTRANGE(""https://docs.google.com/spreadsheets/d/1vsTcEcugRZXGU84Ng3dXvNCAOD3CAaUTEbnnM7tyUJg/edit?usp=sharing"",""水分とろみの基準・水分ゼリー!A4"")"),"水100mlあたり")</f>
        <v>水100mlあたり</v>
      </c>
      <c r="B4" s="32" t="s">
        <v>18</v>
      </c>
      <c r="C4" s="32" t="s">
        <v>19</v>
      </c>
      <c r="D4" s="32" t="s">
        <v>20</v>
      </c>
      <c r="E4" s="32" t="s">
        <v>67</v>
      </c>
      <c r="F4" s="22" t="str">
        <f>IFERROR(__xludf.DUMMYFUNCTION("IMPORTRANGE(""https://docs.google.com/spreadsheets/d/1vsTcEcugRZXGU84Ng3dXvNCAOD3CAaUTEbnnM7tyUJg/edit?usp=sharing"",""水分とろみの基準・水分ゼリー!F4"")"),"水100mlあたり")</f>
        <v>水100mlあたり</v>
      </c>
      <c r="G4" s="32" t="s">
        <v>21</v>
      </c>
      <c r="H4" s="32" t="s">
        <v>21</v>
      </c>
    </row>
    <row r="5" ht="22.5" customHeight="1">
      <c r="A5" s="33" t="str">
        <f>IFERROR(__xludf.DUMMYFUNCTION("IMPORTRANGE(""https://docs.google.com/spreadsheets/d/1vsTcEcugRZXGU84Ng3dXvNCAOD3CAaUTEbnnM7tyUJg/edit?usp=sharing"",""水分とろみの基準・水分ゼリー!A5"")"),"小さじ")</f>
        <v>小さじ</v>
      </c>
      <c r="B5" s="34" t="s">
        <v>67</v>
      </c>
      <c r="C5" s="34" t="s">
        <v>67</v>
      </c>
      <c r="D5" s="34" t="s">
        <v>67</v>
      </c>
      <c r="E5" s="34" t="s">
        <v>67</v>
      </c>
      <c r="F5" s="33" t="s">
        <v>22</v>
      </c>
      <c r="G5" s="34"/>
      <c r="H5" s="3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19" t="str">
        <f>IFERROR(__xludf.DUMMYFUNCTION("IMPORTRANGE(""https://docs.google.com/spreadsheets/d/1vsTcEcugRZXGU84Ng3dXvNCAOD3CAaUTEbnnM7tyUJg/edit?usp=sharing"",""濃厚流動食・補助食品!A1"")"),"4. 濃厚流動食（経管栄養）")</f>
        <v>4. 濃厚流動食（経管栄養）</v>
      </c>
      <c r="B1" s="93"/>
      <c r="C1" s="93"/>
      <c r="D1" s="93"/>
      <c r="E1" s="93"/>
      <c r="F1" s="120" t="str">
        <f>IFERROR(__xludf.DUMMYFUNCTION("IMPORTRANGE(""https://docs.google.com/spreadsheets/d/1vsTcEcugRZXGU84Ng3dXvNCAOD3CAaUTEbnnM7tyUJg/edit?usp=sharing"",""濃厚流動食・補助食品!F1"")"),"5. 補助食品、その他")</f>
        <v>5. 補助食品、その他</v>
      </c>
      <c r="G1" s="93"/>
    </row>
    <row r="2" ht="22.5" customHeight="1">
      <c r="A2" s="58" t="str">
        <f>IFERROR(__xludf.DUMMYFUNCTION("IMPORTRANGE(""https://docs.google.com/spreadsheets/d/1vsTcEcugRZXGU84Ng3dXvNCAOD3CAaUTEbnnM7tyUJg/edit?usp=sharing"",""濃厚流動食・補助食品!A2"")"),"商品名")</f>
        <v>商品名</v>
      </c>
      <c r="B2" s="59" t="s">
        <v>51</v>
      </c>
      <c r="C2" s="59"/>
      <c r="D2" s="59"/>
      <c r="E2" s="60"/>
      <c r="F2" s="61" t="s">
        <v>52</v>
      </c>
      <c r="G2" s="121"/>
    </row>
    <row r="3" ht="22.5" customHeight="1">
      <c r="A3" s="63"/>
      <c r="B3" s="59"/>
      <c r="C3" s="59"/>
      <c r="D3" s="59"/>
      <c r="E3" s="60"/>
      <c r="F3" s="64" t="s">
        <v>53</v>
      </c>
      <c r="G3" s="65"/>
    </row>
    <row r="4" ht="22.5" customHeight="1">
      <c r="A4" s="66"/>
      <c r="B4" s="59"/>
      <c r="C4" s="59"/>
      <c r="D4" s="67"/>
      <c r="E4" s="60"/>
      <c r="F4" s="68"/>
      <c r="G4" s="69"/>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70" t="s">
        <v>54</v>
      </c>
      <c r="B1" s="71"/>
      <c r="C1" s="72" t="s">
        <v>55</v>
      </c>
      <c r="D1" s="73"/>
      <c r="E1" s="73"/>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8" t="str">
        <f>IFERROR(__xludf.DUMMYFUNCTION("IMPORTRANGE(""https://docs.google.com/spreadsheets/d/1vsTcEcugRZXGU84Ng3dXvNCAOD3CAaUTEbnnM7tyUJg/edit?usp=sharing"",""おかず形態一覧表!A2"")"),"食種名称")</f>
        <v>食種名称</v>
      </c>
      <c r="B4" s="123" t="s">
        <v>2</v>
      </c>
      <c r="C4" s="123" t="s">
        <v>6</v>
      </c>
      <c r="D4" s="123" t="s">
        <v>7</v>
      </c>
      <c r="E4" s="123" t="s">
        <v>8</v>
      </c>
      <c r="F4" s="123"/>
      <c r="G4" s="123"/>
      <c r="H4" s="123"/>
    </row>
    <row r="5" ht="22.5" customHeight="1">
      <c r="A5" s="8" t="str">
        <f>IFERROR(__xludf.DUMMYFUNCTION("IMPORTRANGE(""https://docs.google.com/spreadsheets/d/1vsTcEcugRZXGU84Ng3dXvNCAOD3CAaUTEbnnM7tyUJg/edit?usp=sharing"",""おかず形態一覧表!A3"")"),"肉のおかず")</f>
        <v>肉のおかず</v>
      </c>
      <c r="B5" s="124" t="s">
        <v>10</v>
      </c>
      <c r="C5" s="124" t="s">
        <v>10</v>
      </c>
      <c r="D5" s="124" t="s">
        <v>10</v>
      </c>
      <c r="E5" s="124" t="s">
        <v>10</v>
      </c>
      <c r="F5" s="124"/>
      <c r="G5" s="124"/>
      <c r="H5" s="124"/>
    </row>
    <row r="6" ht="67.5" customHeight="1">
      <c r="A6" s="21"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8" t="str">
        <f>IFERROR(__xludf.DUMMYFUNCTION("IMPORTRANGE(""https://docs.google.com/spreadsheets/d/1vsTcEcugRZXGU84Ng3dXvNCAOD3CAaUTEbnnM7tyUJg/edit?usp=sharing"",""おかず形態一覧表!A5"")"),"魚のおかず")</f>
        <v>魚のおかず</v>
      </c>
      <c r="B7" s="124" t="s">
        <v>26</v>
      </c>
      <c r="C7" s="124" t="s">
        <v>26</v>
      </c>
      <c r="D7" s="124" t="s">
        <v>27</v>
      </c>
      <c r="E7" s="124" t="s">
        <v>27</v>
      </c>
      <c r="F7" s="124"/>
      <c r="G7" s="124"/>
      <c r="H7" s="124"/>
    </row>
    <row r="8" ht="67.5" customHeight="1">
      <c r="A8" s="21"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8" t="str">
        <f>IFERROR(__xludf.DUMMYFUNCTION("IMPORTRANGE(""https://docs.google.com/spreadsheets/d/1vsTcEcugRZXGU84Ng3dXvNCAOD3CAaUTEbnnM7tyUJg/edit?usp=sharing"",""おかず形態一覧表!A7"")"),"野菜のおかず")</f>
        <v>野菜のおかず</v>
      </c>
      <c r="B9" s="124" t="s">
        <v>29</v>
      </c>
      <c r="C9" s="124" t="s">
        <v>29</v>
      </c>
      <c r="D9" s="124" t="s">
        <v>31</v>
      </c>
      <c r="E9" s="124" t="s">
        <v>31</v>
      </c>
      <c r="F9" s="124"/>
      <c r="G9" s="124"/>
      <c r="H9" s="124"/>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129" t="s">
        <v>34</v>
      </c>
      <c r="C11" s="129" t="s">
        <v>35</v>
      </c>
      <c r="D11" s="129" t="s">
        <v>36</v>
      </c>
      <c r="E11" s="129" t="s">
        <v>37</v>
      </c>
      <c r="F11" s="129"/>
      <c r="G11" s="129"/>
      <c r="H11" s="129"/>
    </row>
    <row r="12" ht="45.0" customHeight="1">
      <c r="A12" s="48" t="str">
        <f>IFERROR(__xludf.DUMMYFUNCTION("IMPORTRANGE(""https://docs.google.com/spreadsheets/d/1vsTcEcugRZXGU84Ng3dXvNCAOD3CAaUTEbnnM7tyUJg/edit?usp=sharing"",""おかず形態一覧表!A10"")"),"大きさ・形状")</f>
        <v>大きさ・形状</v>
      </c>
      <c r="B12" s="49" t="s">
        <v>38</v>
      </c>
      <c r="C12" s="49" t="s">
        <v>39</v>
      </c>
      <c r="D12" s="49" t="s">
        <v>40</v>
      </c>
      <c r="E12" s="49" t="s">
        <v>41</v>
      </c>
      <c r="F12" s="49"/>
      <c r="G12" s="49"/>
      <c r="H12" s="49"/>
    </row>
    <row r="13" ht="45.0" customHeight="1">
      <c r="A13" s="48" t="str">
        <f>IFERROR(__xludf.DUMMYFUNCTION("IMPORTRANGE(""https://docs.google.com/spreadsheets/d/1vsTcEcugRZXGU84Ng3dXvNCAOD3CAaUTEbnnM7tyUJg/edit?usp=sharing"",""おかず形態一覧表!A11"")"),"咀嚼の必要性")</f>
        <v>咀嚼の必要性</v>
      </c>
      <c r="B13" s="106"/>
      <c r="C13" s="49" t="s">
        <v>42</v>
      </c>
      <c r="D13" s="49" t="s">
        <v>43</v>
      </c>
      <c r="E13" s="49" t="s">
        <v>44</v>
      </c>
      <c r="F13" s="49"/>
      <c r="G13" s="49"/>
      <c r="H13" s="49"/>
    </row>
    <row r="14" ht="22.5" customHeight="1">
      <c r="A14" s="48" t="str">
        <f>IFERROR(__xludf.DUMMYFUNCTION("IMPORTRANGE(""https://docs.google.com/spreadsheets/d/1vsTcEcugRZXGU84Ng3dXvNCAOD3CAaUTEbnnM7tyUJg/edit?usp=sharing"",""おかず形態一覧表!A12"")"),"学会分類2021")</f>
        <v>学会分類2021</v>
      </c>
      <c r="B14" s="130"/>
      <c r="C14" s="131" t="s">
        <v>30</v>
      </c>
      <c r="D14" s="131" t="s">
        <v>45</v>
      </c>
      <c r="E14" s="131" t="s">
        <v>46</v>
      </c>
      <c r="F14" s="131"/>
      <c r="G14" s="131"/>
      <c r="H14" s="131"/>
    </row>
    <row r="15" ht="22.5" customHeight="1">
      <c r="A15" s="51" t="str">
        <f>IFERROR(__xludf.DUMMYFUNCTION("IMPORTRANGE(""https://docs.google.com/spreadsheets/d/1vsTcEcugRZXGU84Ng3dXvNCAOD3CAaUTEbnnM7tyUJg/edit?usp=sharing"",""おかず形態一覧表!A13"")"),"栄養量目安")</f>
        <v>栄養量目安</v>
      </c>
      <c r="B15" s="132" t="s">
        <v>47</v>
      </c>
      <c r="C15" s="132" t="s">
        <v>48</v>
      </c>
      <c r="D15" s="132" t="s">
        <v>49</v>
      </c>
      <c r="E15" s="132" t="s">
        <v>50</v>
      </c>
      <c r="F15" s="132"/>
      <c r="G15" s="132"/>
      <c r="H15" s="132"/>
    </row>
    <row r="16" ht="22.5" customHeight="1">
      <c r="A16" s="54"/>
      <c r="B16" s="112">
        <v>1480.0</v>
      </c>
      <c r="C16" s="112">
        <v>1250.0</v>
      </c>
      <c r="D16" s="112">
        <v>1150.0</v>
      </c>
      <c r="E16" s="112">
        <v>1000.0</v>
      </c>
      <c r="F16" s="112"/>
      <c r="G16" s="112"/>
      <c r="H16" s="112"/>
    </row>
    <row r="17" ht="7.5" customHeight="1"/>
    <row r="18" ht="22.5" customHeight="1">
      <c r="A18" s="127" t="str">
        <f>IFERROR(__xludf.DUMMYFUNCTION("IMPORTRANGE(""https://docs.google.com/spreadsheets/d/1vsTcEcugRZXGU84Ng3dXvNCAOD3CAaUTEbnnM7tyUJg/edit?usp=sharing"",""主食一覧!A1"")"),"2. 主食一覧")</f>
        <v>2. 主食一覧</v>
      </c>
      <c r="B18" s="128"/>
    </row>
    <row r="19" ht="22.5" customHeight="1">
      <c r="A19" s="6" t="str">
        <f>IFERROR(__xludf.DUMMYFUNCTION("IMPORTRANGE(""https://docs.google.com/spreadsheets/d/1vsTcEcugRZXGU84Ng3dXvNCAOD3CAaUTEbnnM7tyUJg/edit?usp=sharing"",""主食一覧!A2"")"),"主食名称")</f>
        <v>主食名称</v>
      </c>
      <c r="B19" s="10" t="s">
        <v>0</v>
      </c>
      <c r="C19" s="10" t="s">
        <v>3</v>
      </c>
      <c r="D19" s="10" t="s">
        <v>4</v>
      </c>
      <c r="E19" s="10" t="s">
        <v>5</v>
      </c>
      <c r="F19" s="10"/>
      <c r="G19" s="10"/>
      <c r="H19" s="14"/>
    </row>
    <row r="20" ht="67.5" customHeight="1">
      <c r="A20" s="6" t="str">
        <f>IFERROR(__xludf.DUMMYFUNCTION("IMPORTRANGE(""https://docs.google.com/spreadsheets/d/1vsTcEcugRZXGU84Ng3dXvNCAOD3CAaUTEbnnM7tyUJg/edit?usp=sharing"",""主食一覧!A3"")"),"画像")</f>
        <v>画像</v>
      </c>
      <c r="B20" s="36" t="str">
        <f>'主食一覧'!B3</f>
        <v/>
      </c>
      <c r="C20" s="36" t="str">
        <f>'主食一覧'!C3</f>
        <v/>
      </c>
      <c r="D20" s="36" t="str">
        <f>'主食一覧'!D3</f>
        <v/>
      </c>
      <c r="E20" s="36" t="str">
        <f>'主食一覧'!E3</f>
        <v/>
      </c>
      <c r="F20" s="36" t="str">
        <f>'主食一覧'!F3</f>
        <v/>
      </c>
      <c r="G20" s="36" t="str">
        <f>'主食一覧'!G3</f>
        <v/>
      </c>
      <c r="H20" s="36" t="str">
        <f>'主食一覧'!H3</f>
        <v/>
      </c>
    </row>
    <row r="21" ht="45.0" customHeight="1">
      <c r="A21" s="6" t="str">
        <f>IFERROR(__xludf.DUMMYFUNCTION("IMPORTRANGE(""https://docs.google.com/spreadsheets/d/1vsTcEcugRZXGU84Ng3dXvNCAOD3CAaUTEbnnM7tyUJg/edit?usp=sharing"",""主食一覧!A4"")"),"内容")</f>
        <v>内容</v>
      </c>
      <c r="B21" s="135" t="s">
        <v>23</v>
      </c>
      <c r="C21" s="135" t="s">
        <v>24</v>
      </c>
      <c r="D21" s="135" t="s">
        <v>25</v>
      </c>
      <c r="E21" s="135" t="s">
        <v>28</v>
      </c>
      <c r="F21" s="135"/>
      <c r="G21" s="135"/>
      <c r="H21" s="133"/>
    </row>
    <row r="22" ht="22.5" customHeight="1">
      <c r="A22" s="6" t="str">
        <f>IFERROR(__xludf.DUMMYFUNCTION("IMPORTRANGE(""https://docs.google.com/spreadsheets/d/1vsTcEcugRZXGU84Ng3dXvNCAOD3CAaUTEbnnM7tyUJg/edit?usp=sharing"",""主食一覧!A5"")"),"学会分類2021")</f>
        <v>学会分類2021</v>
      </c>
      <c r="B22" s="116"/>
      <c r="C22" s="116" t="s">
        <v>30</v>
      </c>
      <c r="D22" s="116" t="s">
        <v>32</v>
      </c>
      <c r="E22" s="116" t="s">
        <v>33</v>
      </c>
      <c r="F22" s="116"/>
      <c r="G22" s="116"/>
      <c r="H22" s="116"/>
    </row>
    <row r="23" ht="7.5" customHeight="1"/>
    <row r="24" ht="22.5" customHeight="1">
      <c r="A24" s="5" t="str">
        <f>IFERROR(__xludf.DUMMYFUNCTION("IMPORTRANGE(""https://docs.google.com/spreadsheets/d/1vsTcEcugRZXGU84Ng3dXvNCAOD3CAaUTEbnnM7tyUJg/edit?usp=sharing"",""水分とろみの基準・水分ゼリー!A1"")"),"3-1. 水分とろみの基準")</f>
        <v>3-1. 水分とろみの基準</v>
      </c>
      <c r="B24" s="136"/>
      <c r="F24" s="5" t="str">
        <f>IFERROR(__xludf.DUMMYFUNCTION("IMPORTRANGE(""https://docs.google.com/spreadsheets/d/1vsTcEcugRZXGU84Ng3dXvNCAOD3CAaUTEbnnM7tyUJg/edit?usp=sharing"",""水分とろみの基準・水分ゼリー!F1"")"),"3-2. 水分ゼリー")</f>
        <v>3-2. 水分ゼリー</v>
      </c>
      <c r="G24" s="136"/>
    </row>
    <row r="25" ht="30.0" customHeight="1">
      <c r="A25" s="9" t="str">
        <f>IFERROR(__xludf.DUMMYFUNCTION("IMPORTRANGE(""https://docs.google.com/spreadsheets/d/1vsTcEcugRZXGU84Ng3dXvNCAOD3CAaUTEbnnM7tyUJg/edit?usp=sharing"",""水分とろみの基準・水分ゼリー!A2"")"),"学会分類2021
（とろみ）")</f>
        <v>学会分類2021
（とろみ）</v>
      </c>
      <c r="B25" s="13" t="str">
        <f>IFERROR(__xludf.DUMMYFUNCTION("IMPORTRANGE(""https://docs.google.com/spreadsheets/d/1vsTcEcugRZXGU84Ng3dXvNCAOD3CAaUTEbnnM7tyUJg/edit?usp=sharing"",""水分とろみの基準・水分ゼリー!B2"")"),"薄いとろみ")</f>
        <v>薄いとろみ</v>
      </c>
      <c r="C25" s="13" t="str">
        <f>IFERROR(__xludf.DUMMYFUNCTION("IMPORTRANGE(""https://docs.google.com/spreadsheets/d/1vsTcEcugRZXGU84Ng3dXvNCAOD3CAaUTEbnnM7tyUJg/edit?usp=sharing"",""水分とろみの基準・水分ゼリー!C2"")"),"中間のとろみ")</f>
        <v>中間のとろみ</v>
      </c>
      <c r="D25" s="13" t="str">
        <f>IFERROR(__xludf.DUMMYFUNCTION("IMPORTRANGE(""https://docs.google.com/spreadsheets/d/1vsTcEcugRZXGU84Ng3dXvNCAOD3CAaUTEbnnM7tyUJg/edit?usp=sharing"",""水分とろみの基準・水分ゼリー!D2"")"),"濃いとろみ")</f>
        <v>濃いとろみ</v>
      </c>
      <c r="E25" s="13" t="str">
        <f>IFERROR(__xludf.DUMMYFUNCTION("IMPORTRANGE(""https://docs.google.com/spreadsheets/d/1vsTcEcugRZXGU84Ng3dXvNCAOD3CAaUTEbnnM7tyUJg/edit?usp=sharing"",""水分とろみの基準・水分ゼリー!E2"")"),"")</f>
        <v/>
      </c>
      <c r="F25" s="17" t="str">
        <f>IFERROR(__xludf.DUMMYFUNCTION("IMPORTRANGE(""https://docs.google.com/spreadsheets/d/1vsTcEcugRZXGU84Ng3dXvNCAOD3CAaUTEbnnM7tyUJg/edit?usp=sharing"",""水分とろみの基準・水分ゼリー!F2"")"),"名称")</f>
        <v>名称</v>
      </c>
      <c r="G25" s="19" t="s">
        <v>11</v>
      </c>
      <c r="H25" s="19" t="s">
        <v>12</v>
      </c>
    </row>
    <row r="26" ht="22.5" customHeight="1">
      <c r="A26" s="22" t="str">
        <f>IFERROR(__xludf.DUMMYFUNCTION("IMPORTRANGE(""https://docs.google.com/spreadsheets/d/1vsTcEcugRZXGU84Ng3dXvNCAOD3CAaUTEbnnM7tyUJg/edit?usp=sharing"",""水分とろみの基準・水分ゼリー!A3"")"),"とろみ調整食品")</f>
        <v>とろみ調整食品</v>
      </c>
      <c r="B26" s="24" t="s">
        <v>14</v>
      </c>
      <c r="C26" s="24" t="s">
        <v>14</v>
      </c>
      <c r="D26" s="24" t="s">
        <v>14</v>
      </c>
      <c r="E26" s="25"/>
      <c r="F26" s="26" t="s">
        <v>68</v>
      </c>
      <c r="G26" s="24" t="s">
        <v>16</v>
      </c>
      <c r="H26" s="24" t="s">
        <v>16</v>
      </c>
    </row>
    <row r="27" ht="22.5" customHeight="1">
      <c r="A27" s="26" t="str">
        <f>IFERROR(__xludf.DUMMYFUNCTION("IMPORTRANGE(""https://docs.google.com/spreadsheets/d/1vsTcEcugRZXGU84Ng3dXvNCAOD3CAaUTEbnnM7tyUJg/edit?usp=sharing"",""水分とろみの基準・水分ゼリー!A4"")"),"水100mlあたり")</f>
        <v>水100mlあたり</v>
      </c>
      <c r="B27" s="32" t="s">
        <v>18</v>
      </c>
      <c r="C27" s="32" t="s">
        <v>19</v>
      </c>
      <c r="D27" s="32" t="s">
        <v>20</v>
      </c>
      <c r="E27" s="138"/>
      <c r="F27" s="26" t="s">
        <v>69</v>
      </c>
      <c r="G27" s="32" t="s">
        <v>21</v>
      </c>
      <c r="H27" s="32" t="s">
        <v>21</v>
      </c>
    </row>
    <row r="28" ht="22.5" customHeight="1">
      <c r="A28" s="33" t="str">
        <f>IFERROR(__xludf.DUMMYFUNCTION("IMPORTRANGE(""https://docs.google.com/spreadsheets/d/1vsTcEcugRZXGU84Ng3dXvNCAOD3CAaUTEbnnM7tyUJg/edit?usp=sharing"",""水分とろみの基準・水分ゼリー!A5"")"),"小さじ")</f>
        <v>小さじ</v>
      </c>
      <c r="B28" s="139"/>
      <c r="C28" s="140"/>
      <c r="D28" s="139"/>
      <c r="E28" s="140"/>
      <c r="F28" s="33" t="s">
        <v>22</v>
      </c>
      <c r="G28" s="141"/>
      <c r="H28" s="142"/>
    </row>
    <row r="29" ht="7.5" customHeight="1"/>
    <row r="30" ht="22.5" customHeight="1">
      <c r="A30" s="143" t="str">
        <f>IFERROR(__xludf.DUMMYFUNCTION("IMPORTRANGE(""https://docs.google.com/spreadsheets/d/1vsTcEcugRZXGU84Ng3dXvNCAOD3CAaUTEbnnM7tyUJg/edit?usp=sharing"",""濃厚流動食・補助食品!A1"")"),"4. 濃厚流動食（経管栄養）")</f>
        <v>4. 濃厚流動食（経管栄養）</v>
      </c>
      <c r="B30" s="144"/>
      <c r="F30" s="145" t="str">
        <f>IFERROR(__xludf.DUMMYFUNCTION("IMPORTRANGE(""https://docs.google.com/spreadsheets/d/1vsTcEcugRZXGU84Ng3dXvNCAOD3CAaUTEbnnM7tyUJg/edit?usp=sharing"",""濃厚流動食・補助食品!F1"")"),"5. 補助食品、その他")</f>
        <v>5. 補助食品、その他</v>
      </c>
      <c r="G30" s="146"/>
    </row>
    <row r="31" ht="22.5" customHeight="1">
      <c r="A31" s="58" t="str">
        <f>IFERROR(__xludf.DUMMYFUNCTION("IMPORTRANGE(""https://docs.google.com/spreadsheets/d/1vsTcEcugRZXGU84Ng3dXvNCAOD3CAaUTEbnnM7tyUJg/edit?usp=sharing"",""濃厚流動食・補助食品!A2"")"),"商品名")</f>
        <v>商品名</v>
      </c>
      <c r="B31" s="59" t="s">
        <v>51</v>
      </c>
      <c r="C31" s="59"/>
      <c r="D31" s="59"/>
      <c r="E31" s="60"/>
      <c r="F31" s="147" t="s">
        <v>52</v>
      </c>
      <c r="G31" s="148"/>
      <c r="H31" s="149"/>
    </row>
    <row r="32" ht="22.5" customHeight="1">
      <c r="A32" s="63"/>
      <c r="B32" s="59"/>
      <c r="C32" s="59"/>
      <c r="D32" s="59"/>
      <c r="E32" s="67"/>
      <c r="F32" s="64" t="s">
        <v>53</v>
      </c>
      <c r="G32" s="150"/>
      <c r="H32" s="65"/>
    </row>
    <row r="33" ht="22.5" customHeight="1">
      <c r="A33" s="66"/>
      <c r="B33" s="59"/>
      <c r="C33" s="59"/>
      <c r="D33" s="67"/>
      <c r="E33" s="67"/>
      <c r="F33" s="68"/>
      <c r="G33" s="151"/>
      <c r="H33" s="69"/>
    </row>
    <row r="34" ht="7.5" customHeight="1"/>
    <row r="35" ht="22.5" customHeight="1">
      <c r="A35" s="153" t="str">
        <f>IFERROR(__xludf.DUMMYFUNCTION("IMPORTRANGE(""https://docs.google.com/spreadsheets/d/1vsTcEcugRZXGU84Ng3dXvNCAOD3CAaUTEbnnM7tyUJg/edit?usp=sharing"",""施設概要!A1"")"),"施設概要")</f>
        <v>施設概要</v>
      </c>
      <c r="B35" s="154"/>
    </row>
    <row r="36" ht="22.5" customHeight="1">
      <c r="A36" s="7" t="str">
        <f>IFERROR(__xludf.DUMMYFUNCTION("IMPORTRANGE(""https://docs.google.com/spreadsheets/d/1vsTcEcugRZXGU84Ng3dXvNCAOD3CAaUTEbnnM7tyUJg/edit?usp=sharing"",""施設概要!A2"")"),"所在地")</f>
        <v>所在地</v>
      </c>
      <c r="B36" s="99" t="s">
        <v>1</v>
      </c>
      <c r="C36" s="156"/>
      <c r="D36" s="157"/>
      <c r="E36" s="158" t="s">
        <v>9</v>
      </c>
      <c r="F36" s="159"/>
      <c r="G36" s="159"/>
      <c r="H36" s="160"/>
    </row>
    <row r="37" ht="22.5" customHeight="1">
      <c r="A37" s="7" t="str">
        <f>IFERROR(__xludf.DUMMYFUNCTION("IMPORTRANGE(""https://docs.google.com/spreadsheets/d/1vsTcEcugRZXGU84Ng3dXvNCAOD3CAaUTEbnnM7tyUJg/edit?usp=sharing"",""施設概要!A3"")"),"給食部門名")</f>
        <v>給食部門名</v>
      </c>
      <c r="B37" s="99" t="s">
        <v>13</v>
      </c>
      <c r="C37" s="156"/>
      <c r="D37" s="157"/>
      <c r="E37" s="162"/>
      <c r="H37" s="163"/>
    </row>
    <row r="38" ht="22.5" customHeight="1">
      <c r="A38" s="7" t="str">
        <f>IFERROR(__xludf.DUMMYFUNCTION("IMPORTRANGE(""https://docs.google.com/spreadsheets/d/1vsTcEcugRZXGU84Ng3dXvNCAOD3CAaUTEbnnM7tyUJg/edit?usp=sharing"",""施設概要!A4"")"),"電話")</f>
        <v>電話</v>
      </c>
      <c r="B38" s="99" t="s">
        <v>15</v>
      </c>
      <c r="C38" s="156"/>
      <c r="D38" s="157"/>
      <c r="E38" s="162"/>
      <c r="H38" s="163"/>
    </row>
    <row r="39" ht="22.5" customHeight="1">
      <c r="A39" s="100" t="str">
        <f>IFERROR(__xludf.DUMMYFUNCTION("IMPORTRANGE(""https://docs.google.com/spreadsheets/d/1vsTcEcugRZXGU84Ng3dXvNCAOD3CAaUTEbnnM7tyUJg/edit?usp=sharing"",""施設概要!A5"")"),"FAX")</f>
        <v>FAX</v>
      </c>
      <c r="B39" s="99" t="s">
        <v>17</v>
      </c>
      <c r="C39" s="156"/>
      <c r="D39" s="157"/>
      <c r="E39" s="162"/>
      <c r="H39" s="163"/>
    </row>
    <row r="40" ht="22.5" customHeight="1">
      <c r="A40" s="102" t="str">
        <f>IFERROR(__xludf.DUMMYFUNCTION("IMPORTRANGE(""https://docs.google.com/spreadsheets/d/1vsTcEcugRZXGU84Ng3dXvNCAOD3CAaUTEbnnM7tyUJg/edit?usp=sharing"",""施設概要!A6"")"),"更新日")</f>
        <v>更新日</v>
      </c>
      <c r="B40" s="164">
        <v>46126.53083888889</v>
      </c>
      <c r="C40" s="156"/>
      <c r="D40" s="157"/>
      <c r="E40" s="165"/>
      <c r="F40" s="166"/>
      <c r="G40" s="166"/>
      <c r="H40" s="167"/>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IFERROR(__xludf.DUMMYFUNCTION("IMPORTRANGE(""https://docs.google.com/spreadsheets/d/1vsTcEcugRZXGU84Ng3dXvNCAOD3CAaUTEbnnM7tyUJg/edit?usp=sharing"",""おかず形態一覧表!A1"")"),"1. おかず形態一覧表")</f>
        <v>1. おかず形態一覧表</v>
      </c>
    </row>
    <row r="2" ht="22.5" customHeight="1">
      <c r="A2" s="8" t="str">
        <f>IFERROR(__xludf.DUMMYFUNCTION("IMPORTRANGE(""https://docs.google.com/spreadsheets/d/1vsTcEcugRZXGU84Ng3dXvNCAOD3CAaUTEbnnM7tyUJg/edit?usp=sharing"",""おかず形態一覧表!A2"")"),"食種名称")</f>
        <v>食種名称</v>
      </c>
      <c r="B2" s="12" t="s">
        <v>2</v>
      </c>
      <c r="C2" s="12" t="s">
        <v>6</v>
      </c>
      <c r="D2" s="12" t="s">
        <v>7</v>
      </c>
      <c r="E2" s="12" t="s">
        <v>8</v>
      </c>
      <c r="F2" s="12"/>
      <c r="G2" s="12"/>
      <c r="H2" s="12"/>
    </row>
    <row r="3" ht="18.75" customHeight="1">
      <c r="A3" s="15" t="str">
        <f>IFERROR(__xludf.DUMMYFUNCTION("IMPORTRANGE(""https://docs.google.com/spreadsheets/d/1vsTcEcugRZXGU84Ng3dXvNCAOD3CAaUTEbnnM7tyUJg/edit?usp=sharing"",""おかず形態一覧表!A3"")"),"肉のおかず")</f>
        <v>肉のおかず</v>
      </c>
      <c r="B3" s="16" t="s">
        <v>10</v>
      </c>
      <c r="C3" s="16" t="s">
        <v>10</v>
      </c>
      <c r="D3" s="16" t="s">
        <v>10</v>
      </c>
      <c r="E3" s="16" t="s">
        <v>10</v>
      </c>
      <c r="F3" s="18"/>
      <c r="G3" s="18"/>
      <c r="H3" s="18"/>
    </row>
    <row r="4" ht="67.5" customHeight="1">
      <c r="A4" s="21" t="str">
        <f>IFERROR(__xludf.DUMMYFUNCTION("IMPORTRANGE(""https://docs.google.com/spreadsheets/d/1vsTcEcugRZXGU84Ng3dXvNCAOD3CAaUTEbnnM7tyUJg/edit?usp=sharing"",""おかず形態一覧表!A4"")"),"画像")</f>
        <v>画像</v>
      </c>
      <c r="B4" s="37"/>
      <c r="C4" s="37"/>
      <c r="D4" s="37"/>
      <c r="E4" s="37"/>
      <c r="F4" s="37"/>
      <c r="G4" s="37"/>
      <c r="H4" s="37"/>
    </row>
    <row r="5" ht="18.75" customHeight="1">
      <c r="A5" s="15" t="str">
        <f>IFERROR(__xludf.DUMMYFUNCTION("IMPORTRANGE(""https://docs.google.com/spreadsheets/d/1vsTcEcugRZXGU84Ng3dXvNCAOD3CAaUTEbnnM7tyUJg/edit?usp=sharing"",""おかず形態一覧表!A5"")"),"魚のおかず")</f>
        <v>魚のおかず</v>
      </c>
      <c r="B5" s="18" t="s">
        <v>26</v>
      </c>
      <c r="C5" s="18" t="s">
        <v>26</v>
      </c>
      <c r="D5" s="16" t="s">
        <v>27</v>
      </c>
      <c r="E5" s="16" t="s">
        <v>27</v>
      </c>
      <c r="F5" s="18"/>
      <c r="G5" s="18"/>
      <c r="H5" s="18"/>
    </row>
    <row r="6" ht="67.5" customHeight="1">
      <c r="A6" s="21" t="str">
        <f>IFERROR(__xludf.DUMMYFUNCTION("IMPORTRANGE(""https://docs.google.com/spreadsheets/d/1vsTcEcugRZXGU84Ng3dXvNCAOD3CAaUTEbnnM7tyUJg/edit?usp=sharing"",""おかず形態一覧表!A6"")"),"画像")</f>
        <v>画像</v>
      </c>
      <c r="B6" s="40"/>
      <c r="C6" s="37"/>
      <c r="D6" s="37"/>
      <c r="E6" s="37"/>
      <c r="F6" s="37"/>
      <c r="G6" s="37"/>
      <c r="H6" s="37"/>
    </row>
    <row r="7" ht="18.75" customHeight="1">
      <c r="A7" s="15" t="str">
        <f>IFERROR(__xludf.DUMMYFUNCTION("IMPORTRANGE(""https://docs.google.com/spreadsheets/d/1vsTcEcugRZXGU84Ng3dXvNCAOD3CAaUTEbnnM7tyUJg/edit?usp=sharing"",""おかず形態一覧表!A7"")"),"野菜のおかず")</f>
        <v>野菜のおかず</v>
      </c>
      <c r="B7" s="16" t="s">
        <v>29</v>
      </c>
      <c r="C7" s="16" t="s">
        <v>29</v>
      </c>
      <c r="D7" s="18" t="s">
        <v>31</v>
      </c>
      <c r="E7" s="18" t="s">
        <v>31</v>
      </c>
      <c r="F7" s="18"/>
      <c r="G7" s="18"/>
      <c r="H7" s="18"/>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6" t="s">
        <v>34</v>
      </c>
      <c r="C9" s="46" t="s">
        <v>35</v>
      </c>
      <c r="D9" s="46" t="s">
        <v>36</v>
      </c>
      <c r="E9" s="46" t="s">
        <v>37</v>
      </c>
      <c r="F9" s="47"/>
      <c r="G9" s="47"/>
      <c r="H9" s="47"/>
    </row>
    <row r="10" ht="45.0" customHeight="1">
      <c r="A10" s="48" t="str">
        <f>IFERROR(__xludf.DUMMYFUNCTION("IMPORTRANGE(""https://docs.google.com/spreadsheets/d/1vsTcEcugRZXGU84Ng3dXvNCAOD3CAaUTEbnnM7tyUJg/edit?usp=sharing"",""おかず形態一覧表!A10"")"),"大きさ・形状")</f>
        <v>大きさ・形状</v>
      </c>
      <c r="B10" s="49" t="s">
        <v>38</v>
      </c>
      <c r="C10" s="49" t="s">
        <v>39</v>
      </c>
      <c r="D10" s="49" t="s">
        <v>40</v>
      </c>
      <c r="E10" s="49" t="s">
        <v>41</v>
      </c>
      <c r="F10" s="49"/>
      <c r="G10" s="49"/>
      <c r="H10" s="49"/>
    </row>
    <row r="11" ht="45.0" customHeight="1">
      <c r="A11" s="48" t="str">
        <f>IFERROR(__xludf.DUMMYFUNCTION("IMPORTRANGE(""https://docs.google.com/spreadsheets/d/1vsTcEcugRZXGU84Ng3dXvNCAOD3CAaUTEbnnM7tyUJg/edit?usp=sharing"",""おかず形態一覧表!A11"")"),"咀嚼の必要性")</f>
        <v>咀嚼の必要性</v>
      </c>
      <c r="B11" s="49"/>
      <c r="C11" s="49" t="s">
        <v>42</v>
      </c>
      <c r="D11" s="49" t="s">
        <v>43</v>
      </c>
      <c r="E11" s="49" t="s">
        <v>44</v>
      </c>
      <c r="F11" s="49"/>
      <c r="G11" s="49"/>
      <c r="H11" s="49"/>
    </row>
    <row r="12" ht="22.5" customHeight="1">
      <c r="A12" s="48" t="str">
        <f>IFERROR(__xludf.DUMMYFUNCTION("IMPORTRANGE(""https://docs.google.com/spreadsheets/d/1vsTcEcugRZXGU84Ng3dXvNCAOD3CAaUTEbnnM7tyUJg/edit?usp=sharing"",""おかず形態一覧表!A12"")"),"学会分類2021")</f>
        <v>学会分類2021</v>
      </c>
      <c r="B12" s="50"/>
      <c r="C12" s="50" t="s">
        <v>30</v>
      </c>
      <c r="D12" s="50" t="s">
        <v>45</v>
      </c>
      <c r="E12" s="50" t="s">
        <v>46</v>
      </c>
      <c r="F12" s="50"/>
      <c r="G12" s="50"/>
      <c r="H12" s="50"/>
    </row>
    <row r="13" ht="22.5" customHeight="1">
      <c r="A13" s="51" t="str">
        <f>IFERROR(__xludf.DUMMYFUNCTION("IMPORTRANGE(""https://docs.google.com/spreadsheets/d/1vsTcEcugRZXGU84Ng3dXvNCAOD3CAaUTEbnnM7tyUJg/edit?usp=sharing"",""おかず形態一覧表!A13"")"),"栄養量目安")</f>
        <v>栄養量目安</v>
      </c>
      <c r="B13" s="16" t="s">
        <v>47</v>
      </c>
      <c r="C13" s="16" t="s">
        <v>48</v>
      </c>
      <c r="D13" s="52" t="s">
        <v>49</v>
      </c>
      <c r="E13" s="52" t="s">
        <v>50</v>
      </c>
      <c r="F13" s="53"/>
      <c r="G13" s="53"/>
      <c r="H13" s="53"/>
    </row>
    <row r="14" ht="22.5" customHeight="1">
      <c r="A14" s="54"/>
      <c r="B14" s="55">
        <v>1480.0</v>
      </c>
      <c r="C14" s="55">
        <v>1250.0</v>
      </c>
      <c r="D14" s="55">
        <v>1150.0</v>
      </c>
      <c r="E14" s="55">
        <v>1000.0</v>
      </c>
      <c r="F14" s="55"/>
      <c r="G14" s="55"/>
      <c r="H14" s="55"/>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IFERROR(__xludf.DUMMYFUNCTION("IMPORTRANGE(""https://docs.google.com/spreadsheets/d/1vsTcEcugRZXGU84Ng3dXvNCAOD3CAaUTEbnnM7tyUJg/edit?usp=sharing"",""主食一覧!A1"")"),"2. 主食一覧")</f>
        <v>2. 主食一覧</v>
      </c>
    </row>
    <row r="2" ht="22.5" customHeight="1">
      <c r="A2" s="6" t="str">
        <f>IFERROR(__xludf.DUMMYFUNCTION("IMPORTRANGE(""https://docs.google.com/spreadsheets/d/1vsTcEcugRZXGU84Ng3dXvNCAOD3CAaUTEbnnM7tyUJg/edit?usp=sharing"",""主食一覧!A2"")"),"主食名称")</f>
        <v>主食名称</v>
      </c>
      <c r="B2" s="10" t="s">
        <v>0</v>
      </c>
      <c r="C2" s="10" t="s">
        <v>3</v>
      </c>
      <c r="D2" s="10" t="s">
        <v>4</v>
      </c>
      <c r="E2" s="10" t="s">
        <v>5</v>
      </c>
      <c r="F2" s="10"/>
      <c r="G2" s="10"/>
      <c r="H2" s="14"/>
    </row>
    <row r="3" ht="67.5" customHeight="1">
      <c r="A3" s="6" t="str">
        <f>IFERROR(__xludf.DUMMYFUNCTION("IMPORTRANGE(""https://docs.google.com/spreadsheets/d/1vsTcEcugRZXGU84Ng3dXvNCAOD3CAaUTEbnnM7tyUJg/edit?usp=sharing"",""主食一覧!A3"")"),"画像")</f>
        <v>画像</v>
      </c>
      <c r="B3" s="36"/>
      <c r="C3" s="36"/>
      <c r="D3" s="36"/>
      <c r="E3" s="36"/>
      <c r="F3" s="36"/>
      <c r="G3" s="36"/>
      <c r="H3" s="36"/>
    </row>
    <row r="4" ht="45.0" customHeight="1">
      <c r="A4" s="6" t="str">
        <f>IFERROR(__xludf.DUMMYFUNCTION("IMPORTRANGE(""https://docs.google.com/spreadsheets/d/1vsTcEcugRZXGU84Ng3dXvNCAOD3CAaUTEbnnM7tyUJg/edit?usp=sharing"",""主食一覧!A4"")"),"内容")</f>
        <v>内容</v>
      </c>
      <c r="B4" s="38" t="s">
        <v>23</v>
      </c>
      <c r="C4" s="38" t="s">
        <v>24</v>
      </c>
      <c r="D4" s="38" t="s">
        <v>25</v>
      </c>
      <c r="E4" s="38" t="s">
        <v>28</v>
      </c>
      <c r="F4" s="39"/>
      <c r="G4" s="39"/>
      <c r="H4" s="41"/>
    </row>
    <row r="5" ht="22.5" customHeight="1">
      <c r="A5" s="6" t="str">
        <f>IFERROR(__xludf.DUMMYFUNCTION("IMPORTRANGE(""https://docs.google.com/spreadsheets/d/1vsTcEcugRZXGU84Ng3dXvNCAOD3CAaUTEbnnM7tyUJg/edit?usp=sharing"",""主食一覧!A5"")"),"学会分類2021")</f>
        <v>学会分類2021</v>
      </c>
      <c r="B5" s="42"/>
      <c r="C5" s="42" t="s">
        <v>30</v>
      </c>
      <c r="D5" s="42" t="s">
        <v>32</v>
      </c>
      <c r="E5" s="42" t="s">
        <v>33</v>
      </c>
      <c r="F5" s="42"/>
      <c r="G5" s="42"/>
      <c r="H5" s="4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IFERROR(__xludf.DUMMYFUNCTION("IMPORTRANGE(""https://docs.google.com/spreadsheets/d/1vsTcEcugRZXGU84Ng3dXvNCAOD3CAaUTEbnnM7tyUJg/edit?usp=sharing"",""水分とろみの基準・水分ゼリー!A1"")"),"3-1. 水分とろみの基準")</f>
        <v>3-1. 水分とろみの基準</v>
      </c>
      <c r="F1" s="5" t="str">
        <f>IFERROR(__xludf.DUMMYFUNCTION("IMPORTRANGE(""https://docs.google.com/spreadsheets/d/1vsTcEcugRZXGU84Ng3dXvNCAOD3CAaUTEbnnM7tyUJg/edit?usp=sharing"",""水分とろみの基準・水分ゼリー!F1"")"),"3-2. 水分ゼリー")</f>
        <v>3-2. 水分ゼリー</v>
      </c>
    </row>
    <row r="2" ht="30.0" customHeight="1">
      <c r="A2" s="9" t="str">
        <f>IFERROR(__xludf.DUMMYFUNCTION("IMPORTRANGE(""https://docs.google.com/spreadsheets/d/1vsTcEcugRZXGU84Ng3dXvNCAOD3CAaUTEbnnM7tyUJg/edit?usp=sharing"",""水分とろみの基準・水分ゼリー!A2"")"),"学会分類2021
（とろみ）")</f>
        <v>学会分類2021
（とろみ）</v>
      </c>
      <c r="B2" s="13" t="str">
        <f>IFERROR(__xludf.DUMMYFUNCTION("IMPORTRANGE(""https://docs.google.com/spreadsheets/d/1vsTcEcugRZXGU84Ng3dXvNCAOD3CAaUTEbnnM7tyUJg/edit?usp=sharing"",""水分とろみの基準・水分ゼリー!B2"")"),"薄いとろみ")</f>
        <v>薄いとろみ</v>
      </c>
      <c r="C2" s="13" t="str">
        <f>IFERROR(__xludf.DUMMYFUNCTION("IMPORTRANGE(""https://docs.google.com/spreadsheets/d/1vsTcEcugRZXGU84Ng3dXvNCAOD3CAaUTEbnnM7tyUJg/edit?usp=sharing"",""水分とろみの基準・水分ゼリー!C2"")"),"中間のとろみ")</f>
        <v>中間のとろみ</v>
      </c>
      <c r="D2" s="13" t="str">
        <f>IFERROR(__xludf.DUMMYFUNCTION("IMPORTRANGE(""https://docs.google.com/spreadsheets/d/1vsTcEcugRZXGU84Ng3dXvNCAOD3CAaUTEbnnM7tyUJg/edit?usp=sharing"",""水分とろみの基準・水分ゼリー!D2"")"),"濃いとろみ")</f>
        <v>濃いとろみ</v>
      </c>
      <c r="E2" s="13" t="str">
        <f>IFERROR(__xludf.DUMMYFUNCTION("IMPORTRANGE(""https://docs.google.com/spreadsheets/d/1vsTcEcugRZXGU84Ng3dXvNCAOD3CAaUTEbnnM7tyUJg/edit?usp=sharing"",""水分とろみの基準・水分ゼリー!E2"")"),"")</f>
        <v/>
      </c>
      <c r="F2" s="17" t="str">
        <f>IFERROR(__xludf.DUMMYFUNCTION("IMPORTRANGE(""https://docs.google.com/spreadsheets/d/1vsTcEcugRZXGU84Ng3dXvNCAOD3CAaUTEbnnM7tyUJg/edit?usp=sharing"",""水分とろみの基準・水分ゼリー!F2"")"),"名称")</f>
        <v>名称</v>
      </c>
      <c r="G2" s="19" t="s">
        <v>11</v>
      </c>
      <c r="H2" s="19" t="s">
        <v>12</v>
      </c>
    </row>
    <row r="3" ht="22.5" customHeight="1">
      <c r="A3" s="22" t="str">
        <f>IFERROR(__xludf.DUMMYFUNCTION("IMPORTRANGE(""https://docs.google.com/spreadsheets/d/1vsTcEcugRZXGU84Ng3dXvNCAOD3CAaUTEbnnM7tyUJg/edit?usp=sharing"",""水分とろみの基準・水分ゼリー!A3"")"),"とろみ調整食品")</f>
        <v>とろみ調整食品</v>
      </c>
      <c r="B3" s="24" t="s">
        <v>14</v>
      </c>
      <c r="C3" s="24" t="s">
        <v>14</v>
      </c>
      <c r="D3" s="24" t="s">
        <v>14</v>
      </c>
      <c r="E3" s="25"/>
      <c r="F3" s="22" t="str">
        <f>IFERROR(__xludf.DUMMYFUNCTION("IMPORTRANGE(""https://docs.google.com/spreadsheets/d/1vsTcEcugRZXGU84Ng3dXvNCAOD3CAaUTEbnnM7tyUJg/edit?usp=sharing"",""水分とろみの基準・水分ゼリー!F3"")"),"とろみ調整食品")</f>
        <v>とろみ調整食品</v>
      </c>
      <c r="G3" s="24" t="s">
        <v>16</v>
      </c>
      <c r="H3" s="24" t="s">
        <v>16</v>
      </c>
    </row>
    <row r="4" ht="22.5" customHeight="1">
      <c r="A4" s="26" t="str">
        <f>IFERROR(__xludf.DUMMYFUNCTION("IMPORTRANGE(""https://docs.google.com/spreadsheets/d/1vsTcEcugRZXGU84Ng3dXvNCAOD3CAaUTEbnnM7tyUJg/edit?usp=sharing"",""水分とろみの基準・水分ゼリー!A4"")"),"水100mlあたり")</f>
        <v>水100mlあたり</v>
      </c>
      <c r="B4" s="28" t="s">
        <v>18</v>
      </c>
      <c r="C4" s="28" t="s">
        <v>19</v>
      </c>
      <c r="D4" s="28" t="s">
        <v>20</v>
      </c>
      <c r="E4" s="31"/>
      <c r="F4" s="22" t="str">
        <f>IFERROR(__xludf.DUMMYFUNCTION("IMPORTRANGE(""https://docs.google.com/spreadsheets/d/1vsTcEcugRZXGU84Ng3dXvNCAOD3CAaUTEbnnM7tyUJg/edit?usp=sharing"",""水分とろみの基準・水分ゼリー!F4"")"),"水100mlあたり")</f>
        <v>水100mlあたり</v>
      </c>
      <c r="G4" s="32" t="s">
        <v>21</v>
      </c>
      <c r="H4" s="32" t="s">
        <v>21</v>
      </c>
    </row>
    <row r="5" ht="22.5" customHeight="1">
      <c r="A5" s="33" t="str">
        <f>IFERROR(__xludf.DUMMYFUNCTION("IMPORTRANGE(""https://docs.google.com/spreadsheets/d/1vsTcEcugRZXGU84Ng3dXvNCAOD3CAaUTEbnnM7tyUJg/edit?usp=sharing"",""水分とろみの基準・水分ゼリー!A5"")"),"小さじ")</f>
        <v>小さじ</v>
      </c>
      <c r="B5" s="34"/>
      <c r="C5" s="35"/>
      <c r="D5" s="34"/>
      <c r="E5" s="35"/>
      <c r="F5" s="33" t="s">
        <v>22</v>
      </c>
      <c r="G5" s="34"/>
      <c r="H5" s="3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56" t="str">
        <f>IFERROR(__xludf.DUMMYFUNCTION("IMPORTRANGE(""https://docs.google.com/spreadsheets/d/1vsTcEcugRZXGU84Ng3dXvNCAOD3CAaUTEbnnM7tyUJg/edit?usp=sharing"",""濃厚流動食・補助食品!A1"")"),"4. 濃厚流動食（経管栄養）")</f>
        <v>4. 濃厚流動食（経管栄養）</v>
      </c>
      <c r="F1" s="57" t="str">
        <f>IFERROR(__xludf.DUMMYFUNCTION("IMPORTRANGE(""https://docs.google.com/spreadsheets/d/1vsTcEcugRZXGU84Ng3dXvNCAOD3CAaUTEbnnM7tyUJg/edit?usp=sharing"",""濃厚流動食・補助食品!F1"")"),"5. 補助食品、その他")</f>
        <v>5. 補助食品、その他</v>
      </c>
    </row>
    <row r="2" ht="22.5" customHeight="1">
      <c r="A2" s="58" t="str">
        <f>IFERROR(__xludf.DUMMYFUNCTION("IMPORTRANGE(""https://docs.google.com/spreadsheets/d/1vsTcEcugRZXGU84Ng3dXvNCAOD3CAaUTEbnnM7tyUJg/edit?usp=sharing"",""濃厚流動食・補助食品!A2"")"),"商品名")</f>
        <v>商品名</v>
      </c>
      <c r="B2" s="59" t="s">
        <v>51</v>
      </c>
      <c r="C2" s="59"/>
      <c r="D2" s="59"/>
      <c r="E2" s="60"/>
      <c r="F2" s="61" t="s">
        <v>52</v>
      </c>
      <c r="G2" s="62"/>
    </row>
    <row r="3" ht="22.5" customHeight="1">
      <c r="A3" s="63"/>
      <c r="B3" s="59"/>
      <c r="C3" s="59"/>
      <c r="D3" s="59"/>
      <c r="E3" s="60"/>
      <c r="F3" s="64" t="s">
        <v>53</v>
      </c>
      <c r="G3" s="65"/>
    </row>
    <row r="4" ht="22.5" customHeight="1">
      <c r="A4" s="66"/>
      <c r="B4" s="59"/>
      <c r="C4" s="59"/>
      <c r="D4" s="67"/>
      <c r="E4" s="60"/>
      <c r="F4" s="68"/>
      <c r="G4" s="69"/>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70" t="s">
        <v>54</v>
      </c>
      <c r="B1" s="71"/>
      <c r="C1" s="72" t="s">
        <v>55</v>
      </c>
      <c r="D1" s="73"/>
      <c r="E1" s="73"/>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8" t="str">
        <f>IFERROR(__xludf.DUMMYFUNCTION("IMPORTRANGE(""https://docs.google.com/spreadsheets/d/1vsTcEcugRZXGU84Ng3dXvNCAOD3CAaUTEbnnM7tyUJg/edit?usp=sharing"",""おかず形態一覧表!A2"")"),"食種名称")</f>
        <v>食種名称</v>
      </c>
      <c r="B4" s="113" t="str">
        <f>'おかず形態一覧表'!B2</f>
        <v>常食</v>
      </c>
      <c r="C4" s="113" t="str">
        <f>'おかず形態一覧表'!C2</f>
        <v>刻み</v>
      </c>
      <c r="D4" s="113" t="str">
        <f>'おかず形態一覧表'!D2</f>
        <v>カッター</v>
      </c>
      <c r="E4" s="113" t="str">
        <f>'おかず形態一覧表'!E2</f>
        <v>ミキサー</v>
      </c>
      <c r="F4" s="113" t="str">
        <f>'おかず形態一覧表'!F2</f>
        <v/>
      </c>
      <c r="G4" s="113" t="str">
        <f>'おかず形態一覧表'!G2</f>
        <v/>
      </c>
      <c r="H4" s="113" t="str">
        <f>'おかず形態一覧表'!H2</f>
        <v/>
      </c>
    </row>
    <row r="5" ht="22.5" customHeight="1">
      <c r="A5" s="8" t="str">
        <f>IFERROR(__xludf.DUMMYFUNCTION("IMPORTRANGE(""https://docs.google.com/spreadsheets/d/1vsTcEcugRZXGU84Ng3dXvNCAOD3CAaUTEbnnM7tyUJg/edit?usp=sharing"",""おかず形態一覧表!A3"")"),"肉のおかず")</f>
        <v>肉のおかず</v>
      </c>
      <c r="B5" s="117" t="str">
        <f>'おかず形態一覧表'!B3</f>
        <v>鶏肉とかぼちゃの甘酢炒め</v>
      </c>
      <c r="C5" s="117" t="str">
        <f>'おかず形態一覧表'!C3</f>
        <v>鶏肉とかぼちゃの甘酢炒め</v>
      </c>
      <c r="D5" s="117" t="str">
        <f>'おかず形態一覧表'!D3</f>
        <v>鶏肉とかぼちゃの甘酢炒め</v>
      </c>
      <c r="E5" s="117" t="str">
        <f>'おかず形態一覧表'!E3</f>
        <v>鶏肉とかぼちゃの甘酢炒め</v>
      </c>
      <c r="F5" s="117" t="str">
        <f>'おかず形態一覧表'!F3</f>
        <v/>
      </c>
      <c r="G5" s="117" t="str">
        <f>'おかず形態一覧表'!G3</f>
        <v/>
      </c>
      <c r="H5" s="117" t="str">
        <f>'おかず形態一覧表'!H3</f>
        <v/>
      </c>
    </row>
    <row r="6" ht="67.5" customHeight="1">
      <c r="A6" s="21"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8" t="str">
        <f>IFERROR(__xludf.DUMMYFUNCTION("IMPORTRANGE(""https://docs.google.com/spreadsheets/d/1vsTcEcugRZXGU84Ng3dXvNCAOD3CAaUTEbnnM7tyUJg/edit?usp=sharing"",""おかず形態一覧表!A5"")"),"魚のおかず")</f>
        <v>魚のおかず</v>
      </c>
      <c r="B7" s="117" t="str">
        <f>'おかず形態一覧表'!B5</f>
        <v>カレイの紫蘇味噌焼き</v>
      </c>
      <c r="C7" s="117" t="str">
        <f>'おかず形態一覧表'!C5</f>
        <v>カレイの紫蘇味噌焼き</v>
      </c>
      <c r="D7" s="117" t="str">
        <f>'おかず形態一覧表'!D5</f>
        <v>魚ムースの紫蘇味噌焼き</v>
      </c>
      <c r="E7" s="117" t="str">
        <f>'おかず形態一覧表'!E5</f>
        <v>魚ムースの紫蘇味噌焼き</v>
      </c>
      <c r="F7" s="117" t="str">
        <f>'おかず形態一覧表'!F5</f>
        <v/>
      </c>
      <c r="G7" s="117" t="str">
        <f>'おかず形態一覧表'!G5</f>
        <v/>
      </c>
      <c r="H7" s="117" t="str">
        <f>'おかず形態一覧表'!H5</f>
        <v/>
      </c>
    </row>
    <row r="8" ht="67.5" customHeight="1">
      <c r="A8" s="21"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8" t="str">
        <f>IFERROR(__xludf.DUMMYFUNCTION("IMPORTRANGE(""https://docs.google.com/spreadsheets/d/1vsTcEcugRZXGU84Ng3dXvNCAOD3CAaUTEbnnM7tyUJg/edit?usp=sharing"",""おかず形態一覧表!A7"")"),"野菜のおかず")</f>
        <v>野菜のおかず</v>
      </c>
      <c r="B9" s="117" t="str">
        <f>'おかず形態一覧表'!B7</f>
        <v>大根とひじきの和え混ぜ</v>
      </c>
      <c r="C9" s="117" t="str">
        <f>'おかず形態一覧表'!C7</f>
        <v>大根とひじきの和え混ぜ</v>
      </c>
      <c r="D9" s="117" t="str">
        <f>'おかず形態一覧表'!D7</f>
        <v>大根と野菜の和え混ぜ</v>
      </c>
      <c r="E9" s="117" t="str">
        <f>'おかず形態一覧表'!E7</f>
        <v>大根と野菜の和え混ぜ</v>
      </c>
      <c r="F9" s="117" t="str">
        <f>'おかず形態一覧表'!F7</f>
        <v/>
      </c>
      <c r="G9" s="117" t="str">
        <f>'おかず形態一覧表'!G7</f>
        <v/>
      </c>
      <c r="H9" s="117" t="str">
        <f>'おかず形態一覧表'!H7</f>
        <v/>
      </c>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118" t="str">
        <f>'おかず形態一覧表'!B9</f>
        <v>一般的な食事</v>
      </c>
      <c r="C11" s="118" t="str">
        <f>'おかず形態一覧表'!C9</f>
        <v>調理後細かく刻む</v>
      </c>
      <c r="D11" s="118" t="str">
        <f>'おかず形態一覧表'!D9</f>
        <v>調理後ロボクープでわずかに粒が残る程度まで撹拌。（食材によりミキサームース・とろみナールを加えて調整している）</v>
      </c>
      <c r="E11" s="118" t="str">
        <f>'おかず形態一覧表'!E9</f>
        <v>料理後ロボクープで滑らかになるまで撹拌（ミキサームースを使用しムース状にしている）</v>
      </c>
      <c r="F11" s="118" t="str">
        <f>'おかず形態一覧表'!F9</f>
        <v/>
      </c>
      <c r="G11" s="118" t="str">
        <f>'おかず形態一覧表'!G9</f>
        <v/>
      </c>
      <c r="H11" s="118" t="str">
        <f>'おかず形態一覧表'!H9</f>
        <v/>
      </c>
    </row>
    <row r="12" ht="45.0" customHeight="1">
      <c r="A12" s="48" t="str">
        <f>IFERROR(__xludf.DUMMYFUNCTION("IMPORTRANGE(""https://docs.google.com/spreadsheets/d/1vsTcEcugRZXGU84Ng3dXvNCAOD3CAaUTEbnnM7tyUJg/edit?usp=sharing"",""おかず形態一覧表!A10"")"),"大きさ・形状")</f>
        <v>大きさ・形状</v>
      </c>
      <c r="B12" s="106" t="str">
        <f>'おかず形態一覧表'!B10</f>
        <v>通常の大きさ</v>
      </c>
      <c r="C12" s="106" t="str">
        <f>'おかず形態一覧表'!C10</f>
        <v>５mm程度</v>
      </c>
      <c r="D12" s="106" t="str">
        <f>'おかず形態一覧表'!D10</f>
        <v>やや粒の残る
ペースト状</v>
      </c>
      <c r="E12" s="106" t="str">
        <f>'おかず形態一覧表'!E10</f>
        <v>ペースト状ムース状</v>
      </c>
      <c r="F12" s="106" t="str">
        <f>'おかず形態一覧表'!F10</f>
        <v/>
      </c>
      <c r="G12" s="106" t="str">
        <f>'おかず形態一覧表'!G10</f>
        <v/>
      </c>
      <c r="H12" s="106" t="str">
        <f>'おかず形態一覧表'!H10</f>
        <v/>
      </c>
    </row>
    <row r="13" ht="45.0" customHeight="1">
      <c r="A13" s="48" t="str">
        <f>IFERROR(__xludf.DUMMYFUNCTION("IMPORTRANGE(""https://docs.google.com/spreadsheets/d/1vsTcEcugRZXGU84Ng3dXvNCAOD3CAaUTEbnnM7tyUJg/edit?usp=sharing"",""おかず形態一覧表!A11"")"),"咀嚼の必要性")</f>
        <v>咀嚼の必要性</v>
      </c>
      <c r="B13" s="106" t="str">
        <f>'おかず形態一覧表'!B11</f>
        <v/>
      </c>
      <c r="C13" s="106" t="str">
        <f>'おかず形態一覧表'!C11</f>
        <v>歯茎でつぶせる</v>
      </c>
      <c r="D13" s="106" t="str">
        <f>'おかず形態一覧表'!D11</f>
        <v>舌でつぶせる</v>
      </c>
      <c r="E13" s="106" t="str">
        <f>'おかず形態一覧表'!E11</f>
        <v>噛まなくて良い</v>
      </c>
      <c r="F13" s="106" t="str">
        <f>'おかず形態一覧表'!F11</f>
        <v/>
      </c>
      <c r="G13" s="106" t="str">
        <f>'おかず形態一覧表'!G11</f>
        <v/>
      </c>
      <c r="H13" s="106" t="str">
        <f>'おかず形態一覧表'!H11</f>
        <v/>
      </c>
    </row>
    <row r="14" ht="22.5" customHeight="1">
      <c r="A14" s="48" t="str">
        <f>IFERROR(__xludf.DUMMYFUNCTION("IMPORTRANGE(""https://docs.google.com/spreadsheets/d/1vsTcEcugRZXGU84Ng3dXvNCAOD3CAaUTEbnnM7tyUJg/edit?usp=sharing"",""おかず形態一覧表!A12"")"),"学会分類2021")</f>
        <v>学会分類2021</v>
      </c>
      <c r="B14" s="122" t="str">
        <f>'おかず形態一覧表'!B12</f>
        <v/>
      </c>
      <c r="C14" s="122" t="str">
        <f>'おかず形態一覧表'!C12</f>
        <v>4</v>
      </c>
      <c r="D14" s="122" t="str">
        <f>'おかず形態一覧表'!D12</f>
        <v>3/2-2</v>
      </c>
      <c r="E14" s="122" t="str">
        <f>'おかず形態一覧表'!E12</f>
        <v>2-2/2-1</v>
      </c>
      <c r="F14" s="122" t="str">
        <f>'おかず形態一覧表'!F12</f>
        <v/>
      </c>
      <c r="G14" s="122" t="str">
        <f>'おかず形態一覧表'!G12</f>
        <v/>
      </c>
      <c r="H14" s="122" t="str">
        <f>'おかず形態一覧表'!H12</f>
        <v/>
      </c>
    </row>
    <row r="15" ht="22.5" customHeight="1">
      <c r="A15" s="51" t="str">
        <f>IFERROR(__xludf.DUMMYFUNCTION("IMPORTRANGE(""https://docs.google.com/spreadsheets/d/1vsTcEcugRZXGU84Ng3dXvNCAOD3CAaUTEbnnM7tyUJg/edit?usp=sharing"",""おかず形態一覧表!A13"")"),"栄養量目安")</f>
        <v>栄養量目安</v>
      </c>
      <c r="B15" s="113" t="str">
        <f>'おかず形態一覧表'!B13</f>
        <v>米飯150</v>
      </c>
      <c r="C15" s="113" t="str">
        <f>'おかず形態一覧表'!C13</f>
        <v>全粥240</v>
      </c>
      <c r="D15" s="113" t="str">
        <f>'おかず形態一覧表'!D13</f>
        <v>全粥210ｇ・粥ﾑｰｽ210</v>
      </c>
      <c r="E15" s="113" t="str">
        <f>'おかず形態一覧表'!E13</f>
        <v>粥ﾐｷｻｰﾑｰｽ180</v>
      </c>
      <c r="F15" s="125" t="str">
        <f>'おかず形態一覧表'!F13</f>
        <v/>
      </c>
      <c r="G15" s="125" t="str">
        <f>'おかず形態一覧表'!G13</f>
        <v/>
      </c>
      <c r="H15" s="125" t="str">
        <f>'おかず形態一覧表'!H13</f>
        <v/>
      </c>
    </row>
    <row r="16" ht="22.5" customHeight="1">
      <c r="A16" s="54"/>
      <c r="B16" s="126">
        <f>'おかず形態一覧表'!B14</f>
        <v>1480</v>
      </c>
      <c r="C16" s="126">
        <f>'おかず形態一覧表'!C14</f>
        <v>1250</v>
      </c>
      <c r="D16" s="126">
        <f>'おかず形態一覧表'!D14</f>
        <v>1150</v>
      </c>
      <c r="E16" s="126">
        <f>'おかず形態一覧表'!E14</f>
        <v>1000</v>
      </c>
      <c r="F16" s="126" t="str">
        <f>'おかず形態一覧表'!F14</f>
        <v/>
      </c>
      <c r="G16" s="126" t="str">
        <f>'おかず形態一覧表'!G14</f>
        <v/>
      </c>
      <c r="H16" s="126" t="str">
        <f>'おかず形態一覧表'!H14</f>
        <v/>
      </c>
    </row>
    <row r="17" ht="7.5" customHeight="1"/>
    <row r="18" ht="22.5" customHeight="1">
      <c r="A18" s="127" t="str">
        <f>IFERROR(__xludf.DUMMYFUNCTION("IMPORTRANGE(""https://docs.google.com/spreadsheets/d/1vsTcEcugRZXGU84Ng3dXvNCAOD3CAaUTEbnnM7tyUJg/edit?usp=sharing"",""主食一覧!A1"")"),"2. 主食一覧")</f>
        <v>2. 主食一覧</v>
      </c>
      <c r="B18" s="128"/>
    </row>
    <row r="19" ht="22.5" customHeight="1">
      <c r="A19" s="6" t="str">
        <f>IFERROR(__xludf.DUMMYFUNCTION("IMPORTRANGE(""https://docs.google.com/spreadsheets/d/1vsTcEcugRZXGU84Ng3dXvNCAOD3CAaUTEbnnM7tyUJg/edit?usp=sharing"",""主食一覧!A2"")"),"主食名称")</f>
        <v>主食名称</v>
      </c>
      <c r="B19" s="14" t="str">
        <f>'主食一覧'!B2</f>
        <v>米飯</v>
      </c>
      <c r="C19" s="14" t="str">
        <f>'主食一覧'!C2</f>
        <v>全粥</v>
      </c>
      <c r="D19" s="14" t="str">
        <f>'主食一覧'!D2</f>
        <v>粥ムース</v>
      </c>
      <c r="E19" s="14" t="str">
        <f>'主食一覧'!E2</f>
        <v>粥ミキサームース</v>
      </c>
      <c r="F19" s="14" t="str">
        <f>'主食一覧'!F2</f>
        <v/>
      </c>
      <c r="G19" s="14" t="str">
        <f>'主食一覧'!G2</f>
        <v/>
      </c>
      <c r="H19" s="14" t="str">
        <f>'主食一覧'!H2</f>
        <v/>
      </c>
    </row>
    <row r="20" ht="67.5" customHeight="1">
      <c r="A20" s="6" t="str">
        <f>IFERROR(__xludf.DUMMYFUNCTION("IMPORTRANGE(""https://docs.google.com/spreadsheets/d/1vsTcEcugRZXGU84Ng3dXvNCAOD3CAaUTEbnnM7tyUJg/edit?usp=sharing"",""主食一覧!A3"")"),"画像")</f>
        <v>画像</v>
      </c>
      <c r="B20" s="36" t="str">
        <f>'主食一覧'!B3</f>
        <v/>
      </c>
      <c r="C20" s="36" t="str">
        <f>'主食一覧'!C3</f>
        <v/>
      </c>
      <c r="D20" s="36" t="str">
        <f>'主食一覧'!D3</f>
        <v/>
      </c>
      <c r="E20" s="36" t="str">
        <f>'主食一覧'!E3</f>
        <v/>
      </c>
      <c r="F20" s="36" t="str">
        <f>'主食一覧'!F3</f>
        <v/>
      </c>
      <c r="G20" s="36" t="str">
        <f>'主食一覧'!G3</f>
        <v/>
      </c>
      <c r="H20" s="36" t="str">
        <f>'主食一覧'!H3</f>
        <v/>
      </c>
    </row>
    <row r="21" ht="45.0" customHeight="1">
      <c r="A21" s="6" t="str">
        <f>IFERROR(__xludf.DUMMYFUNCTION("IMPORTRANGE(""https://docs.google.com/spreadsheets/d/1vsTcEcugRZXGU84Ng3dXvNCAOD3CAaUTEbnnM7tyUJg/edit?usp=sharing"",""主食一覧!A4"")"),"内容")</f>
        <v>内容</v>
      </c>
      <c r="B21" s="133" t="str">
        <f>'主食一覧'!B4</f>
        <v>通常のごはん
重量比
＝米1：水1.4</v>
      </c>
      <c r="C21" s="133" t="str">
        <f>'主食一覧'!C4</f>
        <v>通常の全粥
重量比
＝米1：水6</v>
      </c>
      <c r="D21" s="133" t="str">
        <f>'主食一覧'!D4</f>
        <v>通常の粥にホット＆ソフト２.4％を加えたもの</v>
      </c>
      <c r="E21" s="133" t="str">
        <f>'主食一覧'!E4</f>
        <v>粥をミキサーにかけたものにホット＆ソフト２％を加えたもの</v>
      </c>
      <c r="F21" s="133" t="str">
        <f>'主食一覧'!F4</f>
        <v/>
      </c>
      <c r="G21" s="133" t="str">
        <f>'主食一覧'!G4</f>
        <v/>
      </c>
      <c r="H21" s="133" t="str">
        <f>'主食一覧'!H4</f>
        <v/>
      </c>
    </row>
    <row r="22" ht="22.5" customHeight="1">
      <c r="A22" s="6" t="str">
        <f>IFERROR(__xludf.DUMMYFUNCTION("IMPORTRANGE(""https://docs.google.com/spreadsheets/d/1vsTcEcugRZXGU84Ng3dXvNCAOD3CAaUTEbnnM7tyUJg/edit?usp=sharing"",""主食一覧!A5"")"),"学会分類2021")</f>
        <v>学会分類2021</v>
      </c>
      <c r="B22" s="134" t="str">
        <f>'主食一覧'!B5</f>
        <v/>
      </c>
      <c r="C22" s="134" t="str">
        <f>'主食一覧'!C5</f>
        <v>4</v>
      </c>
      <c r="D22" s="134" t="str">
        <f>'主食一覧'!D5</f>
        <v>3</v>
      </c>
      <c r="E22" s="134" t="str">
        <f>'主食一覧'!E5</f>
        <v>1ｊ</v>
      </c>
      <c r="F22" s="134" t="str">
        <f>'主食一覧'!F5</f>
        <v/>
      </c>
      <c r="G22" s="134" t="str">
        <f>'主食一覧'!G5</f>
        <v/>
      </c>
      <c r="H22" s="134" t="str">
        <f>'主食一覧'!H5</f>
        <v/>
      </c>
    </row>
    <row r="23" ht="7.5" customHeight="1"/>
    <row r="24" ht="22.5" customHeight="1">
      <c r="A24" s="5" t="str">
        <f>IFERROR(__xludf.DUMMYFUNCTION("IMPORTRANGE(""https://docs.google.com/spreadsheets/d/1vsTcEcugRZXGU84Ng3dXvNCAOD3CAaUTEbnnM7tyUJg/edit?usp=sharing"",""水分とろみの基準・水分ゼリー!A1"")"),"3-1. 水分とろみの基準")</f>
        <v>3-1. 水分とろみの基準</v>
      </c>
      <c r="B24" s="136"/>
      <c r="F24" s="5" t="str">
        <f>IFERROR(__xludf.DUMMYFUNCTION("IMPORTRANGE(""https://docs.google.com/spreadsheets/d/1vsTcEcugRZXGU84Ng3dXvNCAOD3CAaUTEbnnM7tyUJg/edit?usp=sharing"",""水分とろみの基準・水分ゼリー!F1"")"),"3-2. 水分ゼリー")</f>
        <v>3-2. 水分ゼリー</v>
      </c>
      <c r="G24" s="136"/>
    </row>
    <row r="25" ht="30.0" customHeight="1">
      <c r="A25" s="9" t="str">
        <f>IFERROR(__xludf.DUMMYFUNCTION("IMPORTRANGE(""https://docs.google.com/spreadsheets/d/1vsTcEcugRZXGU84Ng3dXvNCAOD3CAaUTEbnnM7tyUJg/edit?usp=sharing"",""水分とろみの基準・水分ゼリー!A2"")"),"学会分類2021
（とろみ）")</f>
        <v>学会分類2021
（とろみ）</v>
      </c>
      <c r="B25" s="13" t="str">
        <f>IFERROR(__xludf.DUMMYFUNCTION("IMPORTRANGE(""https://docs.google.com/spreadsheets/d/1vsTcEcugRZXGU84Ng3dXvNCAOD3CAaUTEbnnM7tyUJg/edit?usp=sharing"",""水分とろみの基準・水分ゼリー!B2"")"),"薄いとろみ")</f>
        <v>薄いとろみ</v>
      </c>
      <c r="C25" s="13" t="str">
        <f>IFERROR(__xludf.DUMMYFUNCTION("IMPORTRANGE(""https://docs.google.com/spreadsheets/d/1vsTcEcugRZXGU84Ng3dXvNCAOD3CAaUTEbnnM7tyUJg/edit?usp=sharing"",""水分とろみの基準・水分ゼリー!C2"")"),"中間のとろみ")</f>
        <v>中間のとろみ</v>
      </c>
      <c r="D25" s="13" t="str">
        <f>IFERROR(__xludf.DUMMYFUNCTION("IMPORTRANGE(""https://docs.google.com/spreadsheets/d/1vsTcEcugRZXGU84Ng3dXvNCAOD3CAaUTEbnnM7tyUJg/edit?usp=sharing"",""水分とろみの基準・水分ゼリー!D2"")"),"濃いとろみ")</f>
        <v>濃いとろみ</v>
      </c>
      <c r="E25" s="13" t="str">
        <f>IFERROR(__xludf.DUMMYFUNCTION("IMPORTRANGE(""https://docs.google.com/spreadsheets/d/1vsTcEcugRZXGU84Ng3dXvNCAOD3CAaUTEbnnM7tyUJg/edit?usp=sharing"",""水分とろみの基準・水分ゼリー!E2"")"),"")</f>
        <v/>
      </c>
      <c r="F25" s="17" t="str">
        <f>IFERROR(__xludf.DUMMYFUNCTION("IMPORTRANGE(""https://docs.google.com/spreadsheets/d/1vsTcEcugRZXGU84Ng3dXvNCAOD3CAaUTEbnnM7tyUJg/edit?usp=sharing"",""水分とろみの基準・水分ゼリー!F2"")"),"名称")</f>
        <v>名称</v>
      </c>
      <c r="G25" s="137" t="str">
        <f>'水分とろみの基準・水分ゼリー'!G2</f>
        <v>お茶ゼリー</v>
      </c>
      <c r="H25" s="137" t="str">
        <f>'水分とろみの基準・水分ゼリー'!H2</f>
        <v>イオンゼリー</v>
      </c>
    </row>
    <row r="26" ht="22.5" customHeight="1">
      <c r="A26" s="22" t="str">
        <f>IFERROR(__xludf.DUMMYFUNCTION("IMPORTRANGE(""https://docs.google.com/spreadsheets/d/1vsTcEcugRZXGU84Ng3dXvNCAOD3CAaUTEbnnM7tyUJg/edit?usp=sharing"",""水分とろみの基準・水分ゼリー!A3"")"),"とろみ調整食品")</f>
        <v>とろみ調整食品</v>
      </c>
      <c r="B26" s="25" t="str">
        <f>'水分とろみの基準・水分ゼリー'!B3</f>
        <v>とろみナールplus</v>
      </c>
      <c r="C26" s="25" t="str">
        <f>'水分とろみの基準・水分ゼリー'!C3</f>
        <v>とろみナールplus</v>
      </c>
      <c r="D26" s="25" t="str">
        <f>'水分とろみの基準・水分ゼリー'!D3</f>
        <v>とろみナールplus</v>
      </c>
      <c r="E26" s="25" t="str">
        <f>'水分とろみの基準・水分ゼリー'!E3</f>
        <v/>
      </c>
      <c r="F26" s="22" t="str">
        <f>IFERROR(__xludf.DUMMYFUNCTION("IMPORTRANGE(""https://docs.google.com/spreadsheets/d/1vsTcEcugRZXGU84Ng3dXvNCAOD3CAaUTEbnnM7tyUJg/edit?usp=sharing"",""水分とろみの基準・水分ゼリー!F3"")"),"とろみ調整食品")</f>
        <v>とろみ調整食品</v>
      </c>
      <c r="G26" s="25" t="str">
        <f>'水分とろみの基準・水分ゼリー'!G3</f>
        <v>ゼラチンと寒天を混合</v>
      </c>
      <c r="H26" s="25" t="str">
        <f>'水分とろみの基準・水分ゼリー'!H3</f>
        <v>ゼラチンと寒天を混合</v>
      </c>
    </row>
    <row r="27" ht="22.5" customHeight="1">
      <c r="A27" s="26" t="str">
        <f>IFERROR(__xludf.DUMMYFUNCTION("IMPORTRANGE(""https://docs.google.com/spreadsheets/d/1vsTcEcugRZXGU84Ng3dXvNCAOD3CAaUTEbnnM7tyUJg/edit?usp=sharing"",""水分とろみの基準・水分ゼリー!A4"")"),"水100mlあたり")</f>
        <v>水100mlあたり</v>
      </c>
      <c r="B27" s="138" t="str">
        <f>'水分とろみの基準・水分ゼリー'!B4</f>
        <v>0.7g</v>
      </c>
      <c r="C27" s="138" t="str">
        <f>'水分とろみの基準・水分ゼリー'!C4</f>
        <v>1g</v>
      </c>
      <c r="D27" s="138" t="str">
        <f>'水分とろみの基準・水分ゼリー'!D4</f>
        <v>2g</v>
      </c>
      <c r="E27" s="138" t="str">
        <f>'水分とろみの基準・水分ゼリー'!E4</f>
        <v/>
      </c>
      <c r="F27" s="22" t="str">
        <f>IFERROR(__xludf.DUMMYFUNCTION("IMPORTRANGE(""https://docs.google.com/spreadsheets/d/1vsTcEcugRZXGU84Ng3dXvNCAOD3CAaUTEbnnM7tyUJg/edit?usp=sharing"",""水分とろみの基準・水分ゼリー!F4"")"),"水100mlあたり")</f>
        <v>水100mlあたり</v>
      </c>
      <c r="G27" s="138" t="str">
        <f>'水分とろみの基準・水分ゼリー'!G4</f>
        <v>寒天0.3g ゼラチン1g</v>
      </c>
      <c r="H27" s="138" t="str">
        <f>'水分とろみの基準・水分ゼリー'!H4</f>
        <v>寒天0.3g ゼラチン1g</v>
      </c>
    </row>
    <row r="28" ht="22.5" customHeight="1">
      <c r="A28" s="33" t="str">
        <f>IFERROR(__xludf.DUMMYFUNCTION("IMPORTRANGE(""https://docs.google.com/spreadsheets/d/1vsTcEcugRZXGU84Ng3dXvNCAOD3CAaUTEbnnM7tyUJg/edit?usp=sharing"",""水分とろみの基準・水分ゼリー!A5"")"),"小さじ")</f>
        <v>小さじ</v>
      </c>
      <c r="B28" s="35" t="str">
        <f>'水分とろみの基準・水分ゼリー'!B5</f>
        <v/>
      </c>
      <c r="C28" s="35" t="str">
        <f>'水分とろみの基準・水分ゼリー'!C5</f>
        <v/>
      </c>
      <c r="D28" s="35" t="str">
        <f>'水分とろみの基準・水分ゼリー'!D5</f>
        <v/>
      </c>
      <c r="E28" s="35" t="str">
        <f>'水分とろみの基準・水分ゼリー'!E5</f>
        <v/>
      </c>
      <c r="F28" s="33" t="s">
        <v>22</v>
      </c>
      <c r="G28" s="35" t="str">
        <f>'水分とろみの基準・水分ゼリー'!G5</f>
        <v/>
      </c>
      <c r="H28" s="35" t="str">
        <f>'水分とろみの基準・水分ゼリー'!H5</f>
        <v/>
      </c>
    </row>
    <row r="29" ht="7.5" customHeight="1"/>
    <row r="30" ht="22.5" customHeight="1">
      <c r="A30" s="143" t="str">
        <f>IFERROR(__xludf.DUMMYFUNCTION("IMPORTRANGE(""https://docs.google.com/spreadsheets/d/1vsTcEcugRZXGU84Ng3dXvNCAOD3CAaUTEbnnM7tyUJg/edit?usp=sharing"",""濃厚流動食・補助食品!A1"")"),"4. 濃厚流動食（経管栄養）")</f>
        <v>4. 濃厚流動食（経管栄養）</v>
      </c>
      <c r="B30" s="144"/>
      <c r="F30" s="145" t="str">
        <f>IFERROR(__xludf.DUMMYFUNCTION("IMPORTRANGE(""https://docs.google.com/spreadsheets/d/1vsTcEcugRZXGU84Ng3dXvNCAOD3CAaUTEbnnM7tyUJg/edit?usp=sharing"",""濃厚流動食・補助食品!F1"")"),"5. 補助食品、その他")</f>
        <v>5. 補助食品、その他</v>
      </c>
      <c r="G30" s="146"/>
    </row>
    <row r="31" ht="22.5" customHeight="1">
      <c r="A31" s="58" t="str">
        <f>IFERROR(__xludf.DUMMYFUNCTION("IMPORTRANGE(""https://docs.google.com/spreadsheets/d/1vsTcEcugRZXGU84Ng3dXvNCAOD3CAaUTEbnnM7tyUJg/edit?usp=sharing"",""濃厚流動食・補助食品!A2"")"),"商品名")</f>
        <v>商品名</v>
      </c>
      <c r="B31" s="67" t="str">
        <f>'濃厚流動食・補助食品'!B2</f>
        <v>ラクフィール</v>
      </c>
      <c r="C31" s="67" t="str">
        <f>'濃厚流動食・補助食品'!C2</f>
        <v/>
      </c>
      <c r="D31" s="67" t="str">
        <f>'濃厚流動食・補助食品'!D2</f>
        <v/>
      </c>
      <c r="E31" s="60" t="str">
        <f>'濃厚流動食・補助食品'!E2</f>
        <v/>
      </c>
      <c r="F31" s="152" t="str">
        <f>'濃厚流動食・補助食品'!F2</f>
        <v>Ｏｊ・１ｊ対応：可</v>
      </c>
      <c r="G31" s="155" t="str">
        <f>'濃厚流動食・補助食品'!G2</f>
        <v/>
      </c>
      <c r="H31" s="149"/>
    </row>
    <row r="32" ht="22.5" customHeight="1">
      <c r="A32" s="63"/>
      <c r="B32" s="67" t="str">
        <f>'濃厚流動食・補助食品'!B3</f>
        <v/>
      </c>
      <c r="C32" s="67" t="str">
        <f>'濃厚流動食・補助食品'!C3</f>
        <v/>
      </c>
      <c r="D32" s="67" t="str">
        <f>'濃厚流動食・補助食品'!D3</f>
        <v/>
      </c>
      <c r="E32" s="67" t="str">
        <f>'濃厚流動食・補助食品'!E3</f>
        <v/>
      </c>
      <c r="F32" s="161" t="str">
        <f>'濃厚流動食・補助食品'!F3</f>
        <v>メイバランスソフトゼリー</v>
      </c>
      <c r="G32" s="150"/>
      <c r="H32" s="65"/>
    </row>
    <row r="33" ht="22.5" customHeight="1">
      <c r="A33" s="66"/>
      <c r="B33" s="67" t="str">
        <f>'濃厚流動食・補助食品'!B4</f>
        <v/>
      </c>
      <c r="C33" s="67" t="str">
        <f>'濃厚流動食・補助食品'!C4</f>
        <v/>
      </c>
      <c r="D33" s="67" t="str">
        <f>'濃厚流動食・補助食品'!D4</f>
        <v/>
      </c>
      <c r="E33" s="67" t="str">
        <f>'濃厚流動食・補助食品'!E4</f>
        <v/>
      </c>
      <c r="F33" s="68"/>
      <c r="G33" s="151"/>
      <c r="H33" s="69"/>
    </row>
    <row r="34" ht="7.5" customHeight="1"/>
    <row r="35" ht="22.5" customHeight="1">
      <c r="A35" s="153" t="str">
        <f>IFERROR(__xludf.DUMMYFUNCTION("IMPORTRANGE(""https://docs.google.com/spreadsheets/d/1vsTcEcugRZXGU84Ng3dXvNCAOD3CAaUTEbnnM7tyUJg/edit?usp=sharing"",""施設概要!A1"")"),"施設概要")</f>
        <v>施設概要</v>
      </c>
      <c r="B35" s="154"/>
    </row>
    <row r="36" ht="22.5" customHeight="1">
      <c r="A36" s="7" t="str">
        <f>IFERROR(__xludf.DUMMYFUNCTION("IMPORTRANGE(""https://docs.google.com/spreadsheets/d/1vsTcEcugRZXGU84Ng3dXvNCAOD3CAaUTEbnnM7tyUJg/edit?usp=sharing"",""施設概要!A2"")"),"所在地")</f>
        <v>所在地</v>
      </c>
      <c r="B36" s="168" t="str">
        <f>'施設概要'!B2</f>
        <v>〒946-0305　新潟県魚沼市大栃山628-1</v>
      </c>
      <c r="C36" s="156"/>
      <c r="D36" s="157"/>
      <c r="E36" s="169" t="str">
        <f>'施設概要'!C2</f>
        <v>デイサービスセンターを併設。多職種協働で入所者の栄養状態や摂食状況の把握の確認、ご利用者個々の嗜好や状態に応じた食事内容・形態・食具を準備し、安全においしく食事を食べていただけるように努めています。毎月の行事を含め月2～3回の行事食や毎月おやつバイキングを行い食べる楽しみをもっていただけるようにしております。</v>
      </c>
      <c r="F36" s="159"/>
      <c r="G36" s="159"/>
      <c r="H36" s="160"/>
    </row>
    <row r="37" ht="22.5" customHeight="1">
      <c r="A37" s="7" t="str">
        <f>IFERROR(__xludf.DUMMYFUNCTION("IMPORTRANGE(""https://docs.google.com/spreadsheets/d/1vsTcEcugRZXGU84Ng3dXvNCAOD3CAaUTEbnnM7tyUJg/edit?usp=sharing"",""施設概要!A3"")"),"給食部門名")</f>
        <v>給食部門名</v>
      </c>
      <c r="B37" s="168" t="str">
        <f>'施設概要'!B3</f>
        <v>なし</v>
      </c>
      <c r="C37" s="156"/>
      <c r="D37" s="157"/>
      <c r="E37" s="162"/>
      <c r="H37" s="163"/>
    </row>
    <row r="38" ht="22.5" customHeight="1">
      <c r="A38" s="7" t="str">
        <f>IFERROR(__xludf.DUMMYFUNCTION("IMPORTRANGE(""https://docs.google.com/spreadsheets/d/1vsTcEcugRZXGU84Ng3dXvNCAOD3CAaUTEbnnM7tyUJg/edit?usp=sharing"",""施設概要!A4"")"),"電話")</f>
        <v>電話</v>
      </c>
      <c r="B38" s="168" t="str">
        <f>'施設概要'!B4</f>
        <v>025-796-3711（代）</v>
      </c>
      <c r="C38" s="156"/>
      <c r="D38" s="157"/>
      <c r="E38" s="162"/>
      <c r="H38" s="163"/>
    </row>
    <row r="39" ht="22.5" customHeight="1">
      <c r="A39" s="100" t="str">
        <f>IFERROR(__xludf.DUMMYFUNCTION("IMPORTRANGE(""https://docs.google.com/spreadsheets/d/1vsTcEcugRZXGU84Ng3dXvNCAOD3CAaUTEbnnM7tyUJg/edit?usp=sharing"",""施設概要!A5"")"),"FAX")</f>
        <v>FAX</v>
      </c>
      <c r="B39" s="168" t="str">
        <f>'施設概要'!B5</f>
        <v>025-796-3008（代）</v>
      </c>
      <c r="C39" s="156"/>
      <c r="D39" s="157"/>
      <c r="E39" s="162"/>
      <c r="H39" s="163"/>
    </row>
    <row r="40" ht="22.5" customHeight="1">
      <c r="A40" s="102" t="str">
        <f>IFERROR(__xludf.DUMMYFUNCTION("IMPORTRANGE(""https://docs.google.com/spreadsheets/d/1vsTcEcugRZXGU84Ng3dXvNCAOD3CAaUTEbnnM7tyUJg/edit?usp=sharing"",""施設概要!A6"")"),"更新日")</f>
        <v>更新日</v>
      </c>
      <c r="B40" s="170">
        <f>'施設概要'!B6</f>
        <v>46126.53084</v>
      </c>
      <c r="C40" s="156"/>
      <c r="D40" s="157"/>
      <c r="E40" s="165"/>
      <c r="F40" s="166"/>
      <c r="G40" s="166"/>
      <c r="H40" s="167"/>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80" t="s">
        <v>60</v>
      </c>
      <c r="B1" s="81"/>
      <c r="C1" s="81"/>
      <c r="D1" s="81"/>
    </row>
    <row r="2">
      <c r="A2" s="82" t="s">
        <v>61</v>
      </c>
      <c r="B2" s="83"/>
      <c r="C2" s="84" t="s">
        <v>62</v>
      </c>
      <c r="D2" s="85" t="s">
        <v>63</v>
      </c>
    </row>
    <row r="3">
      <c r="A3" s="86" t="s">
        <v>64</v>
      </c>
      <c r="B3" s="87"/>
      <c r="C3" s="88" t="b">
        <v>0</v>
      </c>
      <c r="D3" s="89"/>
    </row>
    <row r="4">
      <c r="A4" s="77"/>
      <c r="B4" s="77"/>
      <c r="C4" s="77"/>
      <c r="D4" s="77"/>
    </row>
    <row r="5">
      <c r="A5" s="90" t="s">
        <v>57</v>
      </c>
      <c r="B5" s="90" t="s">
        <v>65</v>
      </c>
      <c r="C5" s="77"/>
      <c r="D5" s="77"/>
    </row>
    <row r="6">
      <c r="A6" s="91">
        <v>46125.73023739584</v>
      </c>
      <c r="B6" s="79" t="s">
        <v>59</v>
      </c>
    </row>
    <row r="7">
      <c r="A7" s="91">
        <v>46125.735767094906</v>
      </c>
      <c r="B7" s="79" t="s">
        <v>59</v>
      </c>
    </row>
    <row r="8">
      <c r="A8" s="91">
        <v>46126.53084556713</v>
      </c>
      <c r="B8" s="79" t="s">
        <v>59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77" t="s">
        <v>56</v>
      </c>
      <c r="B1" s="77"/>
    </row>
    <row r="2">
      <c r="A2" s="77" t="s">
        <v>57</v>
      </c>
      <c r="B2" s="77" t="s">
        <v>58</v>
      </c>
    </row>
    <row r="3">
      <c r="A3" s="78">
        <v>46125.36796613426</v>
      </c>
      <c r="B3" s="79" t="s">
        <v>59</v>
      </c>
    </row>
    <row r="4">
      <c r="A4" s="78">
        <v>46125.40724770833</v>
      </c>
      <c r="B4" s="79" t="s">
        <v>59</v>
      </c>
    </row>
    <row r="5">
      <c r="A5" s="78">
        <v>46125.41648247685</v>
      </c>
      <c r="B5" s="79" t="s">
        <v>59</v>
      </c>
    </row>
    <row r="6">
      <c r="A6" s="78">
        <v>46125.431623344906</v>
      </c>
      <c r="B6" s="79" t="s">
        <v>59</v>
      </c>
    </row>
    <row r="7">
      <c r="A7" s="78">
        <v>46125.5372283912</v>
      </c>
      <c r="B7" s="79" t="s">
        <v>59</v>
      </c>
    </row>
    <row r="8">
      <c r="A8" s="78">
        <v>46125.538507164354</v>
      </c>
      <c r="B8" s="79" t="s">
        <v>59</v>
      </c>
    </row>
    <row r="9">
      <c r="A9" s="78">
        <v>46125.54240423611</v>
      </c>
      <c r="B9" s="79" t="s">
        <v>59</v>
      </c>
    </row>
    <row r="10">
      <c r="A10" s="78">
        <v>46125.7193819213</v>
      </c>
      <c r="B10" s="79" t="s">
        <v>59</v>
      </c>
    </row>
    <row r="11">
      <c r="A11" s="78">
        <v>46125.734887893515</v>
      </c>
      <c r="B11" s="79" t="s">
        <v>59</v>
      </c>
    </row>
    <row r="12">
      <c r="A12" s="78">
        <v>46126.527854189815</v>
      </c>
      <c r="B12" s="79" t="s">
        <v>59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2" t="str">
        <f>IFERROR(__xludf.DUMMYFUNCTION("IMPORTRANGE(""https://docs.google.com/spreadsheets/d/1vsTcEcugRZXGU84Ng3dXvNCAOD3CAaUTEbnnM7tyUJg/edit?usp=sharing"",""施設概要!A1"")"),"施設概要")</f>
        <v>施設概要</v>
      </c>
      <c r="B1" s="93"/>
      <c r="C1" s="93"/>
    </row>
    <row r="2" ht="22.5" customHeight="1">
      <c r="A2" s="94" t="str">
        <f>IFERROR(__xludf.DUMMYFUNCTION("IMPORTRANGE(""https://docs.google.com/spreadsheets/d/1vsTcEcugRZXGU84Ng3dXvNCAOD3CAaUTEbnnM7tyUJg/edit?usp=sharing"",""施設概要!A2"")"),"所在地")</f>
        <v>所在地</v>
      </c>
      <c r="B2" s="95" t="s">
        <v>1</v>
      </c>
      <c r="C2" s="96" t="s">
        <v>9</v>
      </c>
    </row>
    <row r="3" ht="22.5" customHeight="1">
      <c r="A3" s="7" t="str">
        <f>IFERROR(__xludf.DUMMYFUNCTION("IMPORTRANGE(""https://docs.google.com/spreadsheets/d/1vsTcEcugRZXGU84Ng3dXvNCAOD3CAaUTEbnnM7tyUJg/edit?usp=sharing"",""施設概要!A3"")"),"給食部門名")</f>
        <v>給食部門名</v>
      </c>
      <c r="B3" s="97" t="s">
        <v>13</v>
      </c>
      <c r="C3" s="98"/>
    </row>
    <row r="4" ht="22.5" customHeight="1">
      <c r="A4" s="7" t="str">
        <f>IFERROR(__xludf.DUMMYFUNCTION("IMPORTRANGE(""https://docs.google.com/spreadsheets/d/1vsTcEcugRZXGU84Ng3dXvNCAOD3CAaUTEbnnM7tyUJg/edit?usp=sharing"",""施設概要!A4"")"),"電話")</f>
        <v>電話</v>
      </c>
      <c r="B4" s="99" t="s">
        <v>15</v>
      </c>
      <c r="C4" s="98"/>
    </row>
    <row r="5" ht="22.5" customHeight="1">
      <c r="A5" s="100" t="str">
        <f>IFERROR(__xludf.DUMMYFUNCTION("IMPORTRANGE(""https://docs.google.com/spreadsheets/d/1vsTcEcugRZXGU84Ng3dXvNCAOD3CAaUTEbnnM7tyUJg/edit?usp=sharing"",""施設概要!A5"")"),"FAX")</f>
        <v>FAX</v>
      </c>
      <c r="B5" s="101" t="s">
        <v>17</v>
      </c>
      <c r="C5" s="98"/>
    </row>
    <row r="6" ht="22.5" customHeight="1">
      <c r="A6" s="102" t="str">
        <f>IFERROR(__xludf.DUMMYFUNCTION("IMPORTRANGE(""https://docs.google.com/spreadsheets/d/1vsTcEcugRZXGU84Ng3dXvNCAOD3CAaUTEbnnM7tyUJg/edit?usp=sharing"",""施設概要!A6"")"),"更新日")</f>
        <v>更新日</v>
      </c>
      <c r="B6" s="103">
        <v>46126.53083888889</v>
      </c>
      <c r="C6" s="104"/>
    </row>
  </sheetData>
  <mergeCells count="1">
    <mergeCell ref="C2:C6"/>
  </mergeCells>
  <drawing r:id="rId1"/>
</worksheet>
</file>