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enchMark" sheetId="1" r:id="rId3"/>
    <sheet state="visible" name="AUS" sheetId="2" r:id="rId4"/>
    <sheet state="visible" name="BGD" sheetId="3" r:id="rId5"/>
    <sheet state="visible" name="BHR" sheetId="4" r:id="rId6"/>
    <sheet state="visible" name="BRA" sheetId="5" r:id="rId7"/>
    <sheet state="visible" name="CAN" sheetId="6" r:id="rId8"/>
    <sheet state="visible" name="CPV" sheetId="7" r:id="rId9"/>
    <sheet state="visible" name="CHN" sheetId="8" r:id="rId10"/>
    <sheet state="visible" name="DMA" sheetId="9" r:id="rId11"/>
    <sheet state="visible" name="ESP" sheetId="10" r:id="rId12"/>
    <sheet state="visible" name="CH" sheetId="11" r:id="rId13"/>
    <sheet state="visible" name="EST" sheetId="12" r:id="rId14"/>
    <sheet state="visible" name="HKG" sheetId="13" r:id="rId15"/>
    <sheet state="visible" name="IRL" sheetId="14" r:id="rId16"/>
    <sheet state="visible" name="FRA" sheetId="15" r:id="rId17"/>
    <sheet state="visible" name="KNA" sheetId="16" r:id="rId18"/>
    <sheet state="visible" name="KWT" sheetId="17" r:id="rId19"/>
    <sheet state="visible" name="LCA" sheetId="18" r:id="rId20"/>
    <sheet state="visible" name="NZL" sheetId="19" r:id="rId21"/>
    <sheet state="visible" name="LKA" sheetId="20" r:id="rId22"/>
    <sheet state="visible" name="MYS" sheetId="21" r:id="rId23"/>
    <sheet state="visible" name="PHL" sheetId="22" r:id="rId24"/>
    <sheet state="visible" name="OMN" sheetId="23" r:id="rId25"/>
    <sheet state="visible" name="QAT" sheetId="24" r:id="rId26"/>
    <sheet state="visible" name="SAU" sheetId="25" r:id="rId27"/>
    <sheet state="visible" name="SGP" sheetId="26" r:id="rId28"/>
    <sheet state="visible" name="SWE" sheetId="27" r:id="rId29"/>
    <sheet state="visible" name="TUR" sheetId="28" r:id="rId30"/>
    <sheet state="visible" name="UAE" sheetId="29" r:id="rId31"/>
    <sheet state="visible" name="UGA" sheetId="30" r:id="rId32"/>
    <sheet state="visible" name="UK" sheetId="31" r:id="rId33"/>
    <sheet state="visible" name="USA" sheetId="32" r:id="rId34"/>
    <sheet state="visible" name="ZAF" sheetId="33" r:id="rId35"/>
  </sheets>
  <definedNames/>
  <calcPr/>
</workbook>
</file>

<file path=xl/comments1.xml><?xml version="1.0" encoding="utf-8"?>
<comments xmlns:r="http://schemas.openxmlformats.org/officeDocument/2006/relationships" xmlns="http://schemas.openxmlformats.org/spreadsheetml/2006/main">
  <authors>
    <author/>
  </authors>
  <commentList>
    <comment authorId="0" ref="L2">
      <text>
        <t xml:space="preserve">User:
Most electors are already registered in the National Register of Electors (the Register), a database of Canadian electors who are qualified to vote in federal elections and referendums. Elections Canada continually updates the Register using information from income tax forms, citizenship applications, driver's licence records, provincial permanent voters lists, and other information sources. We use the information in the Register to create lists of electors (voters lists).</t>
      </text>
    </comment>
  </commentList>
</comments>
</file>

<file path=xl/comments2.xml><?xml version="1.0" encoding="utf-8"?>
<comments xmlns:r="http://schemas.openxmlformats.org/officeDocument/2006/relationships" xmlns="http://schemas.openxmlformats.org/spreadsheetml/2006/main">
  <authors>
    <author/>
  </authors>
  <commentList>
    <comment authorId="0" ref="K6">
      <text>
        <t xml:space="preserve">User:
http://www.nyc.estemb.org/consular_information/passport</t>
      </text>
    </comment>
    <comment authorId="0" ref="K9">
      <text>
        <t xml:space="preserve">User:
http://www.nyc.estemb.org/consular_information/ordering_documents</t>
      </text>
    </comment>
    <comment authorId="0" ref="K10">
      <text>
        <t xml:space="preserve">User:
http://www.nyc.estemb.org/consular_information/ordering_documents</t>
      </text>
    </comment>
    <comment authorId="0" ref="K11">
      <text>
        <t xml:space="preserve">User:
https://www.eesti.ee/eng/topics/citizen/liiklus/liiklusvahendid/mootorsoidukid</t>
      </text>
    </comment>
  </commentList>
</comments>
</file>

<file path=xl/comments3.xml><?xml version="1.0" encoding="utf-8"?>
<comments xmlns:r="http://schemas.openxmlformats.org/officeDocument/2006/relationships" xmlns="http://schemas.openxmlformats.org/spreadsheetml/2006/main">
  <authors>
    <author/>
  </authors>
  <commentList>
    <comment authorId="0" ref="K8">
      <text>
        <t xml:space="preserve">User:
Police would also like to see people making greater use of the website www.snap.org.nz.
This is a free online service were members of the public can create a secure account to record descriptions and serial numbers of their valuables which can later be accessed if the property is stolen and then entered into the Police data base.
"The chances of getting property back, or identifying the person who stole it, are greatly increased where the serial number of stolen property is provided to Police," Sergeant Miles said.</t>
      </text>
    </comment>
  </commentList>
</comments>
</file>

<file path=xl/comments4.xml><?xml version="1.0" encoding="utf-8"?>
<comments xmlns:r="http://schemas.openxmlformats.org/officeDocument/2006/relationships" xmlns="http://schemas.openxmlformats.org/spreadsheetml/2006/main">
  <authors>
    <author/>
  </authors>
  <commentList>
    <comment authorId="0" ref="K8">
      <text>
        <t xml:space="preserve">User:
Police would also like to see people making greater use of the website www.snap.org.nz.
This is a free online service were members of the public can create a secure account to record descriptions and serial numbers of their valuables which can later be accessed if the property is stolen and then entered into the Police data base.
"The chances of getting property back, or identifying the person who stole it, are greatly increased where the serial number of stolen property is provided to Police," Sergeant Miles said.</t>
      </text>
    </comment>
  </commentList>
</comments>
</file>

<file path=xl/comments5.xml><?xml version="1.0" encoding="utf-8"?>
<comments xmlns:r="http://schemas.openxmlformats.org/officeDocument/2006/relationships" xmlns="http://schemas.openxmlformats.org/spreadsheetml/2006/main">
  <authors>
    <author/>
  </authors>
  <commentList>
    <comment authorId="0" ref="K8">
      <text>
        <t xml:space="preserve">User:
Police would also like to see people making greater use of the website www.snap.org.nz.
This is a free online service were members of the public can create a secure account to record descriptions and serial numbers of their valuables which can later be accessed if the property is stolen and then entered into the Police data base.
"The chances of getting property back, or identifying the person who stole it, are greatly increased where the serial number of stolen property is provided to Police," Sergeant Miles said.</t>
      </text>
    </comment>
  </commentList>
</comments>
</file>

<file path=xl/comments6.xml><?xml version="1.0" encoding="utf-8"?>
<comments xmlns:r="http://schemas.openxmlformats.org/officeDocument/2006/relationships" xmlns="http://schemas.openxmlformats.org/spreadsheetml/2006/main">
  <authors>
    <author/>
  </authors>
  <commentList>
    <comment authorId="0" ref="K8">
      <text>
        <t xml:space="preserve">User:
Police would also like to see people making greater use of the website www.snap.org.nz.
This is a free online service were members of the public can create a secure account to record descriptions and serial numbers of their valuables which can later be accessed if the property is stolen and then entered into the Police data base.
"The chances of getting property back, or identifying the person who stole it, are greatly increased where the serial number of stolen property is provided to Police," Sergeant Miles said.</t>
      </text>
    </comment>
  </commentList>
</comments>
</file>

<file path=xl/sharedStrings.xml><?xml version="1.0" encoding="utf-8"?>
<sst xmlns="http://schemas.openxmlformats.org/spreadsheetml/2006/main" count="2020" uniqueCount="579">
  <si>
    <t>Indicators for e-citizen services</t>
  </si>
  <si>
    <t>Australia</t>
  </si>
  <si>
    <t>Bahrain</t>
  </si>
  <si>
    <t>Bangladesh</t>
  </si>
  <si>
    <t>Brazil</t>
  </si>
  <si>
    <t>Canada</t>
  </si>
  <si>
    <t>Cape Verde</t>
  </si>
  <si>
    <t>Estonia</t>
  </si>
  <si>
    <t>France</t>
  </si>
  <si>
    <t>Hong Kong</t>
  </si>
  <si>
    <t>Kuwait</t>
  </si>
  <si>
    <t>New Zealand</t>
  </si>
  <si>
    <t>Oman</t>
  </si>
  <si>
    <t>Philippines</t>
  </si>
  <si>
    <t>Qatar</t>
  </si>
  <si>
    <t>Saudi Arabia</t>
  </si>
  <si>
    <t>St. Kitts &amp; Nevis</t>
  </si>
  <si>
    <t>St. Lucia</t>
  </si>
  <si>
    <t>Singapore</t>
  </si>
  <si>
    <t>South Africa</t>
  </si>
  <si>
    <t>Spain</t>
  </si>
  <si>
    <t>Sri Lanka</t>
  </si>
  <si>
    <t>Sweden</t>
  </si>
  <si>
    <t>Switzerland</t>
  </si>
  <si>
    <t>Turkey</t>
  </si>
  <si>
    <t>UAE</t>
  </si>
  <si>
    <t>USA</t>
  </si>
  <si>
    <t>AVERAGE</t>
  </si>
  <si>
    <t>COUNT</t>
  </si>
  <si>
    <t>Enroll  for the first time in Government elections</t>
  </si>
  <si>
    <t>Complete and lodge personal income tax return</t>
  </si>
  <si>
    <t>Obtain unemployment benefits</t>
  </si>
  <si>
    <t>Obtain child allowance</t>
  </si>
  <si>
    <t>Renew an international passport</t>
  </si>
  <si>
    <t>Renew a driver’s license</t>
  </si>
  <si>
    <t>Make an official declaration of theft to the police</t>
  </si>
  <si>
    <t>Obtain a copy of a birth certificate</t>
  </si>
  <si>
    <t>Obtain a copy of a marriage certificate</t>
  </si>
  <si>
    <t xml:space="preserve">Register a motor vehicle </t>
  </si>
  <si>
    <t>TOTAL</t>
  </si>
  <si>
    <t>RANK</t>
  </si>
  <si>
    <t>SERVICES 5-10</t>
  </si>
  <si>
    <t>Adapted from Partnership on Measuring ICT4D. 2011. FRAMEWORK FOR A SET OF EGOVERNMENT CORE INDICATORS.</t>
  </si>
  <si>
    <t>NR: Service not relevant</t>
  </si>
  <si>
    <t>Level 0: No online info about the service</t>
  </si>
  <si>
    <t>Level 1: Obtain the info from a publicly available website</t>
  </si>
  <si>
    <t>Level 2: Request printed forms or download forms from publicly accessible website</t>
  </si>
  <si>
    <t>Level 3: Fill in forms online</t>
  </si>
  <si>
    <t>Level 4: Undertake the complete process via a website</t>
  </si>
  <si>
    <t>Indicators for e-citizen services in Australia (ACT)</t>
  </si>
  <si>
    <t>NR</t>
  </si>
  <si>
    <t>NA</t>
  </si>
  <si>
    <t>Level 1
Obtain the info from a publicly available website</t>
  </si>
  <si>
    <t>Level 2
Request printed forms or download forms from publicly accessible website</t>
  </si>
  <si>
    <t>Level 3
Fill in forms online</t>
  </si>
  <si>
    <t>Level 4
Undertake the complete process via a website</t>
  </si>
  <si>
    <t>Relevant agency</t>
  </si>
  <si>
    <t>Note</t>
  </si>
  <si>
    <t>URL</t>
  </si>
  <si>
    <t>Score</t>
  </si>
  <si>
    <t>AUS</t>
  </si>
  <si>
    <t>X</t>
  </si>
  <si>
    <t>Australian Electoral Commission</t>
  </si>
  <si>
    <t>Not clear about whether form (PDF) can be transmitted or not</t>
  </si>
  <si>
    <t>Australian Taxation Office</t>
  </si>
  <si>
    <t>Have to download special software</t>
  </si>
  <si>
    <t>Dept. Human Services</t>
  </si>
  <si>
    <t>Can register intent to claim</t>
  </si>
  <si>
    <t>http://www.centrelink.gov.au/internet/internet.nsf/online_services/os_claim.htm</t>
  </si>
  <si>
    <t xml:space="preserve">Obtain child allowance: Maternal Allowance </t>
  </si>
  <si>
    <t>Parenting claim for young children for those with low incomes; otherwise children have a tax deduction</t>
  </si>
  <si>
    <t>DFAT</t>
  </si>
  <si>
    <t>Can complete form online but must then print it &amp; lodge it at post office</t>
  </si>
  <si>
    <t>ACT Gov't</t>
  </si>
  <si>
    <t xml:space="preserve">Must phyiscally go to gov't agency with Proof of Identity and residency. </t>
  </si>
  <si>
    <t>http://www.canberraconnect.act.gov.au/Services/d/driver-licence-renewal</t>
  </si>
  <si>
    <t>Make an official declaration of theft to the relevant police</t>
  </si>
  <si>
    <t>AFP</t>
  </si>
  <si>
    <t>Federal Police responsible for ACT</t>
  </si>
  <si>
    <t>http://www.police.act.gov.au/contact/report-a-crime.aspx</t>
  </si>
  <si>
    <t>http://www.ors.act.gov.au/community/births_deaths_and_marriages#I%20want%20a%20birth%20certificate</t>
  </si>
  <si>
    <t>https://www.rego.act.gov.au/RegoActBase/sub/xml/PublicRenewRegistration.xml</t>
  </si>
  <si>
    <t>Main entry:</t>
  </si>
  <si>
    <t>Persons who accessed the internet at home</t>
  </si>
  <si>
    <t>Accessing government services (%)</t>
  </si>
  <si>
    <t>Accessing government services (#)</t>
  </si>
  <si>
    <t>Persons aged 15 and over</t>
  </si>
  <si>
    <t>Persons aged 15 and over, accessed government services at home, %</t>
  </si>
  <si>
    <t>Indicators for e-citizen services in Bangladesh</t>
  </si>
  <si>
    <t>BGD</t>
  </si>
  <si>
    <t>Bangladesh Election Commission</t>
  </si>
  <si>
    <t>National Board of Revenue</t>
  </si>
  <si>
    <t>http://www.nbr-bd.org/ItReturn/Ind-Return%20English11GA.pdf</t>
  </si>
  <si>
    <t>Service is not available in Bangladesh</t>
  </si>
  <si>
    <t>Ministry of Women &amp; Children Affairs</t>
  </si>
  <si>
    <t>Very limited service. Information is not sufficient in the website.</t>
  </si>
  <si>
    <t xml:space="preserve">Department of Immigration &amp; Passports </t>
  </si>
  <si>
    <t>http://www.dip.gov.bd/?q=node/55</t>
  </si>
  <si>
    <t>Bangladesh Road Transport Agency</t>
  </si>
  <si>
    <t>http://www.brta.gov.bd/app_form_next.php</t>
  </si>
  <si>
    <t>Bangladesh Police</t>
  </si>
  <si>
    <t>Can make complaints about certain activities</t>
  </si>
  <si>
    <t>http://www.police.gov.bd/com_terror.php?category=94</t>
  </si>
  <si>
    <t>Local Government Division</t>
  </si>
  <si>
    <t>http://bris.lgd.gov.bd/pub/?pg=application_form</t>
  </si>
  <si>
    <t>Service is not available online.</t>
  </si>
  <si>
    <t>http://www.brta.gov.bd/app_form_next1.php</t>
  </si>
  <si>
    <t>Source: Access for Information (A2I), Prime Minister's Office, Bangladesh</t>
  </si>
  <si>
    <t>Indicators for e-citizen services in Bahrain</t>
  </si>
  <si>
    <t>NOT RELEVANT (PROGRAM OR SERVICE DOES NOT EXIST AT ALL)</t>
  </si>
  <si>
    <t>NOT AVAILABLE (INFORMATION/FORMS FOR SERVICE NOT AVAILABLE AT ALL ONLINE)</t>
  </si>
  <si>
    <t>BHR</t>
  </si>
  <si>
    <t>Website no longer available</t>
  </si>
  <si>
    <t>http://www.vote.bh/</t>
  </si>
  <si>
    <t>There is no personal income tax in Bahrain</t>
  </si>
  <si>
    <t>Insurance for job seekers. You must be registered in the Unemployment Registration service in order to use this service.</t>
  </si>
  <si>
    <t>Not clear if relevant</t>
  </si>
  <si>
    <t>Website under construction. Could only find forms and info for Bahraini's abroad</t>
  </si>
  <si>
    <t>http://www.gdnpr.gov.bh/</t>
  </si>
  <si>
    <t xml:space="preserve">General Directorate of Traffic (GDT) </t>
  </si>
  <si>
    <t>Need SmartCard</t>
  </si>
  <si>
    <t>Does not appear to be a specific police site or info about what to do in event of crime</t>
  </si>
  <si>
    <t>http://www.interior.gov.bh/default_en.aspx</t>
  </si>
  <si>
    <t>Could not find any info</t>
  </si>
  <si>
    <t>http://www.bahrain.bh/pubportal/wps/themes/html/EGov/en/How_Do_I/RenewVehicle.pdf</t>
  </si>
  <si>
    <t>http://www.bahrain.bh/pubportal/wps/portal/!ut/p/c5/hY3LDoIwFES_xS-4t6XQbovVQnioVBTYEBKJARVNNET9eqt7dWY5OXOgAtuhGbt9c-vOQ3OEAiqvRkMxcKmDgvscaaaJQMoc1MTupVdPtQwYjxGFmtvFd71whQoxdP_QWyiQ1aYXl-RxK-LndFz3T4OJakmiDL2qFbmmarnbZLkvVZYfZncw7WC56v38y_sxf4lESIPzqYUSKl4LZJKEGvWCp5bNtYjmM9eJBIM1lDFcTvnYZSKVcjJ5AccvDgg!/dl3/d3/L0lDU0lKSmdwcGlRb0tVUm1abVptWm1BIS9vUG9nQUVJUWhqRUNVSWdBSUFJeUZBTWh3VWhTNEpSRUFJQUdpSUFRR0RFUUFnT1dJZ0JBRWNSQUNBUjRpQUVBQUpFQUlBRVNJQVFBRWtRQWdJWklnQkFBS1JBQ0FBQSEvNEMxYjlXX05yMGdDVWd4RW1SQ1V3ZyEhLzdfODA0QTFJRzBHTzdOMDBJVUc4S0ZFNTNLODQvX3A2Vzg3ODMwMDA2OC8xODc1ODE0MDYxNDYvamF2YXguc2VydmxldC5pbmNsdWRlLnBhdGhfaW5mby8lMGVzZXJ2aWNlJTBEaXNwbGF5TmV3TW9yZUVTZXJ2aWNlcy5qc3A!/</t>
  </si>
  <si>
    <t>http://www.bahrain.bh/pubportal/wps/portal/!ut/p/c5/hY1BDoIwFETP4gn-LxRal8VKIVoUEAU2hERiIAokGoye3upenVlO3jwowbSvp_ZU39qhr8-QQ-lWmFoYOJaNnHkMrUQRjha1URGzF261UCKgbI3IpW8Wz3HDGCVi6PyhD5AjrdKOj_pxy9fPxbTrnilq2RAt47vuYnKdy-1xn2SeEEzTcw9p0xuufD__8n7MXyIQomC4NFBAySqOVJBQodqwyLCZ4it_6dgrTmEHhYTxkk1twiMhZrMXyEh8WA!!/dl3/d3/L0lDU0lKSmdwcGlRb0tVUm1abVptWm1BIS9vUG9nQUVJUWhqRUNVSWdBSUFJeUZBTWh3VWhTNEpSRUFJQUdpSUFRR0RFUUFnT1dJZ0JBRWNSQUNBUjRpQUVBQUpFQUlBRVNJQVFBRWtRQWdJWklnQkFBS1JBQ0FBQSEvNEMxYjlXX05yMGdDVWd4RW1SQ1V3ZyEhLzdfODA0QTFJRzBHTzdOMDBJVUc4S0ZFNTNLODQvNm82Vzg3ODMwMDA0MS8xODc1ODEwMzc4MTUvamF2YXguc2VydmxldC5pbmNsdWRlLnBhdGhfaW5mby8lMGVzZXJ2aWNlJTBEaXNwbGF5TmV3TW9yZUVTZXJ2aWNlcy5qc3A!/</t>
  </si>
  <si>
    <t>Not Relevant</t>
  </si>
  <si>
    <t>Not Available at all electronically</t>
  </si>
  <si>
    <t>BRA</t>
  </si>
  <si>
    <t>Everyone must possess an identity card and this is all that is needed for the elections, which happen online and results are available the following day. Obtaining Identity card is a state level service requiring physical presence.</t>
  </si>
  <si>
    <t>National Service</t>
  </si>
  <si>
    <t>https://www.receita.fazenda.gov.br/Principal/Declaracoes/declaraIRPF.htm</t>
  </si>
  <si>
    <t>National service, requires physical presence to apply</t>
  </si>
  <si>
    <t>National Service. Requires final stage physical appearance after all payments made</t>
  </si>
  <si>
    <t>State level service. Must do medical and be present with physical documentation to renew</t>
  </si>
  <si>
    <t>A state level civil police service</t>
  </si>
  <si>
    <t>State level service. All vehicles must be inspected when registering</t>
  </si>
  <si>
    <t>Indicators for e-citizen services in Canada (Ontario)</t>
  </si>
  <si>
    <t>CAN</t>
  </si>
  <si>
    <t>Elections Canada</t>
  </si>
  <si>
    <t xml:space="preserve">Most electors are already registered in the National Register of Electors (the Register), a database of Canadian electors who are qualified to vote in federal elections and referendums. </t>
  </si>
  <si>
    <t>http://www.elections.ca/content.aspx?section=vot&amp;dir=faq&amp;document=faqreg&amp;lang=e</t>
  </si>
  <si>
    <t>http://www.netfile.gc.ca/menu-eng.html</t>
  </si>
  <si>
    <t>http://www.servicecanada.gc.ca/eng/ei/application/employmentinsurance.shtml</t>
  </si>
  <si>
    <t>http://www.cra-arc.gc.ca/bnfts/tmtd-eng.html</t>
  </si>
  <si>
    <t>http://www.ppt.gc.ca/cdn/form.aspx?lang=eng&amp;region=Canada</t>
  </si>
  <si>
    <t>http://www.mto.gov.on.ca/english/dandv/driver/renewal.shtml</t>
  </si>
  <si>
    <t>Ontario (for births in that province)</t>
  </si>
  <si>
    <t>http://www.ontario.ca/en/services_for_residents/121591.html?openNav=</t>
  </si>
  <si>
    <t>http://www.ontario.ca/en/services_for_residents/ONT06_025764.html</t>
  </si>
  <si>
    <t>http://www.ontario.ca/en/services_for_residents/ONT06_025225.html?openNav=</t>
  </si>
  <si>
    <t>Government on-line activity</t>
  </si>
  <si>
    <t>2005 </t>
  </si>
  <si>
    <t>2007 </t>
  </si>
  <si>
    <t>2009 </t>
  </si>
  <si>
    <t>Searching for government related information</t>
  </si>
  <si>
    <t>Filing personal income tax</t>
  </si>
  <si>
    <t>Downloading a government form2</t>
  </si>
  <si>
    <t>Submitting a completed form</t>
  </si>
  <si>
    <t>Accessing information on a government program or service</t>
  </si>
  <si>
    <t>Communicate with government department or with an elected official</t>
  </si>
  <si>
    <t>..</t>
  </si>
  <si>
    <t>Voting in a municipal, provincial or federal election</t>
  </si>
  <si>
    <t>Providing opinion during an on-line government consultation</t>
  </si>
  <si>
    <t>Other government on-line activity</t>
  </si>
  <si>
    <t>F</t>
  </si>
  <si>
    <t>Indicators for e-citizen services in Cape Verde</t>
  </si>
  <si>
    <t>CPV</t>
  </si>
  <si>
    <t>https://portoncv.gov.cv/portal/page?_pageid=118,188596&amp;_dad=portal&amp;_schema=PORTAL&amp;p_dominio=25&amp;p_menu=28&amp;p_item=277&amp;p_ent_det=1561</t>
  </si>
  <si>
    <t>Website says forms available but that site is not accessible</t>
  </si>
  <si>
    <t>http://portoncv.gov.cv/portal/page?_pageid=118,188596&amp;_dad=portal&amp;_schema=PORTAL&amp;p_dominio=25&amp;p_menu=28&amp;p_item=275&amp;p_ent_det=1555</t>
  </si>
  <si>
    <t>Numbers/addresses on line but no specific information about theft</t>
  </si>
  <si>
    <t>http://www.policianacional.cv/index.php?option=com_content&amp;view=article&amp;id=126&amp;Itemid=139</t>
  </si>
  <si>
    <t>http://portoncv.gov.cv/portal/page?_pageid=118,188596&amp;_dad=portal&amp;_schema=PORTAL&amp;p_dominio=45&amp;p_menu=61&amp;p_item=196&amp;p_ent_det=1398</t>
  </si>
  <si>
    <t>https://portoncv.gov.cv/portal/page?_pageid=118,188596&amp;_dad=portal&amp;_schema=PORTAL&amp;p_dominio=25&amp;p_menu=28&amp;p_item=131&amp;p_ent_det=1096</t>
  </si>
  <si>
    <t>http://www.nosi.cv</t>
  </si>
  <si>
    <t>Indicators for e-citizen services China</t>
  </si>
  <si>
    <t>CHN</t>
  </si>
  <si>
    <t>Electronic entry has been piloted in some provinces such as Jiangsu.</t>
  </si>
  <si>
    <t>Local tax administration</t>
  </si>
  <si>
    <t xml:space="preserve">Electronical filing is normally for companies, which withhold the tax for their employees. Individuals can file tax via  mail or visiting local tax office. In Shanghai, individuals can also apply for a code to use online system. </t>
  </si>
  <si>
    <t>Local labor force and social security bureau</t>
  </si>
  <si>
    <t>Electronical service is limited to employers filing employees' information.</t>
  </si>
  <si>
    <t>Local public security bureau</t>
  </si>
  <si>
    <t>Local traffic management bureau</t>
  </si>
  <si>
    <t>BeiJingPolice</t>
  </si>
  <si>
    <t>Link is not working, don't know what exactly one can do online.</t>
  </si>
  <si>
    <t>hospital or local women and children health care center</t>
  </si>
  <si>
    <t>Local civil affairs bureau</t>
  </si>
  <si>
    <t>Can make appointment online.</t>
  </si>
  <si>
    <t>Indicators for e-citizen services in Dominica</t>
  </si>
  <si>
    <t>DMA</t>
  </si>
  <si>
    <t>http://www.dominica.gov.dm/cms/index.php?q=node/31</t>
  </si>
  <si>
    <t>Inland revenue service</t>
  </si>
  <si>
    <t>http://ird.gov.dm/index.php?option=com_content&amp;view=article&amp;id=134&amp;Itemid=74</t>
  </si>
  <si>
    <t>http://www.dominica.gov.dm/cms/index.php?q=node/119</t>
  </si>
  <si>
    <t>Limited info</t>
  </si>
  <si>
    <t>http://ird.gov.dm/index.php?option=com_content&amp;view=article&amp;id=114&amp;Itemid=86</t>
  </si>
  <si>
    <t>Police force not online</t>
  </si>
  <si>
    <t>http://www.dominica.gov.dm/cms/index.php?q=node/917</t>
  </si>
  <si>
    <t>http://www.dominica.gov.dm/cms/index.php?q=node/918</t>
  </si>
  <si>
    <t>Motor Vehicle License</t>
  </si>
  <si>
    <t>http://ird.gov.dm/index.php?option=com_content&amp;view=article&amp;id=115&amp;Itemid=85</t>
  </si>
  <si>
    <t>http://pera101.wordpress.com/2009/03/02/how-to-register-a-motor-vehicle-mv-in-the-philippines/</t>
  </si>
  <si>
    <t>ESP</t>
  </si>
  <si>
    <t>Instituto Nacional de Estadística</t>
  </si>
  <si>
    <t>Access to enrollment status. Need of eID or eSignature</t>
  </si>
  <si>
    <t>Agencia Tributaria</t>
  </si>
  <si>
    <t>Need of eID or eSignature</t>
  </si>
  <si>
    <t>Servicio Público de Empleo Estatal</t>
  </si>
  <si>
    <t>Tesoreria de la Seguridad Social (Sede Electronica)</t>
  </si>
  <si>
    <t>Cuerpo Nacional de Policia</t>
  </si>
  <si>
    <t>Renewal process needs to be done personally however citizens can ask for an appointment online at https://www.citapreviadnie.es/</t>
  </si>
  <si>
    <t>Direccion General de Trafico</t>
  </si>
  <si>
    <t>Web service temporaly out of service</t>
  </si>
  <si>
    <t>Ministerio de Justicia</t>
  </si>
  <si>
    <t>Need of eID or eSignature. Without eID or eSignature it is posible to request the certificate and then it is sent by postal mail.</t>
  </si>
  <si>
    <t>Registration considered as change in motor vehicle ownership. The first of this 3 steps' process can be done electronically with eID or eSignature.</t>
  </si>
  <si>
    <t>Indicators for e-citizen services in Switzerland (Geneva)</t>
  </si>
  <si>
    <t>CHE</t>
  </si>
  <si>
    <t>Online voting possible</t>
  </si>
  <si>
    <t>http://www.eda.admin.ch/eda/fr/home/topics/intorg/un/unge/gepri/manvot/manvt1.html</t>
  </si>
  <si>
    <t>Still have to return some paper documents</t>
  </si>
  <si>
    <t>http://www.getax.ch/support/getax-internet-presentation</t>
  </si>
  <si>
    <t>http://www.ge.ch/oce/services.asp#3</t>
  </si>
  <si>
    <t>http://www.ccgcavs.ch/fr/que-faisons-nous.asp/0-0-966-0-0-0/1-6-944-4-1-0-0/</t>
  </si>
  <si>
    <t>New biometric passport issued in 2010 so at this point only asking for new passport is possible</t>
  </si>
  <si>
    <t>https://www.ch-edoc-passantrag.admin.ch/antrag/antrag_start.action?request_locale=fr</t>
  </si>
  <si>
    <t>State of Geneva</t>
  </si>
  <si>
    <t>http://www.geneve.ch/san/permis-de-conduire-et-permis-d-eleve/welcome.asp?rubrique=echange-d-un-permis-de-conduire-etranger&amp;titre=Echange_d__un_permis_de_conduire_etranger</t>
  </si>
  <si>
    <t>https://www.ge.ch/police/victime-de/vol/</t>
  </si>
  <si>
    <t>http://www.ville-geneve.ch/demarches-administratives/vie-privee-egalite-citoyennete/commander-acte-naissance/</t>
  </si>
  <si>
    <t>http://www.geneve.ch/san/immatriculation/welcome.asp?rubrique=immatriculation-d-un-vehicule&amp;titre=Immatriculation_d__un_vehicule</t>
  </si>
  <si>
    <t>Indicators for e-citizen services ESTONIA</t>
  </si>
  <si>
    <t>EST</t>
  </si>
  <si>
    <t>x</t>
  </si>
  <si>
    <t>registring for elections is mostly American idea, in Europe there are voter registries against which one's eligilibility is checked</t>
  </si>
  <si>
    <t>there is a policy question whether to let people do everything online or not and a number of countries including Estonia has opted for people to "show up" to make sure that people would not claim the benefit while enjoying good weather in Canary Islands</t>
  </si>
  <si>
    <t>Used to be fully automated for a number of years but in 2008 because of the insistence of the US and the war on terror, now governments collect fingerprint information and demand personally to show up</t>
  </si>
  <si>
    <t>problem is with doctor's assessment, one would need to be present physically for the evaluation of fitness</t>
  </si>
  <si>
    <t>this is not relevant as public authorities can check it online. The same with marriage certificate, system is set up in a way that people can check relevant info about themselves online and the same for civil servants</t>
  </si>
  <si>
    <t>again, someone has to show car physically</t>
  </si>
  <si>
    <t>http://www.mnt.ee/index.php?id=13346</t>
  </si>
  <si>
    <t>Indicators for e-citizen services in Hong Kong</t>
  </si>
  <si>
    <t>HKG</t>
  </si>
  <si>
    <t>https://www.ospprdwcdc.reo.gov.hk/osp/changeLocale.do?language=en&amp;country=US</t>
  </si>
  <si>
    <t>Inland Revenue Department</t>
  </si>
  <si>
    <t>http://www.gov.hk/en/residents/taxes/etax/services/filing_of_tax_return_bir60.htm</t>
  </si>
  <si>
    <t>http://www.swd.gov.hk/en/index/site_pubsvc/page_socsecu/sub_comprehens/</t>
  </si>
  <si>
    <t>Need to sign form when picking up passport</t>
  </si>
  <si>
    <t>http://www.gov.hk/en/residents/immigration/traveldoc/hksarpassport/applyhkpassport.htm</t>
  </si>
  <si>
    <t>http://www.gov.hk/en/residents/transport/drivinglicense/renewdrivinglicense.htm</t>
  </si>
  <si>
    <t>http://www.police.gov.hk/ppp_en/02_er_room/</t>
  </si>
  <si>
    <t>No signature is required when you complete the application form online. However, you will need to sign on the printed copy of the relevant form when you collect the search result and/or certified copies.</t>
  </si>
  <si>
    <t>http://www.gov.hk/en/residents/immigration/bdmreg/applybdm.htm</t>
  </si>
  <si>
    <t>Inspection required</t>
  </si>
  <si>
    <t>http://www.gov.hk/en/residents/transport/vehicle/renewvehiclelicense.htm</t>
  </si>
  <si>
    <t>http://www.gov.hk/en/residents/</t>
  </si>
  <si>
    <t>15+</t>
  </si>
  <si>
    <t>Used Internet</t>
  </si>
  <si>
    <t>Visited gov't website</t>
  </si>
  <si>
    <t>% Internet users</t>
  </si>
  <si>
    <t>% visited gov't web site</t>
  </si>
  <si>
    <t>% Inet users visiting gov't web site</t>
  </si>
  <si>
    <t>Indicators for e-citizen services in Ireland</t>
  </si>
  <si>
    <t>IRL</t>
  </si>
  <si>
    <t>Resistrar of electors</t>
  </si>
  <si>
    <t>http://www.checktheregister.ie/PublicPages/AppForms.aspx</t>
  </si>
  <si>
    <t>Irish Tax &amp; Customs</t>
  </si>
  <si>
    <t>Revenue On-Line Service (ROS)</t>
  </si>
  <si>
    <t>http://www.revenue.ie/en/online/ros/index.html</t>
  </si>
  <si>
    <t>Dept. of Social Protection</t>
  </si>
  <si>
    <t>Jobseeker's Payment</t>
  </si>
  <si>
    <t>http://www.welfare.ie/EN/Pages/jajbapplications.aspx</t>
  </si>
  <si>
    <t>Child Benefit if invited to apply online</t>
  </si>
  <si>
    <t>https://www.welfare.ie/EN/Secure/Pages/EForms.aspx</t>
  </si>
  <si>
    <t>Passport Office</t>
  </si>
  <si>
    <t>Not possible to do online</t>
  </si>
  <si>
    <t>http://www.citizensinformation.ie/en/travel_and_recreation/travel_abroad/passports/renewing_an_irish_passport.html#ld1a9a</t>
  </si>
  <si>
    <t>Road Safety Authority</t>
  </si>
  <si>
    <t>10-year licence</t>
  </si>
  <si>
    <t>http://www.rsa.ie/en/RSA/Licensed-Drivers/Driving-licence/Renewing-your-licence/</t>
  </si>
  <si>
    <t>Garda Síochána</t>
  </si>
  <si>
    <t>No specific info about reporting theft</t>
  </si>
  <si>
    <t>http://www.garda.ie/Controller.aspx?Page=3430&amp;Lang=1</t>
  </si>
  <si>
    <t>Health Service Executive</t>
  </si>
  <si>
    <t>http://www.hse.ie/eng/services/Find_a_Service/bdm/Certificates_ie/</t>
  </si>
  <si>
    <t>Department of Transport</t>
  </si>
  <si>
    <t>Motor Tax</t>
  </si>
  <si>
    <t>https://www.motortax.ie/OMT/staticContent.do?page=renewalinfo</t>
  </si>
  <si>
    <t>Indicators for e-citizen services FRANCE</t>
  </si>
  <si>
    <t>FRA</t>
  </si>
  <si>
    <t>local townhall</t>
  </si>
  <si>
    <t>fully online for 2000 communes, at the Mairie (townhall site for others), for other communes, one can find and fill the form online but have to be posted through the postal mail.</t>
  </si>
  <si>
    <t>https://connexion.mon.service-public.fr/auth/0?spid=http://portail.msp.gouv.fr&amp;minlvl=1&amp;mode=0&amp;failure_id=0</t>
  </si>
  <si>
    <t>Ministry of economy and finance</t>
  </si>
  <si>
    <t>One can pay taxes and obtain tax credit from home</t>
  </si>
  <si>
    <t>impots.gouv.fr</t>
  </si>
  <si>
    <t>Pôle emploi</t>
  </si>
  <si>
    <t>not very clear, one should apply online but not sure the whole process can be done online.</t>
  </si>
  <si>
    <t>http://www.pole-emploi.fr/candidat/le-paiement-des-allocations-@/suarticle.jspz?id=4111</t>
  </si>
  <si>
    <t>Caisse Assurance Familiale</t>
  </si>
  <si>
    <t>Lots of different familly allowances in France. Lots of information and forms online, not clear what has to be done in each case.</t>
  </si>
  <si>
    <t>caf.fr</t>
  </si>
  <si>
    <t>http://vosdroits.service-public.fr/N360.xhtml</t>
  </si>
  <si>
    <t>Done this one recently, one has to go to Mairie as they take fingerprints there ("biometric" passeports), one can find the forms online, one has to go to the Mairie again to pick up the new passeport in person (pfff)…</t>
  </si>
  <si>
    <t>Can request new license online but: document needs to be collected in person once ready (as with passeport) and requires a declaration of loss or theft from the police or gendarmerie, in which case also need to go there in person</t>
  </si>
  <si>
    <t>https://mdel.mon.service-public.fr/declaration-perte-renouvellement-papier.html</t>
  </si>
  <si>
    <t>2 services: gendarmerie (army), more frequent in rural areas, and police which tends to be more present in urban areas. In both cases one can make a "pre-declaration" online but has to go physically to sign it on the premises of the Gendarmerie or Police</t>
  </si>
  <si>
    <t>https://www.pre-plainte-en-ligne.gouv.fr/</t>
  </si>
  <si>
    <t>depends if borne abroad or in France</t>
  </si>
  <si>
    <t xml:space="preserve">done this one recently for my daughter. Got it mailed home from my desktop. </t>
  </si>
  <si>
    <t>https://www.acte-etat-civil.fr/DemandeActe/Accueil.do</t>
  </si>
  <si>
    <t>as above</t>
  </si>
  <si>
    <t>prefecture</t>
  </si>
  <si>
    <t>http://www.france-cartegrise.fr/</t>
  </si>
  <si>
    <t>Indicators for e-citizen services St. Kitts &amp; Nevis</t>
  </si>
  <si>
    <t>KNA</t>
  </si>
  <si>
    <t>Forms were available electronically but website not currently operational</t>
  </si>
  <si>
    <t>Social Security Board</t>
  </si>
  <si>
    <t>http://www.socialsecurity.kn/ben_maternity.asp</t>
  </si>
  <si>
    <t>On UN mission website</t>
  </si>
  <si>
    <t>http://www.stkittsnevis.org/passports.html</t>
  </si>
  <si>
    <t>Police Department</t>
  </si>
  <si>
    <t>List of police stations and phone#'s but no specific info about reporting theft</t>
  </si>
  <si>
    <t>http://www.gov.kn</t>
  </si>
  <si>
    <t>Indicators for e-citizen services in Kuwait</t>
  </si>
  <si>
    <t>Ministry of Interior</t>
  </si>
  <si>
    <t>http://www.e.gov.kw/MOI_en/Pages/ServiceContent/i2620RenewPassport.aspx#</t>
  </si>
  <si>
    <t>http://www.e.gov.kw/MOI_en/Pages/ServiceContent/26358RenewLicense.aspx#</t>
  </si>
  <si>
    <t>No specific info about theft</t>
  </si>
  <si>
    <t>http://e.gov.kw/sites/kgoenglish/pageswebparts/visitors/tourism/subtopics/essintialservices_emergencies777.htm</t>
  </si>
  <si>
    <t>http://www.e.gov.kw/MOH_en/Pages/ServiceContent/Moh00271IssuanceReplicaOfBirthCertificate.aspx#</t>
  </si>
  <si>
    <t>http://www.e.gov.kw/MOI_en/Pages/ServiceContent/26228RenewVehicleLicenseForBusiness.aspx#</t>
  </si>
  <si>
    <t>LCA</t>
  </si>
  <si>
    <t>Saint Lucia Electoral Department</t>
  </si>
  <si>
    <t>Automatic voter registration on issuance of new national identification card (&gt;18 yrs)</t>
  </si>
  <si>
    <t>http://www.electoral.gov.lc/electoral/registration</t>
  </si>
  <si>
    <t>PDF form can be completed online and printed; signature required</t>
  </si>
  <si>
    <t>http://www.ird.gov.lc/PDF%20Files/Individual%20Income%20Tax%20Return%20New.pdf</t>
  </si>
  <si>
    <t>National Insurance Corporation (statutory corporation under Ministry of Finance)</t>
  </si>
  <si>
    <t>Maternal allowance dependent on national insurance contributions made</t>
  </si>
  <si>
    <t>http://stlucianic.org/benefits/short-term/maternity-benefit/</t>
  </si>
  <si>
    <t>Immigration Department</t>
  </si>
  <si>
    <t>Ministry of Communications /Works (Transport Division)</t>
  </si>
  <si>
    <t>Royal St. Lucia Police Force</t>
  </si>
  <si>
    <t>Although specific procedure for reporting theft not listed, police stations, tel. # and email is provided on website</t>
  </si>
  <si>
    <t>Civil Status Registry</t>
  </si>
  <si>
    <t>Forms available on general Government website</t>
  </si>
  <si>
    <t>http://www.stlucia.gov.lc/docs/index.htm</t>
  </si>
  <si>
    <t>http://www.stlucia.gov.lc/</t>
  </si>
  <si>
    <t>Indicators for e-citizen services in New Zealand</t>
  </si>
  <si>
    <t>NZL</t>
  </si>
  <si>
    <t>Elections New Zealand</t>
  </si>
  <si>
    <t>http://www.elections.org.nz/enrolment/how-to-enrol/how-to-enrol-to-vote.html</t>
  </si>
  <si>
    <t>Inland Revenue</t>
  </si>
  <si>
    <t>http://www.ird.govt.nz/online-services/activity/returns-payments/online-ir3-2011.html</t>
  </si>
  <si>
    <t>Ministry of Social Development</t>
  </si>
  <si>
    <t>Automatically determines which benefits elgible for</t>
  </si>
  <si>
    <t>http://www.workandincome.govt.nz/online-services/the-application-process.html</t>
  </si>
  <si>
    <t>The Department of Internal Affairs</t>
  </si>
  <si>
    <t>http://www.passports.govt.nz/Adult-passport-renewal---form</t>
  </si>
  <si>
    <t>NZ Transport Agency</t>
  </si>
  <si>
    <t>Valid 10 years</t>
  </si>
  <si>
    <t>http://www.nzta.govt.nz/licence/renewing-replacing/renewing.html</t>
  </si>
  <si>
    <t>Must report in person however details about how to get report provided</t>
  </si>
  <si>
    <t>Requires igovt ID</t>
  </si>
  <si>
    <t>https://www.bdmonline.dia.govt.nz/NonHistoricRecords/FAQ</t>
  </si>
  <si>
    <t>Registering is one-off. This for annual vehicle "licensing"</t>
  </si>
  <si>
    <t>https://transact.nzta.govt.nz/transactions/RenewVehicleLicence/entry.aspx</t>
  </si>
  <si>
    <t>Indicators for e-citizen services in Sri Lanka</t>
  </si>
  <si>
    <t>LKA</t>
  </si>
  <si>
    <t>Dept. of Elections</t>
  </si>
  <si>
    <t>http://www.slelections.gov.lk/ep.html</t>
  </si>
  <si>
    <t>Department of Inland Revenue</t>
  </si>
  <si>
    <t>http://www.inlandrevenue.gov.lk/forms.html</t>
  </si>
  <si>
    <t>Department of Immigration and Emigration</t>
  </si>
  <si>
    <t>http://www.immigration.gov.lk/web/index.php?option=com_content&amp;view=article&amp;id=143&amp;Itemid=193&amp;lang=en</t>
  </si>
  <si>
    <t>Dept. Motor Traffic</t>
  </si>
  <si>
    <t>http://www.motortraffic.gov.lk/web/index.php?option=com_content&amp;view=article&amp;id=115&amp;Itemid=141&amp;lang=en</t>
  </si>
  <si>
    <t>SLP</t>
  </si>
  <si>
    <t>http://www.police.lk/index.php</t>
  </si>
  <si>
    <t>GIC</t>
  </si>
  <si>
    <t>http://www.gic.gov.lk/gic/index.php?option=com_info&amp;id=355&amp;task=info&amp;lang=en</t>
  </si>
  <si>
    <t>http://www.gic.gov.lk/gic/index.php?option=com_info&amp;id=367&amp;task=info&amp;lang=en</t>
  </si>
  <si>
    <t xml:space="preserve">Change of registration </t>
  </si>
  <si>
    <t>http://www.motortraffic.gov.lk/web/index.php?option=com_content&amp;view=article&amp;id=119&amp;Itemid=123&amp;lang=en</t>
  </si>
  <si>
    <t>Indicators for e-citizen services in Malaysia</t>
  </si>
  <si>
    <t>MYS</t>
  </si>
  <si>
    <t>Must physically retrieve from Immigration Office</t>
  </si>
  <si>
    <t>https://eservices.imi.gov.my/myimms/myPassport?action=welcome&amp;lang=en&amp;type=26&amp;module=passport</t>
  </si>
  <si>
    <t>https://jpj.myeg.com.my/JPJSERVE/</t>
  </si>
  <si>
    <t>http://www.rmp.gov.my/defaultbase.cfm?path=main/e-perkhidmatan.cfm?mod=185</t>
  </si>
  <si>
    <t>Forms can only be used for "reference. Not encouraged to print and use stated form"</t>
  </si>
  <si>
    <t>http://www.jpn.gov.my/en/servicebirth-peninsular</t>
  </si>
  <si>
    <t>Raod tax</t>
  </si>
  <si>
    <t>https://rdtax.myeg.com.my/MYROADTAX/</t>
  </si>
  <si>
    <t>Indicators for e-citizen services in Philippines</t>
  </si>
  <si>
    <t>PHL</t>
  </si>
  <si>
    <t>COMELEC</t>
  </si>
  <si>
    <t>http://www.comelec.gov.ph/contreg/2013_elections/procedures.html</t>
  </si>
  <si>
    <t>BIR</t>
  </si>
  <si>
    <t>http://www.bir.gov.ph/</t>
  </si>
  <si>
    <t>http://dfa.gov.ph/main/index.php/renewal-of-passport</t>
  </si>
  <si>
    <t>Can submit online inquiry though not specific to a theft "not official"</t>
  </si>
  <si>
    <t>http://edesk.pnp.gov.ph/</t>
  </si>
  <si>
    <t>https://www.ecensus.com.ph/Default.aspx</t>
  </si>
  <si>
    <t>Indicators for e-citizen services in Oman</t>
  </si>
  <si>
    <t>OMN</t>
  </si>
  <si>
    <t>No personal income tax?</t>
  </si>
  <si>
    <t>Royal Oman Police</t>
  </si>
  <si>
    <t>http://www.oman.om/</t>
  </si>
  <si>
    <t>No specific information about reporting theft</t>
  </si>
  <si>
    <t>http://www.rop.gov.om/english/contactus.asp</t>
  </si>
  <si>
    <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zNfX19fOA!!/?WCM_PORTLET=PC_7_30G00O9IMSB9102BG2LM6PHSO3_WCM&amp;WCM_GLOBAL_CONTEXT=/wps/wcm/connect/EN/site/home/cr/cr2ctt/cr29/cr295/omanpassissue</t>
  </si>
  <si>
    <t>http://www.oman.om/wps/portal/!ut/p/c1/04_SB8K8xLLM9MSSzPy8xBz9CP0os3hjA3cDA39LT18Tp0AXAyMvI2_TYEdjI4NgE_1wkA6zeAMcwNEAIg83wTvE19HAyDjMzcvSx8zYxcVE388jPzdVvyA7O83RUVERAJhepzc!/dl2/d1/L0lDU0lKSWdrbUEhIS9JRFJBQUlpQ2dBek15cXchL1lCSkoxTkExTkk1MC01RncvN18zMEcwME85SU1TQjkxMDJCRzJMTTZQSFNPMy9PX19fXzM!/?WCM_PORTLET=PC_7_30G00O9IMSB9102BG2LM6PHSO3_WCM&amp;WCM_GLOBAL_CONTEXT=/wps/wcm/connect/EN/site/home/cr/cr2ctt/cr22/rendrivunglicense</t>
  </si>
  <si>
    <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0VrX19fMTM!/?WCM_PORTLET=PC_7_30G00O9IMSB9102BG2LM6PHSO3_WCM&amp;WCM_GLOBAL_CONTEXT=/wps/wcm/connect/EN/site/home/cr/cr6fpa/cr62/birthregister</t>
  </si>
  <si>
    <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1NrX19fMTE!/?WCM_PORTLET=PC_7_30G00O9IMSB9102BG2LM6PHSO3_WCM&amp;WCM_GLOBAL_CONTEXT=/wps/wcm/connect/EN/site/home/cr/cr6fpa/cr61/maregc</t>
  </si>
  <si>
    <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1BfX19fNQ!!/?WCM_PORTLET=PC_7_30G00O9IMSB9102BG2LM6PHSO3_WCM&amp;WCM_GLOBAL_CONTEXT=/wps/wcm/connect/EN/site/home/cr/cr2ctt/cr24/renregprive</t>
  </si>
  <si>
    <t>Indicators for e-citizen services in Qatar</t>
  </si>
  <si>
    <t>QAT</t>
  </si>
  <si>
    <t>Central Municipal Council</t>
  </si>
  <si>
    <t>Municipal elections</t>
  </si>
  <si>
    <t>Ministry of Economy and Finance</t>
  </si>
  <si>
    <t>Tax free?</t>
  </si>
  <si>
    <t>Ministry of Social Affairs</t>
  </si>
  <si>
    <t>The current passport must be delivered to MOI before the new one can be delivered.</t>
  </si>
  <si>
    <t>NA?</t>
  </si>
  <si>
    <t>Supreme Council of Health</t>
  </si>
  <si>
    <t>Renewal</t>
  </si>
  <si>
    <t>http://portal.www.gov.qa/wps/portal/media-center/news/individualnews/!ut/p/c5/rZBJcqswAAXPkgPYkgCDWBKmMIkYQRg2FHhgEGAqxmA4ffwPkL_K6wN01wMZeDEUc1MVU3Mbig4kIBNz2ccqwhiaEIoytCiMqGCb0FcQiEEChZy262htbAta-LTD8ghpmy6eZiKqL5vnGhbRq5XCZb2z2vc2ZSNhwSFPRl_GUVf8QPh2T2_ABlnV3cqXNf7XIebwlykQkI9bfwH0MoAUZNKvhTIC4R8W_t_F_6nr9UZT9vvl1O_hHiOJ5yTMiZzEHQQQuyl61yur1hSas5ZnTjtI-nQqjxON9Hd1vc-Hy-Q-iZyE5EHi6SwRMdCtIn1ujFW7OnOOsr1D1pTFluGiwwWdTZXFBJ23g8Fn25jPnKNGruZKygwT8SiGXhSuulqy2kmxnzSf0fMbaQKmOywtQXt16OOT6clyHf0Alzxpdt1Nnh92yfVcF67Z5DBtDB37btJQ_ahYF3Sc5OLKwLVUGWDsZzYs5EqunvIDf5XEnA!!/?highlightQuery=vote</t>
  </si>
  <si>
    <t>http://portal.www.gov.qa/wps/portal/services/inviduallandingpages/!ut/p/c5/rZHJtppAFEW_xQ_gVUHRDmkVpSACBciEJahIpwgizdfHNJMk62WS3DO_-6yzQQzeuR1fRX58FvfbsQYRiPlEckSVFkW4diwdQdOTTcXGBg19BEIQQTbxyrk1l2pxy8XFXlUxXmmOWDOw3Z1HTwtsXLGTT-6L3-ljT8bF1_YL7CU6MPa6jMfgTOer96_4Gw1-cjIEBxALCQ8lRsYiS1xLEaG523CcvWYQVHng_95mP3ldjH2LvNvoMybtFi-BiUtM--UO2frV9q39iIUQQvyzjeNF1kNfgS2Ii7T5GLPmA34gmhWhBGmBERiEEA3CL4d5Untz1HUl2br0IJxQ_1C1wejc4eiakLFng6s67yVk90FD55zNyrJIgossq48uYjLykKrRJ7AfjZ2aFHk6BQ-6d_Y6d5Dnnno9ZSJANZI8xrt3jTHHE5V4lKL0N1c4Xsqw2G3IfapTkXet9CXZ0rXp6pdbbRTq9ISb8hSqer5aAXtzb84_lvvMI0J_LvcPHv_K2jL_lfWrJZYVIOJYyLEM-_bEg9A68Jz2XZObxIHdr4WhUUhYKXmtPgUjGrNdVPVIQRSWUTYJsLmSVnjcPI3P3Y4ZjhTiybYnZJ0o01jTm9Y2UlKbqK3dZvKMO19ubGYuhOHC1cF2zBx8LkvKonLJjdA1uznrmdbTzmhON3FQW067ym2jo0Bq2bzf5WwK0VI6sD9N-U7mnFSb7a3KGdzh_KByWWMLQwNt82pFWkTXjuu4t9Ov17HCgQ!!/dl3/d3/L2dBISEvZ0FBIS9nQSEh</t>
  </si>
  <si>
    <t>http://portal.www.gov.qa/wps/portal/services/inviduallandingpages/!ut/p/c5/rY_dkmtAFIWfZR5AuqO7_VwSRvw0CTLBjSJHCYKMtBiefpw615mLqbPX3V5Va60PJGBVlz2rMmNV32U3EIFESGVP2m0lCRqeoyNoBoqpuvR9C0MEziCCOA3q-W4uzeLXi09p85iDkE5U02d3UR0KmR0MwRTqDxg0_fqjs5o4wtE6Ee7SWl7WCU12I9zQnEncK1oaQ2F6ewNB0a35yd8F8MUp8J8vQJlXqIRPvqNK0LT3hLgGj6BBQAwS8SUBQiD8PcEYC3ZVqkYsXLOfeyz-v_VYIKnydjNd2g3cIIxFiAiGBPOYR0gA50M8E-1hTrrykX4FLV_nRXtc_ON9ulpMNKLYe3ekIi_Fqd0LXu4GuozGYXSIQkvsfI7MZ7v8w1SQaR_UUD3MRyvT71aXNLuw75QTiuRyZZMXzJ3KG2UaN8AhVtLdn3piWq1xMr2dhwv2iBt1Xeb1Ug-fzRjWLmNzSgw9TdHD96OrbV3FS_FZlMas5tAA7r5vC3Bvn5UvbVeh8htL3j7A/dl3/d3/L2dBISEvZ0FBIS9nQSEh/</t>
  </si>
  <si>
    <t>http://portal.www.gov.qa/wps/portal/services/inviduallandingpages/!ut/p/c5/rY5NeoIwAAXP4gE0gQSLS35FSgIYrJINH2i0IKAVFMnp2x6g3bRv9m8GcPBFmz_KU96XlzavwQ7webYIdUvRdbgMAwfBFTNWJiWuAhMEtmAHccaq8bqSZ7muJJPEwc_ejgdiO5Al8UjkmvS2GSQ3MpCCE3rWAnLWpXISH5LUUdI9fSVdEHmIop6970zDGHHTq4CJ9uuffxfAH2ZAkAL-8mMhQiD5Q2G3UN7c2DEMUpttPPnd5av_6vIBL4tmNuybGZwhjF8g0jDUsIpVhOZgS9NRs7vV4Djr7MkatSpEc02dMI5dX9PjWzp1g0WZhkc81e7VUVKLeOFh5HDAcUeLXNVbtM-Y0SDxbryme5qb21tUcsuzwhNrBs-eDl0xHOqzIOhyuSXbIOtTK3MepiWKjezzQwW9XBG1G4Z0g5f-ciP4PXktdy5a8taqEzeCfXu_YzeQczw_TSaAepdGgGvzKI_0Gzz5BIIaOdw!/dl3/d3/L2dBISEvZ0FBIS9nQSEh/?locale=en</t>
  </si>
  <si>
    <t>http://portal.www.gov.qa/wps/portal/services/inviduallandingpages/!ut/p/c5/rZHJkqJAFEW_xQ-wMpNkXIKMAolMImwIlFIBQQRKhq9vK7o31R3Vm-539-_cuAck4JUmexaXbCjuTXYDB5CwqeDwG8TzUHMsBUPDFw2J2CqCAQYROEA69cu5NZZq8crFpYIlHIfOHW1ZgX3gkcBSbaIIpl8hawivph0oc1-KM-QFtFddRdzRzjqpVq9fyScNfnMiBDFIuJSFAiXaPB16lsRDw9QZhmgUhhsWBL-1geMcKPeJlMZnm7kPxMkOWdTLIvS7cLSPuU263LCDkEL9rzZqvzz0-wpsQVIc67fxVL_BN4xoHgoQcRRHYYwRiHbxPMm9McqKl249ir-f4sWcYFxpkuiSxicbGAXeiKzilgaj61PCLv8QnOF45YuT2xu17nw8zg5K3DW9LqpqlK-LLFyO9tl05EGaFSlXMLcei46WuPbU9HOO8gRn6blNN3pZ-1bMH_wiGVSleQ1bRe79_UorfR1W6Cjl532_fyRN62kkkjrxuWWjun9c-CXelykg-r1-_7nmd24x_mPNf3H7V9aW-q-sr-ZomoOYoSFDU_TLHQsiElNf1JGWSWJ3s924STZ0_uRXQeGZ-Hiz-CYkpcOhG_4YDoM7B4MoqsvSHTp3wLpoXbRlIhftYauDktlPyZCEVlOjXSBo6OgtB3U9XYvTx01rhLZXU0UXTZqyWLaCTV6wU94k786ezMF8T4xs58STeiPOwWM4czaiuH92JU9nSGe7hxxy29vjtAJt_Wx5xONrx3TMZbX6Acy5Apo!/dl3/d3/L2dBISEvZ0FBIS9nQSEh/</t>
  </si>
  <si>
    <t>http://portal.www.gov.qa/wps/portal/services/inviduallandingpages/!ut/p/c5/rY5HdqswAEXXwgJiCSSKhwIDxrEg9DLhYIc4FFGMC7D6nywgf5CTd-fvXpCBL7riUV2KW9V3RQsSkEn51lE0XlGg6Rx1BC2fWKpNDR4GCMQggTj362Ww1mb16tVd_WMI7dp90p0Op5NHp_Dz4DeY9-G0BrvQrKoyM5fgSviEidq5E8dg9KQTk8r3otUmjVDxfLNSDvhl9_WffRfAH0YgSEEm_1iIEAh-Xyiu_fh6sYiZt_n2wnH_dx2EP3UdQFad2OZ5Zhu4QRjLEIkYiljAAkISiLNUEPXJeu5IlM9-F85jP_gujVQ31oOrYffTPnHoVUWz49RM7uTz8wWVg6DTRnap2sbx9e4y3ifGsqsX-3KcGi3-fPUzVJBDE83hR3Aj0qOXBEMaVC9NoqVjo2LklkAy_p3ZDF_3xVvLSl5Puq5w3tIxzBWhXPAy0jTCwXRq7ojxpJ2j_dZ8kaUxufeeQRUO2PuelWBgj-rD_gZz_wD8BhMx/dl3/d3/L2dBISEvZ0FBIS9nQSEh/?locale=en</t>
  </si>
  <si>
    <t>http://portal.www.gov.qa/wps/portal/services/inviduallandingpages/!ut/p/c5/rZHLlppAFEW_xQ-wq4riOSwEBQRsHoowYQkoAiJK0by-PnaSSZLVmST3Ds9a95x7NojAa--nvshPXdHcTzdwBBEfSztxhUQRbnamiqHuEV22rTWCPgYBOEI29srpoc_V7JaCM1jl2rLK_WAp6mQr6dSpxegpOvYhnbx9Z1tVPtpVPSNLQoe1oxLZGbycLl63ok83-MUQ-EPnocQQS2T3rimLUN9qHGdvGAw3HAhBJHypr3jg_5YWDpOvNqNd6t_TUp-M1p5HVCHQa18fJJllt5lu-XsG0Z9p13R-as0CGCAqkvptSOs3-IYRK0IJIoERGIwxAsF7OI0K1QdFdWPDZcQmDeftCMNqIxPHvnv2Cga-OyCzuMX-4HiM9J59SLsuuYpF6lC91nYfz8sORc6SXRZVNSjXWZHyxLpsd0onT6qcqVhYDkXLysIjvdMpQ1mET_HlEa-0svbMUDx6RdSt1XuFzCpwmvOVVWm9r1AiZ5cDPTyj-8Pd2IHckt7gg5o-c3EOD2UMbK2pzz_a_Io9xn-0-S_s_-plMP_V61dyLCtAzLGQYxn2xY4HgRkOwic6lQQ9e_WT8db7sCKJsZJh2cJpG48-be6K4NRO0rHJ6ej1Sz7Tdw5Zodsj0WqjTQc3DWHuh3I9E-xuSnMwSfZMr4bZjIMUwMvFj62Go23rNjoXr4TiksvpaS2c4C0VDDE1PuxKXVOsTc9rGduHjKc5SvqtrR7OyM_OLld1qs7xnpJwzXtX6CVLFgvwqPuHNh_n86av-5osvgHhtvI3/dl3/d3/L2dBISEvZ0FBIS9nQSEh/</t>
  </si>
  <si>
    <t>Indicators for e-citizen services in Saudi Arabia</t>
  </si>
  <si>
    <t>SAU</t>
  </si>
  <si>
    <t>Not relevant?</t>
  </si>
  <si>
    <t xml:space="preserve"> Department of Zakat and Income Tax</t>
  </si>
  <si>
    <t>Although site indicates forms are available, none were located</t>
  </si>
  <si>
    <t>http://www.dzit.gov.sa/en/NewIncomeTaxLaw/NewIncomeTaxLaw1_3.shtml</t>
  </si>
  <si>
    <t>There is some description of public security force but no info about theft or phone #/email</t>
  </si>
  <si>
    <t>Birth registration</t>
  </si>
  <si>
    <t>Marriage substantiation</t>
  </si>
  <si>
    <t>http://www.moi.gov.sa/wps/portal/passports/!ut/p/b1/pZDLDoIwEEW_yHSGtgjLUpQ2EbBpqMjGsCCGRMCFMX6--Fq4EE2c3STnzJ1cUpGSVH19bvf1qR36-nDbK3-XZM7SRFHMHaegDZrY2MjLEzYC2xGIABZhhAIClQJoZZxXpE6vV_ibDx9GwN3nci11kFJMJJOgGTqwklNl_d_8f_MnfNv0ZEOqdwxCnN8wzZSIaID8CUDupTEaKZZgFIt5qF5BT2Cqx8eFiUe_VZWpoWvIsSuKorzoVs_EFWZUguQ!/dl4/d5/L0lDU0lKSWdrbUEhIS9JRFJBQUlpQ2dBek15cXchLzRKQ2lEb01OdEJqdEJIZmxDRUEhL1o3X0dOVlMzR0gzMU9WNTMwSVExUURRU0IyTzgwLzA!/?WCM_PORTLET=PC_Z7_GNVS3GH31OV530IQ1QDQSB2O80015717_WCM&amp;WCM_GLOBAL_CONTEXT=/wps/wcm/connect/main/Passports/Main/Services+-+Procedures1/Saudi+Passport+Procedures1/&amp;treenum1.5.1%3E&amp;listnum6</t>
  </si>
  <si>
    <t>http://www.moi.gov.sa/wps/portal/!ut/p/b1/jZDNDoIwEAafxQcw_doFq8dapS3-oVBULoaDMSSKHozPLxJPJqK9bTKT2S4r2I4VdfmoTuW9utbl-TUXg4NZ5ikZSxxRFsCt-UqIKIQR1AD7Bgh1ot1wQdwkXkJEMoj1YGZyyNYfA9PRmCsgCydw1rpVJhMA_O3jy1P4z9dG2UDOgeHchHDK-s1oTQRF_-3_o9_hb1nRIl0XaIGuxGfETZuIi2MyOelMvIGOTy7t9XJk6bFmt4v3fofK9VXvCX4koxk!/dl4/d5/L2dJQSEvUUt3QS80SmtFL1o2X0dOVlMzR0gzMTBPQkQwSVExNDk5UEoxR1Az/?WCM_GLOBAL_CONTEXT=/wps/wcm/connect/main/Individual/Home/Procedures/</t>
  </si>
  <si>
    <t>http://www.moi.gov.sa/wps/portal/publicsecurity/!ut/p/b1/rZFND4IwDIZ_kVnHl3AE0XUkg0wCwi6GAzFLBDwY4893Rjw6TbC3Js_Tt2mJIg1RY3fTp-6qp7E7P3sVHFlely5Dl7IQ18Cl6xdetkdMHAO0BkgAtlFCYwhRAHCUtVOJmucp_c2HDxWD1c-CZf7S_D_4ZT-SA1FWrPJnAApHpFRu4h1I9FI_wnfQDNj-8JpgWfTbqXOchp5chspUc-earx6UJWbn/dl4/d5/L0lDU0lKSWdrbUEhIS9JRFJBQUlpQ2dBek15cXchLzRKQ2lEb01OdEJqdEJIZmxDRUEhL1o3X0dOVlMzR0gzMUc4SDcwSVEzNU80SlJISFIyLzA!/?WCM_PORTLET=PC_Z7_GNVS3GH31G8H70IQ35O4JRHHR2n17021_WCM&amp;WCM_GLOBAL_CONTEXT=/wps/wcm/connect/main/General+Public+Security/Main/Public+Security+Organisations/</t>
  </si>
  <si>
    <t>http://www.moi.gov.sa/wps/portal/civilaffairs/!ut/p/b1/04_Sj9CPykssy0xPLMnMz0vMAfGjzOLd_cKCjd09jA3d_ZxcDDwDLZ1NLPyDDdyNjYAKIoEKnAwMXC2dDB0NDCxBCjzcQgKNgk2MDVwNiNNvgAM44tcfYkiZfqD9wal5-uH6UfitMYEqMPA38nUxDHR2dDMI9DBxMbX0gFkEVYAvHCAm4HEoIa_6eeTnpuoX5IaGRlR4ZnrqOioCAOKwGwM!/dl4/d5/L0lDU0lKSWdrbUEhIS9JRFJBQUlpQ2dBek15cXchLzRKQ2lEb01OdEJqdEJIZmxDRUEhL1o3X0dOVlMzR0gzMUdOQkQwSVE5QzQ4T1MwR0IxLzA!/?WCM_PORTLET=PC_Z7_GNVS3GH31GNBD0IQ9C48OS0GB1025245_WCM&amp;WCM_GLOBAL_CONTEXT=/wps/wcm/connect/main/Civil+Affairs/Main/Forms/</t>
  </si>
  <si>
    <t>http://www.saudi.gov.sa/wps/portal/!ut/p/c4/04_SB8K8xLLM9MSSzPy8xBz9CP0os3iTMGenYE8TIwN3X0cLA8_g4JDAwEB3Q3cLE_3g1Lz40GD9gmxHRQD1AFKF/?orgid=ministry%20of%20justice&amp;srvid=marriage%20substantiation&amp;catid=</t>
  </si>
  <si>
    <t>Indicators for e-citizen services in Singapore</t>
  </si>
  <si>
    <t>Population impacted (000s)</t>
  </si>
  <si>
    <t>% of residents</t>
  </si>
  <si>
    <t>Done online</t>
  </si>
  <si>
    <t>SGP</t>
  </si>
  <si>
    <t>Name normally entered into the register of electors of a constituency where that address is located. Not clear what the process is if not.</t>
  </si>
  <si>
    <t>Inland Revenue Authority</t>
  </si>
  <si>
    <t>http://www.iras.gov.sg/irasHome/page04.aspx?id=176</t>
  </si>
  <si>
    <t>Number of individual tax returns</t>
  </si>
  <si>
    <t>http://app1.mcys.gov.sg/Assistance/PublicAssistancePAScheme.aspx</t>
  </si>
  <si>
    <t>Not clear if this is relevant in Singapore</t>
  </si>
  <si>
    <t>Immigration &amp; Checkpoints Authority</t>
  </si>
  <si>
    <t>The number of Singaporeans that need a passport is not known. The figure shown is the number of passports issued in 2010.</t>
  </si>
  <si>
    <t>No renewal of a driving licence is required since the introduction of the photocard licence. The driving licence is valid to age 65.</t>
  </si>
  <si>
    <t>http://www.spf.gov.sg/abtspf/tp/newlicencefaq.htm</t>
  </si>
  <si>
    <t>SINGAPORE POLICE FORCE</t>
  </si>
  <si>
    <t>Theft &amp; related crimes</t>
  </si>
  <si>
    <t>https://www.psi.gov.sg/NASApp/tmf/TMFServlet?action=PROCESS&amp;page=eXtractsMainMenu&amp;p6=For%20Birth%20extract(s)</t>
  </si>
  <si>
    <t>Registry of Marriages</t>
  </si>
  <si>
    <t>https://app.rom.gov.sg/extract/rom_extract_start.asp</t>
  </si>
  <si>
    <t>Number of married/divorced</t>
  </si>
  <si>
    <t>Land transport authority</t>
  </si>
  <si>
    <t>Not clear whether fully enabled since must have account to login</t>
  </si>
  <si>
    <t>http://www.onemotoring.com.sg/publish/onemotoring/en/lta_e_services/services_for_assets.html</t>
  </si>
  <si>
    <t>Number of cars</t>
  </si>
  <si>
    <t>http://www.ecitizen.gov.sg/</t>
  </si>
  <si>
    <t>Resident population</t>
  </si>
  <si>
    <t>Resident 15+</t>
  </si>
  <si>
    <t>Indicators for e-citizen services Sweden</t>
  </si>
  <si>
    <t>SWE</t>
  </si>
  <si>
    <t>www.skatteverket.se , www.valmybndigheten.se</t>
  </si>
  <si>
    <t xml:space="preserve">You are automatically registered for election if you are 18 years old and if you are registered as a Swedish citizen. </t>
  </si>
  <si>
    <t>An application for a passport must be made in person at a police station</t>
  </si>
  <si>
    <t>Not quite relevant as there is no separate document in Sweden called marriage certificate. However, you can request on-line the form which states your marital status.</t>
  </si>
  <si>
    <t>Indicators for e-citizen services Turkey</t>
  </si>
  <si>
    <t>TUR</t>
  </si>
  <si>
    <t>High Council for Elections</t>
  </si>
  <si>
    <t>Revenue Administration</t>
  </si>
  <si>
    <t>Turkish Employment Agency</t>
  </si>
  <si>
    <t>Turkish National Police</t>
  </si>
  <si>
    <t>Directorate for Citizenship and People</t>
  </si>
  <si>
    <t xml:space="preserve">Indicators for e-citizen services in UAE </t>
  </si>
  <si>
    <t>ARE</t>
  </si>
  <si>
    <t>http://www.abudhabi.ae/egovPoolPortal_WAR/appmanager/ADeGP/Citizen?_nfpb=true&amp;_pageLabel=p16444&amp;lang=en</t>
  </si>
  <si>
    <t>http://www.abudhabi.ae/egovPoolPortal_WAR/appmanager/ADeGP/Citizen?_nfpb=true&amp;_pageLabel=p1174&amp;did=14198&amp;lang=en</t>
  </si>
  <si>
    <t>http://www.abudhabi.ae/egovPoolPortal_WAR/appmanager/ADeGP/Citizen?_nfpb=true&amp;_pageLabel=p_citizen_departments&amp;did=14180&amp;lang=en</t>
  </si>
  <si>
    <t>http://www.abudhabi.ae/egovPoolPortal_WAR/appmanager/ADeGP/Citizen?_nfpb=true&amp;_pageLabel=P800272271292922910929&amp;lang=en</t>
  </si>
  <si>
    <t>http://www.abudhabi.ae/egovPoolPortal_WAR/appmanager/ADeGP/Citizen?_nfpb=true&amp;_pageLabel=p1150&amp;did=125208&amp;lang=en</t>
  </si>
  <si>
    <t>http://www.dubai.ae/en/Lists/HowToGuide/DispForm.aspx?ID=4</t>
  </si>
  <si>
    <t>Indicators for e-citizen services Uganda</t>
  </si>
  <si>
    <t>UGA</t>
  </si>
  <si>
    <t>The Electoral Commission, Uganda</t>
  </si>
  <si>
    <t xml:space="preserve">Normally forms for registration are picked </t>
  </si>
  <si>
    <t>http://www.ec.or.ug/</t>
  </si>
  <si>
    <t>Uganda Revenue Authority</t>
  </si>
  <si>
    <t>This ia through URA website</t>
  </si>
  <si>
    <t>http://ura.go.ug/</t>
  </si>
  <si>
    <t>National Social Security Fund &amp; Ministry of Public Service</t>
  </si>
  <si>
    <t>It can be got through its web</t>
  </si>
  <si>
    <t>Ministry of Health</t>
  </si>
  <si>
    <t>www.health.go.ug</t>
  </si>
  <si>
    <t>Ministry of Internal Affairs</t>
  </si>
  <si>
    <t>online download</t>
  </si>
  <si>
    <t>www.mia.go.ug</t>
  </si>
  <si>
    <t>Uganda Police Force</t>
  </si>
  <si>
    <t>Pick printed forms</t>
  </si>
  <si>
    <t>www.upf.go.ug</t>
  </si>
  <si>
    <t>Uganda Registration Services Bureau</t>
  </si>
  <si>
    <t>www.ursb.go.ug</t>
  </si>
  <si>
    <t>Indicators for e-citizen services in UK</t>
  </si>
  <si>
    <t>GBR</t>
  </si>
  <si>
    <t>https://www.aboutmyvote.co.uk/register_to_vote/electoral_registration_applica.aspx</t>
  </si>
  <si>
    <t>You need to register for HMRC Online Services if you want to send your return online.</t>
  </si>
  <si>
    <t>http://www.direct.gov.uk/en/MoneyTaxAndBenefits/Taxes/SelfAssessmentYourTaxReturn/Completingtaxreturnsandkeepingrecords/DG_10013600</t>
  </si>
  <si>
    <t>Jobseeker's Allowance</t>
  </si>
  <si>
    <t>Child Benefit</t>
  </si>
  <si>
    <t>http://www.hmrc.gov.uk/forms/ch2-online-stubb.htm</t>
  </si>
  <si>
    <t>IPS</t>
  </si>
  <si>
    <t>Once you have completed your form in this way, we will print the information you entered onto a paper application form. This pre-printed application form will then be returned to you by post for you to sign, date and return to the IPS for processing.</t>
  </si>
  <si>
    <t>https://passports.ips.gov.uk/epa1r1a/index.aspx?c=1</t>
  </si>
  <si>
    <t>Need to renew photo which is valid for 10 years</t>
  </si>
  <si>
    <t xml:space="preserve">http://www.direct.gov.uk/en/CrimeJusticeAndTheLaw/Reportingcrimeandantisocialbehaviour/DG_181857 </t>
  </si>
  <si>
    <t>GRO</t>
  </si>
  <si>
    <t>https://www.gro.gov.uk/gro/content/certificates/default.asp</t>
  </si>
  <si>
    <t>DVLA</t>
  </si>
  <si>
    <t>Tax Disc</t>
  </si>
  <si>
    <t>https://www.taxdisc.direct.gov.uk/EvlPortalApp/app/home/intro?skin=directgov</t>
  </si>
  <si>
    <t>Indicators for e-citizen services in USA (Washington DC)</t>
  </si>
  <si>
    <t>DC Board of Elections and Ethics</t>
  </si>
  <si>
    <t>Need written signature</t>
  </si>
  <si>
    <t>Gov't of DC</t>
  </si>
  <si>
    <t>Can also use commerical software packages</t>
  </si>
  <si>
    <t>https://www.taxpayerservicecenter.com/individual/Ind_Logon.jsp?type=100</t>
  </si>
  <si>
    <t>Department of Employment Services</t>
  </si>
  <si>
    <t>Can have directly deposited to bank account</t>
  </si>
  <si>
    <t>https://does.dcnetworks.org/claimantservices/</t>
  </si>
  <si>
    <t>State Department</t>
  </si>
  <si>
    <t>Must send forms by mail</t>
  </si>
  <si>
    <t>http://travel.state.gov/passport/renew/renew_833.html</t>
  </si>
  <si>
    <t>DMV</t>
  </si>
  <si>
    <t>Some restrictions apply</t>
  </si>
  <si>
    <t>http://dmv.dc.gov/serv/dlicense/renewal_online.shtm</t>
  </si>
  <si>
    <t>DC Police</t>
  </si>
  <si>
    <t>http://mpdc.dc.gov/mpdc/cwp/view,a,1230,Q,537778,mpdcNav_GID,1523,mpdcNav,%7C31417%7C,.asp#q8</t>
  </si>
  <si>
    <t>DC Dep't Health</t>
  </si>
  <si>
    <t>Must print &amp; send by mail or use www.vitalchek.com</t>
  </si>
  <si>
    <t>http://dchealth.dc.gov/doh/cwp/view,a,3,q,573450,dohNav_GID,1787,dohNav,|33120|33139|.asp</t>
  </si>
  <si>
    <t>Renewal (in person renewals eliminated)</t>
  </si>
  <si>
    <t>http://dmv.dc.gov/serv/registration/renew_reg_online.shtm</t>
  </si>
  <si>
    <t>Indicators for e-citizen services South Africa</t>
  </si>
  <si>
    <t>ZAF</t>
  </si>
  <si>
    <t>IEC</t>
  </si>
  <si>
    <t>SARS</t>
  </si>
  <si>
    <t>http://www.services.gov.za/services/content/Home/ServicesForPeople/Theworldofwork/taxation/efilingoftaxreturnsandpayments/en_ZA</t>
  </si>
  <si>
    <t>Although forms do not actually appear to be online</t>
  </si>
  <si>
    <t>http://www.services.gov.za/services/content/Home/ServicesForPeople/Theworldofwork/unemploymentinsurancefund/unemploymentbenifitsUIF/en_ZA</t>
  </si>
  <si>
    <t>Does not seem to exist except for economically disadvantaged</t>
  </si>
  <si>
    <t>http://www.services.gov.za/services/content/Home/ServicesForPeople/Parenting/Childbenefits/childsupporgrant/en_ZA</t>
  </si>
  <si>
    <t>DHA</t>
  </si>
  <si>
    <t>http://www.dha.gov.za/</t>
  </si>
  <si>
    <t>http://www.services.gov.za/services/content/Home/ServicesForPeople/Driving/Drivingandearningtodrive/Renewaloflicence/en_ZA</t>
  </si>
  <si>
    <t>http://www.services.gov.za/services/content/Home/ServicesForPeople/Dealingwiththelaw/reportingcrime/reportingacrime/en_ZA</t>
  </si>
  <si>
    <t>"Relicense". Although forms do not actually appear to be online</t>
  </si>
  <si>
    <t>http://www.services.gov.za/services/content/Home/ServicesForPeople/Driving/Vehicleregistration/renewalofvehiclelicence/en_ZA</t>
  </si>
  <si>
    <t>Main portal:</t>
  </si>
  <si>
    <t>http://www.services.gov.za</t>
  </si>
  <si>
    <t>Has links to relevant agencies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</si>
</sst>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0;(#,##0.00)"/>
    <numFmt numFmtId="166" formatCode="m/d/yyyy h:mm:ss"/>
    <numFmt numFmtId="167" formatCode="0.0%"/>
    <numFmt numFmtId="168" formatCode="#,##0;(#,##0)"/>
  </numFmts>
  <fonts count="53">
    <font>
      <sz val="10.0"/>
      <color rgb="FF000000"/>
      <name val="Arial"/>
    </font>
    <font>
      <b/>
      <i/>
      <u/>
      <sz val="12.0"/>
      <color rgb="FF000000"/>
    </font>
    <font/>
    <font>
      <b/>
      <sz val="12.0"/>
      <color rgb="FF000000"/>
    </font>
    <font>
      <b/>
      <sz val="10.0"/>
      <color rgb="FF000000"/>
      <name val="Verdana"/>
    </font>
    <font>
      <sz val="11.0"/>
      <color rgb="FF000000"/>
    </font>
    <font>
      <sz val="10.0"/>
      <color rgb="FF000000"/>
      <name val="Verdana"/>
    </font>
    <font>
      <b/>
      <sz val="11.0"/>
      <color rgb="FF000000"/>
    </font>
    <font>
      <b/>
      <sz val="12.0"/>
      <color rgb="FF000000"/>
      <name val="Verdana"/>
    </font>
    <font>
      <u/>
      <sz val="10.0"/>
      <color rgb="FF0000FF"/>
      <name val="Verdana"/>
    </font>
    <font>
      <u/>
      <sz val="10.0"/>
      <color rgb="FF0000FF"/>
      <name val="Verdana"/>
    </font>
    <font>
      <u/>
      <sz val="10.0"/>
      <color rgb="FF0000FF"/>
      <name val="Verdana"/>
    </font>
    <font>
      <u/>
      <sz val="10.0"/>
      <color rgb="FF0000FF"/>
      <name val="Verdana"/>
    </font>
    <font>
      <u/>
      <sz val="11.0"/>
      <color rgb="FF0000FF"/>
    </font>
    <font>
      <u/>
      <sz val="10.0"/>
      <color rgb="FF0000FF"/>
      <name val="Verdana"/>
    </font>
    <font>
      <u/>
      <sz val="11.0"/>
      <color rgb="FF0000FF"/>
    </font>
    <font>
      <u/>
      <sz val="11.0"/>
      <color rgb="FF0000FF"/>
    </font>
    <font>
      <u/>
      <sz val="11.0"/>
      <color rgb="FF0000FF"/>
    </font>
    <font>
      <b/>
      <sz val="10.0"/>
      <color rgb="FF000000"/>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1.0"/>
      <color rgb="FF0000FF"/>
    </font>
    <font>
      <u/>
      <sz val="11.0"/>
      <color rgb="FF0000FF"/>
    </font>
    <font>
      <sz val="10.0"/>
      <color rgb="FF0000FF"/>
      <name val="Verdana"/>
    </font>
    <font>
      <sz val="10.0"/>
      <color rgb="FF000000"/>
    </font>
    <font>
      <sz val="11.0"/>
      <color rgb="FFFF0000"/>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1.0"/>
      <color rgb="FF0000FF"/>
    </font>
    <font>
      <b/>
      <sz val="9.0"/>
      <color rgb="FF000000"/>
    </font>
    <font>
      <sz val="9.0"/>
      <color rgb="FF000000"/>
    </font>
    <font>
      <u/>
      <sz val="11.0"/>
      <color rgb="FF0000FF"/>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b/>
      <i/>
      <u/>
      <sz val="12.0"/>
      <color rgb="FF000000"/>
    </font>
    <font>
      <u/>
      <sz val="10.0"/>
      <color rgb="FF0000FF"/>
      <name val="Verdana"/>
    </font>
    <font>
      <u/>
      <sz val="10.0"/>
      <color rgb="FF0000FF"/>
      <name val="Verdana"/>
    </font>
    <font>
      <u/>
      <sz val="11.0"/>
      <color rgb="FF0000FF"/>
    </font>
    <font>
      <u/>
      <sz val="11.0"/>
      <color rgb="FF0000FF"/>
    </font>
    <font>
      <u/>
      <sz val="11.0"/>
      <color rgb="FF0000FF"/>
    </font>
    <font>
      <u/>
      <sz val="11.0"/>
      <color rgb="FF0000FF"/>
    </font>
    <font>
      <u/>
      <sz val="7.0"/>
      <color rgb="FF0000FF"/>
    </font>
  </fonts>
  <fills count="3">
    <fill>
      <patternFill patternType="none"/>
    </fill>
    <fill>
      <patternFill patternType="lightGray"/>
    </fill>
    <fill>
      <patternFill patternType="solid">
        <fgColor rgb="FFFFFF99"/>
        <bgColor rgb="FFFFFF99"/>
      </patternFill>
    </fill>
  </fills>
  <borders count="1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border>
    <border>
      <top style="thin">
        <color rgb="FF000000"/>
      </top>
    </border>
    <border>
      <right style="thin">
        <color rgb="FF000000"/>
      </right>
    </border>
    <border>
      <left style="thin">
        <color rgb="FF000000"/>
      </lef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33">
    <xf borderId="0" fillId="0" fontId="0" numFmtId="0" xfId="0" applyAlignment="1" applyFont="1">
      <alignment readingOrder="0" shrinkToFit="0" vertical="bottom" wrapText="1"/>
    </xf>
    <xf borderId="1" fillId="0" fontId="1" numFmtId="0" xfId="0" applyAlignment="1" applyBorder="1" applyFont="1">
      <alignment horizontal="center" readingOrder="0" shrinkToFit="0" vertical="center" wrapText="0"/>
    </xf>
    <xf borderId="2" fillId="0" fontId="2" numFmtId="0" xfId="0" applyAlignment="1" applyBorder="1" applyFont="1">
      <alignment shrinkToFit="0" wrapText="1"/>
    </xf>
    <xf borderId="3" fillId="0" fontId="3" numFmtId="0" xfId="0" applyAlignment="1" applyBorder="1" applyFont="1">
      <alignment horizontal="center" readingOrder="0" shrinkToFit="0" vertical="bottom" wrapText="0"/>
    </xf>
    <xf borderId="4" fillId="0" fontId="3" numFmtId="0" xfId="0" applyAlignment="1" applyBorder="1" applyFont="1">
      <alignment horizontal="center" readingOrder="0" shrinkToFit="0" vertical="bottom" wrapText="0"/>
    </xf>
    <xf borderId="4" fillId="0" fontId="3" numFmtId="0" xfId="0" applyAlignment="1" applyBorder="1" applyFont="1">
      <alignment horizontal="center" readingOrder="0" shrinkToFit="0" vertical="bottom" wrapText="1"/>
    </xf>
    <xf borderId="5" fillId="0" fontId="3" numFmtId="0" xfId="0" applyAlignment="1" applyBorder="1" applyFont="1">
      <alignment horizontal="center" readingOrder="0" shrinkToFit="0" vertical="bottom" wrapText="0"/>
    </xf>
    <xf borderId="6" fillId="0" fontId="4" numFmtId="0" xfId="0" applyAlignment="1" applyBorder="1" applyFont="1">
      <alignment horizontal="center" readingOrder="0" shrinkToFit="0" vertical="bottom" wrapText="0"/>
    </xf>
    <xf borderId="4" fillId="0" fontId="5" numFmtId="0" xfId="0" applyAlignment="1" applyBorder="1" applyFont="1">
      <alignment horizontal="right" readingOrder="0" shrinkToFit="0" vertical="center" wrapText="0"/>
    </xf>
    <xf borderId="4" fillId="0" fontId="5" numFmtId="0" xfId="0" applyAlignment="1" applyBorder="1" applyFont="1">
      <alignment horizontal="left" readingOrder="0" shrinkToFit="0" vertical="center" wrapText="0"/>
    </xf>
    <xf borderId="4" fillId="0" fontId="5" numFmtId="0" xfId="0" applyAlignment="1" applyBorder="1" applyFont="1">
      <alignment horizontal="center" shrinkToFit="0" vertical="center" wrapText="0"/>
    </xf>
    <xf borderId="6" fillId="0" fontId="4" numFmtId="2" xfId="0" applyAlignment="1" applyBorder="1" applyFont="1" applyNumberFormat="1">
      <alignment shrinkToFit="0" vertical="bottom" wrapText="0"/>
    </xf>
    <xf borderId="0" fillId="0" fontId="6" numFmtId="0" xfId="0" applyAlignment="1" applyFont="1">
      <alignment shrinkToFit="0" vertical="bottom" wrapText="0"/>
    </xf>
    <xf borderId="4" fillId="0" fontId="5" numFmtId="0" xfId="0" applyAlignment="1" applyBorder="1" applyFont="1">
      <alignment readingOrder="0" shrinkToFit="0" vertical="center" wrapText="0"/>
    </xf>
    <xf borderId="4" fillId="0" fontId="5" numFmtId="2" xfId="0" applyAlignment="1" applyBorder="1" applyFont="1" applyNumberFormat="1">
      <alignment horizontal="center" shrinkToFit="0" vertical="center" wrapText="0"/>
    </xf>
    <xf borderId="4" fillId="0" fontId="5" numFmtId="1" xfId="0" applyAlignment="1" applyBorder="1" applyFont="1" applyNumberFormat="1">
      <alignment horizontal="center" shrinkToFit="0" vertical="center" wrapText="0"/>
    </xf>
    <xf borderId="7" fillId="0" fontId="2" numFmtId="0" xfId="0" applyAlignment="1" applyBorder="1" applyFont="1">
      <alignment shrinkToFit="0" wrapText="1"/>
    </xf>
    <xf borderId="7" fillId="0" fontId="7" numFmtId="0" xfId="0" applyAlignment="1" applyBorder="1" applyFont="1">
      <alignment readingOrder="0" shrinkToFit="0" vertical="bottom" wrapText="0"/>
    </xf>
    <xf borderId="7" fillId="0" fontId="7" numFmtId="164" xfId="0" applyAlignment="1" applyBorder="1" applyFont="1" applyNumberFormat="1">
      <alignment shrinkToFit="0" vertical="bottom" wrapText="0"/>
    </xf>
    <xf borderId="0" fillId="0" fontId="4" numFmtId="2" xfId="0" applyAlignment="1" applyFont="1" applyNumberFormat="1">
      <alignment shrinkToFit="0" vertical="bottom" wrapText="0"/>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0" fontId="7" numFmtId="2" xfId="0" applyAlignment="1" applyFont="1" applyNumberFormat="1">
      <alignment shrinkToFit="0" vertical="bottom" wrapText="0"/>
    </xf>
    <xf borderId="0" fillId="0" fontId="7" numFmtId="165" xfId="0" applyAlignment="1" applyFont="1" applyNumberFormat="1">
      <alignment shrinkToFit="0" vertical="bottom" wrapText="0"/>
    </xf>
    <xf borderId="0" fillId="2" fontId="7" numFmtId="0" xfId="0" applyAlignment="1" applyFill="1" applyFont="1">
      <alignment readingOrder="0" shrinkToFit="0" vertical="bottom" wrapText="0"/>
    </xf>
    <xf borderId="0" fillId="2" fontId="7" numFmtId="0" xfId="0" applyAlignment="1" applyFont="1">
      <alignment shrinkToFit="0" vertical="bottom" wrapText="0"/>
    </xf>
    <xf borderId="0" fillId="0" fontId="7" numFmtId="166" xfId="0" applyAlignment="1" applyFont="1" applyNumberFormat="1">
      <alignment readingOrder="0" shrinkToFit="0" vertical="bottom" wrapText="0"/>
    </xf>
    <xf borderId="0" fillId="0" fontId="4" numFmtId="2" xfId="0" applyAlignment="1" applyFont="1" applyNumberFormat="1">
      <alignment readingOrder="0" shrinkToFit="0" vertical="bottom" wrapText="0"/>
    </xf>
    <xf borderId="0" fillId="2" fontId="7" numFmtId="0" xfId="0" applyAlignment="1" applyFont="1">
      <alignment horizontal="center"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6" numFmtId="0" xfId="0" applyAlignment="1" applyFont="1">
      <alignment readingOrder="0" shrinkToFit="0" wrapText="1"/>
    </xf>
    <xf borderId="8" fillId="0" fontId="2" numFmtId="0" xfId="0" applyAlignment="1" applyBorder="1" applyFont="1">
      <alignment shrinkToFit="0" wrapText="1"/>
    </xf>
    <xf borderId="3" fillId="0" fontId="8" numFmtId="0" xfId="0" applyAlignment="1" applyBorder="1" applyFont="1">
      <alignment horizontal="center" readingOrder="0" shrinkToFit="0" vertical="center" wrapText="0"/>
    </xf>
    <xf borderId="4" fillId="0" fontId="8" numFmtId="0" xfId="0" applyAlignment="1" applyBorder="1" applyFont="1">
      <alignment horizontal="center" readingOrder="0" shrinkToFit="0" vertical="center" wrapText="0"/>
    </xf>
    <xf borderId="4" fillId="0" fontId="7" numFmtId="0" xfId="0" applyAlignment="1" applyBorder="1" applyFont="1">
      <alignment horizontal="center" readingOrder="0" shrinkToFit="0" vertical="bottom" wrapText="1"/>
    </xf>
    <xf borderId="4" fillId="0" fontId="7" numFmtId="0" xfId="0" applyAlignment="1" applyBorder="1" applyFont="1">
      <alignment horizontal="left" readingOrder="0" shrinkToFit="0" vertical="bottom" wrapText="1"/>
    </xf>
    <xf borderId="6" fillId="0" fontId="6" numFmtId="0" xfId="0" applyAlignment="1" applyBorder="1" applyFont="1">
      <alignment readingOrder="0" shrinkToFit="0" vertical="bottom" wrapText="0"/>
    </xf>
    <xf borderId="8" fillId="0" fontId="6" numFmtId="0" xfId="0" applyAlignment="1" applyBorder="1" applyFont="1">
      <alignment readingOrder="0" shrinkToFit="0" vertical="bottom" wrapText="0"/>
    </xf>
    <xf borderId="4" fillId="0" fontId="5" numFmtId="0" xfId="0" applyAlignment="1" applyBorder="1" applyFont="1">
      <alignment horizontal="center" shrinkToFit="0" vertical="center" wrapText="0"/>
    </xf>
    <xf borderId="4" fillId="0" fontId="5" numFmtId="0" xfId="0" applyAlignment="1" applyBorder="1" applyFont="1">
      <alignment horizontal="left" shrinkToFit="0" vertical="center" wrapText="0"/>
    </xf>
    <xf borderId="4" fillId="0" fontId="5" numFmtId="0" xfId="0" applyAlignment="1" applyBorder="1" applyFont="1">
      <alignment horizontal="center" readingOrder="0" shrinkToFit="0" vertical="center" wrapText="0"/>
    </xf>
    <xf borderId="4" fillId="0" fontId="5" numFmtId="0" xfId="0" applyAlignment="1" applyBorder="1" applyFont="1">
      <alignment horizontal="center" readingOrder="0" shrinkToFit="0" vertical="center" wrapText="1"/>
    </xf>
    <xf borderId="4" fillId="0" fontId="5" numFmtId="0" xfId="0" applyAlignment="1" applyBorder="1" applyFont="1">
      <alignment horizontal="left" readingOrder="0" shrinkToFit="0" vertical="center" wrapText="1"/>
    </xf>
    <xf borderId="1" fillId="0" fontId="9" numFmtId="0" xfId="0" applyAlignment="1" applyBorder="1" applyFont="1">
      <alignment shrinkToFit="0" vertical="bottom" wrapText="0"/>
    </xf>
    <xf borderId="4" fillId="0" fontId="5" numFmtId="0" xfId="0" applyAlignment="1" applyBorder="1" applyFont="1">
      <alignment shrinkToFit="0" vertical="center" wrapText="0"/>
    </xf>
    <xf borderId="4" fillId="0" fontId="10" numFmtId="0" xfId="0" applyAlignment="1" applyBorder="1" applyFont="1">
      <alignment shrinkToFit="0" vertical="center" wrapText="1"/>
    </xf>
    <xf borderId="6" fillId="0" fontId="6" numFmtId="0" xfId="0" applyAlignment="1" applyBorder="1" applyFont="1">
      <alignment shrinkToFit="0" vertical="bottom" wrapText="0"/>
    </xf>
    <xf borderId="4" fillId="0" fontId="11" numFmtId="0" xfId="0" applyAlignment="1" applyBorder="1" applyFont="1">
      <alignment readingOrder="0" shrinkToFit="0" vertical="center" wrapText="1"/>
    </xf>
    <xf borderId="4" fillId="0" fontId="5" numFmtId="0" xfId="0" applyAlignment="1" applyBorder="1" applyFont="1">
      <alignment horizontal="center" shrinkToFit="0" vertical="center" wrapText="1"/>
    </xf>
    <xf borderId="9" fillId="0" fontId="2" numFmtId="0" xfId="0" applyAlignment="1" applyBorder="1" applyFont="1">
      <alignment shrinkToFit="0" wrapText="1"/>
    </xf>
    <xf borderId="10" fillId="0" fontId="12" numFmtId="0" xfId="0" applyAlignment="1" applyBorder="1" applyFont="1">
      <alignment shrinkToFit="0" vertical="bottom" wrapText="0"/>
    </xf>
    <xf borderId="4" fillId="0" fontId="13" numFmtId="0" xfId="0" applyAlignment="1" applyBorder="1" applyFont="1">
      <alignment horizontal="left" readingOrder="0" shrinkToFit="0" vertical="center" wrapText="0"/>
    </xf>
    <xf borderId="1" fillId="0" fontId="14" numFmtId="0" xfId="0" applyAlignment="1" applyBorder="1" applyFont="1">
      <alignment readingOrder="0" shrinkToFit="0" vertical="bottom" wrapText="0"/>
    </xf>
    <xf borderId="4" fillId="0" fontId="15" numFmtId="0" xfId="0" applyAlignment="1" applyBorder="1" applyFont="1">
      <alignment readingOrder="0" shrinkToFit="0" vertical="center" wrapText="0"/>
    </xf>
    <xf borderId="4" fillId="0" fontId="16" numFmtId="0" xfId="0" applyAlignment="1" applyBorder="1" applyFont="1">
      <alignment horizontal="left" readingOrder="0" shrinkToFit="0" vertical="center" wrapText="1"/>
    </xf>
    <xf borderId="7" fillId="0" fontId="5" numFmtId="0" xfId="0" applyAlignment="1" applyBorder="1" applyFont="1">
      <alignment readingOrder="0" shrinkToFit="0" vertical="bottom" wrapText="0"/>
    </xf>
    <xf borderId="0" fillId="0" fontId="4" numFmtId="0" xfId="0" applyAlignment="1" applyFont="1">
      <alignment shrinkToFit="0" vertical="bottom" wrapText="0"/>
    </xf>
    <xf borderId="0" fillId="0" fontId="6" numFmtId="165" xfId="0" applyAlignment="1" applyFont="1" applyNumberFormat="1">
      <alignment shrinkToFit="0" vertical="bottom" wrapText="0"/>
    </xf>
    <xf borderId="0" fillId="0" fontId="6" numFmtId="3" xfId="0" applyAlignment="1" applyFont="1" applyNumberFormat="1">
      <alignment readingOrder="0" shrinkToFit="0" vertical="bottom" wrapText="0"/>
    </xf>
    <xf borderId="0" fillId="0" fontId="6" numFmtId="9" xfId="0" applyAlignment="1" applyFont="1" applyNumberFormat="1">
      <alignment readingOrder="0" shrinkToFit="0" vertical="bottom" wrapText="0"/>
    </xf>
    <xf borderId="0" fillId="0" fontId="6" numFmtId="9" xfId="0" applyAlignment="1" applyFont="1" applyNumberFormat="1">
      <alignment shrinkToFit="0" vertical="bottom" wrapText="0"/>
    </xf>
    <xf borderId="6" fillId="0" fontId="2" numFmtId="0" xfId="0" applyAlignment="1" applyBorder="1" applyFont="1">
      <alignment shrinkToFit="0" wrapText="1"/>
    </xf>
    <xf borderId="4" fillId="0" fontId="5" numFmtId="0" xfId="0" applyAlignment="1" applyBorder="1" applyFont="1">
      <alignment shrinkToFit="0" vertical="center" wrapText="1"/>
    </xf>
    <xf borderId="4" fillId="0" fontId="17"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5" numFmtId="0" xfId="0" applyAlignment="1" applyBorder="1" applyFont="1">
      <alignment horizontal="left" shrinkToFit="0" vertical="center" wrapText="1"/>
    </xf>
    <xf borderId="3" fillId="0" fontId="18" numFmtId="0" xfId="0" applyAlignment="1" applyBorder="1" applyFont="1">
      <alignment horizontal="center" readingOrder="0" shrinkToFit="0" vertical="center" wrapText="1"/>
    </xf>
    <xf borderId="4" fillId="0" fontId="18" numFmtId="0" xfId="0" applyAlignment="1" applyBorder="1" applyFont="1">
      <alignment horizontal="center" readingOrder="0" shrinkToFit="0" vertical="center" wrapText="1"/>
    </xf>
    <xf borderId="10" fillId="0" fontId="19" numFmtId="0" xfId="0" applyAlignment="1" applyBorder="1" applyFont="1">
      <alignment readingOrder="0" shrinkToFit="0" vertical="bottom" wrapText="0"/>
    </xf>
    <xf borderId="4" fillId="0" fontId="20" numFmtId="0" xfId="0" applyAlignment="1" applyBorder="1" applyFont="1">
      <alignment horizontal="left" shrinkToFit="0" vertical="center" wrapText="0"/>
    </xf>
    <xf borderId="4" fillId="0" fontId="21" numFmtId="0" xfId="0" applyAlignment="1" applyBorder="1" applyFont="1">
      <alignment shrinkToFit="0" vertical="center" wrapText="0"/>
    </xf>
    <xf borderId="1" fillId="0" fontId="2" numFmtId="0" xfId="0" applyAlignment="1" applyBorder="1" applyFont="1">
      <alignment shrinkToFit="0" wrapText="1"/>
    </xf>
    <xf borderId="0" fillId="0" fontId="22" numFmtId="0" xfId="0" applyAlignment="1" applyFont="1">
      <alignment shrinkToFit="0" vertical="bottom" wrapText="0"/>
    </xf>
    <xf borderId="11" fillId="0" fontId="23" numFmtId="0" xfId="0" applyAlignment="1" applyBorder="1" applyFont="1">
      <alignment readingOrder="0" shrinkToFit="0" vertical="bottom" wrapText="0"/>
    </xf>
    <xf borderId="2" fillId="0" fontId="24" numFmtId="0" xfId="0" applyAlignment="1" applyBorder="1" applyFont="1">
      <alignment readingOrder="0" shrinkToFit="0" vertical="bottom" wrapText="0"/>
    </xf>
    <xf borderId="3" fillId="0" fontId="2" numFmtId="0" xfId="0" applyAlignment="1" applyBorder="1" applyFont="1">
      <alignment shrinkToFit="0" wrapText="1"/>
    </xf>
    <xf borderId="4" fillId="0" fontId="4" numFmtId="0" xfId="0" applyAlignment="1" applyBorder="1" applyFont="1">
      <alignment horizontal="center" readingOrder="0" shrinkToFit="0" vertical="center" wrapText="0"/>
    </xf>
    <xf borderId="4" fillId="0" fontId="7" numFmtId="0" xfId="0" applyAlignment="1" applyBorder="1" applyFont="1">
      <alignment horizontal="center" readingOrder="0" shrinkToFit="0" vertical="bottom" wrapText="0"/>
    </xf>
    <xf borderId="4" fillId="0" fontId="7" numFmtId="0" xfId="0" applyAlignment="1" applyBorder="1" applyFont="1">
      <alignment horizontal="left" readingOrder="0" shrinkToFit="0" vertical="bottom" wrapText="0"/>
    </xf>
    <xf borderId="8" fillId="0" fontId="6" numFmtId="0" xfId="0" applyAlignment="1" applyBorder="1" applyFont="1">
      <alignment readingOrder="0" shrinkToFit="0" vertical="center" wrapText="0"/>
    </xf>
    <xf borderId="9" fillId="0" fontId="25" numFmtId="0" xfId="0" applyAlignment="1" applyBorder="1" applyFont="1">
      <alignment shrinkToFit="0" vertical="bottom" wrapText="0"/>
    </xf>
    <xf borderId="4" fillId="0" fontId="26" numFmtId="0" xfId="0" applyAlignment="1" applyBorder="1" applyFont="1">
      <alignment horizontal="left" shrinkToFit="0" vertical="center" wrapText="0"/>
    </xf>
    <xf borderId="4" fillId="0" fontId="27" numFmtId="0" xfId="0" applyAlignment="1" applyBorder="1" applyFont="1">
      <alignment shrinkToFit="0" vertical="center" wrapText="0"/>
    </xf>
    <xf borderId="6" fillId="0" fontId="28" numFmtId="0" xfId="0" applyAlignment="1" applyBorder="1" applyFont="1">
      <alignment shrinkToFit="0" vertical="bottom" wrapText="0"/>
    </xf>
    <xf borderId="7" fillId="0" fontId="6" numFmtId="0" xfId="0" applyAlignment="1" applyBorder="1" applyFont="1">
      <alignment shrinkToFit="0" wrapText="1"/>
    </xf>
    <xf borderId="4" fillId="0" fontId="5" numFmtId="0" xfId="0" applyAlignment="1" applyBorder="1" applyFont="1">
      <alignment readingOrder="0" shrinkToFit="0" vertical="center" wrapText="1"/>
    </xf>
    <xf borderId="12" fillId="0" fontId="18" numFmtId="0" xfId="0" applyAlignment="1" applyBorder="1" applyFont="1">
      <alignment readingOrder="0" shrinkToFit="0" vertical="top" wrapText="1"/>
    </xf>
    <xf borderId="13" fillId="0" fontId="18" numFmtId="0" xfId="0" applyAlignment="1" applyBorder="1" applyFont="1">
      <alignment horizontal="right" readingOrder="0" shrinkToFit="0" vertical="bottom" wrapText="1"/>
    </xf>
    <xf borderId="3" fillId="0" fontId="29" numFmtId="0" xfId="0" applyAlignment="1" applyBorder="1" applyFont="1">
      <alignment readingOrder="0" shrinkToFit="0" vertical="top" wrapText="1"/>
    </xf>
    <xf borderId="4" fillId="0" fontId="29" numFmtId="0" xfId="0" applyAlignment="1" applyBorder="1" applyFont="1">
      <alignment horizontal="right" readingOrder="0" shrinkToFit="0" vertical="bottom" wrapText="1"/>
    </xf>
    <xf borderId="4" fillId="0" fontId="30" numFmtId="0" xfId="0" applyAlignment="1" applyBorder="1" applyFont="1">
      <alignment horizontal="center" readingOrder="0" shrinkToFit="0" vertical="center" wrapText="0"/>
    </xf>
    <xf borderId="0" fillId="0" fontId="31" numFmtId="0" xfId="0" applyAlignment="1" applyFont="1">
      <alignment readingOrder="0" shrinkToFit="0" vertical="bottom" wrapText="0"/>
    </xf>
    <xf borderId="4" fillId="0" fontId="4" numFmtId="0" xfId="0" applyAlignment="1" applyBorder="1" applyFont="1">
      <alignment horizontal="center" readingOrder="0" shrinkToFit="0" vertical="center" wrapText="1"/>
    </xf>
    <xf borderId="4" fillId="0" fontId="32" numFmtId="0" xfId="0" applyAlignment="1" applyBorder="1" applyFont="1">
      <alignment horizontal="left" shrinkToFit="0" vertical="center" wrapText="1"/>
    </xf>
    <xf borderId="9" fillId="0" fontId="33" numFmtId="0" xfId="0" applyAlignment="1" applyBorder="1" applyFont="1">
      <alignment readingOrder="0" shrinkToFit="0" vertical="bottom" wrapText="0"/>
    </xf>
    <xf borderId="6" fillId="0" fontId="34" numFmtId="0" xfId="0" applyAlignment="1" applyBorder="1" applyFont="1">
      <alignment readingOrder="0" shrinkToFit="0" vertical="bottom" wrapText="0"/>
    </xf>
    <xf borderId="1" fillId="0" fontId="6" numFmtId="0" xfId="0" applyAlignment="1" applyBorder="1" applyFont="1">
      <alignment readingOrder="0" shrinkToFit="0" vertical="bottom" wrapText="0"/>
    </xf>
    <xf borderId="11" fillId="0" fontId="2" numFmtId="0" xfId="0" applyAlignment="1" applyBorder="1" applyFont="1">
      <alignment shrinkToFit="0" wrapText="1"/>
    </xf>
    <xf borderId="14" fillId="0" fontId="35" numFmtId="0" xfId="0" applyAlignment="1" applyBorder="1" applyFont="1">
      <alignment horizontal="center" shrinkToFit="0" vertical="center" wrapText="0"/>
    </xf>
    <xf borderId="4" fillId="2" fontId="5" numFmtId="0" xfId="0" applyAlignment="1" applyBorder="1" applyFont="1">
      <alignment horizontal="center" shrinkToFit="0" vertical="center" wrapText="0"/>
    </xf>
    <xf borderId="10" fillId="0" fontId="2" numFmtId="0" xfId="0" applyAlignment="1" applyBorder="1" applyFont="1">
      <alignment shrinkToFit="0" wrapText="1"/>
    </xf>
    <xf borderId="0" fillId="0" fontId="36" numFmtId="0" xfId="0" applyAlignment="1" applyFont="1">
      <alignment readingOrder="0" shrinkToFit="0" vertical="bottom" wrapText="0"/>
    </xf>
    <xf borderId="0" fillId="0" fontId="6" numFmtId="46" xfId="0" applyAlignment="1" applyFont="1" applyNumberFormat="1">
      <alignment readingOrder="0" shrinkToFit="0" vertical="bottom" wrapText="0"/>
    </xf>
    <xf borderId="0" fillId="0" fontId="6" numFmtId="167" xfId="0" applyAlignment="1" applyFont="1" applyNumberFormat="1">
      <alignment shrinkToFit="0" vertical="bottom" wrapText="0"/>
    </xf>
    <xf borderId="4" fillId="0" fontId="37" numFmtId="0" xfId="0" applyAlignment="1" applyBorder="1" applyFont="1">
      <alignment horizontal="center" readingOrder="0" shrinkToFit="0" vertical="bottom" wrapText="1"/>
    </xf>
    <xf borderId="4" fillId="0" fontId="38" numFmtId="0" xfId="0" applyAlignment="1" applyBorder="1" applyFont="1">
      <alignment horizontal="center" readingOrder="0" shrinkToFit="0" vertical="center" wrapText="1"/>
    </xf>
    <xf borderId="4" fillId="0" fontId="6" numFmtId="0" xfId="0" applyAlignment="1" applyBorder="1" applyFont="1">
      <alignment readingOrder="0" shrinkToFit="0" vertical="bottom" wrapText="0"/>
    </xf>
    <xf borderId="4" fillId="0" fontId="39" numFmtId="0" xfId="0" applyAlignment="1" applyBorder="1" applyFont="1">
      <alignment horizontal="center" readingOrder="0" shrinkToFit="0" vertical="center" wrapText="1"/>
    </xf>
    <xf borderId="4" fillId="0" fontId="2" numFmtId="0" xfId="0" applyAlignment="1" applyBorder="1" applyFont="1">
      <alignment shrinkToFit="0" wrapText="1"/>
    </xf>
    <xf borderId="4" fillId="0" fontId="38" numFmtId="0" xfId="0" applyAlignment="1" applyBorder="1" applyFont="1">
      <alignment horizontal="center" shrinkToFit="0" vertical="center" wrapText="1"/>
    </xf>
    <xf borderId="9" fillId="0" fontId="40" numFmtId="0" xfId="0" applyAlignment="1" applyBorder="1" applyFont="1">
      <alignment readingOrder="0" shrinkToFit="0" vertical="center" wrapText="0"/>
    </xf>
    <xf borderId="1" fillId="0" fontId="41" numFmtId="0" xfId="0" applyAlignment="1" applyBorder="1" applyFont="1">
      <alignment readingOrder="0" shrinkToFit="0" vertical="center" wrapText="0"/>
    </xf>
    <xf borderId="4" fillId="2" fontId="5" numFmtId="0" xfId="0" applyAlignment="1" applyBorder="1" applyFont="1">
      <alignment horizontal="center" readingOrder="0" shrinkToFit="0" vertical="center" wrapText="1"/>
    </xf>
    <xf borderId="4" fillId="0" fontId="42" numFmtId="0" xfId="0" applyAlignment="1" applyBorder="1" applyFont="1">
      <alignment shrinkToFit="0" vertical="center" wrapText="0"/>
    </xf>
    <xf borderId="4" fillId="0" fontId="6" numFmtId="0" xfId="0" applyAlignment="1" applyBorder="1" applyFont="1">
      <alignment shrinkToFit="0" vertical="center" wrapText="0"/>
    </xf>
    <xf borderId="4" fillId="0" fontId="43" numFmtId="0" xfId="0" applyAlignment="1" applyBorder="1" applyFont="1">
      <alignment shrinkToFit="0" vertical="center" wrapText="1"/>
    </xf>
    <xf borderId="4" fillId="0" fontId="44" numFmtId="0" xfId="0" applyAlignment="1" applyBorder="1" applyFont="1">
      <alignment readingOrder="0" shrinkToFit="0" vertical="center" wrapText="0"/>
    </xf>
    <xf borderId="1" fillId="0" fontId="45" numFmtId="0" xfId="0" applyAlignment="1" applyBorder="1" applyFont="1">
      <alignment horizontal="left" readingOrder="0" shrinkToFit="0" vertical="center" wrapText="0"/>
    </xf>
    <xf borderId="3" fillId="0" fontId="8" numFmtId="0" xfId="0" applyAlignment="1" applyBorder="1" applyFont="1">
      <alignment horizontal="center" shrinkToFit="0" vertical="center" wrapText="0"/>
    </xf>
    <xf borderId="0" fillId="0" fontId="6" numFmtId="0" xfId="0" applyAlignment="1" applyFont="1">
      <alignment shrinkToFit="0" wrapText="1"/>
    </xf>
    <xf borderId="0" fillId="0" fontId="6" numFmtId="168" xfId="0" applyAlignment="1" applyFont="1" applyNumberFormat="1">
      <alignment readingOrder="0" shrinkToFit="0" vertical="bottom" wrapText="0"/>
    </xf>
    <xf borderId="0" fillId="0" fontId="6" numFmtId="9" xfId="0" applyAlignment="1" applyFont="1" applyNumberFormat="1">
      <alignment readingOrder="0" shrinkToFit="0" wrapText="1"/>
    </xf>
    <xf borderId="0" fillId="0" fontId="6" numFmtId="168" xfId="0" applyAlignment="1" applyFont="1" applyNumberFormat="1">
      <alignment shrinkToFit="0" vertical="bottom" wrapText="0"/>
    </xf>
    <xf borderId="4" fillId="0" fontId="46" numFmtId="0" xfId="0" applyAlignment="1" applyBorder="1" applyFont="1">
      <alignment horizontal="center" shrinkToFit="0" vertical="center" wrapText="1"/>
    </xf>
    <xf borderId="6" fillId="0" fontId="47" numFmtId="0" xfId="0" applyAlignment="1" applyBorder="1" applyFont="1">
      <alignment shrinkToFit="0" vertical="bottom" wrapText="0"/>
    </xf>
    <xf borderId="1" fillId="0" fontId="48" numFmtId="0" xfId="0" applyAlignment="1" applyBorder="1" applyFont="1">
      <alignment horizontal="left" readingOrder="0" shrinkToFit="0" vertical="bottom" wrapText="0"/>
    </xf>
    <xf borderId="4" fillId="0" fontId="6" numFmtId="0" xfId="0" applyAlignment="1" applyBorder="1" applyFont="1">
      <alignment horizontal="center" readingOrder="0" shrinkToFit="0" vertical="center" wrapText="0"/>
    </xf>
    <xf borderId="9" fillId="0" fontId="49" numFmtId="0" xfId="0" applyAlignment="1" applyBorder="1" applyFont="1">
      <alignment horizontal="left" readingOrder="0" shrinkToFit="0" vertical="bottom" wrapText="0"/>
    </xf>
    <xf borderId="10" fillId="0" fontId="50" numFmtId="0" xfId="0" applyAlignment="1" applyBorder="1" applyFont="1">
      <alignment horizontal="left" readingOrder="0" shrinkToFit="0" vertical="bottom" wrapText="0"/>
    </xf>
    <xf borderId="6" fillId="0" fontId="51" numFmtId="0" xfId="0" applyAlignment="1" applyBorder="1" applyFont="1">
      <alignment horizontal="left" readingOrder="0" shrinkToFit="0" vertical="bottom" wrapText="0"/>
    </xf>
    <xf borderId="10" fillId="0" fontId="52" numFmtId="0" xfId="0" applyAlignment="1" applyBorder="1" applyFont="1">
      <alignment readingOrder="0" shrinkToFit="0" vertical="bottom" wrapText="0"/>
    </xf>
    <xf borderId="4" fillId="0" fontId="6"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35" Type="http://schemas.openxmlformats.org/officeDocument/2006/relationships/worksheet" Target="worksheets/sheet33.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eda.admin.ch/eda/fr/home/topics/intorg/un/unge/gepri/manvot/manvt1.html" TargetMode="External"/><Relationship Id="rId2" Type="http://schemas.openxmlformats.org/officeDocument/2006/relationships/hyperlink" Target="http://www.getax.ch/support/getax-internet-presentation" TargetMode="External"/><Relationship Id="rId3" Type="http://schemas.openxmlformats.org/officeDocument/2006/relationships/hyperlink" Target="http://www.ge.ch/oce/services.asp" TargetMode="External"/><Relationship Id="rId4" Type="http://schemas.openxmlformats.org/officeDocument/2006/relationships/hyperlink" Target="http://www.ccgcavs.ch/fr/que-faisons-nous.asp/0-0-966-0-0-0/1-6-944-4-1-0-0/" TargetMode="External"/><Relationship Id="rId10" Type="http://schemas.openxmlformats.org/officeDocument/2006/relationships/drawing" Target="../drawings/drawing11.xml"/><Relationship Id="rId9" Type="http://schemas.openxmlformats.org/officeDocument/2006/relationships/hyperlink" Target="http://www.geneve.ch/san/immatriculation/welcome.asp?rubrique=immatriculation-d-un-vehicule&amp;titre=Immatriculation_d__un_vehicule" TargetMode="External"/><Relationship Id="rId5" Type="http://schemas.openxmlformats.org/officeDocument/2006/relationships/hyperlink" Target="https://www.ch-edoc-passantrag.admin.ch/antrag/antrag_start.action?request_locale=fr" TargetMode="External"/><Relationship Id="rId6" Type="http://schemas.openxmlformats.org/officeDocument/2006/relationships/hyperlink" Target="http://www.geneve.ch/san/permis-de-conduire-et-permis-d-eleve/welcome.asp?rubrique=echange-d-un-permis-de-conduire-etranger&amp;titre=Echange_d__un_permis_de_conduire_etranger" TargetMode="External"/><Relationship Id="rId7" Type="http://schemas.openxmlformats.org/officeDocument/2006/relationships/hyperlink" Target="https://www.ge.ch/police/victime-de/vol/" TargetMode="External"/><Relationship Id="rId8" Type="http://schemas.openxmlformats.org/officeDocument/2006/relationships/hyperlink" Target="http://www.ville-geneve.ch/demarches-administratives/vie-privee-egalite-citoyennete/commander-acte-naissance/" TargetMode="External"/></Relationships>
</file>

<file path=xl/worksheets/_rels/sheet1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www.mnt.ee/index.php?id=13346" TargetMode="External"/><Relationship Id="rId3" Type="http://schemas.openxmlformats.org/officeDocument/2006/relationships/drawing" Target="../drawings/drawing1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1" Type="http://schemas.openxmlformats.org/officeDocument/2006/relationships/hyperlink" Target="http://www.gov.hk/en/residents/" TargetMode="External"/><Relationship Id="rId10" Type="http://schemas.openxmlformats.org/officeDocument/2006/relationships/hyperlink" Target="http://www.gov.hk/en/residents/transport/vehicle/renewvehiclelicense.htm" TargetMode="External"/><Relationship Id="rId13" Type="http://schemas.openxmlformats.org/officeDocument/2006/relationships/vmlDrawing" Target="../drawings/vmlDrawing3.vml"/><Relationship Id="rId12" Type="http://schemas.openxmlformats.org/officeDocument/2006/relationships/drawing" Target="../drawings/drawing13.xml"/><Relationship Id="rId1" Type="http://schemas.openxmlformats.org/officeDocument/2006/relationships/comments" Target="../comments3.xml"/><Relationship Id="rId2" Type="http://schemas.openxmlformats.org/officeDocument/2006/relationships/hyperlink" Target="https://www.ospprdwcdc.reo.gov.hk/osp/changeLocale.do?language=en&amp;country=US" TargetMode="External"/><Relationship Id="rId3" Type="http://schemas.openxmlformats.org/officeDocument/2006/relationships/hyperlink" Target="http://www.gov.hk/en/residents/taxes/etax/services/filing_of_tax_return_bir60.htm" TargetMode="External"/><Relationship Id="rId4" Type="http://schemas.openxmlformats.org/officeDocument/2006/relationships/hyperlink" Target="http://www.swd.gov.hk/en/index/site_pubsvc/page_socsecu/sub_comprehens/" TargetMode="External"/><Relationship Id="rId9" Type="http://schemas.openxmlformats.org/officeDocument/2006/relationships/hyperlink" Target="http://www.gov.hk/en/residents/immigration/bdmreg/applybdm.htm" TargetMode="External"/><Relationship Id="rId5" Type="http://schemas.openxmlformats.org/officeDocument/2006/relationships/hyperlink" Target="http://www.gov.hk/en/residents/immigration/traveldoc/hksarpassport/applyhkpassport.htm" TargetMode="External"/><Relationship Id="rId6" Type="http://schemas.openxmlformats.org/officeDocument/2006/relationships/hyperlink" Target="http://www.gov.hk/en/residents/transport/drivinglicense/renewdrivinglicense.htm" TargetMode="External"/><Relationship Id="rId7" Type="http://schemas.openxmlformats.org/officeDocument/2006/relationships/hyperlink" Target="http://www.police.gov.hk/ppp_en/02_er_room/" TargetMode="External"/><Relationship Id="rId8" Type="http://schemas.openxmlformats.org/officeDocument/2006/relationships/hyperlink" Target="http://www.gov.hk/en/residents/immigration/bdmreg/applybdm.htm" TargetMode="External"/></Relationships>
</file>

<file path=xl/worksheets/_rels/sheet14.xml.rels><?xml version="1.0" encoding="UTF-8" standalone="yes"?><Relationships xmlns="http://schemas.openxmlformats.org/package/2006/relationships"><Relationship Id="rId11" Type="http://schemas.openxmlformats.org/officeDocument/2006/relationships/hyperlink" Target="http://pera101.wordpress.com/2009/03/02/how-to-register-a-motor-vehicle-mv-in-the-philippines/" TargetMode="External"/><Relationship Id="rId10" Type="http://schemas.openxmlformats.org/officeDocument/2006/relationships/hyperlink" Target="https://www.motortax.ie/OMT/staticContent.do?page=renewalinfo" TargetMode="External"/><Relationship Id="rId12" Type="http://schemas.openxmlformats.org/officeDocument/2006/relationships/drawing" Target="../drawings/drawing14.xml"/><Relationship Id="rId1" Type="http://schemas.openxmlformats.org/officeDocument/2006/relationships/hyperlink" Target="http://www.checktheregister.ie/PublicPages/AppForms.aspx" TargetMode="External"/><Relationship Id="rId2" Type="http://schemas.openxmlformats.org/officeDocument/2006/relationships/hyperlink" Target="http://www.revenue.ie/en/online/ros/index.html" TargetMode="External"/><Relationship Id="rId3" Type="http://schemas.openxmlformats.org/officeDocument/2006/relationships/hyperlink" Target="http://www.welfare.ie/EN/Pages/jajbapplications.aspx" TargetMode="External"/><Relationship Id="rId4" Type="http://schemas.openxmlformats.org/officeDocument/2006/relationships/hyperlink" Target="https://www.welfare.ie/EN/Secure/Pages/EForms.aspx" TargetMode="External"/><Relationship Id="rId9" Type="http://schemas.openxmlformats.org/officeDocument/2006/relationships/hyperlink" Target="http://www.hse.ie/eng/services/Find_a_Service/bdm/Certificates_ie/" TargetMode="External"/><Relationship Id="rId5" Type="http://schemas.openxmlformats.org/officeDocument/2006/relationships/hyperlink" Target="http://www.citizensinformation.ie/en/travel_and_recreation/travel_abroad/passports/renewing_an_irish_passport.html" TargetMode="External"/><Relationship Id="rId6" Type="http://schemas.openxmlformats.org/officeDocument/2006/relationships/hyperlink" Target="http://www.rsa.ie/en/RSA/Licensed-Drivers/Driving-licence/Renewing-your-licence/" TargetMode="External"/><Relationship Id="rId7" Type="http://schemas.openxmlformats.org/officeDocument/2006/relationships/hyperlink" Target="http://www.garda.ie/Controller.aspx?Page=3430&amp;Lang=1" TargetMode="External"/><Relationship Id="rId8" Type="http://schemas.openxmlformats.org/officeDocument/2006/relationships/hyperlink" Target="http://www.hse.ie/eng/services/Find_a_Service/bdm/Certificates_ie/" TargetMode="External"/></Relationships>
</file>

<file path=xl/worksheets/_rels/sheet15.xml.rels><?xml version="1.0" encoding="UTF-8" standalone="yes"?><Relationships xmlns="http://schemas.openxmlformats.org/package/2006/relationships"><Relationship Id="rId10" Type="http://schemas.openxmlformats.org/officeDocument/2006/relationships/drawing" Target="../drawings/drawing15.xml"/><Relationship Id="rId1" Type="http://schemas.openxmlformats.org/officeDocument/2006/relationships/hyperlink" Target="https://connexion.mon.service-public.fr/auth/0?spid=http://portail.msp.gouv.fr&amp;minlvl=1&amp;mode=0&amp;failure_id=0" TargetMode="External"/><Relationship Id="rId2" Type="http://schemas.openxmlformats.org/officeDocument/2006/relationships/hyperlink" Target="http://impots.gouv.fr" TargetMode="External"/><Relationship Id="rId3" Type="http://schemas.openxmlformats.org/officeDocument/2006/relationships/hyperlink" Target="http://www.pole-emploi.fr/candidat/le-paiement-des-allocations-@/suarticle.jspz?id=4111" TargetMode="External"/><Relationship Id="rId4" Type="http://schemas.openxmlformats.org/officeDocument/2006/relationships/hyperlink" Target="http://caf.fr" TargetMode="External"/><Relationship Id="rId9" Type="http://schemas.openxmlformats.org/officeDocument/2006/relationships/hyperlink" Target="http://www.france-cartegrise.fr/" TargetMode="External"/><Relationship Id="rId5" Type="http://schemas.openxmlformats.org/officeDocument/2006/relationships/hyperlink" Target="http://vosdroits.service-public.fr/N360.xhtml" TargetMode="External"/><Relationship Id="rId6" Type="http://schemas.openxmlformats.org/officeDocument/2006/relationships/hyperlink" Target="https://mdel.mon.service-public.fr/declaration-perte-renouvellement-papier.html" TargetMode="External"/><Relationship Id="rId7" Type="http://schemas.openxmlformats.org/officeDocument/2006/relationships/hyperlink" Target="https://www.pre-plainte-en-ligne.gouv.fr/" TargetMode="External"/><Relationship Id="rId8" Type="http://schemas.openxmlformats.org/officeDocument/2006/relationships/hyperlink" Target="https://www.acte-etat-civil.fr/DemandeActe/Accueil.d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socialsecurity.kn/ben_maternity.asp" TargetMode="External"/><Relationship Id="rId2" Type="http://schemas.openxmlformats.org/officeDocument/2006/relationships/hyperlink" Target="http://www.stkittsnevis.org/passports.html" TargetMode="External"/><Relationship Id="rId3" Type="http://schemas.openxmlformats.org/officeDocument/2006/relationships/hyperlink" Target="http://www.gov.kn"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www.e.gov.kw/MOI_en/Pages/ServiceContent/i2620RenewPassport.aspx" TargetMode="External"/><Relationship Id="rId2" Type="http://schemas.openxmlformats.org/officeDocument/2006/relationships/hyperlink" Target="http://www.e.gov.kw/MOI_en/Pages/ServiceContent/26358RenewLicense.aspx" TargetMode="External"/><Relationship Id="rId3" Type="http://schemas.openxmlformats.org/officeDocument/2006/relationships/hyperlink" Target="http://e.gov.kw/sites/kgoenglish/pageswebparts/visitors/tourism/subtopics/essintialservices_emergencies777.htm" TargetMode="External"/><Relationship Id="rId4" Type="http://schemas.openxmlformats.org/officeDocument/2006/relationships/hyperlink" Target="http://www.e.gov.kw/MOH_en/Pages/ServiceContent/Moh00271IssuanceReplicaOfBirthCertificate.aspx" TargetMode="External"/><Relationship Id="rId5" Type="http://schemas.openxmlformats.org/officeDocument/2006/relationships/hyperlink" Target="http://www.e.gov.kw/MOI_en/Pages/ServiceContent/26228RenewVehicleLicenseForBusiness.aspx" TargetMode="External"/><Relationship Id="rId6"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www.electoral.gov.lc/electoral/registration" TargetMode="External"/><Relationship Id="rId2" Type="http://schemas.openxmlformats.org/officeDocument/2006/relationships/hyperlink" Target="http://www.ird.gov.lc/PDF%20Files/Individual%20Income%20Tax%20Return%20New.pdf" TargetMode="External"/><Relationship Id="rId3" Type="http://schemas.openxmlformats.org/officeDocument/2006/relationships/hyperlink" Target="http://stlucianic.org/benefits/short-term/maternity-benefit/" TargetMode="External"/><Relationship Id="rId4" Type="http://schemas.openxmlformats.org/officeDocument/2006/relationships/hyperlink" Target="http://www.stlucia.gov.lc/docs/index.htm" TargetMode="External"/><Relationship Id="rId5" Type="http://schemas.openxmlformats.org/officeDocument/2006/relationships/hyperlink" Target="http://www.stlucia.gov.lc/"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1" Type="http://schemas.openxmlformats.org/officeDocument/2006/relationships/drawing" Target="../drawings/drawing19.xml"/><Relationship Id="rId10" Type="http://schemas.openxmlformats.org/officeDocument/2006/relationships/hyperlink" Target="https://transact.nzta.govt.nz/transactions/RenewVehicleLicence/entry.aspx" TargetMode="External"/><Relationship Id="rId12" Type="http://schemas.openxmlformats.org/officeDocument/2006/relationships/vmlDrawing" Target="../drawings/vmlDrawing4.vml"/><Relationship Id="rId1" Type="http://schemas.openxmlformats.org/officeDocument/2006/relationships/comments" Target="../comments4.xml"/><Relationship Id="rId2" Type="http://schemas.openxmlformats.org/officeDocument/2006/relationships/hyperlink" Target="http://www.elections.org.nz/enrolment/how-to-enrol/how-to-enrol-to-vote.html" TargetMode="External"/><Relationship Id="rId3" Type="http://schemas.openxmlformats.org/officeDocument/2006/relationships/hyperlink" Target="http://www.ird.govt.nz/online-services/activity/returns-payments/online-ir3-2011.html" TargetMode="External"/><Relationship Id="rId4" Type="http://schemas.openxmlformats.org/officeDocument/2006/relationships/hyperlink" Target="http://www.workandincome.govt.nz/online-services/the-application-process.html" TargetMode="External"/><Relationship Id="rId9" Type="http://schemas.openxmlformats.org/officeDocument/2006/relationships/hyperlink" Target="https://www.bdmonline.dia.govt.nz/NonHistoricRecords/FAQ" TargetMode="External"/><Relationship Id="rId5" Type="http://schemas.openxmlformats.org/officeDocument/2006/relationships/hyperlink" Target="http://www.workandincome.govt.nz/online-services/the-application-process.html" TargetMode="External"/><Relationship Id="rId6" Type="http://schemas.openxmlformats.org/officeDocument/2006/relationships/hyperlink" Target="http://www.passports.govt.nz/Adult-passport-renewal---form" TargetMode="External"/><Relationship Id="rId7" Type="http://schemas.openxmlformats.org/officeDocument/2006/relationships/hyperlink" Target="http://www.nzta.govt.nz/licence/renewing-replacing/renewing.html" TargetMode="External"/><Relationship Id="rId8" Type="http://schemas.openxmlformats.org/officeDocument/2006/relationships/hyperlink" Target="https://www.bdmonline.dia.govt.nz/NonHistoricRecords/F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entrelink.gov.au/internet/internet.nsf/online_services/os_claim.htm" TargetMode="External"/><Relationship Id="rId2" Type="http://schemas.openxmlformats.org/officeDocument/2006/relationships/hyperlink" Target="http://www.canberraconnect.act.gov.au/Services/d/driver-licence-renewal" TargetMode="External"/><Relationship Id="rId3" Type="http://schemas.openxmlformats.org/officeDocument/2006/relationships/hyperlink" Target="http://www.police.act.gov.au/contact/report-a-crime.aspx" TargetMode="External"/><Relationship Id="rId4" Type="http://schemas.openxmlformats.org/officeDocument/2006/relationships/hyperlink" Target="http://www.ors.act.gov.au/community/births_deaths_and_marriages" TargetMode="External"/><Relationship Id="rId5" Type="http://schemas.openxmlformats.org/officeDocument/2006/relationships/hyperlink" Target="http://www.ors.act.gov.au/community/births_deaths_and_marriages" TargetMode="External"/><Relationship Id="rId6" Type="http://schemas.openxmlformats.org/officeDocument/2006/relationships/hyperlink" Target="https://www.rego.act.gov.au/RegoActBase/sub/xml/PublicRenewRegistration.xml" TargetMode="External"/><Relationship Id="rId7"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0" Type="http://schemas.openxmlformats.org/officeDocument/2006/relationships/drawing" Target="../drawings/drawing20.xml"/><Relationship Id="rId1" Type="http://schemas.openxmlformats.org/officeDocument/2006/relationships/hyperlink" Target="http://www.slelections.gov.lk/ep.html" TargetMode="External"/><Relationship Id="rId2" Type="http://schemas.openxmlformats.org/officeDocument/2006/relationships/hyperlink" Target="http://www.inlandrevenue.gov.lk/forms.html" TargetMode="External"/><Relationship Id="rId3" Type="http://schemas.openxmlformats.org/officeDocument/2006/relationships/hyperlink" Target="http://www.immigration.gov.lk/web/index.php?option=com_content&amp;view=article&amp;id=143&amp;Itemid=193&amp;lang=en" TargetMode="External"/><Relationship Id="rId4" Type="http://schemas.openxmlformats.org/officeDocument/2006/relationships/hyperlink" Target="http://www.motortraffic.gov.lk/web/index.php?option=com_content&amp;view=article&amp;id=115&amp;Itemid=141&amp;lang=en" TargetMode="External"/><Relationship Id="rId9" Type="http://schemas.openxmlformats.org/officeDocument/2006/relationships/hyperlink" Target="http://pera101.wordpress.com/2009/03/02/how-to-register-a-motor-vehicle-mv-in-the-philippines/" TargetMode="External"/><Relationship Id="rId5" Type="http://schemas.openxmlformats.org/officeDocument/2006/relationships/hyperlink" Target="http://www.police.lk/index.php" TargetMode="External"/><Relationship Id="rId6" Type="http://schemas.openxmlformats.org/officeDocument/2006/relationships/hyperlink" Target="http://www.gic.gov.lk/gic/index.php?option=com_info&amp;id=355&amp;task=info&amp;lang=en" TargetMode="External"/><Relationship Id="rId7" Type="http://schemas.openxmlformats.org/officeDocument/2006/relationships/hyperlink" Target="http://www.gic.gov.lk/gic/index.php?option=com_info&amp;id=367&amp;task=info&amp;lang=en" TargetMode="External"/><Relationship Id="rId8" Type="http://schemas.openxmlformats.org/officeDocument/2006/relationships/hyperlink" Target="http://www.motortraffic.gov.lk/web/index.php?option=com_content&amp;view=article&amp;id=119&amp;Itemid=123&amp;lang=en" TargetMode="External"/></Relationships>
</file>

<file path=xl/worksheets/_rels/sheet2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eservices.imi.gov.my/myimms/myPassport?action=welcome&amp;lang=en&amp;type=26&amp;module=passport" TargetMode="External"/><Relationship Id="rId3" Type="http://schemas.openxmlformats.org/officeDocument/2006/relationships/hyperlink" Target="https://jpj.myeg.com.my/JPJSERVE/" TargetMode="External"/><Relationship Id="rId4" Type="http://schemas.openxmlformats.org/officeDocument/2006/relationships/hyperlink" Target="http://www.rmp.gov.my/defaultbase.cfm?path=main/e-perkhidmatan.cfm?mod=185" TargetMode="External"/><Relationship Id="rId9" Type="http://schemas.openxmlformats.org/officeDocument/2006/relationships/vmlDrawing" Target="../drawings/vmlDrawing5.vml"/><Relationship Id="rId5" Type="http://schemas.openxmlformats.org/officeDocument/2006/relationships/hyperlink" Target="http://www.jpn.gov.my/en/servicebirth-peninsular" TargetMode="External"/><Relationship Id="rId6" Type="http://schemas.openxmlformats.org/officeDocument/2006/relationships/hyperlink" Target="https://rdtax.myeg.com.my/MYROADTAX/" TargetMode="External"/><Relationship Id="rId7" Type="http://schemas.openxmlformats.org/officeDocument/2006/relationships/hyperlink" Target="http://www.gov.hk/en/residents/" TargetMode="External"/><Relationship Id="rId8"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0" Type="http://schemas.openxmlformats.org/officeDocument/2006/relationships/vmlDrawing" Target="../drawings/vmlDrawing6.vml"/><Relationship Id="rId1" Type="http://schemas.openxmlformats.org/officeDocument/2006/relationships/comments" Target="../comments6.xml"/><Relationship Id="rId2" Type="http://schemas.openxmlformats.org/officeDocument/2006/relationships/hyperlink" Target="http://www.comelec.gov.ph/contreg/2013_elections/procedures.html" TargetMode="External"/><Relationship Id="rId3" Type="http://schemas.openxmlformats.org/officeDocument/2006/relationships/hyperlink" Target="http://www.bir.gov.ph/" TargetMode="External"/><Relationship Id="rId4" Type="http://schemas.openxmlformats.org/officeDocument/2006/relationships/hyperlink" Target="http://dfa.gov.ph/main/index.php/renewal-of-passport" TargetMode="External"/><Relationship Id="rId9" Type="http://schemas.openxmlformats.org/officeDocument/2006/relationships/drawing" Target="../drawings/drawing22.xml"/><Relationship Id="rId5" Type="http://schemas.openxmlformats.org/officeDocument/2006/relationships/hyperlink" Target="http://edesk.pnp.gov.ph/" TargetMode="External"/><Relationship Id="rId6" Type="http://schemas.openxmlformats.org/officeDocument/2006/relationships/hyperlink" Target="https://www.ecensus.com.ph/Default.aspx" TargetMode="External"/><Relationship Id="rId7" Type="http://schemas.openxmlformats.org/officeDocument/2006/relationships/hyperlink" Target="https://www.ecensus.com.ph/Default.aspx" TargetMode="External"/><Relationship Id="rId8" Type="http://schemas.openxmlformats.org/officeDocument/2006/relationships/hyperlink" Target="http://pera101.wordpress.com/2009/03/02/how-to-register-a-motor-vehicle-mv-in-the-philippines/" TargetMode="External"/></Relationships>
</file>

<file path=xl/worksheets/_rels/sheet23.xml.rels><?xml version="1.0" encoding="UTF-8" standalone="yes"?><Relationships xmlns="http://schemas.openxmlformats.org/package/2006/relationships"><Relationship Id="rId11" Type="http://schemas.openxmlformats.org/officeDocument/2006/relationships/hyperlink" Targe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1BfX19fNQ!!/?WCM_PORTLET=PC_7_30G00O9IMSB9102BG2LM6PHSO3_WCM&amp;WCM_GLOBAL_CONTEXT=/wps/wcm/connect/EN/site/home/cr/cr2ctt/cr24/renregprive" TargetMode="External"/><Relationship Id="rId10" Type="http://schemas.openxmlformats.org/officeDocument/2006/relationships/hyperlink" Targe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1NrX19fMTE!/?WCM_PORTLET=PC_7_30G00O9IMSB9102BG2LM6PHSO3_WCM&amp;WCM_GLOBAL_CONTEXT=/wps/wcm/connect/EN/site/home/cr/cr6fpa/cr61/maregc" TargetMode="External"/><Relationship Id="rId12" Type="http://schemas.openxmlformats.org/officeDocument/2006/relationships/drawing" Target="../drawings/drawing23.xml"/><Relationship Id="rId1" Type="http://schemas.openxmlformats.org/officeDocument/2006/relationships/hyperlink" Target="http://www.oman.om/" TargetMode="External"/><Relationship Id="rId2" Type="http://schemas.openxmlformats.org/officeDocument/2006/relationships/hyperlink" Target="http://www.rop.gov.om/english/contactus.asp" TargetMode="External"/><Relationship Id="rId3" Type="http://schemas.openxmlformats.org/officeDocument/2006/relationships/hyperlink" Target="http://www.oman.om/" TargetMode="External"/><Relationship Id="rId4" Type="http://schemas.openxmlformats.org/officeDocument/2006/relationships/hyperlink" Target="http://www.oman.om/" TargetMode="External"/><Relationship Id="rId9" Type="http://schemas.openxmlformats.org/officeDocument/2006/relationships/hyperlink" Targe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0VrX19fMTM!/?WCM_PORTLET=PC_7_30G00O9IMSB9102BG2LM6PHSO3_WCM&amp;WCM_GLOBAL_CONTEXT=/wps/wcm/connect/EN/site/home/cr/cr6fpa/cr62/birthregister" TargetMode="External"/><Relationship Id="rId5" Type="http://schemas.openxmlformats.org/officeDocument/2006/relationships/hyperlink" Target="http://www.oman.om/" TargetMode="External"/><Relationship Id="rId6" Type="http://schemas.openxmlformats.org/officeDocument/2006/relationships/hyperlink" Target="http://www.oman.om/wps/portal/!ut/p/c1/04_SB8K8xLLM9MSSzPy8xBz9CP0os3hjA3cDA39LT18Tp0AXAyMvI2_TYEdjI4NgE_1wkA6zeAMcwNEAIg83wTvE19HAyDjMzcvSx8zYxcVE388jPzdVP1I_yhyhKtjJ0tDAyMndyMfXLMAj2N9YPzInNT0xuVK_IDs7zTldUREAboDM_Q!!/dl2/d1/L0lJSklna21BL0lKakFBTXlBQkVSQ0pBISEvWUZOQTFOSTUwLTVGd0EhIS83XzMwRzAwTzlJTVNCOTEwMkJHMkxNNlBIU08zLzNfX19fOA!!/?WCM_PORTLET=PC_7_30G00O9IMSB9102BG2LM6PHSO3_WCM&amp;WCM_GLOBAL_CONTEXT=/wps/wcm/connect/EN/site/home/cr/cr2ctt/cr29/cr295/omanpassissue" TargetMode="External"/><Relationship Id="rId7" Type="http://schemas.openxmlformats.org/officeDocument/2006/relationships/hyperlink" Target="http://www.oman.om/wps/portal/!ut/p/c1/04_SB8K8xLLM9MSSzPy8xBz9CP0os3hjA3cDA39LT18Tp0AXAyMvI2_TYEdjI4NgE_1wkA6zeAMcwNEAIg83wTvE19HAyDjMzcvSx8zYxcVE388jPzdVvyA7O83RUVERAJhepzc!/dl2/d1/L0lDU0lKSWdrbUEhIS9JRFJBQUlpQ2dBek15cXchL1lCSkoxTkExTkk1MC01RncvN18zMEcwME85SU1TQjkxMDJCRzJMTTZQSFNPMy9PX19fXzM!/?WCM_PORTLET=PC_7_30G00O9IMSB9102BG2LM6PHSO3_WCM&amp;WCM_GLOBAL_CONTEXT=/wps/wcm/connect/EN/site/home/cr/cr2ctt/cr22/rendrivunglicense" TargetMode="External"/><Relationship Id="rId8" Type="http://schemas.openxmlformats.org/officeDocument/2006/relationships/hyperlink" Target="http://www.rop.gov.om/english/contactus.asp"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portal.www.gov.qa/wps/portal/media-center/news/individualnews/!ut/p/c5/rZBJcqswAAXPkgPYkgCDWBKmMIkYQRg2FHhgEGAqxmA4ffwPkL_K6wN01wMZeDEUc1MVU3Mbig4kIBNz2ccqwhiaEIoytCiMqGCb0FcQiEEChZy262htbAta-LTD8ghpmy6eZiKqL5vnGhbRq5XCZb2z2vc2ZSNhwSFPRl_GUVf8QPh2T2_ABlnV3cqXNf7XIebwlykQkI9bfwH0MoAUZNKvhTIC4R8W_t_F_6nr9UZT9vvl1O_hHiOJ5yTMiZzEHQQQuyl61yur1hSas5ZnTjtI-nQqjxON9Hd1vc-Hy-Q-iZyE5EHi6SwRMdCtIn1ujFW7OnOOsr1D1pTFluGiwwWdTZXFBJ23g8Fn25jPnKNGruZKygwT8SiGXhSuulqy2kmxnzSf0fMbaQKmOywtQXt16OOT6clyHf0Alzxpdt1Nnh92yfVcF67Z5DBtDB37btJQ_ahYF3Sc5OLKwLVUGWDsZzYs5EqunvIDf5XEnA!!/?highlightQuery=vote" TargetMode="External"/><Relationship Id="rId2" Type="http://schemas.openxmlformats.org/officeDocument/2006/relationships/hyperlink" Target="http://portal.www.gov.qa/wps/portal/services/inviduallandingpages/!ut/p/c5/rZHJtppAFEW_xQ_gVUHRDmkVpSACBciEJahIpwgizdfHNJMk62WS3DO_-6yzQQzeuR1fRX58FvfbsQYRiPlEckSVFkW4diwdQdOTTcXGBg19BEIQQTbxyrk1l2pxy8XFXlUxXmmOWDOw3Z1HTwtsXLGTT-6L3-ljT8bF1_YL7CU6MPa6jMfgTOer96_4Gw1-cjIEBxALCQ8lRsYiS1xLEaG523CcvWYQVHng_95mP3ldjH2LvNvoMybtFi-BiUtM--UO2frV9q39iIUQQvyzjeNF1kNfgS2Ii7T5GLPmA34gmhWhBGmBERiEEA3CL4d5Untz1HUl2br0IJxQ_1C1wejc4eiakLFng6s67yVk90FD55zNyrJIgossq48uYjLykKrRJ7AfjZ2aFHk6BQ-6d_Y6d5Dnnno9ZSJANZI8xrt3jTHHE5V4lKL0N1c4Xsqw2G3IfapTkXet9CXZ0rXp6pdbbRTq9ISb8hSqer5aAXtzb84_lvvMI0J_LvcPHv_K2jL_lfWrJZYVIOJYyLEM-_bEg9A68Jz2XZObxIHdr4WhUUhYKXmtPgUjGrNdVPVIQRSWUTYJsLmSVnjcPI3P3Y4ZjhTiybYnZJ0o01jTm9Y2UlKbqK3dZvKMO19ubGYuhOHC1cF2zBx8LkvKonLJjdA1uznrmdbTzmhON3FQW067ym2jo0Bq2bzf5WwK0VI6sD9N-U7mnFSb7a3KGdzh_KByWWMLQwNt82pFWkTXjuu4t9Ov17HCgQ!!/dl3/d3/L2dBISEvZ0FBIS9nQSEh" TargetMode="External"/><Relationship Id="rId3" Type="http://schemas.openxmlformats.org/officeDocument/2006/relationships/hyperlink" Target="http://portal.www.gov.qa/wps/portal/services/inviduallandingpages/!ut/p/c5/rY_dkmtAFIWfZR5AuqO7_VwSRvw0CTLBjSJHCYKMtBiefpw615mLqbPX3V5Va60PJGBVlz2rMmNV32U3EIFESGVP2m0lCRqeoyNoBoqpuvR9C0MEziCCOA3q-W4uzeLXi09p85iDkE5U02d3UR0KmR0MwRTqDxg0_fqjs5o4wtE6Ee7SWl7WCU12I9zQnEncK1oaQ2F6ewNB0a35yd8F8MUp8J8vQJlXqIRPvqNK0LT3hLgGj6BBQAwS8SUBQiD8PcEYC3ZVqkYsXLOfeyz-v_VYIKnydjNd2g3cIIxFiAiGBPOYR0gA50M8E-1hTrrykX4FLV_nRXtc_ON9ulpMNKLYe3ekIi_Fqd0LXu4GuozGYXSIQkvsfI7MZ7v8w1SQaR_UUD3MRyvT71aXNLuw75QTiuRyZZMXzJ3KG2UaN8AhVtLdn3piWq1xMr2dhwv2iBt1Xeb1Ug-fzRjWLmNzSgw9TdHD96OrbV3FS_FZlMas5tAA7r5vC3Bvn5UvbVeh8htL3j7A/dl3/d3/L2dBISEvZ0FBIS9nQSEh/" TargetMode="External"/><Relationship Id="rId4" Type="http://schemas.openxmlformats.org/officeDocument/2006/relationships/hyperlink" Target="http://portal.www.gov.qa/wps/portal/services/inviduallandingpages/!ut/p/c5/rY5NeoIwAAXP4gE0gQSLS35FSgIYrJINH2i0IKAVFMnp2x6g3bRv9m8GcPBFmz_KU96XlzavwQ7webYIdUvRdbgMAwfBFTNWJiWuAhMEtmAHccaq8bqSZ7muJJPEwc_ejgdiO5Al8UjkmvS2GSQ3MpCCE3rWAnLWpXISH5LUUdI9fSVdEHmIop6970zDGHHTq4CJ9uuffxfAH2ZAkAL-8mMhQiD5Q2G3UN7c2DEMUpttPPnd5av_6vIBL4tmNuybGZwhjF8g0jDUsIpVhOZgS9NRs7vV4Djr7MkatSpEc02dMI5dX9PjWzp1g0WZhkc81e7VUVKLeOFh5HDAcUeLXNVbtM-Y0SDxbryme5qb21tUcsuzwhNrBs-eDl0xHOqzIOhyuSXbIOtTK3MepiWKjezzQwW9XBG1G4Z0g5f-ciP4PXktdy5a8taqEzeCfXu_YzeQczw_TSaAepdGgGvzKI_0Gzz5BIIaOdw!/dl3/d3/L2dBISEvZ0FBIS9nQSEh/?locale=en" TargetMode="External"/><Relationship Id="rId5" Type="http://schemas.openxmlformats.org/officeDocument/2006/relationships/hyperlink" Target="http://portal.www.gov.qa/wps/portal/services/inviduallandingpages/!ut/p/c5/rZHJkqJAFEW_xQ-wMpNkXIKMAolMImwIlFIBQQRKhq9vK7o31R3Vm-539-_cuAck4JUmexaXbCjuTXYDB5CwqeDwG8TzUHMsBUPDFw2J2CqCAQYROEA69cu5NZZq8crFpYIlHIfOHW1ZgX3gkcBSbaIIpl8hawivph0oc1-KM-QFtFddRdzRzjqpVq9fyScNfnMiBDFIuJSFAiXaPB16lsRDw9QZhmgUhhsWBL-1geMcKPeJlMZnm7kPxMkOWdTLIvS7cLSPuU263LCDkEL9rzZqvzz0-wpsQVIc67fxVL_BN4xoHgoQcRRHYYwRiHbxPMm9McqKl249ir-f4sWcYFxpkuiSxicbGAXeiKzilgaj61PCLv8QnOF45YuT2xu17nw8zg5K3DW9LqpqlK-LLFyO9tl05EGaFSlXMLcei46WuPbU9HOO8gRn6blNN3pZ-1bMH_wiGVSleQ1bRe79_UorfR1W6Cjl532_fyRN62kkkjrxuWWjun9c-CXelykg-r1-_7nmd24x_mPNf3H7V9aW-q-sr-ZomoOYoSFDU_TLHQsiElNf1JGWSWJ3s924STZ0_uRXQeGZ-Hiz-CYkpcOhG_4YDoM7B4MoqsvSHTp3wLpoXbRlIhftYauDktlPyZCEVlOjXSBo6OgtB3U9XYvTx01rhLZXU0UXTZqyWLaCTV6wU94k786ezMF8T4xs58STeiPOwWM4czaiuH92JU9nSGe7hxxy29vjtAJt_Wx5xONrx3TMZbX6Acy5Apo!/dl3/d3/L2dBISEvZ0FBIS9nQSEh/" TargetMode="External"/><Relationship Id="rId6" Type="http://schemas.openxmlformats.org/officeDocument/2006/relationships/hyperlink" Target="http://portal.www.gov.qa/wps/portal/services/inviduallandingpages/!ut/p/c5/rY5HdqswAEXXwgJiCSSKhwIDxrEg9DLhYIc4FFGMC7D6nywgf5CTd-fvXpCBL7riUV2KW9V3RQsSkEn51lE0XlGg6Rx1BC2fWKpNDR4GCMQggTj362Ww1mb16tVd_WMI7dp90p0Op5NHp_Dz4DeY9-G0BrvQrKoyM5fgSviEidq5E8dg9KQTk8r3otUmjVDxfLNSDvhl9_WffRfAH0YgSEEm_1iIEAh-Xyiu_fh6sYiZt_n2wnH_dx2EP3UdQFad2OZ5Zhu4QRjLEIkYiljAAkISiLNUEPXJeu5IlM9-F85jP_gujVQ31oOrYffTPnHoVUWz49RM7uTz8wWVg6DTRnap2sbx9e4y3ifGsqsX-3KcGi3-fPUzVJBDE83hR3Aj0qOXBEMaVC9NoqVjo2LklkAy_p3ZDF_3xVvLSl5Puq5w3tIxzBWhXPAy0jTCwXRq7ojxpJ2j_dZ8kaUxufeeQRUO2PuelWBgj-rD_gZz_wD8BhMx/dl3/d3/L2dBISEvZ0FBIS9nQSEh/?locale=en" TargetMode="External"/><Relationship Id="rId7" Type="http://schemas.openxmlformats.org/officeDocument/2006/relationships/hyperlink" Target="http://portal.www.gov.qa/wps/portal/services/inviduallandingpages/!ut/p/c5/rZHLlppAFEW_xQ-wq4riOSwEBQRsHoowYQkoAiJK0by-PnaSSZLVmST3Ds9a95x7NojAa--nvshPXdHcTzdwBBEfSztxhUQRbnamiqHuEV22rTWCPgYBOEI29srpoc_V7JaCM1jl2rLK_WAp6mQr6dSpxegpOvYhnbx9Z1tVPtpVPSNLQoe1oxLZGbycLl63ok83-MUQ-EPnocQQS2T3rimLUN9qHGdvGAw3HAhBJHypr3jg_5YWDpOvNqNd6t_TUp-M1p5HVCHQa18fJJllt5lu-XsG0Z9p13R-as0CGCAqkvptSOs3-IYRK0IJIoERGIwxAsF7OI0K1QdFdWPDZcQmDeftCMNqIxPHvnv2Cga-OyCzuMX-4HiM9J59SLsuuYpF6lC91nYfz8sORc6SXRZVNSjXWZHyxLpsd0onT6qcqVhYDkXLysIjvdMpQ1mET_HlEa-0svbMUDx6RdSt1XuFzCpwmvOVVWm9r1AiZ5cDPTyj-8Pd2IHckt7gg5o-c3EOD2UMbK2pzz_a_Io9xn-0-S_s_-plMP_V61dyLCtAzLGQYxn2xY4HgRkOwic6lQQ9e_WT8db7sCKJsZJh2cJpG48-be6K4NRO0rHJ6ej1Sz7Tdw5Zodsj0WqjTQc3DWHuh3I9E-xuSnMwSfZMr4bZjIMUwMvFj62Go23rNjoXr4TiksvpaS2c4C0VDDE1PuxKXVOsTc9rGduHjKc5SvqtrR7OyM_OLld1qs7xnpJwzXtX6CVLFgvwqPuHNh_n86av-5osvgHhtvI3/dl3/d3/L2dBISEvZ0FBIS9nQSEh/" TargetMode="External"/><Relationship Id="rId8"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www.dzit.gov.sa/en/NewIncomeTaxLaw/NewIncomeTaxLaw1_3.shtml" TargetMode="External"/><Relationship Id="rId2" Type="http://schemas.openxmlformats.org/officeDocument/2006/relationships/hyperlink" Target="http://www.dzit.gov.sa/en/NewIncomeTaxLaw/NewIncomeTaxLaw1_3.shtml" TargetMode="External"/><Relationship Id="rId3" Type="http://schemas.openxmlformats.org/officeDocument/2006/relationships/hyperlink" Target="http://www.moi.gov.sa/wps/portal/passports/!ut/p/b1/pZDLDoIwEEW_yHSGtgjLUpQ2EbBpqMjGsCCGRMCFMX6--Fq4EE2c3STnzJ1cUpGSVH19bvf1qR36-nDbK3-XZM7SRFHMHaegDZrY2MjLEzYC2xGIABZhhAIClQJoZZxXpE6vV_ibDx9GwN3nci11kFJMJJOgGTqwklNl_d_8f_MnfNv0ZEOqdwxCnN8wzZSIaID8CUDupTEaKZZgFIt5qF5BT2Cqx8eFiUe_VZWpoWvIsSuKorzoVs_EFWZUguQ!/dl4/d5/L0lDU0lKSWdrbUEhIS9JRFJBQUlpQ2dBek15cXchLzRKQ2lEb01OdEJqdEJIZmxDRUEhL1o3X0dOVlMzR0gzMU9WNTMwSVExUURRU0IyTzgwLzA!/?WCM_PORTLET=PC_Z7_GNVS3GH31OV530IQ1QDQSB2O80015717_WCM&amp;WCM_GLOBAL_CONTEXT=/wps/wcm/connect/main/Passports/Main/Services+-+Procedures1/Saudi+Passport+Procedures1/&amp;treenum1.5.1%3E&amp;listnum6" TargetMode="External"/><Relationship Id="rId4" Type="http://schemas.openxmlformats.org/officeDocument/2006/relationships/hyperlink" Target="http://www.moi.gov.sa/wps/portal/!ut/p/b1/jZDNDoIwEAafxQcw_doFq8dapS3-oVBULoaDMSSKHozPLxJPJqK9bTKT2S4r2I4VdfmoTuW9utbl-TUXg4NZ5ikZSxxRFsCt-UqIKIQR1AD7Bgh1ot1wQdwkXkJEMoj1YGZyyNYfA9PRmCsgCydw1rpVJhMA_O3jy1P4z9dG2UDOgeHchHDK-s1oTQRF_-3_o9_hb1nRIl0XaIGuxGfETZuIi2MyOelMvIGOTy7t9XJk6bFmt4v3fofK9VXvCX4koxk!/dl4/d5/L2dJQSEvUUt3QS80SmtFL1o2X0dOVlMzR0gzMTBPQkQwSVExNDk5UEoxR1Az/?WCM_GLOBAL_CONTEXT=/wps/wcm/connect/main/Individual/Home/Procedures/" TargetMode="External"/><Relationship Id="rId9" Type="http://schemas.openxmlformats.org/officeDocument/2006/relationships/drawing" Target="../drawings/drawing25.xml"/><Relationship Id="rId5" Type="http://schemas.openxmlformats.org/officeDocument/2006/relationships/hyperlink" Target="http://www.moi.gov.sa/wps/portal/publicsecurity/!ut/p/b1/rZFND4IwDIZ_kVnHl3AE0XUkg0wCwi6GAzFLBDwY4893Rjw6TbC3Js_Tt2mJIg1RY3fTp-6qp7E7P3sVHFlely5Dl7IQ18Cl6xdetkdMHAO0BkgAtlFCYwhRAHCUtVOJmucp_c2HDxWD1c-CZf7S_D_4ZT-SA1FWrPJnAApHpFRu4h1I9FI_wnfQDNj-8JpgWfTbqXOchp5chspUc-earx6UJWbn/dl4/d5/L0lDU0lKSWdrbUEhIS9JRFJBQUlpQ2dBek15cXchLzRKQ2lEb01OdEJqdEJIZmxDRUEhL1o3X0dOVlMzR0gzMUc4SDcwSVEzNU80SlJISFIyLzA!/?WCM_PORTLET=PC_Z7_GNVS3GH31G8H70IQ35O4JRHHR2n17021_WCM&amp;WCM_GLOBAL_CONTEXT=/wps/wcm/connect/main/General+Public+Security/Main/Public+Security+Organisations/" TargetMode="External"/><Relationship Id="rId6" Type="http://schemas.openxmlformats.org/officeDocument/2006/relationships/hyperlink" Target="http://www.moi.gov.sa/wps/portal/civilaffairs/!ut/p/b1/04_Sj9CPykssy0xPLMnMz0vMAfGjzOLd_cKCjd09jA3d_ZxcDDwDLZ1NLPyDDdyNjYAKIoEKnAwMXC2dDB0NDCxBCjzcQgKNgk2MDVwNiNNvgAM44tcfYkiZfqD9wal5-uH6UfitMYEqMPA38nUxDHR2dDMI9DBxMbX0gFkEVYAvHCAm4HEoIa_6eeTnpuoX5IaGRlR4ZnrqOioCAOKwGwM!/dl4/d5/L0lDU0lKSWdrbUEhIS9JRFJBQUlpQ2dBek15cXchLzRKQ2lEb01OdEJqdEJIZmxDRUEhL1o3X0dOVlMzR0gzMUdOQkQwSVE5QzQ4T1MwR0IxLzA!/?WCM_PORTLET=PC_Z7_GNVS3GH31GNBD0IQ9C48OS0GB1025245_WCM&amp;WCM_GLOBAL_CONTEXT=/wps/wcm/connect/main/Civil+Affairs/Main/Forms/" TargetMode="External"/><Relationship Id="rId7" Type="http://schemas.openxmlformats.org/officeDocument/2006/relationships/hyperlink" Target="http://www.saudi.gov.sa/wps/portal/!ut/p/c4/04_SB8K8xLLM9MSSzPy8xBz9CP0os3iTMGenYE8TIwN3X0cLA8_g4JDAwEB3Q3cLE_3g1Lz40GD9gmxHRQD1AFKF/?orgid=ministry%20of%20justice&amp;srvid=marriage%20substantiation&amp;catid=" TargetMode="External"/><Relationship Id="rId8" Type="http://schemas.openxmlformats.org/officeDocument/2006/relationships/hyperlink" Target="http://www.moi.gov.sa/wps/portal/!ut/p/b1/jZDNDoIwEAafxQcw_doFq8dapS3-oVBULoaDMSSKHozPLxJPJqK9bTKT2S4r2I4VdfmoTuW9utbl-TUXg4NZ5ikZSxxRFsCt-UqIKIQR1AD7Bgh1ot1wQdwkXkJEMoj1YGZyyNYfA9PRmCsgCydw1rpVJhMA_O3jy1P4z9dG2UDOgeHchHDK-s1oTQRF_-3_o9_hb1nRIl0XaIGuxGfETZuIi2MyOelMvIGOTy7t9XJk6bFmt4v3fofK9VXvCX4koxk!/dl4/d5/L2dJQSEvUUt3QS80SmtFL1o2X0dOVlMzR0gzMTBPQkQwSVExNDk5UEoxR1Az/?WCM_GLOBAL_CONTEXT=/wps/wcm/connect/main/Individual/Home/Procedures/"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iras.gov.sg/irasHome/page04.aspx?id=176" TargetMode="External"/><Relationship Id="rId2" Type="http://schemas.openxmlformats.org/officeDocument/2006/relationships/hyperlink" Target="http://app1.mcys.gov.sg/Assistance/PublicAssistancePAScheme.aspx" TargetMode="External"/><Relationship Id="rId3" Type="http://schemas.openxmlformats.org/officeDocument/2006/relationships/hyperlink" Target="http://www.spf.gov.sg/abtspf/tp/newlicencefaq.htm" TargetMode="External"/><Relationship Id="rId4" Type="http://schemas.openxmlformats.org/officeDocument/2006/relationships/hyperlink" Target="https://www.psi.gov.sg/NASApp/tmf/TMFServlet?action=PROCESS&amp;page=eXtractsMainMenu&amp;p6=For%20Birth%20extract(s)" TargetMode="External"/><Relationship Id="rId5" Type="http://schemas.openxmlformats.org/officeDocument/2006/relationships/hyperlink" Target="https://app.rom.gov.sg/extract/rom_extract_start.asp" TargetMode="External"/><Relationship Id="rId6" Type="http://schemas.openxmlformats.org/officeDocument/2006/relationships/hyperlink" Target="http://www.onemotoring.com.sg/publish/onemotoring/en/lta_e_services/services_for_assets.html" TargetMode="External"/><Relationship Id="rId7" Type="http://schemas.openxmlformats.org/officeDocument/2006/relationships/hyperlink" Target="http://www.ecitizen.gov.sg/" TargetMode="External"/><Relationship Id="rId8"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www.abudhabi.ae/egovPoolPortal_WAR/appmanager/ADeGP/Citizen?_nfpb=true&amp;_pageLabel=p16444&amp;lang=en" TargetMode="External"/><Relationship Id="rId2" Type="http://schemas.openxmlformats.org/officeDocument/2006/relationships/hyperlink" Target="http://www.abudhabi.ae/egovPoolPortal_WAR/appmanager/ADeGP/Citizen?_nfpb=true&amp;_pageLabel=p1174&amp;did=14198&amp;lang=en" TargetMode="External"/><Relationship Id="rId3" Type="http://schemas.openxmlformats.org/officeDocument/2006/relationships/hyperlink" Target="http://www.abudhabi.ae/egovPoolPortal_WAR/appmanager/ADeGP/Citizen?_nfpb=true&amp;_pageLabel=p_citizen_departments&amp;did=14180&amp;lang=en" TargetMode="External"/><Relationship Id="rId4" Type="http://schemas.openxmlformats.org/officeDocument/2006/relationships/hyperlink" Target="http://www.abudhabi.ae/egovPoolPortal_WAR/appmanager/ADeGP/Citizen?_nfpb=true&amp;_pageLabel=P800272271292922910929&amp;lang=en" TargetMode="External"/><Relationship Id="rId5" Type="http://schemas.openxmlformats.org/officeDocument/2006/relationships/hyperlink" Target="http://www.abudhabi.ae/egovPoolPortal_WAR/appmanager/ADeGP/Citizen?_nfpb=true&amp;_pageLabel=p1150&amp;did=125208&amp;lang=en" TargetMode="External"/><Relationship Id="rId6" Type="http://schemas.openxmlformats.org/officeDocument/2006/relationships/hyperlink" Target="http://www.dubai.ae/en/Lists/HowToGuide/DispForm.aspx?ID=4" TargetMode="External"/><Relationship Id="rId7"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www.nbr-bd.org/ItReturn/Ind-Return%20English11GA.pdf" TargetMode="External"/><Relationship Id="rId2" Type="http://schemas.openxmlformats.org/officeDocument/2006/relationships/hyperlink" Target="http://www.dip.gov.bd/?q=node/55" TargetMode="External"/><Relationship Id="rId3" Type="http://schemas.openxmlformats.org/officeDocument/2006/relationships/hyperlink" Target="http://www.brta.gov.bd/app_form_next.php" TargetMode="External"/><Relationship Id="rId4" Type="http://schemas.openxmlformats.org/officeDocument/2006/relationships/hyperlink" Target="http://www.police.gov.bd/com_terror.php?category=94" TargetMode="External"/><Relationship Id="rId5" Type="http://schemas.openxmlformats.org/officeDocument/2006/relationships/hyperlink" Target="http://bris.lgd.gov.bd/pub/?pg=application_form" TargetMode="External"/><Relationship Id="rId6" Type="http://schemas.openxmlformats.org/officeDocument/2006/relationships/hyperlink" Target="http://www.brta.gov.bd/app_form_next1.php" TargetMode="External"/><Relationship Id="rId7"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0" Type="http://schemas.openxmlformats.org/officeDocument/2006/relationships/drawing" Target="../drawings/drawing30.xml"/><Relationship Id="rId1" Type="http://schemas.openxmlformats.org/officeDocument/2006/relationships/hyperlink" Target="http://www.ec.or.ug/" TargetMode="External"/><Relationship Id="rId2" Type="http://schemas.openxmlformats.org/officeDocument/2006/relationships/hyperlink" Target="http://ura.go.ug/" TargetMode="External"/><Relationship Id="rId3" Type="http://schemas.openxmlformats.org/officeDocument/2006/relationships/hyperlink" Target="http://www.health.go.ug" TargetMode="External"/><Relationship Id="rId4" Type="http://schemas.openxmlformats.org/officeDocument/2006/relationships/hyperlink" Target="http://www.mia.go.ug" TargetMode="External"/><Relationship Id="rId9" Type="http://schemas.openxmlformats.org/officeDocument/2006/relationships/hyperlink" Target="http://ura.go.ug/" TargetMode="External"/><Relationship Id="rId5" Type="http://schemas.openxmlformats.org/officeDocument/2006/relationships/hyperlink" Target="http://ura.go.ug/" TargetMode="External"/><Relationship Id="rId6" Type="http://schemas.openxmlformats.org/officeDocument/2006/relationships/hyperlink" Target="http://www.upf.go.ug" TargetMode="External"/><Relationship Id="rId7" Type="http://schemas.openxmlformats.org/officeDocument/2006/relationships/hyperlink" Target="http://www.ursb.go.ug" TargetMode="External"/><Relationship Id="rId8" Type="http://schemas.openxmlformats.org/officeDocument/2006/relationships/hyperlink" Target="http://www.ursb.go.ug" TargetMode="External"/></Relationships>
</file>

<file path=xl/worksheets/_rels/sheet31.xml.rels><?xml version="1.0" encoding="UTF-8" standalone="yes"?><Relationships xmlns="http://schemas.openxmlformats.org/package/2006/relationships"><Relationship Id="rId10" Type="http://schemas.openxmlformats.org/officeDocument/2006/relationships/drawing" Target="../drawings/drawing31.xml"/><Relationship Id="rId1" Type="http://schemas.openxmlformats.org/officeDocument/2006/relationships/hyperlink" Target="https://www.aboutmyvote.co.uk/register_to_vote/electoral_registration_applica.aspx" TargetMode="External"/><Relationship Id="rId2" Type="http://schemas.openxmlformats.org/officeDocument/2006/relationships/hyperlink" Target="http://www.direct.gov.uk/en/MoneyTaxAndBenefits/Taxes/SelfAssessmentYourTaxReturn/Completingtaxreturnsandkeepingrecords/DG_10013600" TargetMode="External"/><Relationship Id="rId3" Type="http://schemas.openxmlformats.org/officeDocument/2006/relationships/hyperlink" Target="http://www.hmrc.gov.uk/forms/ch2-online-stubb.htm" TargetMode="External"/><Relationship Id="rId4" Type="http://schemas.openxmlformats.org/officeDocument/2006/relationships/hyperlink" Target="https://passports.ips.gov.uk/epa1r1a/index.aspx?c=1" TargetMode="External"/><Relationship Id="rId9" Type="http://schemas.openxmlformats.org/officeDocument/2006/relationships/hyperlink" Target="http://pera101.wordpress.com/2009/03/02/how-to-register-a-motor-vehicle-mv-in-the-philippines/" TargetMode="External"/><Relationship Id="rId5" Type="http://schemas.openxmlformats.org/officeDocument/2006/relationships/hyperlink" Target="http://www.direct.gov.uk/en/CrimeJusticeAndTheLaw/Reportingcrimeandantisocialbehaviour/DG_181857" TargetMode="External"/><Relationship Id="rId6" Type="http://schemas.openxmlformats.org/officeDocument/2006/relationships/hyperlink" Target="https://www.gro.gov.uk/gro/content/certificates/default.asp" TargetMode="External"/><Relationship Id="rId7" Type="http://schemas.openxmlformats.org/officeDocument/2006/relationships/hyperlink" Target="https://www.gro.gov.uk/gro/content/certificates/default.asp" TargetMode="External"/><Relationship Id="rId8" Type="http://schemas.openxmlformats.org/officeDocument/2006/relationships/hyperlink" Target="https://www.taxdisc.direct.gov.uk/EvlPortalApp/app/home/intro?skin=directgov"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taxpayerservicecenter.com/individual/Ind_Logon.jsp?type=100" TargetMode="External"/><Relationship Id="rId2" Type="http://schemas.openxmlformats.org/officeDocument/2006/relationships/hyperlink" Target="https://does.dcnetworks.org/claimantservices/" TargetMode="External"/><Relationship Id="rId3" Type="http://schemas.openxmlformats.org/officeDocument/2006/relationships/hyperlink" Target="http://travel.state.gov/passport/renew/renew_833.html" TargetMode="External"/><Relationship Id="rId4" Type="http://schemas.openxmlformats.org/officeDocument/2006/relationships/hyperlink" Target="http://dmv.dc.gov/serv/dlicense/renewal_online.shtm" TargetMode="External"/><Relationship Id="rId5" Type="http://schemas.openxmlformats.org/officeDocument/2006/relationships/hyperlink" Target="http://mpdc.dc.gov/mpdc/cwp/view,a,1230,Q,537778,mpdcNav_GID,1523,mpdcNav,%7C31417%7C,.asp" TargetMode="External"/><Relationship Id="rId6" Type="http://schemas.openxmlformats.org/officeDocument/2006/relationships/hyperlink" Target="http://dmv.dc.gov/serv/registration/renew_reg_online.shtm" TargetMode="External"/><Relationship Id="rId7"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1" Type="http://schemas.openxmlformats.org/officeDocument/2006/relationships/drawing" Target="../drawings/drawing33.xml"/><Relationship Id="rId10" Type="http://schemas.openxmlformats.org/officeDocument/2006/relationships/hyperlink" Target="http://www.services.gov.za" TargetMode="External"/><Relationship Id="rId1" Type="http://schemas.openxmlformats.org/officeDocument/2006/relationships/hyperlink" Target="http://www.services.gov.za/services/content/Home/ServicesForPeople/Theworldofwork/taxation/efilingoftaxreturnsandpayments/en_ZA" TargetMode="External"/><Relationship Id="rId2" Type="http://schemas.openxmlformats.org/officeDocument/2006/relationships/hyperlink" Target="http://www.services.gov.za/services/content/Home/ServicesForPeople/Theworldofwork/unemploymentinsurancefund/unemploymentbenifitsUIF/en_ZA" TargetMode="External"/><Relationship Id="rId3" Type="http://schemas.openxmlformats.org/officeDocument/2006/relationships/hyperlink" Target="http://www.services.gov.za/services/content/Home/ServicesForPeople/Parenting/Childbenefits/childsupporgrant/en_ZA" TargetMode="External"/><Relationship Id="rId4" Type="http://schemas.openxmlformats.org/officeDocument/2006/relationships/hyperlink" Target="http://www.dha.gov.za/" TargetMode="External"/><Relationship Id="rId9" Type="http://schemas.openxmlformats.org/officeDocument/2006/relationships/hyperlink" Target="http://www.services.gov.za/services/content/Home/ServicesForPeople/Driving/Vehicleregistration/renewalofvehiclelicence/en_ZA" TargetMode="External"/><Relationship Id="rId5" Type="http://schemas.openxmlformats.org/officeDocument/2006/relationships/hyperlink" Target="http://www.services.gov.za/services/content/Home/ServicesForPeople/Driving/Drivingandearningtodrive/Renewaloflicence/en_ZA" TargetMode="External"/><Relationship Id="rId6" Type="http://schemas.openxmlformats.org/officeDocument/2006/relationships/hyperlink" Target="http://www.services.gov.za/services/content/Home/ServicesForPeople/Dealingwiththelaw/reportingcrime/reportingacrime/en_ZA" TargetMode="External"/><Relationship Id="rId7" Type="http://schemas.openxmlformats.org/officeDocument/2006/relationships/hyperlink" Target="http://www.dha.gov.za/" TargetMode="External"/><Relationship Id="rId8" Type="http://schemas.openxmlformats.org/officeDocument/2006/relationships/hyperlink" Target="http://www.dha.gov.z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vote.bh/" TargetMode="External"/><Relationship Id="rId2" Type="http://schemas.openxmlformats.org/officeDocument/2006/relationships/hyperlink" Target="http://www.gdnpr.gov.bh/" TargetMode="External"/><Relationship Id="rId3" Type="http://schemas.openxmlformats.org/officeDocument/2006/relationships/hyperlink" Target="http://www.interior.gov.bh/default_en.aspx" TargetMode="External"/><Relationship Id="rId4" Type="http://schemas.openxmlformats.org/officeDocument/2006/relationships/hyperlink" Target="http://www.bahrain.bh/pubportal/wps/themes/html/EGov/en/How_Do_I/RenewVehicle.pdf" TargetMode="External"/><Relationship Id="rId11" Type="http://schemas.openxmlformats.org/officeDocument/2006/relationships/drawing" Target="../drawings/drawing4.xml"/><Relationship Id="rId10" Type="http://schemas.openxmlformats.org/officeDocument/2006/relationships/hyperlink" Target="http://www.bahrain.bh/pubportal/wps/themes/html/EGov/en/How_Do_I/RenewVehicle.pdf" TargetMode="External"/><Relationship Id="rId9" Type="http://schemas.openxmlformats.org/officeDocument/2006/relationships/hyperlink" Target="http://www.bahrain.bh/pubportal/wps/portal/!ut/p/c5/hY1BDoIwFETP4gn-LxRal8VKIVoUEAU2hERiIAokGoye3upenVlO3jwowbSvp_ZU39qhr8-QQ-lWmFoYOJaNnHkMrUQRjha1URGzF261UCKgbI3IpW8Wz3HDGCVi6PyhD5AjrdKOj_pxy9fPxbTrnilq2RAt47vuYnKdy-1xn2SeEEzTcw9p0xuufD__8n7MXyIQomC4NFBAySqOVJBQodqwyLCZ4it_6dgrTmEHhYTxkk1twiMhZrMXyEh8WA!!/dl3/d3/L0lDU0lKSmdwcGlRb0tVUm1abVptWm1BIS9vUG9nQUVJUWhqRUNVSWdBSUFJeUZBTWh3VWhTNEpSRUFJQUdpSUFRR0RFUUFnT1dJZ0JBRWNSQUNBUjRpQUVBQUpFQUlBRVNJQVFBRWtRQWdJWklnQkFBS1JBQ0FBQSEvNEMxYjlXX05yMGdDVWd4RW1SQ1V3ZyEhLzdfODA0QTFJRzBHTzdOMDBJVUc4S0ZFNTNLODQvNm82Vzg3ODMwMDA0MS8xODc1ODEwMzc4MTUvamF2YXguc2VydmxldC5pbmNsdWRlLnBhdGhfaW5mby8lMGVzZXJ2aWNlJTBEaXNwbGF5TmV3TW9yZUVTZXJ2aWNlcy5qc3A!/" TargetMode="External"/><Relationship Id="rId5" Type="http://schemas.openxmlformats.org/officeDocument/2006/relationships/hyperlink" Target="http://www.vote.bh/" TargetMode="External"/><Relationship Id="rId6" Type="http://schemas.openxmlformats.org/officeDocument/2006/relationships/hyperlink" Target="http://www.gdnpr.gov.bh/" TargetMode="External"/><Relationship Id="rId7" Type="http://schemas.openxmlformats.org/officeDocument/2006/relationships/hyperlink" Target="http://www.bahrain.bh/pubportal/wps/portal/!ut/p/c5/hY3LDoIwFES_xS-4t6XQbovVQnioVBTYEBKJARVNNET9eqt7dWY5OXOgAtuhGbt9c-vOQ3OEAiqvRkMxcKmDgvscaaaJQMoc1MTupVdPtQwYjxGFmtvFd71whQoxdP_QWyiQ1aYXl-RxK-LndFz3T4OJakmiDL2qFbmmarnbZLkvVZYfZncw7WC56v38y_sxf4lESIPzqYUSKl4LZJKEGvWCp5bNtYjmM9eJBIM1lDFcTvnYZSKVcjJ5AccvDgg!/dl3/d3/L0lDU0lKSmdwcGlRb0tVUm1abVptWm1BIS9vUG9nQUVJUWhqRUNVSWdBSUFJeUZBTWh3VWhTNEpSRUFJQUdpSUFRR0RFUUFnT1dJZ0JBRWNSQUNBUjRpQUVBQUpFQUlBRVNJQVFBRWtRQWdJWklnQkFBS1JBQ0FBQSEvNEMxYjlXX05yMGdDVWd4RW1SQ1V3ZyEhLzdfODA0QTFJRzBHTzdOMDBJVUc4S0ZFNTNLODQvX3A2Vzg3ODMwMDA2OC8xODc1ODE0MDYxNDYvamF2YXguc2VydmxldC5pbmNsdWRlLnBhdGhfaW5mby8lMGVzZXJ2aWNlJTBEaXNwbGF5TmV3TW9yZUVTZXJ2aWNlcy5qc3A!/" TargetMode="External"/><Relationship Id="rId8" Type="http://schemas.openxmlformats.org/officeDocument/2006/relationships/hyperlink" Target="http://www.interior.gov.bh/default_en.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receita.fazenda.gov.br/Principal/Declaracoes/declaraIRPF.htm"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elections.ca/content.aspx?section=vot&amp;dir=faq&amp;document=faqreg&amp;lang=e" TargetMode="External"/><Relationship Id="rId3" Type="http://schemas.openxmlformats.org/officeDocument/2006/relationships/hyperlink" Target="http://www.netfile.gc.ca/menu-eng.html" TargetMode="External"/><Relationship Id="rId4" Type="http://schemas.openxmlformats.org/officeDocument/2006/relationships/hyperlink" Target="http://www.servicecanada.gc.ca/eng/ei/application/employmentinsurance.shtml" TargetMode="External"/><Relationship Id="rId11" Type="http://schemas.openxmlformats.org/officeDocument/2006/relationships/drawing" Target="../drawings/drawing6.xml"/><Relationship Id="rId10" Type="http://schemas.openxmlformats.org/officeDocument/2006/relationships/hyperlink" Target="http://www.ontario.ca/en/services_for_residents/ONT06_025225.html?openNav=" TargetMode="External"/><Relationship Id="rId12" Type="http://schemas.openxmlformats.org/officeDocument/2006/relationships/vmlDrawing" Target="../drawings/vmlDrawing1.vml"/><Relationship Id="rId9" Type="http://schemas.openxmlformats.org/officeDocument/2006/relationships/hyperlink" Target="http://www.ontario.ca/en/services_for_residents/ONT06_025764.html" TargetMode="External"/><Relationship Id="rId5" Type="http://schemas.openxmlformats.org/officeDocument/2006/relationships/hyperlink" Target="http://www.cra-arc.gc.ca/bnfts/tmtd-eng.html" TargetMode="External"/><Relationship Id="rId6" Type="http://schemas.openxmlformats.org/officeDocument/2006/relationships/hyperlink" Target="http://www.ppt.gc.ca/cdn/form.aspx?lang=eng&amp;region=Canada" TargetMode="External"/><Relationship Id="rId7" Type="http://schemas.openxmlformats.org/officeDocument/2006/relationships/hyperlink" Target="http://www.mto.gov.on.ca/english/dandv/driver/renewal.shtml" TargetMode="External"/><Relationship Id="rId8" Type="http://schemas.openxmlformats.org/officeDocument/2006/relationships/hyperlink" Target="http://www.ontario.ca/en/services_for_residents/121591.html?openNav="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portoncv.gov.cv/portal/page?_pageid=118,188596&amp;_dad=portal&amp;_schema=PORTAL&amp;p_dominio=25&amp;p_menu=28&amp;p_item=277&amp;p_ent_det=1561" TargetMode="External"/><Relationship Id="rId2" Type="http://schemas.openxmlformats.org/officeDocument/2006/relationships/hyperlink" Target="http://portoncv.gov.cv/portal/page?_pageid=118,188596&amp;_dad=portal&amp;_schema=PORTAL&amp;p_dominio=25&amp;p_menu=28&amp;p_item=275&amp;p_ent_det=1555" TargetMode="External"/><Relationship Id="rId3" Type="http://schemas.openxmlformats.org/officeDocument/2006/relationships/hyperlink" Target="http://www.policianacional.cv/index.php?option=com_content&amp;view=article&amp;id=126&amp;Itemid=139" TargetMode="External"/><Relationship Id="rId4" Type="http://schemas.openxmlformats.org/officeDocument/2006/relationships/hyperlink" Target="http://portoncv.gov.cv/portal/page?_pageid=118,188596&amp;_dad=portal&amp;_schema=PORTAL&amp;p_dominio=45&amp;p_menu=61&amp;p_item=196&amp;p_ent_det=1398" TargetMode="External"/><Relationship Id="rId5" Type="http://schemas.openxmlformats.org/officeDocument/2006/relationships/hyperlink" Target="https://portoncv.gov.cv/portal/page?_pageid=118,188596&amp;_dad=portal&amp;_schema=PORTAL&amp;p_dominio=25&amp;p_menu=28&amp;p_item=131&amp;p_ent_det=1096" TargetMode="External"/><Relationship Id="rId6" Type="http://schemas.openxmlformats.org/officeDocument/2006/relationships/hyperlink" Target="http://www.nosi.cv" TargetMode="External"/><Relationship Id="rId7"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www.dominica.gov.dm/cms/index.php?q=node/31" TargetMode="External"/><Relationship Id="rId2" Type="http://schemas.openxmlformats.org/officeDocument/2006/relationships/hyperlink" Target="http://ird.gov.dm/index.php?option=com_content&amp;view=article&amp;id=134&amp;Itemid=74" TargetMode="External"/><Relationship Id="rId3" Type="http://schemas.openxmlformats.org/officeDocument/2006/relationships/hyperlink" Target="http://www.dominica.gov.dm/cms/index.php?q=node/119" TargetMode="External"/><Relationship Id="rId4" Type="http://schemas.openxmlformats.org/officeDocument/2006/relationships/hyperlink" Target="http://ird.gov.dm/index.php?option=com_content&amp;view=article&amp;id=114&amp;Itemid=86" TargetMode="External"/><Relationship Id="rId9" Type="http://schemas.openxmlformats.org/officeDocument/2006/relationships/drawing" Target="../drawings/drawing9.xml"/><Relationship Id="rId5" Type="http://schemas.openxmlformats.org/officeDocument/2006/relationships/hyperlink" Target="http://www.dominica.gov.dm/cms/index.php?q=node/917" TargetMode="External"/><Relationship Id="rId6" Type="http://schemas.openxmlformats.org/officeDocument/2006/relationships/hyperlink" Target="http://www.dominica.gov.dm/cms/index.php?q=node/918" TargetMode="External"/><Relationship Id="rId7" Type="http://schemas.openxmlformats.org/officeDocument/2006/relationships/hyperlink" Target="http://ird.gov.dm/index.php?option=com_content&amp;view=article&amp;id=115&amp;Itemid=85" TargetMode="External"/><Relationship Id="rId8" Type="http://schemas.openxmlformats.org/officeDocument/2006/relationships/hyperlink" Target="http://pera101.wordpress.com/2009/03/02/how-to-register-a-motor-vehicle-mv-in-the-philippin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2.75"/>
  <cols>
    <col customWidth="1" min="1" max="1" width="3.13"/>
    <col customWidth="1" min="2" max="2" width="38.13"/>
    <col customWidth="1" min="3" max="3" width="3.88"/>
    <col customWidth="1" min="4" max="4" width="3.75"/>
    <col customWidth="1" min="5" max="27" width="4.25"/>
    <col customWidth="1" min="28" max="28" width="5.0"/>
    <col customWidth="1" min="29" max="29" width="6.75"/>
    <col customWidth="1" min="30" max="30" width="4.5"/>
  </cols>
  <sheetData>
    <row r="1" ht="135.75" customHeight="1">
      <c r="A1" s="1" t="s">
        <v>0</v>
      </c>
      <c r="B1" s="2"/>
      <c r="C1" s="3" t="s">
        <v>1</v>
      </c>
      <c r="D1" s="4" t="s">
        <v>2</v>
      </c>
      <c r="E1" s="4" t="s">
        <v>3</v>
      </c>
      <c r="F1" s="4" t="s">
        <v>4</v>
      </c>
      <c r="G1" s="4" t="s">
        <v>5</v>
      </c>
      <c r="H1" s="4" t="s">
        <v>6</v>
      </c>
      <c r="I1" s="4" t="s">
        <v>7</v>
      </c>
      <c r="J1" s="4" t="s">
        <v>8</v>
      </c>
      <c r="K1" s="4" t="s">
        <v>9</v>
      </c>
      <c r="L1" s="4" t="s">
        <v>10</v>
      </c>
      <c r="M1" s="4" t="s">
        <v>11</v>
      </c>
      <c r="N1" s="4" t="s">
        <v>12</v>
      </c>
      <c r="O1" s="4" t="s">
        <v>13</v>
      </c>
      <c r="P1" s="4" t="s">
        <v>14</v>
      </c>
      <c r="Q1" s="4" t="s">
        <v>15</v>
      </c>
      <c r="R1" s="4" t="s">
        <v>16</v>
      </c>
      <c r="S1" s="4" t="s">
        <v>17</v>
      </c>
      <c r="T1" s="4" t="s">
        <v>18</v>
      </c>
      <c r="U1" s="4" t="s">
        <v>19</v>
      </c>
      <c r="V1" s="4" t="s">
        <v>20</v>
      </c>
      <c r="W1" s="4" t="s">
        <v>21</v>
      </c>
      <c r="X1" s="4" t="s">
        <v>22</v>
      </c>
      <c r="Y1" s="4" t="s">
        <v>23</v>
      </c>
      <c r="Z1" s="4" t="s">
        <v>24</v>
      </c>
      <c r="AA1" s="4" t="s">
        <v>25</v>
      </c>
      <c r="AB1" s="5" t="s">
        <v>26</v>
      </c>
      <c r="AC1" s="6" t="s">
        <v>27</v>
      </c>
      <c r="AD1" s="7" t="s">
        <v>28</v>
      </c>
    </row>
    <row r="2" ht="14.25" customHeight="1">
      <c r="A2" s="8">
        <v>1.0</v>
      </c>
      <c r="B2" s="9" t="s">
        <v>29</v>
      </c>
      <c r="C2" s="10">
        <f>IF(ISNUMBER(AUS!M2),AUS!M2,"NR")</f>
        <v>0.5</v>
      </c>
      <c r="D2" s="10">
        <f>IF(ISNUMBER(BHR!M2),BHR!M2,"NR")</f>
        <v>0</v>
      </c>
      <c r="E2" s="10">
        <f>IF(ISNUMBER(BGD!M2),BGD!M2,"NR")</f>
        <v>0.5</v>
      </c>
      <c r="F2" s="10" t="str">
        <f>IF(ISNUMBER(BRA!M2),BRA!M2,"NR")</f>
        <v>NR</v>
      </c>
      <c r="G2" s="10" t="str">
        <f>IF(ISNUMBER(CAN!M2),CAN!M2,"NR")</f>
        <v>NR</v>
      </c>
      <c r="H2" s="10">
        <f>IF(ISNUMBER(CPV!M2),CPV!M2,"NR")</f>
        <v>0.25</v>
      </c>
      <c r="I2" s="10" t="str">
        <f>IF(ISNUMBER(EST!M2),EST!M2,"NR")</f>
        <v>NR</v>
      </c>
      <c r="J2" s="10">
        <f>IF(ISNUMBER(FRA!M2),FRA!M2,"NR")</f>
        <v>0.75</v>
      </c>
      <c r="K2" s="10">
        <f>IF(ISNUMBER(HKG!M2),HKG!M2,"NR")</f>
        <v>1</v>
      </c>
      <c r="L2" s="10" t="str">
        <f>IF(ISNUMBER(KWT!M2),KWT!M2,"NR")</f>
        <v>NR</v>
      </c>
      <c r="M2" s="10">
        <f>IF(ISNUMBER(NZL!M2),NZL!M2,"NR")</f>
        <v>0.5</v>
      </c>
      <c r="N2" s="10">
        <f>IF(ISNUMBER(OMN!M2),OMN!M2,"NR")</f>
        <v>0</v>
      </c>
      <c r="O2" s="10">
        <f>IF(ISNUMBER(PHL!M2),PHL!M2,"NR")</f>
        <v>0.5</v>
      </c>
      <c r="P2" s="10">
        <f>IF(ISNUMBER(QAT!M2),QAT!M2,"NR")</f>
        <v>0.25</v>
      </c>
      <c r="Q2" s="10" t="str">
        <f>IF(ISNUMBER(SAU!M2),SAU!M2,"NR")</f>
        <v>NR</v>
      </c>
      <c r="R2" s="10">
        <f>IF(ISNUMBER(KNA!M2),KNA!M2,"NR")</f>
        <v>0</v>
      </c>
      <c r="S2" s="10">
        <f>IF(ISNUMBER(LCA!M2),LCA!M2,"NR")</f>
        <v>0.25</v>
      </c>
      <c r="T2" s="10" t="str">
        <f>IF(ISNUMBER(SGP!M2),SGP!M2,"NR")</f>
        <v>NR</v>
      </c>
      <c r="U2" s="10">
        <f>IF(ISNUMBER(ZAF!N2),ZAF!N2,"NR")</f>
        <v>0.25</v>
      </c>
      <c r="V2" s="10">
        <f>IF(ISNUMBER(ESP!M2),ESP!M2,"NR")</f>
        <v>0.25</v>
      </c>
      <c r="W2" s="10">
        <f>IF(ISNUMBER(LKA!M2),LKA!M2,"NR")</f>
        <v>0.25</v>
      </c>
      <c r="X2" s="10" t="str">
        <f>IF(ISNUMBER(SWE!M2),SWE!M2,"NR")</f>
        <v>NR</v>
      </c>
      <c r="Y2" s="10">
        <f>CH!M2</f>
        <v>0.5</v>
      </c>
      <c r="Z2" s="10">
        <f>IF(ISNUMBER(TUR!M2),TUR!M2,"NR")</f>
        <v>0.5</v>
      </c>
      <c r="AA2" s="10" t="str">
        <f>IF(ISNUMBER(UAE!M2),UAE!M2,"NR")</f>
        <v>NR</v>
      </c>
      <c r="AB2" s="10">
        <f>IF(ISNUMBER(USA!M2),USA!M2,"NR")</f>
        <v>0.75</v>
      </c>
      <c r="AC2" s="11">
        <f t="shared" ref="AC2:AC14" si="1">AVERAGE(C2:AB2)</f>
        <v>0.3888888889</v>
      </c>
      <c r="AD2" s="12">
        <f t="shared" ref="AD2:AD11" si="2">COUNT(C2:AB2)</f>
        <v>18</v>
      </c>
    </row>
    <row r="3" ht="14.25" customHeight="1">
      <c r="A3" s="8">
        <v>2.0</v>
      </c>
      <c r="B3" s="13" t="s">
        <v>30</v>
      </c>
      <c r="C3" s="10">
        <f>IF(ISNUMBER(AUS!M3),AUS!M3,"NR")</f>
        <v>1</v>
      </c>
      <c r="D3" s="10" t="str">
        <f>IF(ISNUMBER(BHR!M3),BHR!M3,"NR")</f>
        <v>NR</v>
      </c>
      <c r="E3" s="10">
        <f>IF(ISNUMBER(BGD!M3),BGD!M3,"NR")</f>
        <v>0.5</v>
      </c>
      <c r="F3" s="10">
        <f>IF(ISNUMBER(BRA!M3),BRA!M3,"NR")</f>
        <v>1</v>
      </c>
      <c r="G3" s="10">
        <f>IF(ISNUMBER(CAN!M3),CAN!M3,"NR")</f>
        <v>1</v>
      </c>
      <c r="H3" s="10">
        <f>IF(ISNUMBER(CPV!M3),CPV!M3,"NR")</f>
        <v>0.75</v>
      </c>
      <c r="I3" s="10">
        <f>IF(ISNUMBER(EST!M3),EST!M3,"NR")</f>
        <v>1</v>
      </c>
      <c r="J3" s="10">
        <f>IF(ISNUMBER(FRA!M3),FRA!M3,"NR")</f>
        <v>1</v>
      </c>
      <c r="K3" s="10">
        <f>IF(ISNUMBER(HKG!M3),HKG!M3,"NR")</f>
        <v>1</v>
      </c>
      <c r="L3" s="10" t="str">
        <f>IF(ISNUMBER(KWT!M3),KWT!M3,"NR")</f>
        <v>NR</v>
      </c>
      <c r="M3" s="10">
        <f>IF(ISNUMBER(NZL!M3),NZL!M3,"NR")</f>
        <v>1</v>
      </c>
      <c r="N3" s="10" t="str">
        <f>IF(ISNUMBER(OMN!M3),OMN!M3,"NR")</f>
        <v>NR</v>
      </c>
      <c r="O3" s="10">
        <f>IF(ISNUMBER(PHL!M3),PHL!M3,"NR")</f>
        <v>0.5</v>
      </c>
      <c r="P3" s="10">
        <f>IF(ISNUMBER(QAT!M3),QAT!M3,"NR")</f>
        <v>0.5</v>
      </c>
      <c r="Q3" s="10">
        <f>IF(ISNUMBER(SAU!M3),SAU!M3,"NR")</f>
        <v>0.25</v>
      </c>
      <c r="R3" s="10">
        <f>IF(ISNUMBER(KNA!M3),KNA!M3,"NR")</f>
        <v>0</v>
      </c>
      <c r="S3" s="10">
        <f>IF(ISNUMBER(LCA!M3),LCA!M3,"NR")</f>
        <v>0.5</v>
      </c>
      <c r="T3" s="10">
        <f>IF(ISNUMBER(SGP!M3),SGP!M3,"NR")</f>
        <v>1</v>
      </c>
      <c r="U3" s="10">
        <f>IF(ISNUMBER(ZAF!N3),ZAF!N3,"NR")</f>
        <v>1</v>
      </c>
      <c r="V3" s="10">
        <f>IF(ISNUMBER(ESP!M3),ESP!M3,"NR")</f>
        <v>1</v>
      </c>
      <c r="W3" s="10">
        <f>IF(ISNUMBER(LKA!M3),LKA!M3,"NR")</f>
        <v>0.5</v>
      </c>
      <c r="X3" s="10">
        <f>IF(ISNUMBER(SWE!M3),SWE!M3,"NR")</f>
        <v>1</v>
      </c>
      <c r="Y3" s="10">
        <f>CH!M3</f>
        <v>0.75</v>
      </c>
      <c r="Z3" s="10">
        <f>IF(ISNUMBER(TUR!M3),TUR!M3,"NR")</f>
        <v>1</v>
      </c>
      <c r="AA3" s="10" t="str">
        <f>IF(ISNUMBER(UAE!M3),UAE!M3,"NR")</f>
        <v>NR</v>
      </c>
      <c r="AB3" s="10">
        <f>IF(ISNUMBER(USA!M3),USA!M3,"NR")</f>
        <v>1</v>
      </c>
      <c r="AC3" s="11">
        <f t="shared" si="1"/>
        <v>0.7840909091</v>
      </c>
      <c r="AD3" s="12">
        <f t="shared" si="2"/>
        <v>22</v>
      </c>
    </row>
    <row r="4" ht="14.25" customHeight="1">
      <c r="A4" s="8">
        <v>3.0</v>
      </c>
      <c r="B4" s="13" t="s">
        <v>31</v>
      </c>
      <c r="C4" s="14">
        <f>IF(ISNUMBER(AUS!M4),AUS!M4,"NR")</f>
        <v>0.75</v>
      </c>
      <c r="D4" s="10">
        <f>IF(ISNUMBER(BHR!M4),BHR!M4,"NR")</f>
        <v>1</v>
      </c>
      <c r="E4" s="10" t="str">
        <f>IF(ISNUMBER(BGD!M4),BGD!M4,"NR")</f>
        <v>NR</v>
      </c>
      <c r="F4" s="10">
        <f>IF(ISNUMBER(BRA!M4),BRA!M4,"NR")</f>
        <v>0.25</v>
      </c>
      <c r="G4" s="10">
        <f>IF(ISNUMBER(CAN!M4),CAN!M4,"NR")</f>
        <v>1</v>
      </c>
      <c r="H4" s="10" t="str">
        <f>IF(ISNUMBER(CPV!M4),CPV!M4,"NR")</f>
        <v>NR</v>
      </c>
      <c r="I4" s="10">
        <f>IF(ISNUMBER(EST!M4),EST!M4,"NR")</f>
        <v>0.5</v>
      </c>
      <c r="J4" s="10" t="str">
        <f>IF(ISNUMBER(FRA!M4),FRA!M4,"NR")</f>
        <v>NR</v>
      </c>
      <c r="K4" s="10">
        <f>IF(ISNUMBER(HKG!M4),HKG!M4,"NR")</f>
        <v>0.5</v>
      </c>
      <c r="L4" s="10" t="str">
        <f>IF(ISNUMBER(KWT!M4),KWT!M4,"NR")</f>
        <v>NR</v>
      </c>
      <c r="M4" s="10">
        <f>IF(ISNUMBER(NZL!M4),NZL!M4,"NR")</f>
        <v>1</v>
      </c>
      <c r="N4" s="10" t="str">
        <f>IF(ISNUMBER(OMN!M4),OMN!M4,"NR")</f>
        <v>NR</v>
      </c>
      <c r="O4" s="10" t="str">
        <f>IF(ISNUMBER(PHL!M4),PHL!M4,"NR")</f>
        <v>NR</v>
      </c>
      <c r="P4" s="10">
        <f>IF(ISNUMBER(QAT!M4),QAT!M4,"NR")</f>
        <v>0.5</v>
      </c>
      <c r="Q4" s="10" t="str">
        <f>IF(ISNUMBER(SAU!M4),SAU!M4,"NR")</f>
        <v>NR</v>
      </c>
      <c r="R4" s="10" t="str">
        <f>IF(ISNUMBER(KNA!M4),KNA!M4,"NR")</f>
        <v>NR</v>
      </c>
      <c r="S4" s="10" t="str">
        <f>IF(ISNUMBER(LCA!M4),LCA!M4,"NR")</f>
        <v>NR</v>
      </c>
      <c r="T4" s="10">
        <f>IF(ISNUMBER(SGP!M4),SGP!M4,"NR")</f>
        <v>0.25</v>
      </c>
      <c r="U4" s="10">
        <f>IF(ISNUMBER(ZAF!N4),ZAF!N4,"NR")</f>
        <v>0.5</v>
      </c>
      <c r="V4" s="10">
        <f>IF(ISNUMBER(ESP!M4),ESP!M4,"NR")</f>
        <v>1</v>
      </c>
      <c r="W4" s="10" t="str">
        <f>IF(ISNUMBER(LKA!M4),LKA!M4,"NR")</f>
        <v>NR</v>
      </c>
      <c r="X4" s="10">
        <f>IF(ISNUMBER(SWE!M4),SWE!M4,"NR")</f>
        <v>0.75</v>
      </c>
      <c r="Y4" s="10">
        <f>CH!M4</f>
        <v>0.25</v>
      </c>
      <c r="Z4" s="10">
        <f>IF(ISNUMBER(TUR!M4),TUR!M4,"NR")</f>
        <v>1</v>
      </c>
      <c r="AA4" s="10" t="str">
        <f>IF(ISNUMBER(UAE!M4),UAE!M4,"NR")</f>
        <v>NR</v>
      </c>
      <c r="AB4" s="10">
        <f>IF(ISNUMBER(USA!M4),USA!M4,"NR")</f>
        <v>1</v>
      </c>
      <c r="AC4" s="11">
        <f t="shared" si="1"/>
        <v>0.6833333333</v>
      </c>
      <c r="AD4" s="12">
        <f t="shared" si="2"/>
        <v>15</v>
      </c>
    </row>
    <row r="5" ht="14.25" customHeight="1">
      <c r="A5" s="8">
        <v>4.0</v>
      </c>
      <c r="B5" s="13" t="s">
        <v>32</v>
      </c>
      <c r="C5" s="10" t="str">
        <f>IF(ISNUMBER(AUS!M5),AUS!M5,"NR")</f>
        <v>NR</v>
      </c>
      <c r="D5" s="10" t="str">
        <f>IF(ISNUMBER(BHR!M5),BHR!M5,"NR")</f>
        <v>NR</v>
      </c>
      <c r="E5" s="10">
        <f>IF(ISNUMBER(BGD!M5),BGD!M5,"NR")</f>
        <v>0.25</v>
      </c>
      <c r="F5" s="10">
        <f>IF(ISNUMBER(BRA!M5),BRA!M5,"NR")</f>
        <v>1</v>
      </c>
      <c r="G5" s="10">
        <f>IF(ISNUMBER(CAN!M5),CAN!M5,"NR")</f>
        <v>1</v>
      </c>
      <c r="H5" s="10" t="str">
        <f>IF(ISNUMBER(CPV!M5),CPV!M5,"NR")</f>
        <v>NR</v>
      </c>
      <c r="I5" s="10">
        <f>IF(ISNUMBER(EST!M5),EST!M5,"NR")</f>
        <v>1</v>
      </c>
      <c r="J5" s="10" t="str">
        <f>IF(ISNUMBER(FRA!M5),FRA!M5,"NR")</f>
        <v>NR</v>
      </c>
      <c r="K5" s="10" t="str">
        <f>IF(ISNUMBER(HKG!M5),HKG!M5,"NR")</f>
        <v>NR</v>
      </c>
      <c r="L5" s="10" t="str">
        <f>IF(ISNUMBER(KWT!M5),KWT!M5,"NR")</f>
        <v>NR</v>
      </c>
      <c r="M5" s="10">
        <f>IF(ISNUMBER(NZL!M5),NZL!M5,"NR")</f>
        <v>1</v>
      </c>
      <c r="N5" s="10" t="str">
        <f>IF(ISNUMBER(OMN!M5),OMN!M5,"NR")</f>
        <v>NR</v>
      </c>
      <c r="O5" s="10" t="str">
        <f>IF(ISNUMBER(PHL!M5),PHL!M5,"NR")</f>
        <v>NR</v>
      </c>
      <c r="P5" s="10" t="str">
        <f>IF(ISNUMBER(QAT!M5),QAT!M5,"NR")</f>
        <v>NR</v>
      </c>
      <c r="Q5" s="10" t="str">
        <f>IF(ISNUMBER(SAU!M5),SAU!M5,"NR")</f>
        <v>NR</v>
      </c>
      <c r="R5" s="10">
        <f>IF(ISNUMBER(KNA!M5),KNA!M5,"NR")</f>
        <v>0.25</v>
      </c>
      <c r="S5" s="10">
        <f>IF(ISNUMBER(LCA!M5),LCA!M5,"NR")</f>
        <v>0.25</v>
      </c>
      <c r="T5" s="10" t="str">
        <f>IF(ISNUMBER(SGP!M5),SGP!M5,"NR")</f>
        <v>NR</v>
      </c>
      <c r="U5" s="10" t="str">
        <f>IF(ISNUMBER(ZAF!N5),ZAF!N5,"NR")</f>
        <v>NR</v>
      </c>
      <c r="V5" s="10">
        <f>IF(ISNUMBER(ESP!M5),ESP!M5,"NR")</f>
        <v>0.75</v>
      </c>
      <c r="W5" s="10" t="str">
        <f>IF(ISNUMBER(LKA!M5),LKA!M5,"NR")</f>
        <v>NR</v>
      </c>
      <c r="X5" s="10">
        <f>IF(ISNUMBER(SWE!M5),SWE!M5,"NR")</f>
        <v>1</v>
      </c>
      <c r="Y5" s="10">
        <f>CH!M5</f>
        <v>0.5</v>
      </c>
      <c r="Z5" s="10">
        <f>IF(ISNUMBER(TUR!M5),TUR!M5,"NR")</f>
        <v>0.25</v>
      </c>
      <c r="AA5" s="10" t="str">
        <f>IF(ISNUMBER(UAE!M5),UAE!M5,"NR")</f>
        <v>NR</v>
      </c>
      <c r="AB5" s="10" t="str">
        <f>IF(ISNUMBER(USA!M5),USA!M5,"NR")</f>
        <v>NR</v>
      </c>
      <c r="AC5" s="11">
        <f t="shared" si="1"/>
        <v>0.6590909091</v>
      </c>
      <c r="AD5" s="12">
        <f t="shared" si="2"/>
        <v>11</v>
      </c>
    </row>
    <row r="6" ht="14.25" customHeight="1">
      <c r="A6" s="8">
        <v>5.0</v>
      </c>
      <c r="B6" s="13" t="s">
        <v>33</v>
      </c>
      <c r="C6" s="10">
        <f>IF(ISNUMBER(AUS!M6),AUS!M6,"NR")</f>
        <v>0.5</v>
      </c>
      <c r="D6" s="10">
        <f>IF(ISNUMBER(BHR!M6),BHR!M6,"NR")</f>
        <v>0.5</v>
      </c>
      <c r="E6" s="10">
        <f>IF(ISNUMBER(BGD!M6),BGD!M6,"NR")</f>
        <v>0.5</v>
      </c>
      <c r="F6" s="10">
        <f>IF(ISNUMBER(BRA!M6),BRA!M6,"NR")</f>
        <v>0.75</v>
      </c>
      <c r="G6" s="10">
        <f>IF(ISNUMBER(CAN!M6),CAN!M6,"NR")</f>
        <v>0.5</v>
      </c>
      <c r="H6" s="10">
        <f>IF(ISNUMBER(CPV!M6),CPV!M6,"NR")</f>
        <v>0.25</v>
      </c>
      <c r="I6" s="10">
        <f>IF(ISNUMBER(EST!M6),EST!M6,"NR")</f>
        <v>0.75</v>
      </c>
      <c r="J6" s="10">
        <f>IF(ISNUMBER(FRA!M6),FRA!M6,"NR")</f>
        <v>0.5</v>
      </c>
      <c r="K6" s="10">
        <f>IF(ISNUMBER(HKG!M6),HKG!M6,"NR")</f>
        <v>0.75</v>
      </c>
      <c r="L6" s="10">
        <f>IF(ISNUMBER(KWT!M6),KWT!M6,"NR")</f>
        <v>0.5</v>
      </c>
      <c r="M6" s="10">
        <f>IF(ISNUMBER(NZL!M6),NZL!M6,"NR")</f>
        <v>0.5</v>
      </c>
      <c r="N6" s="10">
        <f>IF(ISNUMBER(OMN!M6),OMN!M6,"NR")</f>
        <v>0.25</v>
      </c>
      <c r="O6" s="10">
        <f>IF(ISNUMBER(PHL!M6),PHL!M6,"NR")</f>
        <v>0.5</v>
      </c>
      <c r="P6" s="10">
        <f>IF(ISNUMBER(QAT!M6),QAT!M6,"NR")</f>
        <v>1</v>
      </c>
      <c r="Q6" s="10">
        <f>IF(ISNUMBER(SAU!M6),SAU!M6,"NR")</f>
        <v>0.5</v>
      </c>
      <c r="R6" s="10">
        <f>IF(ISNUMBER(KNA!M6),KNA!M6,"NR")</f>
        <v>0.5</v>
      </c>
      <c r="S6" s="10">
        <f>IF(ISNUMBER(LCA!M6),LCA!M6,"NR")</f>
        <v>0</v>
      </c>
      <c r="T6" s="10">
        <f>IF(ISNUMBER(SGP!M6),SGP!M6,"NR")</f>
        <v>1</v>
      </c>
      <c r="U6" s="10">
        <f>IF(ISNUMBER(ZAF!N6),ZAF!N6,"NR")</f>
        <v>0.5</v>
      </c>
      <c r="V6" s="10">
        <f>IF(ISNUMBER(ESP!M6),ESP!M6,"NR")</f>
        <v>0.25</v>
      </c>
      <c r="W6" s="10">
        <f>IF(ISNUMBER(LKA!M6),LKA!M6,"NR")</f>
        <v>0.5</v>
      </c>
      <c r="X6" s="10">
        <f>IF(ISNUMBER(SWE!M6),SWE!M6,"NR")</f>
        <v>0.25</v>
      </c>
      <c r="Y6" s="10">
        <f>CH!M6</f>
        <v>0.5</v>
      </c>
      <c r="Z6" s="10">
        <f>IF(ISNUMBER(TUR!M6),TUR!M6,"NR")</f>
        <v>0.5</v>
      </c>
      <c r="AA6" s="10">
        <f>IF(ISNUMBER(UAE!M6),UAE!M6,"NR")</f>
        <v>0.25</v>
      </c>
      <c r="AB6" s="10">
        <f>IF(ISNUMBER(USA!M6),USA!M6,"NR")</f>
        <v>0.5</v>
      </c>
      <c r="AC6" s="11">
        <f t="shared" si="1"/>
        <v>0.5</v>
      </c>
      <c r="AD6" s="12">
        <f t="shared" si="2"/>
        <v>26</v>
      </c>
    </row>
    <row r="7" ht="14.25" customHeight="1">
      <c r="A7" s="8">
        <v>6.0</v>
      </c>
      <c r="B7" s="9" t="s">
        <v>34</v>
      </c>
      <c r="C7" s="10">
        <f>IF(ISNUMBER(AUS!M7),AUS!M7,"NR")</f>
        <v>0.5</v>
      </c>
      <c r="D7" s="10">
        <f>IF(ISNUMBER(BHR!M7),BHR!M7,"NR")</f>
        <v>1</v>
      </c>
      <c r="E7" s="10">
        <f>IF(ISNUMBER(BGD!M7),BGD!M7,"NR")</f>
        <v>0.5</v>
      </c>
      <c r="F7" s="10">
        <f>IF(ISNUMBER(BRA!M7),BRA!M7,"NR")</f>
        <v>0.25</v>
      </c>
      <c r="G7" s="10">
        <f>IF(ISNUMBER(CAN!M7),CAN!M7,"NR")</f>
        <v>0.25</v>
      </c>
      <c r="H7" s="10">
        <f>IF(ISNUMBER(CPV!M7),CPV!M7,"NR")</f>
        <v>0.25</v>
      </c>
      <c r="I7" s="10">
        <f>IF(ISNUMBER(EST!M7),EST!M7,"NR")</f>
        <v>0.75</v>
      </c>
      <c r="J7" s="10">
        <f>IF(ISNUMBER(FRA!M7),FRA!M7,"NR")</f>
        <v>0.75</v>
      </c>
      <c r="K7" s="10">
        <f>IF(ISNUMBER(HKG!M7),HKG!M7,"NR")</f>
        <v>1</v>
      </c>
      <c r="L7" s="10">
        <f>IF(ISNUMBER(KWT!M7),KWT!M7,"NR")</f>
        <v>0.5</v>
      </c>
      <c r="M7" s="10">
        <f>IF(ISNUMBER(NZL!M7),NZL!M7,"NR")</f>
        <v>0.5</v>
      </c>
      <c r="N7" s="10">
        <f>IF(ISNUMBER(OMN!M7),OMN!M7,"NR")</f>
        <v>0.5</v>
      </c>
      <c r="O7" s="10">
        <f>IF(ISNUMBER(PHL!M7),PHL!M7,"NR")</f>
        <v>0.25</v>
      </c>
      <c r="P7" s="10">
        <f>IF(ISNUMBER(QAT!M7),QAT!M7,"NR")</f>
        <v>1</v>
      </c>
      <c r="Q7" s="10">
        <f>IF(ISNUMBER(SAU!M7),SAU!M7,"NR")</f>
        <v>0.5</v>
      </c>
      <c r="R7" s="10">
        <f>IF(ISNUMBER(KNA!M7),KNA!M7,"NR")</f>
        <v>0</v>
      </c>
      <c r="S7" s="10">
        <f>IF(ISNUMBER(LCA!M7),LCA!M7,"NR")</f>
        <v>0</v>
      </c>
      <c r="T7" s="10" t="str">
        <f>IF(ISNUMBER(SGP!M7),SGP!M7,"NR")</f>
        <v>NR</v>
      </c>
      <c r="U7" s="10">
        <f>IF(ISNUMBER(ZAF!N7),ZAF!N7,"NR")</f>
        <v>0.5</v>
      </c>
      <c r="V7" s="10">
        <f>IF(ISNUMBER(ESP!M7),ESP!M7,"NR")</f>
        <v>0.25</v>
      </c>
      <c r="W7" s="10">
        <f>IF(ISNUMBER(LKA!M7),LKA!M7,"NR")</f>
        <v>0.25</v>
      </c>
      <c r="X7" s="10">
        <f>IF(ISNUMBER(SWE!M7),SWE!M7,"NR")</f>
        <v>1</v>
      </c>
      <c r="Y7" s="10">
        <f>CH!M7</f>
        <v>0.5</v>
      </c>
      <c r="Z7" s="10">
        <f>IF(ISNUMBER(TUR!M7),TUR!M7,"NR")</f>
        <v>0.25</v>
      </c>
      <c r="AA7" s="10">
        <f>IF(ISNUMBER(UAE!M7),UAE!M7,"NR")</f>
        <v>0.25</v>
      </c>
      <c r="AB7" s="10">
        <f>IF(ISNUMBER(USA!M7),USA!M7,"NR")</f>
        <v>1</v>
      </c>
      <c r="AC7" s="11">
        <f t="shared" si="1"/>
        <v>0.5</v>
      </c>
      <c r="AD7" s="12">
        <f t="shared" si="2"/>
        <v>25</v>
      </c>
    </row>
    <row r="8" ht="14.25" customHeight="1">
      <c r="A8" s="8">
        <v>7.0</v>
      </c>
      <c r="B8" s="13" t="s">
        <v>35</v>
      </c>
      <c r="C8" s="14">
        <f>IF(ISNUMBER(AUS!M8),AUS!M8,"NR")</f>
        <v>0.25</v>
      </c>
      <c r="D8" s="10">
        <f>IF(ISNUMBER(BHR!M8),BHR!M8,"NR")</f>
        <v>0</v>
      </c>
      <c r="E8" s="10">
        <f>IF(ISNUMBER(BGD!M8),BGD!M8,"NR")</f>
        <v>0.25</v>
      </c>
      <c r="F8" s="10">
        <f>IF(ISNUMBER(BRA!M8),BRA!M8,"NR")</f>
        <v>1</v>
      </c>
      <c r="G8" s="10">
        <f>IF(ISNUMBER(CAN!M8),CAN!M8,"NR")</f>
        <v>0.25</v>
      </c>
      <c r="H8" s="10">
        <f>IF(ISNUMBER(CPV!M8),CPV!M8,"NR")</f>
        <v>0.25</v>
      </c>
      <c r="I8" s="10">
        <f>IF(ISNUMBER(EST!M8),EST!M8,"NR")</f>
        <v>1</v>
      </c>
      <c r="J8" s="10">
        <f>IF(ISNUMBER(FRA!M8),FRA!M8,"NR")</f>
        <v>0.5</v>
      </c>
      <c r="K8" s="10">
        <f>IF(ISNUMBER(HKG!M8),HKG!M8,"NR")</f>
        <v>0.5</v>
      </c>
      <c r="L8" s="10">
        <f>IF(ISNUMBER(KWT!M8),KWT!M8,"NR")</f>
        <v>0.25</v>
      </c>
      <c r="M8" s="10">
        <f>IF(ISNUMBER(NZL!M8),NZL!M8,"NR")</f>
        <v>0.25</v>
      </c>
      <c r="N8" s="10">
        <f>IF(ISNUMBER(OMN!M8),OMN!M8,"NR")</f>
        <v>0.25</v>
      </c>
      <c r="O8" s="10">
        <f>IF(ISNUMBER(PHL!M8),PHL!M8,"NR")</f>
        <v>0.25</v>
      </c>
      <c r="P8" s="10">
        <f>IF(ISNUMBER(QAT!M8),QAT!M8,"NR")</f>
        <v>0</v>
      </c>
      <c r="Q8" s="10">
        <f>IF(ISNUMBER(SAU!M8),SAU!M8,"NR")</f>
        <v>0</v>
      </c>
      <c r="R8" s="10">
        <f>IF(ISNUMBER(KNA!M8),KNA!M8,"NR")</f>
        <v>0.25</v>
      </c>
      <c r="S8" s="10">
        <f>IF(ISNUMBER(LCA!M8),LCA!M8,"NR")</f>
        <v>0.25</v>
      </c>
      <c r="T8" s="10">
        <f>IF(ISNUMBER(SGP!M8),SGP!M8,"NR")</f>
        <v>1</v>
      </c>
      <c r="U8" s="10">
        <f>IF(ISNUMBER(ZAF!N8),ZAF!N8,"NR")</f>
        <v>0.25</v>
      </c>
      <c r="V8" s="10">
        <f>IF(ISNUMBER(ESP!M8),ESP!M8,"NR")</f>
        <v>1</v>
      </c>
      <c r="W8" s="10">
        <f>IF(ISNUMBER(LKA!M8),LKA!M8,"NR")</f>
        <v>0.25</v>
      </c>
      <c r="X8" s="10">
        <f>IF(ISNUMBER(SWE!M8),SWE!M8,"NR")</f>
        <v>1</v>
      </c>
      <c r="Y8" s="10">
        <f>CH!M8</f>
        <v>0.25</v>
      </c>
      <c r="Z8" s="10">
        <f>IF(ISNUMBER(TUR!M8),TUR!M8,"NR")</f>
        <v>0.25</v>
      </c>
      <c r="AA8" s="10">
        <f>IF(ISNUMBER(UAE!M8),UAE!M8,"NR")</f>
        <v>0.25</v>
      </c>
      <c r="AB8" s="10">
        <f>IF(ISNUMBER(USA!M8),USA!M8,"NR")</f>
        <v>0.25</v>
      </c>
      <c r="AC8" s="11">
        <f t="shared" si="1"/>
        <v>0.3846153846</v>
      </c>
      <c r="AD8" s="12">
        <f t="shared" si="2"/>
        <v>26</v>
      </c>
    </row>
    <row r="9" ht="14.25" customHeight="1">
      <c r="A9" s="8">
        <v>8.0</v>
      </c>
      <c r="B9" s="13" t="s">
        <v>36</v>
      </c>
      <c r="C9" s="10">
        <f>IF(ISNUMBER(AUS!M9),AUS!M9,"NR")</f>
        <v>1</v>
      </c>
      <c r="D9" s="10">
        <f>IF(ISNUMBER(BHR!M9),BHR!M9,"NR")</f>
        <v>1</v>
      </c>
      <c r="E9" s="10">
        <f>IF(ISNUMBER(BGD!M9),BGD!M9,"NR")</f>
        <v>0.75</v>
      </c>
      <c r="F9" s="10">
        <f>IF(ISNUMBER(BRA!M9),BRA!M9,"NR")</f>
        <v>1</v>
      </c>
      <c r="G9" s="10">
        <f>IF(ISNUMBER(CAN!M9),CAN!M9,"NR")</f>
        <v>1</v>
      </c>
      <c r="H9" s="10">
        <f>IF(ISNUMBER(CPV!M9),CPV!M9,"NR")</f>
        <v>0.75</v>
      </c>
      <c r="I9" s="10">
        <f>IF(ISNUMBER(EST!M9),EST!M9,"NR")</f>
        <v>0.5</v>
      </c>
      <c r="J9" s="10">
        <f>IF(ISNUMBER(FRA!M9),FRA!M9,"NR")</f>
        <v>1</v>
      </c>
      <c r="K9" s="10">
        <f>IF(ISNUMBER(HKG!M9),HKG!M9,"NR")</f>
        <v>0.75</v>
      </c>
      <c r="L9" s="10">
        <f>IF(ISNUMBER(KWT!M9),KWT!M9,"NR")</f>
        <v>0.25</v>
      </c>
      <c r="M9" s="10">
        <f>IF(ISNUMBER(NZL!M9),NZL!M9,"NR")</f>
        <v>1</v>
      </c>
      <c r="N9" s="10">
        <f>IF(ISNUMBER(OMN!M9),OMN!M9,"NR")</f>
        <v>0.25</v>
      </c>
      <c r="O9" s="10">
        <f>IF(ISNUMBER(PHL!M9),PHL!M9,"NR")</f>
        <v>1</v>
      </c>
      <c r="P9" s="10">
        <f>IF(ISNUMBER(QAT!M9),QAT!M9,"NR")</f>
        <v>0.25</v>
      </c>
      <c r="Q9" s="10">
        <f>IF(ISNUMBER(SAU!M9),SAU!M9,"NR")</f>
        <v>0.5</v>
      </c>
      <c r="R9" s="10">
        <f>IF(ISNUMBER(KNA!M9),KNA!M9,"NR")</f>
        <v>0</v>
      </c>
      <c r="S9" s="10">
        <f>IF(ISNUMBER(LCA!M9),LCA!M9,"NR")</f>
        <v>0.5</v>
      </c>
      <c r="T9" s="10">
        <f>IF(ISNUMBER(SGP!M9),SGP!M9,"NR")</f>
        <v>1</v>
      </c>
      <c r="U9" s="10">
        <f>IF(ISNUMBER(ZAF!N9),ZAF!N9,"NR")</f>
        <v>0.5</v>
      </c>
      <c r="V9" s="10">
        <f>IF(ISNUMBER(ESP!M9),ESP!M9,"NR")</f>
        <v>1</v>
      </c>
      <c r="W9" s="10">
        <f>IF(ISNUMBER(LKA!M9),LKA!M9,"NR")</f>
        <v>0.5</v>
      </c>
      <c r="X9" s="10">
        <f>IF(ISNUMBER(SWE!M9),SWE!M9,"NR")</f>
        <v>1</v>
      </c>
      <c r="Y9" s="10">
        <f>CH!M9</f>
        <v>1</v>
      </c>
      <c r="Z9" s="10">
        <f>IF(ISNUMBER(TUR!M9),TUR!M9,"NR")</f>
        <v>0.5</v>
      </c>
      <c r="AA9" s="10">
        <f>IF(ISNUMBER(UAE!M9),UAE!M9,"NR")</f>
        <v>1</v>
      </c>
      <c r="AB9" s="10">
        <f>IF(ISNUMBER(USA!M9),USA!M9,"NR")</f>
        <v>0.75</v>
      </c>
      <c r="AC9" s="11">
        <f t="shared" si="1"/>
        <v>0.7211538462</v>
      </c>
      <c r="AD9" s="12">
        <f t="shared" si="2"/>
        <v>26</v>
      </c>
    </row>
    <row r="10" ht="14.25" customHeight="1">
      <c r="A10" s="8">
        <v>9.0</v>
      </c>
      <c r="B10" s="13" t="s">
        <v>37</v>
      </c>
      <c r="C10" s="10">
        <f>IF(ISNUMBER(AUS!M10),AUS!M10,"NR")</f>
        <v>1</v>
      </c>
      <c r="D10" s="10">
        <f>IF(ISNUMBER(BHR!M10),BHR!M10,"NR")</f>
        <v>0</v>
      </c>
      <c r="E10" s="10">
        <f>IF(ISNUMBER(BGD!M10),BGD!M10,"NR")</f>
        <v>0</v>
      </c>
      <c r="F10" s="10">
        <f>IF(ISNUMBER(BRA!M10),BRA!M10,"NR")</f>
        <v>1</v>
      </c>
      <c r="G10" s="10">
        <f>IF(ISNUMBER(CAN!M10),CAN!M10,"NR")</f>
        <v>1</v>
      </c>
      <c r="H10" s="10">
        <f>IF(ISNUMBER(CPV!M10),CPV!M10,"NR")</f>
        <v>0.75</v>
      </c>
      <c r="I10" s="10">
        <f>IF(ISNUMBER(EST!M10),EST!M10,"NR")</f>
        <v>0.5</v>
      </c>
      <c r="J10" s="10">
        <f>IF(ISNUMBER(FRA!M10),FRA!M10,"NR")</f>
        <v>1</v>
      </c>
      <c r="K10" s="10">
        <f>IF(ISNUMBER(HKG!M10),HKG!M10,"NR")</f>
        <v>0.75</v>
      </c>
      <c r="L10" s="10">
        <f>IF(ISNUMBER(KWT!M10),KWT!M10,"NR")</f>
        <v>0</v>
      </c>
      <c r="M10" s="10">
        <f>IF(ISNUMBER(NZL!M10),NZL!M10,"NR")</f>
        <v>1</v>
      </c>
      <c r="N10" s="10">
        <f>IF(ISNUMBER(OMN!M10),OMN!M10,"NR")</f>
        <v>0.5</v>
      </c>
      <c r="O10" s="10">
        <f>IF(ISNUMBER(PHL!M10),PHL!M10,"NR")</f>
        <v>1</v>
      </c>
      <c r="P10" s="10">
        <f>IF(ISNUMBER(QAT!M10),QAT!M10,"NR")</f>
        <v>0</v>
      </c>
      <c r="Q10" s="10">
        <f>IF(ISNUMBER(SAU!M10),SAU!M10,"NR")</f>
        <v>1</v>
      </c>
      <c r="R10" s="10">
        <f>IF(ISNUMBER(KNA!M10),KNA!M10,"NR")</f>
        <v>0</v>
      </c>
      <c r="S10" s="10">
        <f>IF(ISNUMBER(LCA!M10),LCA!M10,"NR")</f>
        <v>0.5</v>
      </c>
      <c r="T10" s="10">
        <f>IF(ISNUMBER(SGP!M10),SGP!M10,"NR")</f>
        <v>1</v>
      </c>
      <c r="U10" s="10">
        <f>IF(ISNUMBER(ZAF!N10),ZAF!N10,"NR")</f>
        <v>0.5</v>
      </c>
      <c r="V10" s="10">
        <f>IF(ISNUMBER(ESP!M10),ESP!M10,"NR")</f>
        <v>1</v>
      </c>
      <c r="W10" s="10">
        <f>IF(ISNUMBER(LKA!M10),LKA!M10,"NR")</f>
        <v>0.5</v>
      </c>
      <c r="X10" s="10">
        <f>IF(ISNUMBER(SWE!M10),SWE!M10,"NR")</f>
        <v>1</v>
      </c>
      <c r="Y10" s="10">
        <f>CH!M10</f>
        <v>1</v>
      </c>
      <c r="Z10" s="10">
        <f>IF(ISNUMBER(TUR!M10),TUR!M10,"NR")</f>
        <v>0.5</v>
      </c>
      <c r="AA10" s="10">
        <f>IF(ISNUMBER(UAE!M10),UAE!M10,"NR")</f>
        <v>0.25</v>
      </c>
      <c r="AB10" s="10">
        <f>IF(ISNUMBER(USA!M10),USA!M10,"NR")</f>
        <v>0.75</v>
      </c>
      <c r="AC10" s="11">
        <f t="shared" si="1"/>
        <v>0.6346153846</v>
      </c>
      <c r="AD10" s="12">
        <f t="shared" si="2"/>
        <v>26</v>
      </c>
    </row>
    <row r="11" ht="14.25" customHeight="1">
      <c r="A11" s="8">
        <v>10.0</v>
      </c>
      <c r="B11" s="9" t="s">
        <v>38</v>
      </c>
      <c r="C11" s="15">
        <f>IF(ISNUMBER(AUS!M11),AUS!M11,"NR")</f>
        <v>1</v>
      </c>
      <c r="D11" s="10">
        <f>IF(ISNUMBER(BHR!M11),BHR!M11,"NR")</f>
        <v>1</v>
      </c>
      <c r="E11" s="10">
        <f>IF(ISNUMBER(BGD!M11),BGD!M11,"NR")</f>
        <v>0.5</v>
      </c>
      <c r="F11" s="10">
        <f>IF(ISNUMBER(BRA!M11),BRA!M11,"NR")</f>
        <v>0.5</v>
      </c>
      <c r="G11" s="10">
        <f>IF(ISNUMBER(CAN!M11),CAN!M11,"NR")</f>
        <v>1</v>
      </c>
      <c r="H11" s="10">
        <f>IF(ISNUMBER(CPV!M11),CPV!M11,"NR")</f>
        <v>0.25</v>
      </c>
      <c r="I11" s="10">
        <f>IF(ISNUMBER(EST!M11),EST!M11,"NR")</f>
        <v>0.75</v>
      </c>
      <c r="J11" s="10">
        <f>IF(ISNUMBER(FRA!M11),FRA!M11,"NR")</f>
        <v>1</v>
      </c>
      <c r="K11" s="10">
        <f>IF(ISNUMBER(HKG!M11),HKG!M11,"NR")</f>
        <v>1</v>
      </c>
      <c r="L11" s="10">
        <f>IF(ISNUMBER(KWT!M11),KWT!M11,"NR")</f>
        <v>0.5</v>
      </c>
      <c r="M11" s="10">
        <f>IF(ISNUMBER(NZL!M11),NZL!M11,"NR")</f>
        <v>1</v>
      </c>
      <c r="N11" s="10">
        <f>IF(ISNUMBER(OMN!M11),OMN!M11,"NR")</f>
        <v>0.5</v>
      </c>
      <c r="O11" s="10">
        <f>IF(ISNUMBER(PHL!M11),PHL!M11,"NR")</f>
        <v>0</v>
      </c>
      <c r="P11" s="10">
        <f>IF(ISNUMBER(QAT!M11),QAT!M11,"NR")</f>
        <v>0.5</v>
      </c>
      <c r="Q11" s="10">
        <f>IF(ISNUMBER(SAU!M11),SAU!M11,"NR")</f>
        <v>0.5</v>
      </c>
      <c r="R11" s="10">
        <f>IF(ISNUMBER(KNA!M11),KNA!M11,"NR")</f>
        <v>0</v>
      </c>
      <c r="S11" s="10">
        <f>IF(ISNUMBER(LCA!M11),LCA!M11,"NR")</f>
        <v>0</v>
      </c>
      <c r="T11" s="10">
        <f>IF(ISNUMBER(SGP!M11),SGP!M11,"NR")</f>
        <v>1</v>
      </c>
      <c r="U11" s="10">
        <f>IF(ISNUMBER(ZAF!N11),ZAF!N11,"NR")</f>
        <v>0.5</v>
      </c>
      <c r="V11" s="10">
        <f>IF(ISNUMBER(ESP!M11),ESP!M11,"NR")</f>
        <v>0.25</v>
      </c>
      <c r="W11" s="10">
        <f>IF(ISNUMBER(LKA!M11),LKA!M11,"NR")</f>
        <v>0.5</v>
      </c>
      <c r="X11" s="10">
        <f>IF(ISNUMBER(SWE!M11),SWE!M11,"NR")</f>
        <v>1</v>
      </c>
      <c r="Y11" s="10">
        <f>CH!M11</f>
        <v>0.5</v>
      </c>
      <c r="Z11" s="10">
        <f>IF(ISNUMBER(TUR!M11),TUR!M11,"NR")</f>
        <v>0.5</v>
      </c>
      <c r="AA11" s="10">
        <f>IF(ISNUMBER(UAE!M11),UAE!M11,"NR")</f>
        <v>0.25</v>
      </c>
      <c r="AB11" s="10">
        <f>IF(ISNUMBER(USA!M11),USA!M11,"NR")</f>
        <v>1</v>
      </c>
      <c r="AC11" s="11">
        <f t="shared" si="1"/>
        <v>0.5961538462</v>
      </c>
      <c r="AD11" s="12">
        <f t="shared" si="2"/>
        <v>26</v>
      </c>
    </row>
    <row r="12" ht="14.25" customHeight="1">
      <c r="A12" s="16"/>
      <c r="B12" s="17" t="s">
        <v>39</v>
      </c>
      <c r="C12" s="18" t="str">
        <f t="shared" ref="C12:L12" si="3">SUM.LEGACY(C2:C11)</f>
        <v>#VALUE!</v>
      </c>
      <c r="D12" s="18" t="str">
        <f t="shared" si="3"/>
        <v>#VALUE!</v>
      </c>
      <c r="E12" s="18" t="str">
        <f t="shared" si="3"/>
        <v>#VALUE!</v>
      </c>
      <c r="F12" s="18" t="str">
        <f t="shared" si="3"/>
        <v>#VALUE!</v>
      </c>
      <c r="G12" s="18" t="str">
        <f t="shared" si="3"/>
        <v>#VALUE!</v>
      </c>
      <c r="H12" s="18" t="str">
        <f t="shared" si="3"/>
        <v>#VALUE!</v>
      </c>
      <c r="I12" s="18" t="str">
        <f t="shared" si="3"/>
        <v>#VALUE!</v>
      </c>
      <c r="J12" s="18" t="str">
        <f t="shared" si="3"/>
        <v>#VALUE!</v>
      </c>
      <c r="K12" s="18" t="str">
        <f t="shared" si="3"/>
        <v>#VALUE!</v>
      </c>
      <c r="L12" s="18" t="str">
        <f t="shared" si="3"/>
        <v>#VALUE!</v>
      </c>
      <c r="M12" s="18">
        <f>SUM(M2:M11)</f>
        <v>7.75</v>
      </c>
      <c r="N12" s="18" t="str">
        <f t="shared" ref="N12:U12" si="4">SUM.LEGACY(N2:N11)</f>
        <v>#VALUE!</v>
      </c>
      <c r="O12" s="18" t="str">
        <f t="shared" si="4"/>
        <v>#VALUE!</v>
      </c>
      <c r="P12" s="18" t="str">
        <f t="shared" si="4"/>
        <v>#VALUE!</v>
      </c>
      <c r="Q12" s="18" t="str">
        <f t="shared" si="4"/>
        <v>#VALUE!</v>
      </c>
      <c r="R12" s="18" t="str">
        <f t="shared" si="4"/>
        <v>#VALUE!</v>
      </c>
      <c r="S12" s="18" t="str">
        <f t="shared" si="4"/>
        <v>#VALUE!</v>
      </c>
      <c r="T12" s="18" t="str">
        <f t="shared" si="4"/>
        <v>#VALUE!</v>
      </c>
      <c r="U12" s="18" t="str">
        <f t="shared" si="4"/>
        <v>#VALUE!</v>
      </c>
      <c r="V12" s="18">
        <f>SUM(V2:V11)</f>
        <v>6.75</v>
      </c>
      <c r="W12" s="18" t="str">
        <f t="shared" ref="W12:X12" si="5">SUM.LEGACY(W2:W11)</f>
        <v>#VALUE!</v>
      </c>
      <c r="X12" s="18" t="str">
        <f t="shared" si="5"/>
        <v>#VALUE!</v>
      </c>
      <c r="Y12" s="18">
        <f t="shared" ref="Y12:Z12" si="6">SUM(Y2:Y11)</f>
        <v>5.75</v>
      </c>
      <c r="Z12" s="18">
        <f t="shared" si="6"/>
        <v>5.25</v>
      </c>
      <c r="AA12" s="18" t="str">
        <f t="shared" ref="AA12:AB12" si="7">SUM.LEGACY(AA2:AA11)</f>
        <v>#VALUE!</v>
      </c>
      <c r="AB12" s="18" t="str">
        <f t="shared" si="7"/>
        <v>#VALUE!</v>
      </c>
      <c r="AC12" s="19" t="str">
        <f t="shared" si="1"/>
        <v>#VALUE!</v>
      </c>
    </row>
    <row r="13" ht="14.25" customHeight="1">
      <c r="B13" s="20" t="s">
        <v>28</v>
      </c>
      <c r="C13" s="21">
        <f t="shared" ref="C13:AB13" si="8">COUNT(C2:C11)</f>
        <v>9</v>
      </c>
      <c r="D13" s="21">
        <f t="shared" si="8"/>
        <v>8</v>
      </c>
      <c r="E13" s="21">
        <f t="shared" si="8"/>
        <v>9</v>
      </c>
      <c r="F13" s="21">
        <f t="shared" si="8"/>
        <v>9</v>
      </c>
      <c r="G13" s="21">
        <f t="shared" si="8"/>
        <v>9</v>
      </c>
      <c r="H13" s="21">
        <f t="shared" si="8"/>
        <v>8</v>
      </c>
      <c r="I13" s="21">
        <f t="shared" si="8"/>
        <v>9</v>
      </c>
      <c r="J13" s="21">
        <f t="shared" si="8"/>
        <v>8</v>
      </c>
      <c r="K13" s="21">
        <f t="shared" si="8"/>
        <v>9</v>
      </c>
      <c r="L13" s="21">
        <f t="shared" si="8"/>
        <v>6</v>
      </c>
      <c r="M13" s="21">
        <f t="shared" si="8"/>
        <v>10</v>
      </c>
      <c r="N13" s="21">
        <f t="shared" si="8"/>
        <v>7</v>
      </c>
      <c r="O13" s="21">
        <f t="shared" si="8"/>
        <v>8</v>
      </c>
      <c r="P13" s="21">
        <f t="shared" si="8"/>
        <v>9</v>
      </c>
      <c r="Q13" s="21">
        <f t="shared" si="8"/>
        <v>7</v>
      </c>
      <c r="R13" s="21">
        <f t="shared" si="8"/>
        <v>9</v>
      </c>
      <c r="S13" s="21">
        <f t="shared" si="8"/>
        <v>9</v>
      </c>
      <c r="T13" s="21">
        <f t="shared" si="8"/>
        <v>7</v>
      </c>
      <c r="U13" s="21">
        <f t="shared" si="8"/>
        <v>9</v>
      </c>
      <c r="V13" s="21">
        <f t="shared" si="8"/>
        <v>10</v>
      </c>
      <c r="W13" s="21">
        <f t="shared" si="8"/>
        <v>8</v>
      </c>
      <c r="X13" s="21">
        <f t="shared" si="8"/>
        <v>9</v>
      </c>
      <c r="Y13" s="21">
        <f t="shared" si="8"/>
        <v>10</v>
      </c>
      <c r="Z13" s="21">
        <f t="shared" si="8"/>
        <v>10</v>
      </c>
      <c r="AA13" s="21">
        <f t="shared" si="8"/>
        <v>6</v>
      </c>
      <c r="AB13" s="21">
        <f t="shared" si="8"/>
        <v>9</v>
      </c>
      <c r="AC13" s="19">
        <f t="shared" si="1"/>
        <v>8.5</v>
      </c>
    </row>
    <row r="14" ht="14.25" customHeight="1">
      <c r="B14" s="20" t="s">
        <v>27</v>
      </c>
      <c r="C14" s="22" t="str">
        <f t="shared" ref="C14:AB14" si="9">C12/C13</f>
        <v>#VALUE!</v>
      </c>
      <c r="D14" s="22" t="str">
        <f t="shared" si="9"/>
        <v>#VALUE!</v>
      </c>
      <c r="E14" s="21" t="str">
        <f t="shared" si="9"/>
        <v>#VALUE!</v>
      </c>
      <c r="F14" s="21" t="str">
        <f t="shared" si="9"/>
        <v>#VALUE!</v>
      </c>
      <c r="G14" s="21" t="str">
        <f t="shared" si="9"/>
        <v>#VALUE!</v>
      </c>
      <c r="H14" s="21" t="str">
        <f t="shared" si="9"/>
        <v>#VALUE!</v>
      </c>
      <c r="I14" s="21" t="str">
        <f t="shared" si="9"/>
        <v>#VALUE!</v>
      </c>
      <c r="J14" s="21" t="str">
        <f t="shared" si="9"/>
        <v>#VALUE!</v>
      </c>
      <c r="K14" s="21" t="str">
        <f t="shared" si="9"/>
        <v>#VALUE!</v>
      </c>
      <c r="L14" s="21" t="str">
        <f t="shared" si="9"/>
        <v>#VALUE!</v>
      </c>
      <c r="M14" s="22">
        <f t="shared" si="9"/>
        <v>0.775</v>
      </c>
      <c r="N14" s="21" t="str">
        <f t="shared" si="9"/>
        <v>#VALUE!</v>
      </c>
      <c r="O14" s="21" t="str">
        <f t="shared" si="9"/>
        <v>#VALUE!</v>
      </c>
      <c r="P14" s="21" t="str">
        <f t="shared" si="9"/>
        <v>#VALUE!</v>
      </c>
      <c r="Q14" s="21" t="str">
        <f t="shared" si="9"/>
        <v>#VALUE!</v>
      </c>
      <c r="R14" s="21" t="str">
        <f t="shared" si="9"/>
        <v>#VALUE!</v>
      </c>
      <c r="S14" s="22" t="str">
        <f t="shared" si="9"/>
        <v>#VALUE!</v>
      </c>
      <c r="T14" s="21" t="str">
        <f t="shared" si="9"/>
        <v>#VALUE!</v>
      </c>
      <c r="U14" s="21" t="str">
        <f t="shared" si="9"/>
        <v>#VALUE!</v>
      </c>
      <c r="V14" s="21">
        <f t="shared" si="9"/>
        <v>0.675</v>
      </c>
      <c r="W14" s="21" t="str">
        <f t="shared" si="9"/>
        <v>#VALUE!</v>
      </c>
      <c r="X14" s="21" t="str">
        <f t="shared" si="9"/>
        <v>#VALUE!</v>
      </c>
      <c r="Y14" s="21">
        <f t="shared" si="9"/>
        <v>0.575</v>
      </c>
      <c r="Z14" s="21">
        <f t="shared" si="9"/>
        <v>0.525</v>
      </c>
      <c r="AA14" s="21" t="str">
        <f t="shared" si="9"/>
        <v>#VALUE!</v>
      </c>
      <c r="AB14" s="23" t="str">
        <f t="shared" si="9"/>
        <v>#VALUE!</v>
      </c>
      <c r="AC14" s="19" t="str">
        <f t="shared" si="1"/>
        <v>#VALUE!</v>
      </c>
    </row>
    <row r="15" ht="14.25" customHeight="1">
      <c r="B15" s="24" t="s">
        <v>40</v>
      </c>
      <c r="C15" s="25" t="str">
        <f t="shared" ref="C15:AB15" si="10">RANK(C14,$C14:$AB14)</f>
        <v>#VALUE!</v>
      </c>
      <c r="D15" s="25" t="str">
        <f t="shared" si="10"/>
        <v>#VALUE!</v>
      </c>
      <c r="E15" s="25" t="str">
        <f t="shared" si="10"/>
        <v>#VALUE!</v>
      </c>
      <c r="F15" s="25" t="str">
        <f t="shared" si="10"/>
        <v>#VALUE!</v>
      </c>
      <c r="G15" s="25" t="str">
        <f t="shared" si="10"/>
        <v>#VALUE!</v>
      </c>
      <c r="H15" s="25" t="str">
        <f t="shared" si="10"/>
        <v>#VALUE!</v>
      </c>
      <c r="I15" s="25" t="str">
        <f t="shared" si="10"/>
        <v>#VALUE!</v>
      </c>
      <c r="J15" s="25" t="str">
        <f t="shared" si="10"/>
        <v>#VALUE!</v>
      </c>
      <c r="K15" s="25" t="str">
        <f t="shared" si="10"/>
        <v>#VALUE!</v>
      </c>
      <c r="L15" s="25" t="str">
        <f t="shared" si="10"/>
        <v>#VALUE!</v>
      </c>
      <c r="M15" s="25" t="str">
        <f t="shared" si="10"/>
        <v>#VALUE!</v>
      </c>
      <c r="N15" s="25" t="str">
        <f t="shared" si="10"/>
        <v>#VALUE!</v>
      </c>
      <c r="O15" s="25" t="str">
        <f t="shared" si="10"/>
        <v>#VALUE!</v>
      </c>
      <c r="P15" s="25" t="str">
        <f t="shared" si="10"/>
        <v>#VALUE!</v>
      </c>
      <c r="Q15" s="25" t="str">
        <f t="shared" si="10"/>
        <v>#VALUE!</v>
      </c>
      <c r="R15" s="25" t="str">
        <f t="shared" si="10"/>
        <v>#VALUE!</v>
      </c>
      <c r="S15" s="25" t="str">
        <f t="shared" si="10"/>
        <v>#VALUE!</v>
      </c>
      <c r="T15" s="25" t="str">
        <f t="shared" si="10"/>
        <v>#VALUE!</v>
      </c>
      <c r="U15" s="25" t="str">
        <f t="shared" si="10"/>
        <v>#VALUE!</v>
      </c>
      <c r="V15" s="25" t="str">
        <f t="shared" si="10"/>
        <v>#VALUE!</v>
      </c>
      <c r="W15" s="25" t="str">
        <f t="shared" si="10"/>
        <v>#VALUE!</v>
      </c>
      <c r="X15" s="25" t="str">
        <f t="shared" si="10"/>
        <v>#VALUE!</v>
      </c>
      <c r="Y15" s="25" t="str">
        <f t="shared" si="10"/>
        <v>#VALUE!</v>
      </c>
      <c r="Z15" s="25" t="str">
        <f t="shared" si="10"/>
        <v>#VALUE!</v>
      </c>
      <c r="AA15" s="25" t="str">
        <f t="shared" si="10"/>
        <v>#VALUE!</v>
      </c>
      <c r="AB15" s="25" t="str">
        <f t="shared" si="10"/>
        <v>#VALUE!</v>
      </c>
    </row>
    <row r="16" ht="14.25" customHeight="1">
      <c r="B16" s="26" t="s">
        <v>41</v>
      </c>
      <c r="C16" s="21">
        <f t="shared" ref="C16:S16" si="11">SUM(C6:C11)</f>
        <v>4.25</v>
      </c>
      <c r="D16" s="21">
        <f t="shared" si="11"/>
        <v>3.5</v>
      </c>
      <c r="E16" s="21">
        <f t="shared" si="11"/>
        <v>2.5</v>
      </c>
      <c r="F16" s="21">
        <f t="shared" si="11"/>
        <v>4.5</v>
      </c>
      <c r="G16" s="21">
        <f t="shared" si="11"/>
        <v>4</v>
      </c>
      <c r="H16" s="21">
        <f t="shared" si="11"/>
        <v>2.5</v>
      </c>
      <c r="I16" s="21">
        <f t="shared" si="11"/>
        <v>4.25</v>
      </c>
      <c r="J16" s="21">
        <f t="shared" si="11"/>
        <v>4.75</v>
      </c>
      <c r="K16" s="21">
        <f t="shared" si="11"/>
        <v>4.75</v>
      </c>
      <c r="L16" s="21">
        <f t="shared" si="11"/>
        <v>2</v>
      </c>
      <c r="M16" s="21">
        <f t="shared" si="11"/>
        <v>4.25</v>
      </c>
      <c r="N16" s="21">
        <f t="shared" si="11"/>
        <v>2.25</v>
      </c>
      <c r="O16" s="21">
        <f t="shared" si="11"/>
        <v>3</v>
      </c>
      <c r="P16" s="21">
        <f t="shared" si="11"/>
        <v>2.75</v>
      </c>
      <c r="Q16" s="21">
        <f t="shared" si="11"/>
        <v>3</v>
      </c>
      <c r="R16" s="21">
        <f t="shared" si="11"/>
        <v>0.75</v>
      </c>
      <c r="S16" s="21">
        <f t="shared" si="11"/>
        <v>1.25</v>
      </c>
      <c r="T16" s="21" t="str">
        <f>SUM.LEGACY(T6:T11)</f>
        <v>#VALUE!</v>
      </c>
      <c r="U16" s="21">
        <f t="shared" ref="U16:AB16" si="12">SUM(U6:U11)</f>
        <v>2.75</v>
      </c>
      <c r="V16" s="21">
        <f t="shared" si="12"/>
        <v>3.75</v>
      </c>
      <c r="W16" s="21">
        <f t="shared" si="12"/>
        <v>2.5</v>
      </c>
      <c r="X16" s="21">
        <f t="shared" si="12"/>
        <v>5.25</v>
      </c>
      <c r="Y16" s="21">
        <f t="shared" si="12"/>
        <v>3.75</v>
      </c>
      <c r="Z16" s="21">
        <f t="shared" si="12"/>
        <v>2.5</v>
      </c>
      <c r="AA16" s="21">
        <f t="shared" si="12"/>
        <v>2.25</v>
      </c>
      <c r="AB16" s="21">
        <f t="shared" si="12"/>
        <v>4.25</v>
      </c>
    </row>
    <row r="17" ht="14.25" customHeight="1">
      <c r="B17" s="26" t="s">
        <v>28</v>
      </c>
      <c r="C17" s="21">
        <f t="shared" ref="C17:AB17" si="13">COUNT(C6:C11)</f>
        <v>6</v>
      </c>
      <c r="D17" s="21">
        <f t="shared" si="13"/>
        <v>6</v>
      </c>
      <c r="E17" s="21">
        <f t="shared" si="13"/>
        <v>6</v>
      </c>
      <c r="F17" s="21">
        <f t="shared" si="13"/>
        <v>6</v>
      </c>
      <c r="G17" s="21">
        <f t="shared" si="13"/>
        <v>6</v>
      </c>
      <c r="H17" s="21">
        <f t="shared" si="13"/>
        <v>6</v>
      </c>
      <c r="I17" s="21">
        <f t="shared" si="13"/>
        <v>6</v>
      </c>
      <c r="J17" s="21">
        <f t="shared" si="13"/>
        <v>6</v>
      </c>
      <c r="K17" s="21">
        <f t="shared" si="13"/>
        <v>6</v>
      </c>
      <c r="L17" s="21">
        <f t="shared" si="13"/>
        <v>6</v>
      </c>
      <c r="M17" s="21">
        <f t="shared" si="13"/>
        <v>6</v>
      </c>
      <c r="N17" s="21">
        <f t="shared" si="13"/>
        <v>6</v>
      </c>
      <c r="O17" s="21">
        <f t="shared" si="13"/>
        <v>6</v>
      </c>
      <c r="P17" s="21">
        <f t="shared" si="13"/>
        <v>6</v>
      </c>
      <c r="Q17" s="21">
        <f t="shared" si="13"/>
        <v>6</v>
      </c>
      <c r="R17" s="21">
        <f t="shared" si="13"/>
        <v>6</v>
      </c>
      <c r="S17" s="21">
        <f t="shared" si="13"/>
        <v>6</v>
      </c>
      <c r="T17" s="21">
        <f t="shared" si="13"/>
        <v>5</v>
      </c>
      <c r="U17" s="21">
        <f t="shared" si="13"/>
        <v>6</v>
      </c>
      <c r="V17" s="21">
        <f t="shared" si="13"/>
        <v>6</v>
      </c>
      <c r="W17" s="21">
        <f t="shared" si="13"/>
        <v>6</v>
      </c>
      <c r="X17" s="21">
        <f t="shared" si="13"/>
        <v>6</v>
      </c>
      <c r="Y17" s="21">
        <f t="shared" si="13"/>
        <v>6</v>
      </c>
      <c r="Z17" s="21">
        <f t="shared" si="13"/>
        <v>6</v>
      </c>
      <c r="AA17" s="21">
        <f t="shared" si="13"/>
        <v>6</v>
      </c>
      <c r="AB17" s="21">
        <f t="shared" si="13"/>
        <v>6</v>
      </c>
    </row>
    <row r="18" ht="14.25" customHeight="1">
      <c r="B18" s="20" t="s">
        <v>27</v>
      </c>
      <c r="C18" s="22">
        <f t="shared" ref="C18:AB18" si="14">C16/C17</f>
        <v>0.7083333333</v>
      </c>
      <c r="D18" s="22">
        <f t="shared" si="14"/>
        <v>0.5833333333</v>
      </c>
      <c r="E18" s="22">
        <f t="shared" si="14"/>
        <v>0.4166666667</v>
      </c>
      <c r="F18" s="22">
        <f t="shared" si="14"/>
        <v>0.75</v>
      </c>
      <c r="G18" s="22">
        <f t="shared" si="14"/>
        <v>0.6666666667</v>
      </c>
      <c r="H18" s="22">
        <f t="shared" si="14"/>
        <v>0.4166666667</v>
      </c>
      <c r="I18" s="22">
        <f t="shared" si="14"/>
        <v>0.7083333333</v>
      </c>
      <c r="J18" s="22">
        <f t="shared" si="14"/>
        <v>0.7916666667</v>
      </c>
      <c r="K18" s="22">
        <f t="shared" si="14"/>
        <v>0.7916666667</v>
      </c>
      <c r="L18" s="22">
        <f t="shared" si="14"/>
        <v>0.3333333333</v>
      </c>
      <c r="M18" s="22">
        <f t="shared" si="14"/>
        <v>0.7083333333</v>
      </c>
      <c r="N18" s="22">
        <f t="shared" si="14"/>
        <v>0.375</v>
      </c>
      <c r="O18" s="22">
        <f t="shared" si="14"/>
        <v>0.5</v>
      </c>
      <c r="P18" s="22">
        <f t="shared" si="14"/>
        <v>0.4583333333</v>
      </c>
      <c r="Q18" s="22">
        <f t="shared" si="14"/>
        <v>0.5</v>
      </c>
      <c r="R18" s="22">
        <f t="shared" si="14"/>
        <v>0.125</v>
      </c>
      <c r="S18" s="22">
        <f t="shared" si="14"/>
        <v>0.2083333333</v>
      </c>
      <c r="T18" s="22" t="str">
        <f t="shared" si="14"/>
        <v>#VALUE!</v>
      </c>
      <c r="U18" s="22">
        <f t="shared" si="14"/>
        <v>0.4583333333</v>
      </c>
      <c r="V18" s="22">
        <f t="shared" si="14"/>
        <v>0.625</v>
      </c>
      <c r="W18" s="22">
        <f t="shared" si="14"/>
        <v>0.4166666667</v>
      </c>
      <c r="X18" s="22">
        <f t="shared" si="14"/>
        <v>0.875</v>
      </c>
      <c r="Y18" s="22">
        <f t="shared" si="14"/>
        <v>0.625</v>
      </c>
      <c r="Z18" s="22">
        <f t="shared" si="14"/>
        <v>0.4166666667</v>
      </c>
      <c r="AA18" s="22">
        <f t="shared" si="14"/>
        <v>0.375</v>
      </c>
      <c r="AB18" s="22">
        <f t="shared" si="14"/>
        <v>0.7083333333</v>
      </c>
      <c r="AC18" s="27">
        <v>1.0</v>
      </c>
    </row>
    <row r="19" ht="14.25" customHeight="1">
      <c r="B19" s="24" t="s">
        <v>40</v>
      </c>
      <c r="C19" s="28" t="str">
        <f t="shared" ref="C19:AB19" si="15">RANK(C18,$C18:$AB18)</f>
        <v>#VALUE!</v>
      </c>
      <c r="D19" s="28" t="str">
        <f t="shared" si="15"/>
        <v>#VALUE!</v>
      </c>
      <c r="E19" s="28" t="str">
        <f t="shared" si="15"/>
        <v>#VALUE!</v>
      </c>
      <c r="F19" s="28" t="str">
        <f t="shared" si="15"/>
        <v>#VALUE!</v>
      </c>
      <c r="G19" s="28" t="str">
        <f t="shared" si="15"/>
        <v>#VALUE!</v>
      </c>
      <c r="H19" s="28" t="str">
        <f t="shared" si="15"/>
        <v>#VALUE!</v>
      </c>
      <c r="I19" s="28" t="str">
        <f t="shared" si="15"/>
        <v>#VALUE!</v>
      </c>
      <c r="J19" s="28" t="str">
        <f t="shared" si="15"/>
        <v>#VALUE!</v>
      </c>
      <c r="K19" s="28" t="str">
        <f t="shared" si="15"/>
        <v>#VALUE!</v>
      </c>
      <c r="L19" s="28" t="str">
        <f t="shared" si="15"/>
        <v>#VALUE!</v>
      </c>
      <c r="M19" s="28" t="str">
        <f t="shared" si="15"/>
        <v>#VALUE!</v>
      </c>
      <c r="N19" s="28" t="str">
        <f t="shared" si="15"/>
        <v>#VALUE!</v>
      </c>
      <c r="O19" s="28" t="str">
        <f t="shared" si="15"/>
        <v>#VALUE!</v>
      </c>
      <c r="P19" s="28" t="str">
        <f t="shared" si="15"/>
        <v>#VALUE!</v>
      </c>
      <c r="Q19" s="28" t="str">
        <f t="shared" si="15"/>
        <v>#VALUE!</v>
      </c>
      <c r="R19" s="28" t="str">
        <f t="shared" si="15"/>
        <v>#VALUE!</v>
      </c>
      <c r="S19" s="28" t="str">
        <f t="shared" si="15"/>
        <v>#VALUE!</v>
      </c>
      <c r="T19" s="28" t="str">
        <f t="shared" si="15"/>
        <v>#VALUE!</v>
      </c>
      <c r="U19" s="28" t="str">
        <f t="shared" si="15"/>
        <v>#VALUE!</v>
      </c>
      <c r="V19" s="28" t="str">
        <f t="shared" si="15"/>
        <v>#VALUE!</v>
      </c>
      <c r="W19" s="28" t="str">
        <f t="shared" si="15"/>
        <v>#VALUE!</v>
      </c>
      <c r="X19" s="28" t="str">
        <f t="shared" si="15"/>
        <v>#VALUE!</v>
      </c>
      <c r="Y19" s="28" t="str">
        <f t="shared" si="15"/>
        <v>#VALUE!</v>
      </c>
      <c r="Z19" s="28" t="str">
        <f t="shared" si="15"/>
        <v>#VALUE!</v>
      </c>
      <c r="AA19" s="28" t="str">
        <f t="shared" si="15"/>
        <v>#VALUE!</v>
      </c>
      <c r="AB19" s="28" t="str">
        <f t="shared" si="15"/>
        <v>#VALUE!</v>
      </c>
    </row>
    <row r="20" ht="14.25" customHeight="1">
      <c r="B20" s="29" t="s">
        <v>42</v>
      </c>
    </row>
    <row r="21" ht="14.25" customHeight="1">
      <c r="B21" s="29" t="s">
        <v>43</v>
      </c>
    </row>
    <row r="22" ht="14.25" customHeight="1">
      <c r="B22" s="29" t="s">
        <v>44</v>
      </c>
    </row>
    <row r="23" ht="14.25" customHeight="1">
      <c r="B23" s="29" t="s">
        <v>45</v>
      </c>
    </row>
    <row r="24">
      <c r="B24" s="30" t="s">
        <v>46</v>
      </c>
    </row>
    <row r="25">
      <c r="B25" s="31" t="s">
        <v>47</v>
      </c>
    </row>
    <row r="26">
      <c r="B26" s="30" t="s">
        <v>48</v>
      </c>
    </row>
  </sheetData>
  <mergeCells count="1">
    <mergeCell ref="A1:B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11.13"/>
    <col customWidth="1" min="2" max="2" width="3.13"/>
    <col customWidth="1" min="3" max="3" width="38.13"/>
    <col customWidth="1" min="4" max="4" width="14.25"/>
    <col customWidth="1" min="5" max="5" width="11.5"/>
    <col customWidth="1" min="6" max="6" width="13.5"/>
    <col customWidth="1" min="7" max="7" width="16.75"/>
    <col customWidth="1" min="8" max="8" width="13.13"/>
    <col customWidth="1" min="9" max="9" width="15.5"/>
    <col customWidth="1" min="10" max="11" width="14.13"/>
    <col customWidth="1" min="12" max="12" width="32.0"/>
    <col customWidth="1" min="13" max="13" width="11.13"/>
  </cols>
  <sheetData>
    <row r="1" ht="135.75" customHeight="1">
      <c r="A1" s="32"/>
      <c r="B1" s="1" t="s">
        <v>0</v>
      </c>
      <c r="C1" s="2"/>
      <c r="D1" s="33" t="s">
        <v>127</v>
      </c>
      <c r="E1" s="93" t="s">
        <v>128</v>
      </c>
      <c r="F1" s="35" t="s">
        <v>52</v>
      </c>
      <c r="G1" s="35" t="s">
        <v>53</v>
      </c>
      <c r="H1" s="35" t="s">
        <v>54</v>
      </c>
      <c r="I1" s="35" t="s">
        <v>55</v>
      </c>
      <c r="J1" s="35" t="s">
        <v>56</v>
      </c>
      <c r="K1" s="35" t="s">
        <v>57</v>
      </c>
      <c r="L1" s="36" t="s">
        <v>58</v>
      </c>
      <c r="M1" s="37" t="s">
        <v>59</v>
      </c>
    </row>
    <row r="2" ht="56.25" customHeight="1">
      <c r="A2" s="38" t="s">
        <v>205</v>
      </c>
      <c r="B2" s="8">
        <v>1.0</v>
      </c>
      <c r="C2" s="9" t="s">
        <v>29</v>
      </c>
      <c r="D2" s="39"/>
      <c r="E2" s="40"/>
      <c r="F2" s="41" t="s">
        <v>61</v>
      </c>
      <c r="G2" s="39"/>
      <c r="H2" s="39"/>
      <c r="I2" s="39"/>
      <c r="J2" s="42" t="s">
        <v>206</v>
      </c>
      <c r="K2" s="42" t="s">
        <v>207</v>
      </c>
      <c r="L2" s="44" t="str">
        <f>HYPERLINK("https://sede.ine.gob.es/","https://sede.ine.gob.es/")</f>
        <v>https://sede.ine.gob.es/</v>
      </c>
      <c r="M2" s="12">
        <f t="shared" ref="M2:M11" si="1">IF(F2="X",0.25,IF(G2="X",0.5,IF(H2="X",0.75,IF(I2="X",1))))</f>
        <v>0.25</v>
      </c>
    </row>
    <row r="3" ht="27.75" customHeight="1">
      <c r="A3" s="38" t="s">
        <v>205</v>
      </c>
      <c r="B3" s="8">
        <v>2.0</v>
      </c>
      <c r="C3" s="13" t="s">
        <v>30</v>
      </c>
      <c r="D3" s="39"/>
      <c r="E3" s="45"/>
      <c r="F3" s="39"/>
      <c r="G3" s="39"/>
      <c r="H3" s="39"/>
      <c r="I3" s="41" t="s">
        <v>61</v>
      </c>
      <c r="J3" s="42" t="s">
        <v>208</v>
      </c>
      <c r="K3" s="42" t="s">
        <v>209</v>
      </c>
      <c r="L3" s="46" t="str">
        <f>HYPERLINK("http://www.aeat.es/","http://www.aeat.es/")</f>
        <v>http://www.aeat.es/</v>
      </c>
      <c r="M3" s="47">
        <f t="shared" si="1"/>
        <v>1</v>
      </c>
    </row>
    <row r="4" ht="27.75" customHeight="1">
      <c r="A4" s="38" t="s">
        <v>205</v>
      </c>
      <c r="B4" s="8">
        <v>3.0</v>
      </c>
      <c r="C4" s="13" t="s">
        <v>31</v>
      </c>
      <c r="D4" s="39"/>
      <c r="E4" s="45"/>
      <c r="F4" s="39"/>
      <c r="G4" s="39"/>
      <c r="H4" s="39"/>
      <c r="I4" s="41" t="s">
        <v>61</v>
      </c>
      <c r="J4" s="42" t="s">
        <v>210</v>
      </c>
      <c r="K4" s="42" t="s">
        <v>209</v>
      </c>
      <c r="L4" s="46" t="str">
        <f>HYPERLINK("https://sede.sepe.gob.es/","https://sede.sepe.gob.es/")</f>
        <v>https://sede.sepe.gob.es/</v>
      </c>
      <c r="M4" s="47">
        <f t="shared" si="1"/>
        <v>1</v>
      </c>
    </row>
    <row r="5" ht="42.0" customHeight="1">
      <c r="A5" s="38" t="s">
        <v>205</v>
      </c>
      <c r="B5" s="8">
        <v>4.0</v>
      </c>
      <c r="C5" s="13" t="s">
        <v>69</v>
      </c>
      <c r="D5" s="39"/>
      <c r="E5" s="45"/>
      <c r="F5" s="39"/>
      <c r="G5" s="39"/>
      <c r="H5" s="41" t="s">
        <v>61</v>
      </c>
      <c r="I5" s="39"/>
      <c r="J5" s="42" t="s">
        <v>211</v>
      </c>
      <c r="K5" s="42" t="s">
        <v>209</v>
      </c>
      <c r="L5" s="99" t="str">
        <f>HYPERLINK("https://sede.seg-social.gob.es/","https://sede.seg-social.gob.es/")</f>
        <v>https://sede.seg-social.gob.es/</v>
      </c>
      <c r="M5" s="47">
        <f t="shared" si="1"/>
        <v>0.75</v>
      </c>
    </row>
    <row r="6" ht="111.75" customHeight="1">
      <c r="A6" s="38" t="s">
        <v>205</v>
      </c>
      <c r="B6" s="8">
        <v>5.0</v>
      </c>
      <c r="C6" s="13" t="s">
        <v>33</v>
      </c>
      <c r="D6" s="39"/>
      <c r="E6" s="45"/>
      <c r="F6" s="41" t="s">
        <v>61</v>
      </c>
      <c r="G6" s="39"/>
      <c r="H6" s="39"/>
      <c r="I6" s="39"/>
      <c r="J6" s="42" t="s">
        <v>212</v>
      </c>
      <c r="K6" s="42" t="s">
        <v>213</v>
      </c>
      <c r="L6" s="51" t="str">
        <f>HYPERLINK("http://www.policia.es/","http://www.policia.es/")</f>
        <v>http://www.policia.es/</v>
      </c>
      <c r="M6" s="12">
        <f t="shared" si="1"/>
        <v>0.25</v>
      </c>
    </row>
    <row r="7" ht="27.75" customHeight="1">
      <c r="A7" s="38" t="s">
        <v>205</v>
      </c>
      <c r="B7" s="8">
        <v>6.0</v>
      </c>
      <c r="C7" s="9" t="s">
        <v>34</v>
      </c>
      <c r="D7" s="39"/>
      <c r="E7" s="40"/>
      <c r="F7" s="41" t="s">
        <v>61</v>
      </c>
      <c r="G7" s="39"/>
      <c r="H7" s="39"/>
      <c r="I7" s="39"/>
      <c r="J7" s="42" t="s">
        <v>214</v>
      </c>
      <c r="K7" s="49"/>
      <c r="L7" s="94" t="str">
        <f>HYPERLINK("http://www.dgt.es/portal/es/oficina_virtual/conductores/","http://www.dgt.es/portal/es/oficina_virtual/conductores/")</f>
        <v>http://www.dgt.es/portal/es/oficina_virtual/conductores/</v>
      </c>
      <c r="M7" s="47">
        <f t="shared" si="1"/>
        <v>0.25</v>
      </c>
    </row>
    <row r="8" ht="42.0" customHeight="1">
      <c r="A8" s="38" t="s">
        <v>205</v>
      </c>
      <c r="B8" s="8">
        <v>7.0</v>
      </c>
      <c r="C8" s="13" t="s">
        <v>76</v>
      </c>
      <c r="D8" s="39"/>
      <c r="E8" s="39"/>
      <c r="F8" s="39"/>
      <c r="G8" s="39"/>
      <c r="H8" s="39"/>
      <c r="I8" s="41" t="s">
        <v>61</v>
      </c>
      <c r="J8" s="49"/>
      <c r="K8" s="42" t="s">
        <v>215</v>
      </c>
      <c r="L8" s="46" t="str">
        <f>HYPERLINK("http://www.policia.es/denunweb/aviso.html","http://www.policia.es/denunweb/aviso.html")</f>
        <v>http://www.policia.es/denunweb/aviso.html</v>
      </c>
      <c r="M8" s="47">
        <f t="shared" si="1"/>
        <v>1</v>
      </c>
    </row>
    <row r="9" ht="98.25" customHeight="1">
      <c r="A9" s="38" t="s">
        <v>205</v>
      </c>
      <c r="B9" s="8">
        <v>8.0</v>
      </c>
      <c r="C9" s="13" t="s">
        <v>36</v>
      </c>
      <c r="D9" s="39"/>
      <c r="E9" s="45"/>
      <c r="F9" s="39"/>
      <c r="G9" s="39"/>
      <c r="H9" s="39"/>
      <c r="I9" s="41" t="s">
        <v>61</v>
      </c>
      <c r="J9" s="42" t="s">
        <v>216</v>
      </c>
      <c r="K9" s="42" t="s">
        <v>217</v>
      </c>
      <c r="L9" s="46" t="str">
        <f>HYPERLINK("https://sede.mjusticia.gob.es/cs/Satellite/Sede/es/1215197884559/SDTramite/1215327470593/Detalle.html","https://sede.mjusticia.gob.es/cs/Satellite/Sede/es/1215197884559/SDTramite/1215327470593/Detalle.html")</f>
        <v>https://sede.mjusticia.gob.es/cs/Satellite/Sede/es/1215197884559/SDTramite/1215327470593/Detalle.html</v>
      </c>
      <c r="M9" s="47">
        <f t="shared" si="1"/>
        <v>1</v>
      </c>
    </row>
    <row r="10" ht="98.25" customHeight="1">
      <c r="A10" s="38" t="s">
        <v>205</v>
      </c>
      <c r="B10" s="8">
        <v>9.0</v>
      </c>
      <c r="C10" s="13" t="s">
        <v>37</v>
      </c>
      <c r="D10" s="39"/>
      <c r="E10" s="45"/>
      <c r="F10" s="39"/>
      <c r="G10" s="39"/>
      <c r="H10" s="39"/>
      <c r="I10" s="41" t="s">
        <v>61</v>
      </c>
      <c r="J10" s="42" t="s">
        <v>216</v>
      </c>
      <c r="K10" s="42" t="s">
        <v>217</v>
      </c>
      <c r="L10" s="44" t="str">
        <f>HYPERLINK("https://sede.mjusticia.gob.es/cs/Satellite/Sede/es/1215197884559/SDTramite/1215327470542/Detalle.html","https://sede.mjusticia.gob.es/cs/Satellite/Sede/es/1215197884559/SDTramite/1215327470542/Detalle.html")</f>
        <v>https://sede.mjusticia.gob.es/cs/Satellite/Sede/es/1215197884559/SDTramite/1215327470542/Detalle.html</v>
      </c>
      <c r="M10" s="12">
        <f t="shared" si="1"/>
        <v>1</v>
      </c>
    </row>
    <row r="11" ht="126.0" customHeight="1">
      <c r="A11" s="38" t="s">
        <v>205</v>
      </c>
      <c r="B11" s="8">
        <v>10.0</v>
      </c>
      <c r="C11" s="9" t="s">
        <v>38</v>
      </c>
      <c r="D11" s="39"/>
      <c r="E11" s="40"/>
      <c r="F11" s="41" t="s">
        <v>61</v>
      </c>
      <c r="G11" s="39"/>
      <c r="H11" s="39"/>
      <c r="I11" s="39"/>
      <c r="J11" s="42" t="s">
        <v>214</v>
      </c>
      <c r="K11" s="42" t="s">
        <v>218</v>
      </c>
      <c r="L11" s="94" t="str">
        <f>HYPERLINK("http://www.dgt.es/portal/es/oficina_virtual/vehiculos/cambio_titularidad/","http://www.dgt.es/portal/es/oficina_virtual/vehiculos/cambio_titularidad/")</f>
        <v>http://www.dgt.es/portal/es/oficina_virtual/vehiculos/cambio_titularidad/</v>
      </c>
      <c r="M11" s="47">
        <f t="shared" si="1"/>
        <v>0.25</v>
      </c>
    </row>
    <row r="12" ht="14.25" customHeight="1">
      <c r="B12" s="16"/>
      <c r="C12" s="16"/>
      <c r="D12" s="16"/>
      <c r="E12" s="16"/>
      <c r="F12" s="16"/>
      <c r="G12" s="16"/>
      <c r="H12" s="16"/>
      <c r="I12" s="16"/>
      <c r="J12" s="16"/>
      <c r="K12" s="16"/>
      <c r="L12" s="17" t="s">
        <v>39</v>
      </c>
      <c r="M12" s="57">
        <f>SUM(M2:M11)</f>
        <v>6.75</v>
      </c>
    </row>
    <row r="13" ht="14.25" customHeight="1">
      <c r="L13" s="20" t="s">
        <v>28</v>
      </c>
      <c r="M13" s="57">
        <f>COUNT(M2:M11)</f>
        <v>10</v>
      </c>
    </row>
    <row r="14" ht="14.25" customHeight="1">
      <c r="L14" s="20" t="s">
        <v>27</v>
      </c>
      <c r="M14" s="58">
        <f>M12/COUNT(M2:M11)</f>
        <v>0.675</v>
      </c>
    </row>
    <row r="15" ht="14.25" customHeight="1">
      <c r="C15" s="29" t="s">
        <v>42</v>
      </c>
    </row>
  </sheetData>
  <mergeCells count="1">
    <mergeCell ref="B1:C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219</v>
      </c>
      <c r="C1" s="2"/>
      <c r="D1" s="33" t="s">
        <v>50</v>
      </c>
      <c r="E1" s="34" t="s">
        <v>51</v>
      </c>
      <c r="F1" s="35" t="s">
        <v>52</v>
      </c>
      <c r="G1" s="35" t="s">
        <v>53</v>
      </c>
      <c r="H1" s="35" t="s">
        <v>54</v>
      </c>
      <c r="I1" s="35" t="s">
        <v>55</v>
      </c>
      <c r="J1" s="35" t="s">
        <v>56</v>
      </c>
      <c r="K1" s="35" t="s">
        <v>57</v>
      </c>
      <c r="L1" s="36" t="s">
        <v>58</v>
      </c>
      <c r="M1" s="37" t="s">
        <v>59</v>
      </c>
    </row>
    <row r="2" ht="27.75" customHeight="1">
      <c r="A2" s="38" t="s">
        <v>220</v>
      </c>
      <c r="B2" s="8">
        <v>1.0</v>
      </c>
      <c r="C2" s="9" t="s">
        <v>29</v>
      </c>
      <c r="D2" s="39"/>
      <c r="E2" s="40"/>
      <c r="F2" s="39"/>
      <c r="G2" s="41" t="s">
        <v>61</v>
      </c>
      <c r="H2" s="39"/>
      <c r="I2" s="39"/>
      <c r="J2" s="49"/>
      <c r="K2" s="42" t="s">
        <v>221</v>
      </c>
      <c r="L2" s="53" t="s">
        <v>222</v>
      </c>
      <c r="M2" s="12">
        <f t="shared" ref="M2:M11" si="1">IF(F2="X",0.25,IF(G2="X",0.5,IF(H2="X",0.75,IF(I2="X",1))))</f>
        <v>0.5</v>
      </c>
    </row>
    <row r="3" ht="42.0" customHeight="1">
      <c r="A3" s="38" t="s">
        <v>220</v>
      </c>
      <c r="B3" s="8">
        <v>2.0</v>
      </c>
      <c r="C3" s="13" t="s">
        <v>30</v>
      </c>
      <c r="D3" s="39"/>
      <c r="E3" s="45"/>
      <c r="F3" s="39"/>
      <c r="G3" s="39"/>
      <c r="H3" s="41" t="s">
        <v>61</v>
      </c>
      <c r="I3" s="39"/>
      <c r="J3" s="49"/>
      <c r="K3" s="42" t="s">
        <v>223</v>
      </c>
      <c r="L3" s="64" t="s">
        <v>224</v>
      </c>
      <c r="M3" s="47">
        <f t="shared" si="1"/>
        <v>0.75</v>
      </c>
    </row>
    <row r="4" ht="14.25" customHeight="1">
      <c r="A4" s="38" t="s">
        <v>220</v>
      </c>
      <c r="B4" s="8">
        <v>3.0</v>
      </c>
      <c r="C4" s="13" t="s">
        <v>31</v>
      </c>
      <c r="D4" s="39"/>
      <c r="E4" s="45"/>
      <c r="F4" s="41" t="s">
        <v>61</v>
      </c>
      <c r="G4" s="39"/>
      <c r="H4" s="39"/>
      <c r="I4" s="100"/>
      <c r="J4" s="49"/>
      <c r="K4" s="49"/>
      <c r="L4" s="48" t="s">
        <v>225</v>
      </c>
      <c r="M4" s="47">
        <f t="shared" si="1"/>
        <v>0.25</v>
      </c>
    </row>
    <row r="5" ht="14.25" customHeight="1">
      <c r="A5" s="38" t="s">
        <v>220</v>
      </c>
      <c r="B5" s="8">
        <v>4.0</v>
      </c>
      <c r="C5" s="13" t="s">
        <v>69</v>
      </c>
      <c r="D5" s="39"/>
      <c r="E5" s="45"/>
      <c r="F5" s="39"/>
      <c r="G5" s="41" t="s">
        <v>61</v>
      </c>
      <c r="H5" s="39"/>
      <c r="I5" s="39"/>
      <c r="J5" s="49"/>
      <c r="K5" s="49"/>
      <c r="L5" s="95" t="s">
        <v>226</v>
      </c>
      <c r="M5" s="12">
        <f t="shared" si="1"/>
        <v>0.5</v>
      </c>
    </row>
    <row r="6" ht="84.0" customHeight="1">
      <c r="A6" s="38" t="s">
        <v>220</v>
      </c>
      <c r="B6" s="8">
        <v>5.0</v>
      </c>
      <c r="C6" s="13" t="s">
        <v>33</v>
      </c>
      <c r="D6" s="39"/>
      <c r="E6" s="45"/>
      <c r="F6" s="39"/>
      <c r="G6" s="41" t="s">
        <v>61</v>
      </c>
      <c r="H6" s="39"/>
      <c r="I6" s="39"/>
      <c r="J6" s="49"/>
      <c r="K6" s="42" t="s">
        <v>227</v>
      </c>
      <c r="L6" s="69" t="s">
        <v>228</v>
      </c>
      <c r="M6" s="12">
        <f t="shared" si="1"/>
        <v>0.5</v>
      </c>
    </row>
    <row r="7" ht="84.0" customHeight="1">
      <c r="A7" s="38" t="s">
        <v>220</v>
      </c>
      <c r="B7" s="8">
        <v>6.0</v>
      </c>
      <c r="C7" s="9" t="s">
        <v>34</v>
      </c>
      <c r="D7" s="39"/>
      <c r="E7" s="40"/>
      <c r="F7" s="39"/>
      <c r="G7" s="41" t="s">
        <v>61</v>
      </c>
      <c r="H7" s="39"/>
      <c r="I7" s="39"/>
      <c r="J7" s="42" t="s">
        <v>229</v>
      </c>
      <c r="K7" s="49"/>
      <c r="L7" s="55" t="s">
        <v>230</v>
      </c>
      <c r="M7" s="47">
        <f t="shared" si="1"/>
        <v>0.5</v>
      </c>
    </row>
    <row r="8" ht="14.25" customHeight="1">
      <c r="A8" s="38" t="s">
        <v>220</v>
      </c>
      <c r="B8" s="8">
        <v>7.0</v>
      </c>
      <c r="C8" s="13" t="s">
        <v>76</v>
      </c>
      <c r="D8" s="39"/>
      <c r="E8" s="45"/>
      <c r="F8" s="41" t="s">
        <v>61</v>
      </c>
      <c r="G8" s="39"/>
      <c r="H8" s="39"/>
      <c r="I8" s="39"/>
      <c r="J8" s="49"/>
      <c r="K8" s="49"/>
      <c r="L8" s="48" t="s">
        <v>231</v>
      </c>
      <c r="M8" s="47">
        <f t="shared" si="1"/>
        <v>0.25</v>
      </c>
    </row>
    <row r="9" ht="42.0" customHeight="1">
      <c r="A9" s="38" t="s">
        <v>220</v>
      </c>
      <c r="B9" s="8">
        <v>8.0</v>
      </c>
      <c r="C9" s="13" t="s">
        <v>36</v>
      </c>
      <c r="D9" s="39"/>
      <c r="E9" s="45"/>
      <c r="F9" s="39"/>
      <c r="G9" s="39"/>
      <c r="H9" s="39"/>
      <c r="I9" s="41" t="s">
        <v>61</v>
      </c>
      <c r="J9" s="49"/>
      <c r="K9" s="49"/>
      <c r="L9" s="64" t="s">
        <v>232</v>
      </c>
      <c r="M9" s="47">
        <f t="shared" si="1"/>
        <v>1</v>
      </c>
    </row>
    <row r="10" ht="39.0" customHeight="1">
      <c r="A10" s="38" t="s">
        <v>220</v>
      </c>
      <c r="B10" s="8">
        <v>9.0</v>
      </c>
      <c r="C10" s="13" t="s">
        <v>37</v>
      </c>
      <c r="D10" s="39"/>
      <c r="E10" s="45"/>
      <c r="F10" s="39"/>
      <c r="G10" s="39"/>
      <c r="H10" s="39"/>
      <c r="I10" s="41" t="s">
        <v>61</v>
      </c>
      <c r="J10" s="49"/>
      <c r="K10" s="49"/>
      <c r="L10" s="46" t="str">
        <f>HYPERLINK("http://www.ville-geneve.ch/demarches-administratives/vie-privee-egalite-citoyennete/commander-acte-mariage/","http://www.ville-geneve.ch/demarches-administratives/vie-privee-egalite-citoyennete/commander-acte-mariage/")</f>
        <v>http://www.ville-geneve.ch/demarches-administratives/vie-privee-egalite-citoyennete/commander-acte-mariage/</v>
      </c>
      <c r="M10" s="47">
        <f t="shared" si="1"/>
        <v>1</v>
      </c>
    </row>
    <row r="11" ht="56.25" customHeight="1">
      <c r="A11" s="38" t="s">
        <v>220</v>
      </c>
      <c r="B11" s="8">
        <v>10.0</v>
      </c>
      <c r="C11" s="9" t="s">
        <v>38</v>
      </c>
      <c r="D11" s="39"/>
      <c r="E11" s="40"/>
      <c r="F11" s="39"/>
      <c r="G11" s="41" t="s">
        <v>61</v>
      </c>
      <c r="H11" s="39"/>
      <c r="I11" s="39"/>
      <c r="J11" s="42" t="s">
        <v>229</v>
      </c>
      <c r="K11" s="49"/>
      <c r="L11" s="55" t="s">
        <v>233</v>
      </c>
      <c r="M11" s="47">
        <f t="shared" si="1"/>
        <v>0.5</v>
      </c>
    </row>
    <row r="12" ht="14.25" customHeight="1">
      <c r="B12" s="16"/>
      <c r="C12" s="16"/>
      <c r="D12" s="16"/>
      <c r="E12" s="16"/>
      <c r="F12" s="16"/>
      <c r="G12" s="16"/>
      <c r="H12" s="16"/>
      <c r="I12" s="16"/>
      <c r="J12" s="16"/>
      <c r="K12" s="16"/>
      <c r="L12" s="17" t="s">
        <v>39</v>
      </c>
      <c r="M12" s="57">
        <f>SUM(M2:M11)</f>
        <v>5.75</v>
      </c>
    </row>
    <row r="13" ht="14.25" customHeight="1">
      <c r="L13" s="20" t="s">
        <v>28</v>
      </c>
      <c r="M13" s="57">
        <f>COUNT(M2:M11)</f>
        <v>10</v>
      </c>
    </row>
    <row r="14" ht="14.25" customHeight="1">
      <c r="L14" s="20" t="s">
        <v>27</v>
      </c>
      <c r="M14" s="58">
        <f>M12/COUNT(M2:M11)</f>
        <v>0.575</v>
      </c>
    </row>
    <row r="15" ht="14.25" customHeight="1">
      <c r="C15" s="29" t="s">
        <v>42</v>
      </c>
    </row>
  </sheetData>
  <mergeCells count="1">
    <mergeCell ref="B1:C1"/>
  </mergeCells>
  <hyperlinks>
    <hyperlink r:id="rId1" ref="L2"/>
    <hyperlink r:id="rId2" ref="L3"/>
    <hyperlink r:id="rId3" location="3" ref="L4"/>
    <hyperlink r:id="rId4" ref="L5"/>
    <hyperlink r:id="rId5" ref="L6"/>
    <hyperlink r:id="rId6" ref="L7"/>
    <hyperlink r:id="rId7" ref="L8"/>
    <hyperlink r:id="rId8" ref="L9"/>
    <hyperlink r:id="rId9" ref="L11"/>
  </hyperlinks>
  <drawing r:id="rId10"/>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11.0"/>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11.0"/>
  </cols>
  <sheetData>
    <row r="1" ht="135.75" customHeight="1">
      <c r="A1" s="32"/>
      <c r="B1" s="1" t="s">
        <v>234</v>
      </c>
      <c r="C1" s="2"/>
      <c r="D1" s="33" t="s">
        <v>127</v>
      </c>
      <c r="E1" s="93" t="s">
        <v>128</v>
      </c>
      <c r="F1" s="35" t="s">
        <v>52</v>
      </c>
      <c r="G1" s="35" t="s">
        <v>53</v>
      </c>
      <c r="H1" s="35" t="s">
        <v>54</v>
      </c>
      <c r="I1" s="35" t="s">
        <v>55</v>
      </c>
      <c r="J1" s="35" t="s">
        <v>56</v>
      </c>
      <c r="K1" s="35" t="s">
        <v>57</v>
      </c>
      <c r="L1" s="36" t="s">
        <v>58</v>
      </c>
      <c r="M1" s="37" t="s">
        <v>59</v>
      </c>
    </row>
    <row r="2" ht="14.25" customHeight="1">
      <c r="A2" s="38" t="s">
        <v>235</v>
      </c>
      <c r="B2" s="8">
        <v>1.0</v>
      </c>
      <c r="C2" s="9" t="s">
        <v>29</v>
      </c>
      <c r="D2" s="41" t="s">
        <v>236</v>
      </c>
      <c r="E2" s="40"/>
      <c r="F2" s="39"/>
      <c r="G2" s="39"/>
      <c r="H2" s="39"/>
      <c r="I2" s="39"/>
      <c r="J2" s="49"/>
      <c r="K2" s="9" t="s">
        <v>237</v>
      </c>
      <c r="L2" s="72"/>
      <c r="M2" s="12" t="b">
        <f>if(F2="x",0.25,if(G2="x",0.5,if(H2="x",0.75,if(I2="x",1))))</f>
        <v>0</v>
      </c>
    </row>
    <row r="3" ht="14.25" customHeight="1">
      <c r="A3" s="38" t="s">
        <v>235</v>
      </c>
      <c r="B3" s="8">
        <v>2.0</v>
      </c>
      <c r="C3" s="13" t="s">
        <v>30</v>
      </c>
      <c r="D3" s="39"/>
      <c r="E3" s="45"/>
      <c r="F3" s="39"/>
      <c r="G3" s="39"/>
      <c r="H3" s="39"/>
      <c r="I3" s="41" t="s">
        <v>236</v>
      </c>
      <c r="J3" s="49"/>
      <c r="K3" s="49"/>
      <c r="L3" s="63"/>
      <c r="M3" s="47">
        <f t="shared" ref="M3:M11" si="1">IF(F3="X",0.25,IF(G3="X",0.5,IF(H3="X",0.75,IF(I3="X",1))))</f>
        <v>1</v>
      </c>
    </row>
    <row r="4" ht="14.25" customHeight="1">
      <c r="A4" s="38" t="s">
        <v>235</v>
      </c>
      <c r="B4" s="8">
        <v>3.0</v>
      </c>
      <c r="C4" s="13" t="s">
        <v>31</v>
      </c>
      <c r="D4" s="39"/>
      <c r="E4" s="45"/>
      <c r="F4" s="39"/>
      <c r="G4" s="41" t="s">
        <v>236</v>
      </c>
      <c r="H4" s="39"/>
      <c r="I4" s="39"/>
      <c r="J4" s="49"/>
      <c r="K4" s="9" t="s">
        <v>238</v>
      </c>
      <c r="L4" s="65"/>
      <c r="M4" s="47">
        <f t="shared" si="1"/>
        <v>0.5</v>
      </c>
    </row>
    <row r="5" ht="14.25" customHeight="1">
      <c r="A5" s="38" t="s">
        <v>235</v>
      </c>
      <c r="B5" s="8">
        <v>4.0</v>
      </c>
      <c r="C5" s="13" t="s">
        <v>69</v>
      </c>
      <c r="D5" s="39"/>
      <c r="E5" s="45"/>
      <c r="F5" s="39"/>
      <c r="G5" s="39"/>
      <c r="H5" s="39"/>
      <c r="I5" s="41" t="s">
        <v>236</v>
      </c>
      <c r="J5" s="49"/>
      <c r="K5" s="49"/>
      <c r="L5" s="50"/>
      <c r="M5" s="12">
        <f t="shared" si="1"/>
        <v>1</v>
      </c>
    </row>
    <row r="6" ht="14.25" customHeight="1">
      <c r="A6" s="38" t="s">
        <v>235</v>
      </c>
      <c r="B6" s="8">
        <v>5.0</v>
      </c>
      <c r="C6" s="13" t="s">
        <v>33</v>
      </c>
      <c r="D6" s="39"/>
      <c r="E6" s="45"/>
      <c r="F6" s="39"/>
      <c r="G6" s="39"/>
      <c r="H6" s="41" t="s">
        <v>61</v>
      </c>
      <c r="I6" s="39"/>
      <c r="J6" s="49"/>
      <c r="K6" s="9" t="s">
        <v>239</v>
      </c>
      <c r="L6" s="101"/>
      <c r="M6" s="12">
        <f t="shared" si="1"/>
        <v>0.75</v>
      </c>
    </row>
    <row r="7" ht="98.25" customHeight="1">
      <c r="A7" s="38" t="s">
        <v>235</v>
      </c>
      <c r="B7" s="8">
        <v>6.0</v>
      </c>
      <c r="C7" s="9" t="s">
        <v>34</v>
      </c>
      <c r="D7" s="39"/>
      <c r="E7" s="40"/>
      <c r="F7" s="39"/>
      <c r="G7" s="39"/>
      <c r="H7" s="41" t="s">
        <v>236</v>
      </c>
      <c r="I7" s="39"/>
      <c r="J7" s="49"/>
      <c r="K7" s="42" t="s">
        <v>240</v>
      </c>
      <c r="L7" s="66"/>
      <c r="M7" s="47">
        <f t="shared" si="1"/>
        <v>0.75</v>
      </c>
    </row>
    <row r="8" ht="14.25" customHeight="1">
      <c r="A8" s="38" t="s">
        <v>235</v>
      </c>
      <c r="B8" s="8">
        <v>7.0</v>
      </c>
      <c r="C8" s="13" t="s">
        <v>76</v>
      </c>
      <c r="D8" s="39"/>
      <c r="E8" s="45"/>
      <c r="F8" s="39"/>
      <c r="G8" s="39"/>
      <c r="H8" s="39"/>
      <c r="I8" s="41" t="s">
        <v>236</v>
      </c>
      <c r="J8" s="49"/>
      <c r="K8" s="49"/>
      <c r="L8" s="65"/>
      <c r="M8" s="47">
        <f t="shared" si="1"/>
        <v>1</v>
      </c>
    </row>
    <row r="9" ht="14.25" customHeight="1">
      <c r="A9" s="38" t="s">
        <v>235</v>
      </c>
      <c r="B9" s="8">
        <v>8.0</v>
      </c>
      <c r="C9" s="13" t="s">
        <v>36</v>
      </c>
      <c r="D9" s="39"/>
      <c r="E9" s="45"/>
      <c r="F9" s="39"/>
      <c r="G9" s="41" t="s">
        <v>61</v>
      </c>
      <c r="H9" s="39"/>
      <c r="I9" s="39"/>
      <c r="J9" s="49"/>
      <c r="K9" s="9" t="s">
        <v>241</v>
      </c>
      <c r="L9" s="63"/>
      <c r="M9" s="47">
        <f t="shared" si="1"/>
        <v>0.5</v>
      </c>
    </row>
    <row r="10" ht="14.25" customHeight="1">
      <c r="A10" s="38" t="s">
        <v>235</v>
      </c>
      <c r="B10" s="8">
        <v>9.0</v>
      </c>
      <c r="C10" s="13" t="s">
        <v>37</v>
      </c>
      <c r="D10" s="39"/>
      <c r="E10" s="45"/>
      <c r="F10" s="39"/>
      <c r="G10" s="41" t="s">
        <v>61</v>
      </c>
      <c r="H10" s="39"/>
      <c r="I10" s="39"/>
      <c r="J10" s="49"/>
      <c r="K10" s="49"/>
      <c r="L10" s="72"/>
      <c r="M10" s="12">
        <f t="shared" si="1"/>
        <v>0.5</v>
      </c>
    </row>
    <row r="11" ht="42.0" customHeight="1">
      <c r="A11" s="38" t="s">
        <v>235</v>
      </c>
      <c r="B11" s="8">
        <v>10.0</v>
      </c>
      <c r="C11" s="9" t="s">
        <v>38</v>
      </c>
      <c r="D11" s="39"/>
      <c r="E11" s="40"/>
      <c r="F11" s="39"/>
      <c r="G11" s="39"/>
      <c r="H11" s="41" t="s">
        <v>61</v>
      </c>
      <c r="I11" s="39"/>
      <c r="J11" s="49"/>
      <c r="K11" s="42" t="s">
        <v>242</v>
      </c>
      <c r="L11" s="55" t="s">
        <v>243</v>
      </c>
      <c r="M11" s="47">
        <f t="shared" si="1"/>
        <v>0.75</v>
      </c>
    </row>
    <row r="12" ht="14.25" customHeight="1">
      <c r="B12" s="16"/>
      <c r="C12" s="16"/>
      <c r="D12" s="16"/>
      <c r="E12" s="16"/>
      <c r="F12" s="16"/>
      <c r="G12" s="16"/>
      <c r="H12" s="16"/>
      <c r="I12" s="16"/>
      <c r="J12" s="16"/>
      <c r="K12" s="16"/>
      <c r="L12" s="17" t="s">
        <v>39</v>
      </c>
      <c r="M12" s="57">
        <f>SUM(M2:M11)</f>
        <v>6.75</v>
      </c>
    </row>
    <row r="13" ht="14.25" customHeight="1">
      <c r="L13" s="20" t="s">
        <v>28</v>
      </c>
      <c r="M13" s="57">
        <f>COUNT(M2:M11)</f>
        <v>9</v>
      </c>
    </row>
    <row r="14" ht="14.25" customHeight="1">
      <c r="L14" s="20" t="s">
        <v>27</v>
      </c>
      <c r="M14" s="58">
        <f>M12/COUNT(M2:M11)</f>
        <v>0.75</v>
      </c>
    </row>
    <row r="15" ht="14.25" customHeight="1">
      <c r="C15" s="29" t="s">
        <v>42</v>
      </c>
    </row>
  </sheetData>
  <mergeCells count="1">
    <mergeCell ref="B1:C1"/>
  </mergeCells>
  <hyperlinks>
    <hyperlink r:id="rId2" ref="L11"/>
  </hyperlinks>
  <drawing r:id="rId3"/>
  <legacyDrawing r:id="rId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244</v>
      </c>
      <c r="C1" s="2"/>
      <c r="D1" s="33" t="s">
        <v>50</v>
      </c>
      <c r="E1" s="34" t="s">
        <v>51</v>
      </c>
      <c r="F1" s="35" t="s">
        <v>52</v>
      </c>
      <c r="G1" s="35" t="s">
        <v>53</v>
      </c>
      <c r="H1" s="35" t="s">
        <v>54</v>
      </c>
      <c r="I1" s="35" t="s">
        <v>55</v>
      </c>
      <c r="J1" s="35" t="s">
        <v>56</v>
      </c>
      <c r="K1" s="35" t="s">
        <v>57</v>
      </c>
      <c r="L1" s="36" t="s">
        <v>58</v>
      </c>
      <c r="M1" s="37" t="s">
        <v>59</v>
      </c>
    </row>
    <row r="2" ht="14.25" customHeight="1">
      <c r="A2" s="38" t="s">
        <v>245</v>
      </c>
      <c r="B2" s="8">
        <v>1.0</v>
      </c>
      <c r="C2" s="9" t="s">
        <v>29</v>
      </c>
      <c r="D2" s="39"/>
      <c r="E2" s="40"/>
      <c r="F2" s="39"/>
      <c r="G2" s="39"/>
      <c r="H2" s="39"/>
      <c r="I2" s="41" t="s">
        <v>61</v>
      </c>
      <c r="J2" s="49"/>
      <c r="K2" s="66"/>
      <c r="L2" s="95" t="s">
        <v>246</v>
      </c>
      <c r="M2" s="12">
        <f t="shared" ref="M2:M4" si="1">IF(E2="X",0,IF(F2="X",0.25,IF(G2="X",0.5,IF(H2="X",0.75,IF(I2="X",1)))))</f>
        <v>1</v>
      </c>
    </row>
    <row r="3" ht="27.75" customHeight="1">
      <c r="A3" s="38" t="s">
        <v>245</v>
      </c>
      <c r="B3" s="8">
        <v>2.0</v>
      </c>
      <c r="C3" s="13" t="s">
        <v>30</v>
      </c>
      <c r="D3" s="39"/>
      <c r="E3" s="45"/>
      <c r="F3" s="39"/>
      <c r="G3" s="39"/>
      <c r="H3" s="39"/>
      <c r="I3" s="41" t="s">
        <v>61</v>
      </c>
      <c r="J3" s="42" t="s">
        <v>247</v>
      </c>
      <c r="K3" s="49"/>
      <c r="L3" s="69" t="s">
        <v>248</v>
      </c>
      <c r="M3" s="12">
        <f t="shared" si="1"/>
        <v>1</v>
      </c>
    </row>
    <row r="4" ht="26.25" customHeight="1">
      <c r="A4" s="38" t="s">
        <v>245</v>
      </c>
      <c r="B4" s="8">
        <v>3.0</v>
      </c>
      <c r="C4" s="13" t="s">
        <v>31</v>
      </c>
      <c r="D4" s="39"/>
      <c r="E4" s="45"/>
      <c r="F4" s="39"/>
      <c r="G4" s="41" t="s">
        <v>61</v>
      </c>
      <c r="H4" s="39"/>
      <c r="I4" s="39"/>
      <c r="J4" s="49"/>
      <c r="K4" s="49"/>
      <c r="L4" s="48" t="s">
        <v>249</v>
      </c>
      <c r="M4" s="47">
        <f t="shared" si="1"/>
        <v>0.5</v>
      </c>
    </row>
    <row r="5" ht="14.25" customHeight="1">
      <c r="A5" s="38" t="s">
        <v>245</v>
      </c>
      <c r="B5" s="8">
        <v>4.0</v>
      </c>
      <c r="C5" s="13" t="s">
        <v>32</v>
      </c>
      <c r="D5" s="41" t="s">
        <v>61</v>
      </c>
      <c r="E5" s="45"/>
      <c r="F5" s="39"/>
      <c r="G5" s="39"/>
      <c r="H5" s="39"/>
      <c r="I5" s="39"/>
      <c r="J5" s="49"/>
      <c r="K5" s="49"/>
      <c r="L5" s="65"/>
      <c r="M5" s="47" t="b">
        <f>if(E5="x",0,if(F5="x",0.25,if(G5="x",0.5,if(H5="x",0.75,if(I5="x",1)))))</f>
        <v>0</v>
      </c>
    </row>
    <row r="6" ht="42.0" customHeight="1">
      <c r="A6" s="38" t="s">
        <v>245</v>
      </c>
      <c r="B6" s="8">
        <v>5.0</v>
      </c>
      <c r="C6" s="13" t="s">
        <v>33</v>
      </c>
      <c r="D6" s="39"/>
      <c r="E6" s="45"/>
      <c r="F6" s="39"/>
      <c r="G6" s="39"/>
      <c r="H6" s="41" t="s">
        <v>61</v>
      </c>
      <c r="I6" s="39"/>
      <c r="J6" s="49"/>
      <c r="K6" s="42" t="s">
        <v>250</v>
      </c>
      <c r="L6" s="53" t="s">
        <v>251</v>
      </c>
      <c r="M6" s="12">
        <f t="shared" ref="M6:M11" si="2">IF(E6="X",0,IF(F6="X",0.25,IF(G6="X",0.5,IF(H6="X",0.75,IF(I6="X",1)))))</f>
        <v>0.75</v>
      </c>
    </row>
    <row r="7" ht="14.25" customHeight="1">
      <c r="A7" s="38" t="s">
        <v>245</v>
      </c>
      <c r="B7" s="8">
        <v>6.0</v>
      </c>
      <c r="C7" s="9" t="s">
        <v>34</v>
      </c>
      <c r="D7" s="39"/>
      <c r="E7" s="39"/>
      <c r="F7" s="39"/>
      <c r="G7" s="39"/>
      <c r="H7" s="39"/>
      <c r="I7" s="41" t="s">
        <v>61</v>
      </c>
      <c r="J7" s="49"/>
      <c r="K7" s="49"/>
      <c r="L7" s="52" t="s">
        <v>252</v>
      </c>
      <c r="M7" s="47">
        <f t="shared" si="2"/>
        <v>1</v>
      </c>
    </row>
    <row r="8" ht="14.25" customHeight="1">
      <c r="A8" s="38" t="s">
        <v>245</v>
      </c>
      <c r="B8" s="8">
        <v>7.0</v>
      </c>
      <c r="C8" s="13" t="s">
        <v>76</v>
      </c>
      <c r="D8" s="39"/>
      <c r="E8" s="45"/>
      <c r="F8" s="39"/>
      <c r="G8" s="41" t="s">
        <v>61</v>
      </c>
      <c r="H8" s="39"/>
      <c r="I8" s="39"/>
      <c r="J8" s="49"/>
      <c r="K8" s="49"/>
      <c r="L8" s="53" t="s">
        <v>253</v>
      </c>
      <c r="M8" s="12">
        <f t="shared" si="2"/>
        <v>0.5</v>
      </c>
    </row>
    <row r="9" ht="168.0" customHeight="1">
      <c r="A9" s="38" t="s">
        <v>245</v>
      </c>
      <c r="B9" s="8">
        <v>8.0</v>
      </c>
      <c r="C9" s="13" t="s">
        <v>36</v>
      </c>
      <c r="D9" s="39"/>
      <c r="E9" s="45"/>
      <c r="F9" s="39"/>
      <c r="G9" s="39"/>
      <c r="H9" s="41" t="s">
        <v>61</v>
      </c>
      <c r="I9" s="39"/>
      <c r="J9" s="49"/>
      <c r="K9" s="42" t="s">
        <v>254</v>
      </c>
      <c r="L9" s="54" t="s">
        <v>255</v>
      </c>
      <c r="M9" s="47">
        <f t="shared" si="2"/>
        <v>0.75</v>
      </c>
    </row>
    <row r="10" ht="14.25" customHeight="1">
      <c r="A10" s="38" t="s">
        <v>245</v>
      </c>
      <c r="B10" s="8">
        <v>9.0</v>
      </c>
      <c r="C10" s="13" t="s">
        <v>37</v>
      </c>
      <c r="D10" s="39"/>
      <c r="E10" s="45"/>
      <c r="F10" s="39"/>
      <c r="G10" s="39"/>
      <c r="H10" s="41" t="s">
        <v>61</v>
      </c>
      <c r="I10" s="39"/>
      <c r="J10" s="49"/>
      <c r="K10" s="49"/>
      <c r="L10" s="54" t="s">
        <v>255</v>
      </c>
      <c r="M10" s="47">
        <f t="shared" si="2"/>
        <v>0.75</v>
      </c>
    </row>
    <row r="11" ht="27.75" customHeight="1">
      <c r="A11" s="38" t="s">
        <v>245</v>
      </c>
      <c r="B11" s="8">
        <v>10.0</v>
      </c>
      <c r="C11" s="9" t="s">
        <v>38</v>
      </c>
      <c r="D11" s="39"/>
      <c r="E11" s="40"/>
      <c r="F11" s="39"/>
      <c r="G11" s="39"/>
      <c r="H11" s="39"/>
      <c r="I11" s="41" t="s">
        <v>61</v>
      </c>
      <c r="J11" s="49"/>
      <c r="K11" s="42" t="s">
        <v>256</v>
      </c>
      <c r="L11" s="55" t="s">
        <v>257</v>
      </c>
      <c r="M11" s="47">
        <f t="shared" si="2"/>
        <v>1</v>
      </c>
    </row>
    <row r="12" ht="14.25" customHeight="1">
      <c r="B12" s="16"/>
      <c r="C12" s="56" t="s">
        <v>42</v>
      </c>
      <c r="D12" s="16"/>
      <c r="E12" s="16"/>
      <c r="F12" s="16"/>
      <c r="G12" s="16"/>
      <c r="H12" s="16"/>
      <c r="I12" s="16"/>
      <c r="J12" s="16"/>
      <c r="K12" s="16"/>
      <c r="L12" s="17" t="s">
        <v>39</v>
      </c>
      <c r="M12" s="57">
        <f>SUM(M2:M11)</f>
        <v>7.25</v>
      </c>
    </row>
    <row r="13" ht="14.25" customHeight="1">
      <c r="L13" s="20" t="s">
        <v>28</v>
      </c>
      <c r="M13" s="57">
        <f>COUNT(M2:M11)</f>
        <v>9</v>
      </c>
    </row>
    <row r="14" ht="14.25" customHeight="1">
      <c r="C14" s="29" t="s">
        <v>82</v>
      </c>
      <c r="D14" s="102" t="s">
        <v>258</v>
      </c>
      <c r="L14" s="20" t="s">
        <v>27</v>
      </c>
      <c r="M14" s="58">
        <f>M12/COUNT(M2:M11)</f>
        <v>0.8055555556</v>
      </c>
    </row>
    <row r="15">
      <c r="C15" s="103">
        <v>1545.70833333333</v>
      </c>
    </row>
    <row r="16">
      <c r="C16" s="30" t="s">
        <v>259</v>
      </c>
      <c r="F16" s="30">
        <v>3359.0</v>
      </c>
    </row>
    <row r="17">
      <c r="C17" s="30" t="s">
        <v>260</v>
      </c>
      <c r="F17" s="30">
        <v>2677.0</v>
      </c>
    </row>
    <row r="18">
      <c r="C18" s="30" t="s">
        <v>261</v>
      </c>
      <c r="F18" s="30">
        <v>1451.0</v>
      </c>
    </row>
    <row r="19">
      <c r="C19" s="30" t="s">
        <v>262</v>
      </c>
      <c r="F19" s="104">
        <f>F17/F16</f>
        <v>0.796963382</v>
      </c>
    </row>
    <row r="20">
      <c r="C20" s="30" t="s">
        <v>263</v>
      </c>
      <c r="F20" s="104">
        <f>F18/F16</f>
        <v>0.4319738017</v>
      </c>
    </row>
    <row r="21">
      <c r="C21" s="30" t="s">
        <v>264</v>
      </c>
      <c r="F21" s="104">
        <f>F18/F17</f>
        <v>0.5420246545</v>
      </c>
    </row>
  </sheetData>
  <mergeCells count="1">
    <mergeCell ref="B1:C1"/>
  </mergeCells>
  <hyperlinks>
    <hyperlink r:id="rId2" ref="L2"/>
    <hyperlink r:id="rId3" ref="L3"/>
    <hyperlink r:id="rId4" ref="L4"/>
    <hyperlink r:id="rId5" ref="L6"/>
    <hyperlink r:id="rId6" ref="L7"/>
    <hyperlink r:id="rId7" ref="L8"/>
    <hyperlink r:id="rId8" ref="L9"/>
    <hyperlink r:id="rId9" ref="L10"/>
    <hyperlink r:id="rId10" ref="L11"/>
    <hyperlink r:id="rId11" ref="D14"/>
  </hyperlinks>
  <drawing r:id="rId12"/>
  <legacyDrawing r:id="rId1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4" width="9.13"/>
  </cols>
  <sheetData>
    <row r="1" ht="135.75" customHeight="1">
      <c r="A1" s="32"/>
      <c r="B1" s="1" t="s">
        <v>265</v>
      </c>
      <c r="C1" s="2"/>
      <c r="D1" s="33" t="s">
        <v>50</v>
      </c>
      <c r="E1" s="34" t="s">
        <v>51</v>
      </c>
      <c r="F1" s="35" t="s">
        <v>52</v>
      </c>
      <c r="G1" s="35" t="s">
        <v>53</v>
      </c>
      <c r="H1" s="35" t="s">
        <v>54</v>
      </c>
      <c r="I1" s="35" t="s">
        <v>55</v>
      </c>
      <c r="J1" s="35" t="s">
        <v>56</v>
      </c>
      <c r="K1" s="35" t="s">
        <v>57</v>
      </c>
      <c r="L1" s="36" t="s">
        <v>58</v>
      </c>
      <c r="M1" s="37" t="s">
        <v>59</v>
      </c>
    </row>
    <row r="2" ht="14.25" customHeight="1">
      <c r="A2" s="38" t="s">
        <v>266</v>
      </c>
      <c r="B2" s="8">
        <v>1.0</v>
      </c>
      <c r="C2" s="9" t="s">
        <v>29</v>
      </c>
      <c r="D2" s="39"/>
      <c r="E2" s="40"/>
      <c r="F2" s="39"/>
      <c r="G2" s="41" t="s">
        <v>61</v>
      </c>
      <c r="H2" s="39"/>
      <c r="I2" s="39"/>
      <c r="J2" s="42" t="s">
        <v>267</v>
      </c>
      <c r="K2" s="66"/>
      <c r="L2" s="95" t="s">
        <v>268</v>
      </c>
      <c r="M2" s="12">
        <f t="shared" ref="M2:M11" si="1">IF(E2="X",0,IF(F2="X",0.25,IF(G2="X",0.5,IF(H2="X",0.75,IF(I2="X",1)))))</f>
        <v>0.5</v>
      </c>
    </row>
    <row r="3" ht="27.75" customHeight="1">
      <c r="A3" s="38" t="s">
        <v>266</v>
      </c>
      <c r="B3" s="8">
        <v>2.0</v>
      </c>
      <c r="C3" s="13" t="s">
        <v>30</v>
      </c>
      <c r="D3" s="39"/>
      <c r="E3" s="45"/>
      <c r="F3" s="39"/>
      <c r="G3" s="39"/>
      <c r="H3" s="39"/>
      <c r="I3" s="41" t="s">
        <v>61</v>
      </c>
      <c r="J3" s="42" t="s">
        <v>269</v>
      </c>
      <c r="K3" s="42" t="s">
        <v>270</v>
      </c>
      <c r="L3" s="69" t="s">
        <v>271</v>
      </c>
      <c r="M3" s="12">
        <f t="shared" si="1"/>
        <v>1</v>
      </c>
    </row>
    <row r="4" ht="27.75" customHeight="1">
      <c r="A4" s="38" t="s">
        <v>266</v>
      </c>
      <c r="B4" s="8">
        <v>3.0</v>
      </c>
      <c r="C4" s="13" t="s">
        <v>31</v>
      </c>
      <c r="D4" s="39"/>
      <c r="E4" s="45"/>
      <c r="F4" s="39"/>
      <c r="G4" s="41" t="s">
        <v>61</v>
      </c>
      <c r="H4" s="39"/>
      <c r="I4" s="39"/>
      <c r="J4" s="42" t="s">
        <v>272</v>
      </c>
      <c r="K4" s="42" t="s">
        <v>273</v>
      </c>
      <c r="L4" s="48" t="s">
        <v>274</v>
      </c>
      <c r="M4" s="47">
        <f t="shared" si="1"/>
        <v>0.5</v>
      </c>
    </row>
    <row r="5" ht="42.0" customHeight="1">
      <c r="A5" s="38" t="s">
        <v>266</v>
      </c>
      <c r="B5" s="8">
        <v>4.0</v>
      </c>
      <c r="C5" s="13" t="s">
        <v>32</v>
      </c>
      <c r="D5" s="39"/>
      <c r="E5" s="45"/>
      <c r="F5" s="39"/>
      <c r="G5" s="39"/>
      <c r="H5" s="39"/>
      <c r="I5" s="41" t="s">
        <v>61</v>
      </c>
      <c r="J5" s="42" t="s">
        <v>272</v>
      </c>
      <c r="K5" s="42" t="s">
        <v>275</v>
      </c>
      <c r="L5" s="48" t="s">
        <v>276</v>
      </c>
      <c r="M5" s="47">
        <f t="shared" si="1"/>
        <v>1</v>
      </c>
    </row>
    <row r="6" ht="27.75" customHeight="1">
      <c r="A6" s="38" t="s">
        <v>266</v>
      </c>
      <c r="B6" s="8">
        <v>5.0</v>
      </c>
      <c r="C6" s="13" t="s">
        <v>33</v>
      </c>
      <c r="D6" s="39"/>
      <c r="E6" s="45"/>
      <c r="F6" s="41" t="s">
        <v>61</v>
      </c>
      <c r="G6" s="39"/>
      <c r="H6" s="39"/>
      <c r="I6" s="39"/>
      <c r="J6" s="42" t="s">
        <v>277</v>
      </c>
      <c r="K6" s="42" t="s">
        <v>278</v>
      </c>
      <c r="L6" s="95" t="s">
        <v>279</v>
      </c>
      <c r="M6" s="12">
        <f t="shared" si="1"/>
        <v>0.25</v>
      </c>
    </row>
    <row r="7" ht="27.75" customHeight="1">
      <c r="A7" s="38" t="s">
        <v>266</v>
      </c>
      <c r="B7" s="8">
        <v>6.0</v>
      </c>
      <c r="C7" s="9" t="s">
        <v>34</v>
      </c>
      <c r="D7" s="39"/>
      <c r="E7" s="39"/>
      <c r="F7" s="41" t="s">
        <v>61</v>
      </c>
      <c r="G7" s="39"/>
      <c r="H7" s="39"/>
      <c r="I7" s="39"/>
      <c r="J7" s="42" t="s">
        <v>280</v>
      </c>
      <c r="K7" s="42" t="s">
        <v>281</v>
      </c>
      <c r="L7" s="96" t="s">
        <v>282</v>
      </c>
      <c r="M7" s="12">
        <f t="shared" si="1"/>
        <v>0.25</v>
      </c>
    </row>
    <row r="8" ht="42.0" customHeight="1">
      <c r="A8" s="38" t="s">
        <v>266</v>
      </c>
      <c r="B8" s="8">
        <v>7.0</v>
      </c>
      <c r="C8" s="13" t="s">
        <v>76</v>
      </c>
      <c r="D8" s="39"/>
      <c r="E8" s="45"/>
      <c r="F8" s="41" t="s">
        <v>61</v>
      </c>
      <c r="G8" s="39"/>
      <c r="H8" s="39"/>
      <c r="I8" s="39"/>
      <c r="J8" s="42" t="s">
        <v>283</v>
      </c>
      <c r="K8" s="42" t="s">
        <v>284</v>
      </c>
      <c r="L8" s="69" t="s">
        <v>285</v>
      </c>
      <c r="M8" s="12">
        <f t="shared" si="1"/>
        <v>0.25</v>
      </c>
    </row>
    <row r="9" ht="27.75" customHeight="1">
      <c r="A9" s="38" t="s">
        <v>266</v>
      </c>
      <c r="B9" s="8">
        <v>8.0</v>
      </c>
      <c r="C9" s="13" t="s">
        <v>36</v>
      </c>
      <c r="D9" s="39"/>
      <c r="E9" s="45"/>
      <c r="F9" s="39"/>
      <c r="G9" s="39"/>
      <c r="H9" s="39"/>
      <c r="I9" s="41" t="s">
        <v>61</v>
      </c>
      <c r="J9" s="42" t="s">
        <v>286</v>
      </c>
      <c r="K9" s="49"/>
      <c r="L9" s="54" t="s">
        <v>287</v>
      </c>
      <c r="M9" s="47">
        <f t="shared" si="1"/>
        <v>1</v>
      </c>
    </row>
    <row r="10" ht="27.75" customHeight="1">
      <c r="A10" s="38" t="s">
        <v>266</v>
      </c>
      <c r="B10" s="8">
        <v>9.0</v>
      </c>
      <c r="C10" s="13" t="s">
        <v>37</v>
      </c>
      <c r="D10" s="39"/>
      <c r="E10" s="45"/>
      <c r="F10" s="39"/>
      <c r="G10" s="39"/>
      <c r="H10" s="39"/>
      <c r="I10" s="41" t="s">
        <v>61</v>
      </c>
      <c r="J10" s="42" t="s">
        <v>286</v>
      </c>
      <c r="K10" s="49"/>
      <c r="L10" s="54" t="s">
        <v>287</v>
      </c>
      <c r="M10" s="47">
        <f t="shared" si="1"/>
        <v>1</v>
      </c>
    </row>
    <row r="11" ht="27.75" customHeight="1">
      <c r="A11" s="38" t="s">
        <v>266</v>
      </c>
      <c r="B11" s="8">
        <v>10.0</v>
      </c>
      <c r="C11" s="9" t="s">
        <v>38</v>
      </c>
      <c r="D11" s="39"/>
      <c r="E11" s="40"/>
      <c r="F11" s="39"/>
      <c r="G11" s="39"/>
      <c r="H11" s="39"/>
      <c r="I11" s="41" t="s">
        <v>61</v>
      </c>
      <c r="J11" s="42" t="s">
        <v>288</v>
      </c>
      <c r="K11" s="42" t="s">
        <v>289</v>
      </c>
      <c r="L11" s="55" t="s">
        <v>290</v>
      </c>
      <c r="M11" s="47">
        <f t="shared" si="1"/>
        <v>1</v>
      </c>
      <c r="N11" s="92" t="s">
        <v>204</v>
      </c>
    </row>
    <row r="12" ht="14.25" customHeight="1">
      <c r="B12" s="16"/>
      <c r="C12" s="56" t="s">
        <v>42</v>
      </c>
      <c r="D12" s="16"/>
      <c r="E12" s="16"/>
      <c r="F12" s="16"/>
      <c r="G12" s="16"/>
      <c r="H12" s="16"/>
      <c r="I12" s="16"/>
      <c r="J12" s="16"/>
      <c r="K12" s="16"/>
      <c r="L12" s="17" t="s">
        <v>39</v>
      </c>
      <c r="M12" s="57">
        <f>SUM(M2:M11)</f>
        <v>6.75</v>
      </c>
    </row>
    <row r="13" ht="14.25" customHeight="1">
      <c r="L13" s="20" t="s">
        <v>28</v>
      </c>
      <c r="M13" s="57">
        <f>COUNT(M2:M11)</f>
        <v>10</v>
      </c>
    </row>
    <row r="14" ht="14.25" customHeight="1">
      <c r="C14" s="29" t="s">
        <v>82</v>
      </c>
      <c r="L14" s="20" t="s">
        <v>27</v>
      </c>
      <c r="M14" s="58">
        <f>M12/COUNT(M2:M11)</f>
        <v>0.675</v>
      </c>
    </row>
  </sheetData>
  <mergeCells count="1">
    <mergeCell ref="B1:C1"/>
  </mergeCells>
  <hyperlinks>
    <hyperlink r:id="rId1" ref="L2"/>
    <hyperlink r:id="rId2" ref="L3"/>
    <hyperlink r:id="rId3" ref="L4"/>
    <hyperlink r:id="rId4" ref="L5"/>
    <hyperlink r:id="rId5" location="ld1a9a" ref="L6"/>
    <hyperlink r:id="rId6" ref="L7"/>
    <hyperlink r:id="rId7" ref="L8"/>
    <hyperlink r:id="rId8" ref="L9"/>
    <hyperlink r:id="rId9" ref="L10"/>
    <hyperlink r:id="rId10" ref="L11"/>
    <hyperlink r:id="rId11" ref="N11"/>
  </hyperlinks>
  <drawing r:id="rId1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11.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0" width="14.13"/>
    <col customWidth="1" min="11" max="11" width="27.38"/>
    <col customWidth="1" min="12" max="12" width="32.0"/>
    <col customWidth="1" min="13" max="13" width="11.13"/>
  </cols>
  <sheetData>
    <row r="1" ht="85.5" customHeight="1">
      <c r="A1" s="32"/>
      <c r="B1" s="1" t="s">
        <v>291</v>
      </c>
      <c r="C1" s="2"/>
      <c r="D1" s="33" t="s">
        <v>127</v>
      </c>
      <c r="E1" s="93" t="s">
        <v>128</v>
      </c>
      <c r="F1" s="35" t="s">
        <v>52</v>
      </c>
      <c r="G1" s="35" t="s">
        <v>53</v>
      </c>
      <c r="H1" s="35" t="s">
        <v>54</v>
      </c>
      <c r="I1" s="35" t="s">
        <v>55</v>
      </c>
      <c r="J1" s="35" t="s">
        <v>56</v>
      </c>
      <c r="K1" s="105" t="s">
        <v>57</v>
      </c>
      <c r="L1" s="36" t="s">
        <v>58</v>
      </c>
      <c r="M1" s="37" t="s">
        <v>59</v>
      </c>
    </row>
    <row r="2" ht="48.0" customHeight="1">
      <c r="A2" s="38" t="s">
        <v>292</v>
      </c>
      <c r="B2" s="8">
        <v>1.0</v>
      </c>
      <c r="C2" s="9" t="s">
        <v>29</v>
      </c>
      <c r="D2" s="39"/>
      <c r="E2" s="40"/>
      <c r="F2" s="39"/>
      <c r="G2" s="39"/>
      <c r="H2" s="41" t="s">
        <v>61</v>
      </c>
      <c r="I2" s="39"/>
      <c r="J2" s="42" t="s">
        <v>293</v>
      </c>
      <c r="K2" s="106" t="s">
        <v>294</v>
      </c>
      <c r="L2" s="53" t="s">
        <v>295</v>
      </c>
      <c r="M2" s="12">
        <f t="shared" ref="M2:M3" si="1">IF(F2="X",0.25,IF(G2="X",0.5,IF(H2="X",0.75,IF(I2="X",1))))</f>
        <v>0.75</v>
      </c>
    </row>
    <row r="3" ht="42.0" customHeight="1">
      <c r="A3" s="38" t="s">
        <v>292</v>
      </c>
      <c r="B3" s="8">
        <v>2.0</v>
      </c>
      <c r="C3" s="13" t="s">
        <v>30</v>
      </c>
      <c r="D3" s="39"/>
      <c r="E3" s="45"/>
      <c r="F3" s="39"/>
      <c r="G3" s="39"/>
      <c r="H3" s="39"/>
      <c r="I3" s="41" t="s">
        <v>61</v>
      </c>
      <c r="J3" s="42" t="s">
        <v>296</v>
      </c>
      <c r="K3" s="106" t="s">
        <v>297</v>
      </c>
      <c r="L3" s="64" t="s">
        <v>298</v>
      </c>
      <c r="M3" s="47">
        <f t="shared" si="1"/>
        <v>1</v>
      </c>
    </row>
    <row r="4" ht="42.0" customHeight="1">
      <c r="A4" s="38" t="s">
        <v>292</v>
      </c>
      <c r="B4" s="8">
        <v>3.0</v>
      </c>
      <c r="C4" s="13" t="s">
        <v>31</v>
      </c>
      <c r="D4" s="39"/>
      <c r="E4" s="45"/>
      <c r="F4" s="39"/>
      <c r="G4" s="39"/>
      <c r="H4" s="39"/>
      <c r="I4" s="39"/>
      <c r="J4" s="107" t="s">
        <v>299</v>
      </c>
      <c r="K4" s="106" t="s">
        <v>300</v>
      </c>
      <c r="L4" s="108" t="s">
        <v>301</v>
      </c>
      <c r="M4" s="47" t="b">
        <f t="shared" ref="M4:M5" si="2">if(F4="x",0.25,if(G4="x",0.5,if(H4="x",0.75,if(I4="x",1))))</f>
        <v>0</v>
      </c>
    </row>
    <row r="5" ht="36.0" customHeight="1">
      <c r="A5" s="38" t="s">
        <v>292</v>
      </c>
      <c r="B5" s="8">
        <v>4.0</v>
      </c>
      <c r="C5" s="13" t="s">
        <v>32</v>
      </c>
      <c r="D5" s="39"/>
      <c r="E5" s="45"/>
      <c r="F5" s="39"/>
      <c r="G5" s="39"/>
      <c r="H5" s="39"/>
      <c r="I5" s="39"/>
      <c r="J5" s="42" t="s">
        <v>302</v>
      </c>
      <c r="K5" s="106" t="s">
        <v>303</v>
      </c>
      <c r="L5" s="95" t="s">
        <v>304</v>
      </c>
      <c r="M5" s="12" t="b">
        <f t="shared" si="2"/>
        <v>0</v>
      </c>
    </row>
    <row r="6" ht="60.0" customHeight="1">
      <c r="A6" s="38" t="s">
        <v>292</v>
      </c>
      <c r="B6" s="8">
        <v>5.0</v>
      </c>
      <c r="C6" s="13" t="s">
        <v>33</v>
      </c>
      <c r="D6" s="39"/>
      <c r="E6" s="45"/>
      <c r="F6" s="39"/>
      <c r="G6" s="41" t="s">
        <v>61</v>
      </c>
      <c r="H6" s="39"/>
      <c r="I6" s="39"/>
      <c r="J6" s="108" t="s">
        <v>305</v>
      </c>
      <c r="K6" s="106" t="s">
        <v>306</v>
      </c>
      <c r="L6" s="101"/>
      <c r="M6" s="12">
        <f t="shared" ref="M6:M11" si="3">IF(F6="X",0.25,IF(G6="X",0.5,IF(H6="X",0.75,IF(I6="X",1))))</f>
        <v>0.5</v>
      </c>
    </row>
    <row r="7" ht="60.0" customHeight="1">
      <c r="A7" s="38" t="s">
        <v>292</v>
      </c>
      <c r="B7" s="8">
        <v>6.0</v>
      </c>
      <c r="C7" s="9" t="s">
        <v>34</v>
      </c>
      <c r="D7" s="39"/>
      <c r="E7" s="40"/>
      <c r="F7" s="39"/>
      <c r="G7" s="39"/>
      <c r="H7" s="41" t="s">
        <v>236</v>
      </c>
      <c r="I7" s="39"/>
      <c r="J7" s="49"/>
      <c r="K7" s="106" t="s">
        <v>307</v>
      </c>
      <c r="L7" s="55" t="s">
        <v>308</v>
      </c>
      <c r="M7" s="47">
        <f t="shared" si="3"/>
        <v>0.75</v>
      </c>
    </row>
    <row r="8" ht="72.0" customHeight="1">
      <c r="A8" s="38" t="s">
        <v>292</v>
      </c>
      <c r="B8" s="8">
        <v>7.0</v>
      </c>
      <c r="C8" s="13" t="s">
        <v>76</v>
      </c>
      <c r="D8" s="39"/>
      <c r="E8" s="45"/>
      <c r="F8" s="39"/>
      <c r="G8" s="41" t="s">
        <v>236</v>
      </c>
      <c r="H8" s="39"/>
      <c r="I8" s="39"/>
      <c r="J8" s="109"/>
      <c r="K8" s="106" t="s">
        <v>309</v>
      </c>
      <c r="L8" s="108" t="s">
        <v>310</v>
      </c>
      <c r="M8" s="47">
        <f t="shared" si="3"/>
        <v>0.5</v>
      </c>
    </row>
    <row r="9" ht="27.75" customHeight="1">
      <c r="A9" s="38" t="s">
        <v>292</v>
      </c>
      <c r="B9" s="8">
        <v>8.0</v>
      </c>
      <c r="C9" s="13" t="s">
        <v>36</v>
      </c>
      <c r="D9" s="39"/>
      <c r="E9" s="45"/>
      <c r="F9" s="39"/>
      <c r="G9" s="39"/>
      <c r="H9" s="39"/>
      <c r="I9" s="41" t="s">
        <v>236</v>
      </c>
      <c r="J9" s="42" t="s">
        <v>311</v>
      </c>
      <c r="K9" s="106" t="s">
        <v>312</v>
      </c>
      <c r="L9" s="64" t="s">
        <v>313</v>
      </c>
      <c r="M9" s="47">
        <f t="shared" si="3"/>
        <v>1</v>
      </c>
    </row>
    <row r="10" ht="14.25" customHeight="1">
      <c r="A10" s="38" t="s">
        <v>292</v>
      </c>
      <c r="B10" s="8">
        <v>9.0</v>
      </c>
      <c r="C10" s="13" t="s">
        <v>37</v>
      </c>
      <c r="D10" s="39"/>
      <c r="E10" s="45"/>
      <c r="F10" s="39"/>
      <c r="G10" s="39"/>
      <c r="H10" s="39"/>
      <c r="I10" s="41" t="s">
        <v>61</v>
      </c>
      <c r="J10" s="49"/>
      <c r="K10" s="106" t="s">
        <v>314</v>
      </c>
      <c r="L10" s="72"/>
      <c r="M10" s="12">
        <f t="shared" si="3"/>
        <v>1</v>
      </c>
    </row>
    <row r="11" ht="14.25" customHeight="1">
      <c r="A11" s="38" t="s">
        <v>292</v>
      </c>
      <c r="B11" s="8">
        <v>10.0</v>
      </c>
      <c r="C11" s="9" t="s">
        <v>38</v>
      </c>
      <c r="D11" s="39"/>
      <c r="E11" s="40"/>
      <c r="F11" s="39"/>
      <c r="G11" s="39"/>
      <c r="H11" s="39"/>
      <c r="I11" s="41" t="s">
        <v>236</v>
      </c>
      <c r="J11" s="42" t="s">
        <v>315</v>
      </c>
      <c r="K11" s="110"/>
      <c r="L11" s="55" t="s">
        <v>316</v>
      </c>
      <c r="M11" s="47">
        <f t="shared" si="3"/>
        <v>1</v>
      </c>
    </row>
    <row r="12" ht="14.25" customHeight="1">
      <c r="B12" s="16"/>
      <c r="C12" s="16"/>
      <c r="D12" s="16"/>
      <c r="E12" s="16"/>
      <c r="F12" s="16"/>
      <c r="G12" s="16"/>
      <c r="H12" s="16"/>
      <c r="I12" s="16"/>
      <c r="J12" s="16"/>
      <c r="K12" s="16"/>
      <c r="L12" s="17" t="s">
        <v>39</v>
      </c>
      <c r="M12" s="57">
        <f>SUM(M2:M11)</f>
        <v>6.5</v>
      </c>
    </row>
    <row r="13" ht="14.25" customHeight="1">
      <c r="L13" s="20" t="s">
        <v>28</v>
      </c>
      <c r="M13" s="57">
        <f>COUNT(M2:M11)</f>
        <v>8</v>
      </c>
    </row>
    <row r="14" ht="14.25" customHeight="1">
      <c r="L14" s="20" t="s">
        <v>27</v>
      </c>
      <c r="M14" s="58">
        <f>M12/COUNT(M2:M11)</f>
        <v>0.8125</v>
      </c>
    </row>
    <row r="15" ht="14.25" customHeight="1">
      <c r="C15" s="29" t="s">
        <v>42</v>
      </c>
    </row>
  </sheetData>
  <mergeCells count="1">
    <mergeCell ref="B1:C1"/>
  </mergeCells>
  <hyperlinks>
    <hyperlink r:id="rId1" ref="L2"/>
    <hyperlink r:id="rId2" ref="L3"/>
    <hyperlink r:id="rId3" ref="L4"/>
    <hyperlink r:id="rId4" ref="L5"/>
    <hyperlink r:id="rId5" ref="J6"/>
    <hyperlink r:id="rId6" ref="L7"/>
    <hyperlink r:id="rId7" ref="L8"/>
    <hyperlink r:id="rId8" ref="L9"/>
    <hyperlink r:id="rId9" ref="L11"/>
  </hyperlinks>
  <drawing r:id="rId1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11.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11.13"/>
  </cols>
  <sheetData>
    <row r="1" ht="135.75" customHeight="1">
      <c r="A1" s="32"/>
      <c r="B1" s="1" t="s">
        <v>317</v>
      </c>
      <c r="C1" s="2"/>
      <c r="D1" s="33" t="s">
        <v>127</v>
      </c>
      <c r="E1" s="93" t="s">
        <v>128</v>
      </c>
      <c r="F1" s="35" t="s">
        <v>52</v>
      </c>
      <c r="G1" s="35" t="s">
        <v>53</v>
      </c>
      <c r="H1" s="35" t="s">
        <v>54</v>
      </c>
      <c r="I1" s="35" t="s">
        <v>55</v>
      </c>
      <c r="J1" s="35" t="s">
        <v>56</v>
      </c>
      <c r="K1" s="35" t="s">
        <v>57</v>
      </c>
      <c r="L1" s="36" t="s">
        <v>58</v>
      </c>
      <c r="M1" s="37" t="s">
        <v>59</v>
      </c>
    </row>
    <row r="2" ht="14.25" customHeight="1">
      <c r="A2" s="38" t="s">
        <v>318</v>
      </c>
      <c r="B2" s="8">
        <v>1.0</v>
      </c>
      <c r="C2" s="9" t="s">
        <v>29</v>
      </c>
      <c r="D2" s="39"/>
      <c r="E2" s="41" t="s">
        <v>61</v>
      </c>
      <c r="F2" s="39"/>
      <c r="G2" s="39"/>
      <c r="H2" s="39"/>
      <c r="I2" s="39"/>
      <c r="J2" s="49"/>
      <c r="K2" s="49"/>
      <c r="L2" s="72"/>
      <c r="M2" s="12">
        <f t="shared" ref="M2:M3" si="1">IF(E2="X",0,IF(F2="X",0.25,IF(G2="X",0.5,IF(H2="X",0.75,IF(I2="X",1)))))</f>
        <v>0</v>
      </c>
    </row>
    <row r="3" ht="84.0" customHeight="1">
      <c r="A3" s="38" t="s">
        <v>318</v>
      </c>
      <c r="B3" s="8">
        <v>2.0</v>
      </c>
      <c r="C3" s="13" t="s">
        <v>30</v>
      </c>
      <c r="D3" s="39"/>
      <c r="E3" s="41" t="s">
        <v>61</v>
      </c>
      <c r="F3" s="39"/>
      <c r="G3" s="39"/>
      <c r="H3" s="39"/>
      <c r="I3" s="39"/>
      <c r="J3" s="42" t="s">
        <v>247</v>
      </c>
      <c r="K3" s="42" t="s">
        <v>319</v>
      </c>
      <c r="L3" s="46" t="str">
        <f>HYPERLINK("http://www.ird.gov.kn/","http://www.ird.gov.kn")</f>
        <v>http://www.ird.gov.kn</v>
      </c>
      <c r="M3" s="47">
        <f t="shared" si="1"/>
        <v>0</v>
      </c>
    </row>
    <row r="4" ht="14.25" customHeight="1">
      <c r="A4" s="38" t="s">
        <v>318</v>
      </c>
      <c r="B4" s="8">
        <v>3.0</v>
      </c>
      <c r="C4" s="13" t="s">
        <v>31</v>
      </c>
      <c r="D4" s="41" t="s">
        <v>61</v>
      </c>
      <c r="E4" s="45"/>
      <c r="F4" s="39"/>
      <c r="G4" s="39"/>
      <c r="H4" s="39"/>
      <c r="I4" s="39"/>
      <c r="J4" s="49"/>
      <c r="K4" s="49"/>
      <c r="L4" s="65"/>
      <c r="M4" s="47" t="b">
        <f>if(E4="x",0,if(F4="x",0.25,if(G4="x",0.5,if(H4="x",0.75,if(I4="x",1)))))</f>
        <v>0</v>
      </c>
    </row>
    <row r="5" ht="27.75" customHeight="1">
      <c r="A5" s="38" t="s">
        <v>318</v>
      </c>
      <c r="B5" s="8">
        <v>4.0</v>
      </c>
      <c r="C5" s="13" t="s">
        <v>69</v>
      </c>
      <c r="D5" s="39"/>
      <c r="E5" s="45"/>
      <c r="F5" s="41" t="s">
        <v>61</v>
      </c>
      <c r="G5" s="39"/>
      <c r="H5" s="39"/>
      <c r="I5" s="39"/>
      <c r="J5" s="42" t="s">
        <v>320</v>
      </c>
      <c r="K5" s="49"/>
      <c r="L5" s="111" t="s">
        <v>321</v>
      </c>
      <c r="M5" s="12">
        <f t="shared" ref="M5:M11" si="2">IF(E5="X",0,IF(F5="X",0.25,IF(G5="X",0.5,IF(H5="X",0.75,IF(I5="X",1)))))</f>
        <v>0.25</v>
      </c>
    </row>
    <row r="6" ht="27.75" customHeight="1">
      <c r="A6" s="38" t="s">
        <v>318</v>
      </c>
      <c r="B6" s="8">
        <v>5.0</v>
      </c>
      <c r="C6" s="13" t="s">
        <v>33</v>
      </c>
      <c r="D6" s="39"/>
      <c r="E6" s="39"/>
      <c r="F6" s="39"/>
      <c r="G6" s="41" t="s">
        <v>61</v>
      </c>
      <c r="H6" s="39"/>
      <c r="I6" s="39"/>
      <c r="J6" s="49"/>
      <c r="K6" s="42" t="s">
        <v>322</v>
      </c>
      <c r="L6" s="69" t="s">
        <v>323</v>
      </c>
      <c r="M6" s="12">
        <f t="shared" si="2"/>
        <v>0.5</v>
      </c>
    </row>
    <row r="7" ht="14.25" customHeight="1">
      <c r="A7" s="38" t="s">
        <v>318</v>
      </c>
      <c r="B7" s="8">
        <v>6.0</v>
      </c>
      <c r="C7" s="9" t="s">
        <v>34</v>
      </c>
      <c r="D7" s="39"/>
      <c r="E7" s="41" t="s">
        <v>61</v>
      </c>
      <c r="F7" s="39"/>
      <c r="G7" s="39"/>
      <c r="H7" s="39"/>
      <c r="I7" s="39"/>
      <c r="J7" s="49"/>
      <c r="K7" s="49"/>
      <c r="L7" s="66"/>
      <c r="M7" s="47">
        <f t="shared" si="2"/>
        <v>0</v>
      </c>
    </row>
    <row r="8" ht="69.75" customHeight="1">
      <c r="A8" s="38" t="s">
        <v>318</v>
      </c>
      <c r="B8" s="8">
        <v>7.0</v>
      </c>
      <c r="C8" s="13" t="s">
        <v>76</v>
      </c>
      <c r="D8" s="39"/>
      <c r="E8" s="39"/>
      <c r="F8" s="41" t="s">
        <v>61</v>
      </c>
      <c r="G8" s="39"/>
      <c r="H8" s="39"/>
      <c r="I8" s="39"/>
      <c r="J8" s="42" t="s">
        <v>324</v>
      </c>
      <c r="K8" s="42" t="s">
        <v>325</v>
      </c>
      <c r="L8" s="46" t="str">
        <f>HYPERLINK("http://www.police.gov.kn/","www.police.gov.kn")</f>
        <v>www.police.gov.kn</v>
      </c>
      <c r="M8" s="47">
        <f t="shared" si="2"/>
        <v>0.25</v>
      </c>
    </row>
    <row r="9" ht="14.25" customHeight="1">
      <c r="A9" s="38" t="s">
        <v>318</v>
      </c>
      <c r="B9" s="8">
        <v>8.0</v>
      </c>
      <c r="C9" s="13" t="s">
        <v>36</v>
      </c>
      <c r="D9" s="39"/>
      <c r="E9" s="41" t="s">
        <v>61</v>
      </c>
      <c r="F9" s="39"/>
      <c r="G9" s="39"/>
      <c r="H9" s="39"/>
      <c r="I9" s="39"/>
      <c r="J9" s="49"/>
      <c r="K9" s="49"/>
      <c r="L9" s="63"/>
      <c r="M9" s="47">
        <f t="shared" si="2"/>
        <v>0</v>
      </c>
    </row>
    <row r="10" ht="14.25" customHeight="1">
      <c r="A10" s="38" t="s">
        <v>318</v>
      </c>
      <c r="B10" s="8">
        <v>9.0</v>
      </c>
      <c r="C10" s="13" t="s">
        <v>37</v>
      </c>
      <c r="D10" s="39"/>
      <c r="E10" s="41" t="s">
        <v>61</v>
      </c>
      <c r="F10" s="39"/>
      <c r="G10" s="39"/>
      <c r="H10" s="39"/>
      <c r="I10" s="39"/>
      <c r="J10" s="49"/>
      <c r="K10" s="49"/>
      <c r="L10" s="72"/>
      <c r="M10" s="12">
        <f t="shared" si="2"/>
        <v>0</v>
      </c>
    </row>
    <row r="11" ht="14.25" customHeight="1">
      <c r="A11" s="38" t="s">
        <v>318</v>
      </c>
      <c r="B11" s="8">
        <v>10.0</v>
      </c>
      <c r="C11" s="9" t="s">
        <v>38</v>
      </c>
      <c r="D11" s="39"/>
      <c r="E11" s="41" t="s">
        <v>61</v>
      </c>
      <c r="F11" s="39"/>
      <c r="G11" s="39"/>
      <c r="H11" s="39"/>
      <c r="I11" s="39"/>
      <c r="J11" s="49"/>
      <c r="K11" s="49"/>
      <c r="L11" s="66"/>
      <c r="M11" s="47">
        <f t="shared" si="2"/>
        <v>0</v>
      </c>
    </row>
    <row r="12" ht="14.25" customHeight="1">
      <c r="B12" s="16"/>
      <c r="C12" s="16"/>
      <c r="D12" s="16"/>
      <c r="E12" s="16"/>
      <c r="F12" s="16"/>
      <c r="G12" s="16"/>
      <c r="H12" s="16"/>
      <c r="I12" s="16"/>
      <c r="J12" s="16"/>
      <c r="K12" s="16"/>
      <c r="L12" s="17" t="s">
        <v>39</v>
      </c>
      <c r="M12" s="57">
        <f>SUM(M2:M11)</f>
        <v>1</v>
      </c>
    </row>
    <row r="13" ht="14.25" customHeight="1">
      <c r="C13" s="102" t="s">
        <v>326</v>
      </c>
      <c r="L13" s="20" t="s">
        <v>28</v>
      </c>
      <c r="M13" s="57">
        <f>COUNT(M2:M11)</f>
        <v>9</v>
      </c>
    </row>
    <row r="14" ht="14.25" customHeight="1">
      <c r="L14" s="20" t="s">
        <v>27</v>
      </c>
      <c r="M14" s="58">
        <f>M12/COUNT(M2:M11)</f>
        <v>0.1111111111</v>
      </c>
    </row>
    <row r="15" ht="14.25" customHeight="1">
      <c r="C15" s="29" t="s">
        <v>42</v>
      </c>
    </row>
  </sheetData>
  <mergeCells count="1">
    <mergeCell ref="B1:C1"/>
  </mergeCells>
  <hyperlinks>
    <hyperlink r:id="rId1" ref="L5"/>
    <hyperlink r:id="rId2" ref="L6"/>
    <hyperlink r:id="rId3" ref="C13"/>
  </hyperlinks>
  <drawing r:id="rId4"/>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327</v>
      </c>
      <c r="C1" s="2"/>
      <c r="D1" s="67" t="s">
        <v>109</v>
      </c>
      <c r="E1" s="68" t="s">
        <v>110</v>
      </c>
      <c r="F1" s="35" t="s">
        <v>52</v>
      </c>
      <c r="G1" s="35" t="s">
        <v>53</v>
      </c>
      <c r="H1" s="35" t="s">
        <v>54</v>
      </c>
      <c r="I1" s="35" t="s">
        <v>55</v>
      </c>
      <c r="J1" s="35" t="s">
        <v>56</v>
      </c>
      <c r="K1" s="35" t="s">
        <v>57</v>
      </c>
      <c r="L1" s="36" t="s">
        <v>58</v>
      </c>
      <c r="M1" s="37" t="s">
        <v>59</v>
      </c>
    </row>
    <row r="2" ht="14.25" customHeight="1">
      <c r="A2" s="32"/>
      <c r="B2" s="8">
        <v>1.0</v>
      </c>
      <c r="C2" s="9" t="s">
        <v>29</v>
      </c>
      <c r="D2" s="39"/>
      <c r="E2" s="39"/>
      <c r="F2" s="39"/>
      <c r="G2" s="39"/>
      <c r="H2" s="39"/>
      <c r="I2" s="39"/>
      <c r="J2" s="49"/>
      <c r="K2" s="40"/>
      <c r="L2" s="72"/>
      <c r="M2" s="12" t="b">
        <f t="shared" ref="M2:M5" si="1">if(E2="x",0,if(F2="x",0.25,if(G2="x",0.5,if(H2="x",0.75,if(I2="x",1)))))</f>
        <v>0</v>
      </c>
    </row>
    <row r="3" ht="14.25" customHeight="1">
      <c r="A3" s="32"/>
      <c r="B3" s="8">
        <v>2.0</v>
      </c>
      <c r="C3" s="13" t="s">
        <v>30</v>
      </c>
      <c r="D3" s="39"/>
      <c r="E3" s="45"/>
      <c r="F3" s="39"/>
      <c r="G3" s="39"/>
      <c r="H3" s="39"/>
      <c r="I3" s="39"/>
      <c r="J3" s="49"/>
      <c r="K3" s="49"/>
      <c r="L3" s="63"/>
      <c r="M3" s="47" t="b">
        <f t="shared" si="1"/>
        <v>0</v>
      </c>
    </row>
    <row r="4" ht="14.25" customHeight="1">
      <c r="A4" s="32"/>
      <c r="B4" s="8">
        <v>3.0</v>
      </c>
      <c r="C4" s="13" t="s">
        <v>31</v>
      </c>
      <c r="D4" s="39"/>
      <c r="E4" s="45"/>
      <c r="F4" s="39"/>
      <c r="G4" s="39"/>
      <c r="H4" s="39"/>
      <c r="I4" s="39"/>
      <c r="J4" s="49"/>
      <c r="K4" s="49"/>
      <c r="L4" s="65"/>
      <c r="M4" s="47" t="b">
        <f t="shared" si="1"/>
        <v>0</v>
      </c>
    </row>
    <row r="5" ht="14.25" customHeight="1">
      <c r="A5" s="32"/>
      <c r="B5" s="8">
        <v>4.0</v>
      </c>
      <c r="C5" s="13" t="s">
        <v>69</v>
      </c>
      <c r="D5" s="39"/>
      <c r="E5" s="45"/>
      <c r="F5" s="39"/>
      <c r="G5" s="39"/>
      <c r="H5" s="39"/>
      <c r="I5" s="39"/>
      <c r="J5" s="49"/>
      <c r="K5" s="49"/>
      <c r="L5" s="50"/>
      <c r="M5" s="12" t="b">
        <f t="shared" si="1"/>
        <v>0</v>
      </c>
    </row>
    <row r="6" ht="14.25" customHeight="1">
      <c r="A6" s="32"/>
      <c r="B6" s="8">
        <v>5.0</v>
      </c>
      <c r="C6" s="13" t="s">
        <v>33</v>
      </c>
      <c r="D6" s="39"/>
      <c r="E6" s="45"/>
      <c r="F6" s="39"/>
      <c r="G6" s="41" t="s">
        <v>61</v>
      </c>
      <c r="H6" s="39"/>
      <c r="I6" s="39"/>
      <c r="J6" s="42" t="s">
        <v>328</v>
      </c>
      <c r="K6" s="49"/>
      <c r="L6" s="69" t="s">
        <v>329</v>
      </c>
      <c r="M6" s="12">
        <f t="shared" ref="M6:M11" si="2">IF(E6="X",0,IF(F6="X",0.25,IF(G6="X",0.5,IF(H6="X",0.75,IF(I6="X",1)))))</f>
        <v>0.5</v>
      </c>
    </row>
    <row r="7" ht="14.25" customHeight="1">
      <c r="A7" s="32"/>
      <c r="B7" s="8">
        <v>6.0</v>
      </c>
      <c r="C7" s="9" t="s">
        <v>34</v>
      </c>
      <c r="D7" s="39"/>
      <c r="E7" s="39"/>
      <c r="F7" s="39"/>
      <c r="G7" s="41" t="s">
        <v>61</v>
      </c>
      <c r="H7" s="39"/>
      <c r="I7" s="39"/>
      <c r="J7" s="42" t="s">
        <v>328</v>
      </c>
      <c r="K7" s="49"/>
      <c r="L7" s="52" t="s">
        <v>330</v>
      </c>
      <c r="M7" s="47">
        <f t="shared" si="2"/>
        <v>0.5</v>
      </c>
    </row>
    <row r="8" ht="27.75" customHeight="1">
      <c r="A8" s="32"/>
      <c r="B8" s="8">
        <v>7.0</v>
      </c>
      <c r="C8" s="13" t="s">
        <v>76</v>
      </c>
      <c r="D8" s="39"/>
      <c r="E8" s="45"/>
      <c r="F8" s="41" t="s">
        <v>61</v>
      </c>
      <c r="G8" s="39"/>
      <c r="H8" s="39"/>
      <c r="I8" s="39"/>
      <c r="J8" s="49"/>
      <c r="K8" s="42" t="s">
        <v>331</v>
      </c>
      <c r="L8" s="53" t="s">
        <v>332</v>
      </c>
      <c r="M8" s="12">
        <f t="shared" si="2"/>
        <v>0.25</v>
      </c>
    </row>
    <row r="9" ht="14.25" customHeight="1">
      <c r="A9" s="32"/>
      <c r="B9" s="8">
        <v>8.0</v>
      </c>
      <c r="C9" s="13" t="s">
        <v>36</v>
      </c>
      <c r="D9" s="39"/>
      <c r="E9" s="45"/>
      <c r="F9" s="41" t="s">
        <v>61</v>
      </c>
      <c r="G9" s="39"/>
      <c r="H9" s="39"/>
      <c r="I9" s="39"/>
      <c r="J9" s="49"/>
      <c r="K9" s="49"/>
      <c r="L9" s="54" t="s">
        <v>333</v>
      </c>
      <c r="M9" s="47">
        <f t="shared" si="2"/>
        <v>0.25</v>
      </c>
    </row>
    <row r="10" ht="14.25" customHeight="1">
      <c r="A10" s="32"/>
      <c r="B10" s="8">
        <v>9.0</v>
      </c>
      <c r="C10" s="13" t="s">
        <v>37</v>
      </c>
      <c r="D10" s="39"/>
      <c r="E10" s="41" t="s">
        <v>61</v>
      </c>
      <c r="F10" s="39"/>
      <c r="G10" s="39"/>
      <c r="H10" s="39"/>
      <c r="I10" s="39"/>
      <c r="J10" s="49"/>
      <c r="K10" s="49"/>
      <c r="L10" s="72"/>
      <c r="M10" s="12">
        <f t="shared" si="2"/>
        <v>0</v>
      </c>
    </row>
    <row r="11" ht="14.25" customHeight="1">
      <c r="A11" s="32"/>
      <c r="B11" s="8">
        <v>10.0</v>
      </c>
      <c r="C11" s="9" t="s">
        <v>38</v>
      </c>
      <c r="D11" s="39"/>
      <c r="E11" s="40"/>
      <c r="F11" s="39"/>
      <c r="G11" s="41" t="s">
        <v>61</v>
      </c>
      <c r="H11" s="39"/>
      <c r="I11" s="39"/>
      <c r="J11" s="49"/>
      <c r="K11" s="49"/>
      <c r="L11" s="52" t="s">
        <v>334</v>
      </c>
      <c r="M11" s="47">
        <f t="shared" si="2"/>
        <v>0.5</v>
      </c>
    </row>
    <row r="12" ht="14.25" customHeight="1">
      <c r="B12" s="16"/>
      <c r="C12" s="56" t="s">
        <v>42</v>
      </c>
      <c r="D12" s="16"/>
      <c r="E12" s="16"/>
      <c r="F12" s="16"/>
      <c r="G12" s="16"/>
      <c r="H12" s="16"/>
      <c r="I12" s="16"/>
      <c r="J12" s="16"/>
      <c r="K12" s="16"/>
      <c r="L12" s="17" t="s">
        <v>39</v>
      </c>
      <c r="M12" s="57">
        <f>SUM(M2:M11)</f>
        <v>2</v>
      </c>
    </row>
    <row r="13" ht="14.25" customHeight="1">
      <c r="C13" s="73" t="str">
        <f>HYPERLINK("http://www.e.gov.kw","http://www.e.gov.kw")</f>
        <v>http://www.e.gov.kw</v>
      </c>
      <c r="L13" s="20" t="s">
        <v>28</v>
      </c>
      <c r="M13" s="57">
        <f>COUNT(M2:M11)</f>
        <v>6</v>
      </c>
    </row>
    <row r="14" ht="14.25" customHeight="1">
      <c r="L14" s="20" t="s">
        <v>27</v>
      </c>
      <c r="M14" s="58">
        <f>M12/COUNT(M2:M11)</f>
        <v>0.3333333333</v>
      </c>
    </row>
    <row r="15">
      <c r="M15" s="12">
        <f>SUM(M6:M11)</f>
        <v>2</v>
      </c>
    </row>
    <row r="16">
      <c r="M16" s="12">
        <f>COUNT(M6:M11)</f>
        <v>6</v>
      </c>
    </row>
    <row r="17">
      <c r="M17" s="58">
        <f>M15/COUNT(M5:M14)</f>
        <v>0.2222222222</v>
      </c>
    </row>
  </sheetData>
  <mergeCells count="1">
    <mergeCell ref="B1:C1"/>
  </mergeCells>
  <hyperlinks>
    <hyperlink r:id="rId1" ref="L6"/>
    <hyperlink r:id="rId2" ref="L7"/>
    <hyperlink r:id="rId3" ref="L8"/>
    <hyperlink r:id="rId4" ref="L9"/>
    <hyperlink r:id="rId5" ref="L11"/>
  </hyperlinks>
  <drawing r:id="rId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11.13"/>
    <col customWidth="1" min="2" max="2" width="3.13"/>
    <col customWidth="1" min="3" max="3" width="38.13"/>
    <col customWidth="1" min="4" max="5" width="4.25"/>
    <col customWidth="1" min="6" max="6" width="7.75"/>
    <col customWidth="1" min="7" max="7" width="10.88"/>
    <col customWidth="1" min="8" max="8" width="7.13"/>
    <col customWidth="1" min="9" max="9" width="7.5"/>
    <col customWidth="1" min="10" max="11" width="14.13"/>
    <col customWidth="1" min="12" max="12" width="35.5"/>
    <col customWidth="1" min="13" max="13" width="11.13"/>
  </cols>
  <sheetData>
    <row r="1" ht="135.75" customHeight="1">
      <c r="A1" s="32"/>
      <c r="B1" s="1" t="s">
        <v>0</v>
      </c>
      <c r="C1" s="2"/>
      <c r="D1" s="33" t="s">
        <v>127</v>
      </c>
      <c r="E1" s="93" t="s">
        <v>128</v>
      </c>
      <c r="F1" s="35" t="s">
        <v>52</v>
      </c>
      <c r="G1" s="35" t="s">
        <v>53</v>
      </c>
      <c r="H1" s="35" t="s">
        <v>54</v>
      </c>
      <c r="I1" s="35" t="s">
        <v>55</v>
      </c>
      <c r="J1" s="35" t="s">
        <v>56</v>
      </c>
      <c r="K1" s="35" t="s">
        <v>57</v>
      </c>
      <c r="L1" s="36" t="s">
        <v>58</v>
      </c>
      <c r="M1" s="37" t="s">
        <v>59</v>
      </c>
    </row>
    <row r="2" ht="84.0" customHeight="1">
      <c r="A2" s="38" t="s">
        <v>335</v>
      </c>
      <c r="B2" s="8">
        <v>1.0</v>
      </c>
      <c r="C2" s="9" t="s">
        <v>29</v>
      </c>
      <c r="D2" s="39"/>
      <c r="E2" s="40"/>
      <c r="F2" s="41" t="s">
        <v>61</v>
      </c>
      <c r="G2" s="39"/>
      <c r="H2" s="39"/>
      <c r="I2" s="39"/>
      <c r="J2" s="42" t="s">
        <v>336</v>
      </c>
      <c r="K2" s="42" t="s">
        <v>337</v>
      </c>
      <c r="L2" s="112" t="s">
        <v>338</v>
      </c>
      <c r="M2" s="12">
        <f t="shared" ref="M2:M3" si="1">IF(E2="X",0,IF(F2="X",0.25,IF(G2="X",0.5,IF(H2="X",0.75,IF(I2="X",1)))))</f>
        <v>0.25</v>
      </c>
    </row>
    <row r="3" ht="56.25" customHeight="1">
      <c r="A3" s="38" t="s">
        <v>335</v>
      </c>
      <c r="B3" s="8">
        <v>2.0</v>
      </c>
      <c r="C3" s="13" t="s">
        <v>30</v>
      </c>
      <c r="D3" s="39"/>
      <c r="E3" s="45"/>
      <c r="F3" s="39"/>
      <c r="G3" s="41" t="s">
        <v>61</v>
      </c>
      <c r="H3" s="39"/>
      <c r="I3" s="39"/>
      <c r="J3" s="42" t="s">
        <v>247</v>
      </c>
      <c r="K3" s="42" t="s">
        <v>339</v>
      </c>
      <c r="L3" s="64" t="s">
        <v>340</v>
      </c>
      <c r="M3" s="47">
        <f t="shared" si="1"/>
        <v>0.5</v>
      </c>
    </row>
    <row r="4" ht="14.25" customHeight="1">
      <c r="A4" s="38" t="s">
        <v>335</v>
      </c>
      <c r="B4" s="8">
        <v>3.0</v>
      </c>
      <c r="C4" s="13" t="s">
        <v>31</v>
      </c>
      <c r="D4" s="41" t="s">
        <v>61</v>
      </c>
      <c r="E4" s="45"/>
      <c r="F4" s="39"/>
      <c r="G4" s="39"/>
      <c r="H4" s="39"/>
      <c r="I4" s="39"/>
      <c r="J4" s="49"/>
      <c r="K4" s="49"/>
      <c r="L4" s="65"/>
      <c r="M4" s="47" t="b">
        <f>if(E4="x",0,if(F4="x",0.25,if(G4="x",0.5,if(H4="x",0.75,if(I4="x",1)))))</f>
        <v>0</v>
      </c>
    </row>
    <row r="5" ht="69.75" customHeight="1">
      <c r="A5" s="38" t="s">
        <v>335</v>
      </c>
      <c r="B5" s="8">
        <v>4.0</v>
      </c>
      <c r="C5" s="13" t="s">
        <v>69</v>
      </c>
      <c r="D5" s="39"/>
      <c r="E5" s="39"/>
      <c r="F5" s="41" t="s">
        <v>61</v>
      </c>
      <c r="G5" s="39"/>
      <c r="H5" s="39"/>
      <c r="I5" s="39"/>
      <c r="J5" s="42" t="s">
        <v>341</v>
      </c>
      <c r="K5" s="42" t="s">
        <v>342</v>
      </c>
      <c r="L5" s="111" t="s">
        <v>343</v>
      </c>
      <c r="M5" s="12">
        <f t="shared" ref="M5:M11" si="2">IF(E5="X",0,IF(F5="X",0.25,IF(G5="X",0.5,IF(H5="X",0.75,IF(I5="X",1)))))</f>
        <v>0.25</v>
      </c>
    </row>
    <row r="6" ht="27.75" customHeight="1">
      <c r="A6" s="38" t="s">
        <v>335</v>
      </c>
      <c r="B6" s="8">
        <v>5.0</v>
      </c>
      <c r="C6" s="13" t="s">
        <v>33</v>
      </c>
      <c r="D6" s="39"/>
      <c r="E6" s="41" t="s">
        <v>61</v>
      </c>
      <c r="F6" s="39"/>
      <c r="G6" s="39"/>
      <c r="H6" s="39"/>
      <c r="I6" s="39"/>
      <c r="J6" s="42" t="s">
        <v>344</v>
      </c>
      <c r="K6" s="49"/>
      <c r="L6" s="101"/>
      <c r="M6" s="12">
        <f t="shared" si="2"/>
        <v>0</v>
      </c>
    </row>
    <row r="7" ht="56.25" customHeight="1">
      <c r="A7" s="38" t="s">
        <v>335</v>
      </c>
      <c r="B7" s="8">
        <v>6.0</v>
      </c>
      <c r="C7" s="9" t="s">
        <v>34</v>
      </c>
      <c r="D7" s="39"/>
      <c r="E7" s="41" t="s">
        <v>61</v>
      </c>
      <c r="F7" s="39"/>
      <c r="G7" s="39"/>
      <c r="H7" s="39"/>
      <c r="I7" s="39"/>
      <c r="J7" s="42" t="s">
        <v>345</v>
      </c>
      <c r="K7" s="49"/>
      <c r="L7" s="66"/>
      <c r="M7" s="47">
        <f t="shared" si="2"/>
        <v>0</v>
      </c>
    </row>
    <row r="8" ht="98.25" customHeight="1">
      <c r="A8" s="38" t="s">
        <v>335</v>
      </c>
      <c r="B8" s="8">
        <v>7.0</v>
      </c>
      <c r="C8" s="13" t="s">
        <v>76</v>
      </c>
      <c r="D8" s="39"/>
      <c r="E8" s="39"/>
      <c r="F8" s="41" t="s">
        <v>61</v>
      </c>
      <c r="G8" s="39"/>
      <c r="H8" s="39"/>
      <c r="I8" s="39"/>
      <c r="J8" s="42" t="s">
        <v>346</v>
      </c>
      <c r="K8" s="113" t="s">
        <v>347</v>
      </c>
      <c r="L8" s="46" t="str">
        <f>HYPERLINK("http://www.rslpf.com","http://www.rslpf.com")</f>
        <v>http://www.rslpf.com</v>
      </c>
      <c r="M8" s="47">
        <f t="shared" si="2"/>
        <v>0.25</v>
      </c>
    </row>
    <row r="9" ht="56.25" customHeight="1">
      <c r="A9" s="38" t="s">
        <v>335</v>
      </c>
      <c r="B9" s="8">
        <v>8.0</v>
      </c>
      <c r="C9" s="13" t="s">
        <v>36</v>
      </c>
      <c r="D9" s="39"/>
      <c r="E9" s="45"/>
      <c r="F9" s="39"/>
      <c r="G9" s="41" t="s">
        <v>61</v>
      </c>
      <c r="H9" s="39"/>
      <c r="I9" s="39"/>
      <c r="J9" s="42" t="s">
        <v>348</v>
      </c>
      <c r="K9" s="42" t="s">
        <v>349</v>
      </c>
      <c r="L9" s="64" t="s">
        <v>350</v>
      </c>
      <c r="M9" s="47">
        <f t="shared" si="2"/>
        <v>0.5</v>
      </c>
    </row>
    <row r="10" ht="56.25" customHeight="1">
      <c r="A10" s="38" t="s">
        <v>335</v>
      </c>
      <c r="B10" s="8">
        <v>9.0</v>
      </c>
      <c r="C10" s="13" t="s">
        <v>37</v>
      </c>
      <c r="D10" s="39"/>
      <c r="E10" s="45"/>
      <c r="F10" s="39"/>
      <c r="G10" s="41" t="s">
        <v>61</v>
      </c>
      <c r="H10" s="39"/>
      <c r="I10" s="39"/>
      <c r="J10" s="42" t="s">
        <v>348</v>
      </c>
      <c r="K10" s="42" t="s">
        <v>349</v>
      </c>
      <c r="L10" s="46" t="str">
        <f>HYPERLINK("http://www.stlucia.gov.lc/docs/index.htm","http://www.stlucia.gov.lc/docs/index.htm")</f>
        <v>http://www.stlucia.gov.lc/docs/index.htm</v>
      </c>
      <c r="M10" s="47">
        <f t="shared" si="2"/>
        <v>0.5</v>
      </c>
    </row>
    <row r="11" ht="14.25" customHeight="1">
      <c r="A11" s="38" t="s">
        <v>335</v>
      </c>
      <c r="B11" s="8">
        <v>10.0</v>
      </c>
      <c r="C11" s="9" t="s">
        <v>38</v>
      </c>
      <c r="D11" s="39"/>
      <c r="E11" s="41" t="s">
        <v>61</v>
      </c>
      <c r="F11" s="39"/>
      <c r="G11" s="39"/>
      <c r="H11" s="39"/>
      <c r="I11" s="39"/>
      <c r="J11" s="49"/>
      <c r="K11" s="49"/>
      <c r="L11" s="66"/>
      <c r="M11" s="47">
        <f t="shared" si="2"/>
        <v>0</v>
      </c>
    </row>
    <row r="12" ht="14.25" customHeight="1">
      <c r="B12" s="16"/>
      <c r="C12" s="16"/>
      <c r="D12" s="16"/>
      <c r="E12" s="16"/>
      <c r="F12" s="16"/>
      <c r="G12" s="16"/>
      <c r="H12" s="16"/>
      <c r="I12" s="16"/>
      <c r="J12" s="16"/>
      <c r="K12" s="16"/>
      <c r="L12" s="17" t="s">
        <v>39</v>
      </c>
      <c r="M12" s="57">
        <f>SUM(M2:M11)</f>
        <v>2.25</v>
      </c>
    </row>
    <row r="13" ht="14.25" customHeight="1">
      <c r="L13" s="20" t="s">
        <v>28</v>
      </c>
      <c r="M13" s="57">
        <f>COUNT(M2:M11)</f>
        <v>9</v>
      </c>
    </row>
    <row r="14" ht="14.25" customHeight="1">
      <c r="L14" s="20" t="s">
        <v>27</v>
      </c>
      <c r="M14" s="58">
        <f>M12/COUNT(M2:M11)</f>
        <v>0.25</v>
      </c>
    </row>
    <row r="15" ht="14.25" customHeight="1">
      <c r="C15" s="29" t="s">
        <v>42</v>
      </c>
    </row>
    <row r="16">
      <c r="C16" s="92" t="s">
        <v>351</v>
      </c>
    </row>
  </sheetData>
  <mergeCells count="1">
    <mergeCell ref="B1:C1"/>
  </mergeCells>
  <hyperlinks>
    <hyperlink r:id="rId1" ref="L2"/>
    <hyperlink r:id="rId2" ref="L3"/>
    <hyperlink r:id="rId3" ref="L5"/>
    <hyperlink r:id="rId4" ref="L9"/>
    <hyperlink r:id="rId5" ref="C1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352</v>
      </c>
      <c r="C1" s="2"/>
      <c r="D1" s="33" t="s">
        <v>50</v>
      </c>
      <c r="E1" s="34" t="s">
        <v>51</v>
      </c>
      <c r="F1" s="35" t="s">
        <v>52</v>
      </c>
      <c r="G1" s="35" t="s">
        <v>53</v>
      </c>
      <c r="H1" s="35" t="s">
        <v>54</v>
      </c>
      <c r="I1" s="35" t="s">
        <v>55</v>
      </c>
      <c r="J1" s="35" t="s">
        <v>56</v>
      </c>
      <c r="K1" s="35" t="s">
        <v>57</v>
      </c>
      <c r="L1" s="36" t="s">
        <v>58</v>
      </c>
      <c r="M1" s="37" t="s">
        <v>59</v>
      </c>
    </row>
    <row r="2" ht="27.75" customHeight="1">
      <c r="A2" s="38" t="s">
        <v>353</v>
      </c>
      <c r="B2" s="8">
        <v>1.0</v>
      </c>
      <c r="C2" s="9" t="s">
        <v>29</v>
      </c>
      <c r="D2" s="39"/>
      <c r="E2" s="40"/>
      <c r="F2" s="39"/>
      <c r="G2" s="41" t="s">
        <v>61</v>
      </c>
      <c r="H2" s="41" t="s">
        <v>61</v>
      </c>
      <c r="I2" s="39"/>
      <c r="J2" s="42" t="s">
        <v>354</v>
      </c>
      <c r="K2" s="66"/>
      <c r="L2" s="95" t="s">
        <v>355</v>
      </c>
      <c r="M2" s="12">
        <f t="shared" ref="M2:M11" si="1">IF(E2="X",0,IF(F2="X",0.25,IF(G2="X",0.5,IF(H2="X",0.75,IF(I2="X",1)))))</f>
        <v>0.5</v>
      </c>
    </row>
    <row r="3" ht="14.25" customHeight="1">
      <c r="A3" s="38" t="s">
        <v>353</v>
      </c>
      <c r="B3" s="8">
        <v>2.0</v>
      </c>
      <c r="C3" s="13" t="s">
        <v>30</v>
      </c>
      <c r="D3" s="39"/>
      <c r="E3" s="45"/>
      <c r="F3" s="39"/>
      <c r="G3" s="39"/>
      <c r="H3" s="39"/>
      <c r="I3" s="41" t="s">
        <v>61</v>
      </c>
      <c r="J3" s="42" t="s">
        <v>356</v>
      </c>
      <c r="K3" s="49"/>
      <c r="L3" s="69" t="s">
        <v>357</v>
      </c>
      <c r="M3" s="12">
        <f t="shared" si="1"/>
        <v>1</v>
      </c>
    </row>
    <row r="4" ht="42.0" customHeight="1">
      <c r="A4" s="38" t="s">
        <v>353</v>
      </c>
      <c r="B4" s="8">
        <v>3.0</v>
      </c>
      <c r="C4" s="13" t="s">
        <v>31</v>
      </c>
      <c r="D4" s="39"/>
      <c r="E4" s="45"/>
      <c r="F4" s="39"/>
      <c r="G4" s="39"/>
      <c r="H4" s="39"/>
      <c r="I4" s="41" t="s">
        <v>61</v>
      </c>
      <c r="J4" s="42" t="s">
        <v>358</v>
      </c>
      <c r="K4" s="42" t="s">
        <v>359</v>
      </c>
      <c r="L4" s="48" t="s">
        <v>360</v>
      </c>
      <c r="M4" s="47">
        <f t="shared" si="1"/>
        <v>1</v>
      </c>
    </row>
    <row r="5" ht="42.0" customHeight="1">
      <c r="A5" s="38" t="s">
        <v>353</v>
      </c>
      <c r="B5" s="8">
        <v>4.0</v>
      </c>
      <c r="C5" s="13" t="s">
        <v>69</v>
      </c>
      <c r="D5" s="39"/>
      <c r="E5" s="45"/>
      <c r="F5" s="39"/>
      <c r="G5" s="39"/>
      <c r="H5" s="39"/>
      <c r="I5" s="41" t="s">
        <v>61</v>
      </c>
      <c r="J5" s="42" t="s">
        <v>358</v>
      </c>
      <c r="K5" s="42" t="s">
        <v>359</v>
      </c>
      <c r="L5" s="48" t="s">
        <v>360</v>
      </c>
      <c r="M5" s="47">
        <f t="shared" si="1"/>
        <v>1</v>
      </c>
    </row>
    <row r="6" ht="27.75" customHeight="1">
      <c r="A6" s="38" t="s">
        <v>353</v>
      </c>
      <c r="B6" s="8">
        <v>5.0</v>
      </c>
      <c r="C6" s="13" t="s">
        <v>33</v>
      </c>
      <c r="D6" s="39"/>
      <c r="E6" s="45"/>
      <c r="F6" s="39"/>
      <c r="G6" s="41" t="s">
        <v>61</v>
      </c>
      <c r="H6" s="39"/>
      <c r="I6" s="39"/>
      <c r="J6" s="42" t="s">
        <v>361</v>
      </c>
      <c r="K6" s="49"/>
      <c r="L6" s="53" t="s">
        <v>362</v>
      </c>
      <c r="M6" s="12">
        <f t="shared" si="1"/>
        <v>0.5</v>
      </c>
    </row>
    <row r="7" ht="27.75" customHeight="1">
      <c r="A7" s="38" t="s">
        <v>353</v>
      </c>
      <c r="B7" s="8">
        <v>6.0</v>
      </c>
      <c r="C7" s="9" t="s">
        <v>34</v>
      </c>
      <c r="D7" s="39"/>
      <c r="E7" s="39"/>
      <c r="F7" s="39"/>
      <c r="G7" s="41" t="s">
        <v>61</v>
      </c>
      <c r="H7" s="39"/>
      <c r="I7" s="39"/>
      <c r="J7" s="42" t="s">
        <v>363</v>
      </c>
      <c r="K7" s="42" t="s">
        <v>364</v>
      </c>
      <c r="L7" s="52" t="s">
        <v>365</v>
      </c>
      <c r="M7" s="47">
        <f t="shared" si="1"/>
        <v>0.5</v>
      </c>
    </row>
    <row r="8" ht="69.75" customHeight="1">
      <c r="A8" s="38" t="s">
        <v>353</v>
      </c>
      <c r="B8" s="8">
        <v>7.0</v>
      </c>
      <c r="C8" s="13" t="s">
        <v>76</v>
      </c>
      <c r="D8" s="39"/>
      <c r="E8" s="45"/>
      <c r="F8" s="41" t="s">
        <v>61</v>
      </c>
      <c r="G8" s="39"/>
      <c r="H8" s="39"/>
      <c r="I8" s="39"/>
      <c r="J8" s="49"/>
      <c r="K8" s="42" t="s">
        <v>366</v>
      </c>
      <c r="L8" s="72"/>
      <c r="M8" s="12">
        <f t="shared" si="1"/>
        <v>0.25</v>
      </c>
    </row>
    <row r="9" ht="27.75" customHeight="1">
      <c r="A9" s="38" t="s">
        <v>353</v>
      </c>
      <c r="B9" s="8">
        <v>8.0</v>
      </c>
      <c r="C9" s="13" t="s">
        <v>36</v>
      </c>
      <c r="D9" s="39"/>
      <c r="E9" s="45"/>
      <c r="F9" s="39"/>
      <c r="G9" s="39"/>
      <c r="H9" s="39"/>
      <c r="I9" s="41" t="s">
        <v>61</v>
      </c>
      <c r="J9" s="42" t="s">
        <v>361</v>
      </c>
      <c r="K9" s="42" t="s">
        <v>367</v>
      </c>
      <c r="L9" s="54" t="s">
        <v>368</v>
      </c>
      <c r="M9" s="47">
        <f t="shared" si="1"/>
        <v>1</v>
      </c>
    </row>
    <row r="10" ht="27.75" customHeight="1">
      <c r="A10" s="38" t="s">
        <v>353</v>
      </c>
      <c r="B10" s="8">
        <v>9.0</v>
      </c>
      <c r="C10" s="13" t="s">
        <v>37</v>
      </c>
      <c r="D10" s="39"/>
      <c r="E10" s="45"/>
      <c r="F10" s="39"/>
      <c r="G10" s="39"/>
      <c r="H10" s="39"/>
      <c r="I10" s="41" t="s">
        <v>61</v>
      </c>
      <c r="J10" s="42" t="s">
        <v>361</v>
      </c>
      <c r="K10" s="42" t="s">
        <v>367</v>
      </c>
      <c r="L10" s="54" t="s">
        <v>368</v>
      </c>
      <c r="M10" s="47">
        <f t="shared" si="1"/>
        <v>1</v>
      </c>
    </row>
    <row r="11" ht="42.0" customHeight="1">
      <c r="A11" s="38" t="s">
        <v>353</v>
      </c>
      <c r="B11" s="8">
        <v>10.0</v>
      </c>
      <c r="C11" s="9" t="s">
        <v>38</v>
      </c>
      <c r="D11" s="39"/>
      <c r="E11" s="40"/>
      <c r="F11" s="39"/>
      <c r="G11" s="39"/>
      <c r="H11" s="39"/>
      <c r="I11" s="41" t="s">
        <v>61</v>
      </c>
      <c r="J11" s="42" t="s">
        <v>363</v>
      </c>
      <c r="K11" s="42" t="s">
        <v>369</v>
      </c>
      <c r="L11" s="55" t="s">
        <v>370</v>
      </c>
      <c r="M11" s="47">
        <f t="shared" si="1"/>
        <v>1</v>
      </c>
    </row>
    <row r="12" ht="14.25" customHeight="1">
      <c r="B12" s="16"/>
      <c r="C12" s="56" t="s">
        <v>42</v>
      </c>
      <c r="D12" s="16"/>
      <c r="E12" s="16"/>
      <c r="F12" s="16"/>
      <c r="G12" s="16"/>
      <c r="H12" s="16"/>
      <c r="I12" s="16"/>
      <c r="J12" s="16"/>
      <c r="K12" s="16"/>
      <c r="L12" s="17" t="s">
        <v>39</v>
      </c>
      <c r="M12" s="57">
        <f>SUM(M2:M11)</f>
        <v>7.75</v>
      </c>
    </row>
    <row r="13" ht="14.25" customHeight="1">
      <c r="L13" s="20" t="s">
        <v>28</v>
      </c>
      <c r="M13" s="57">
        <f>COUNT(M2:M11)</f>
        <v>10</v>
      </c>
    </row>
    <row r="14" ht="14.25" customHeight="1">
      <c r="C14" s="29" t="s">
        <v>82</v>
      </c>
      <c r="L14" s="20" t="s">
        <v>27</v>
      </c>
      <c r="M14" s="58">
        <f>M12/COUNT(M2:M11)</f>
        <v>0.775</v>
      </c>
    </row>
    <row r="15">
      <c r="C15" s="103">
        <v>1545.70833333333</v>
      </c>
    </row>
    <row r="16">
      <c r="C16" s="30" t="s">
        <v>259</v>
      </c>
      <c r="F16" s="30">
        <v>3359.0</v>
      </c>
    </row>
    <row r="17">
      <c r="C17" s="30" t="s">
        <v>260</v>
      </c>
      <c r="F17" s="30">
        <v>2677.0</v>
      </c>
    </row>
    <row r="18">
      <c r="C18" s="30" t="s">
        <v>261</v>
      </c>
      <c r="F18" s="30">
        <v>1451.0</v>
      </c>
    </row>
    <row r="19">
      <c r="C19" s="30" t="s">
        <v>262</v>
      </c>
      <c r="F19" s="104">
        <f>F17/F16</f>
        <v>0.796963382</v>
      </c>
    </row>
    <row r="20">
      <c r="C20" s="30" t="s">
        <v>263</v>
      </c>
      <c r="F20" s="104">
        <f>F18/F16</f>
        <v>0.4319738017</v>
      </c>
    </row>
    <row r="21">
      <c r="C21" s="30" t="s">
        <v>264</v>
      </c>
      <c r="F21" s="104">
        <f>F18/F17</f>
        <v>0.5420246545</v>
      </c>
    </row>
  </sheetData>
  <mergeCells count="1">
    <mergeCell ref="B1:C1"/>
  </mergeCells>
  <hyperlinks>
    <hyperlink r:id="rId2" ref="L2"/>
    <hyperlink r:id="rId3" ref="L3"/>
    <hyperlink r:id="rId4" ref="L4"/>
    <hyperlink r:id="rId5" ref="L5"/>
    <hyperlink r:id="rId6" ref="L6"/>
    <hyperlink r:id="rId7" ref="L7"/>
    <hyperlink r:id="rId8" ref="L9"/>
    <hyperlink r:id="rId9" ref="L10"/>
    <hyperlink r:id="rId10" ref="L11"/>
  </hyperlinks>
  <drawing r:id="rId11"/>
  <legacyDrawing r:id="rId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49</v>
      </c>
      <c r="C1" s="2"/>
      <c r="D1" s="33" t="s">
        <v>50</v>
      </c>
      <c r="E1" s="34" t="s">
        <v>51</v>
      </c>
      <c r="F1" s="35" t="s">
        <v>52</v>
      </c>
      <c r="G1" s="35" t="s">
        <v>53</v>
      </c>
      <c r="H1" s="35" t="s">
        <v>54</v>
      </c>
      <c r="I1" s="35" t="s">
        <v>55</v>
      </c>
      <c r="J1" s="35" t="s">
        <v>56</v>
      </c>
      <c r="K1" s="35" t="s">
        <v>57</v>
      </c>
      <c r="L1" s="36" t="s">
        <v>58</v>
      </c>
      <c r="M1" s="37" t="s">
        <v>59</v>
      </c>
    </row>
    <row r="2" ht="56.25" customHeight="1">
      <c r="A2" s="38" t="s">
        <v>60</v>
      </c>
      <c r="B2" s="8">
        <v>1.0</v>
      </c>
      <c r="C2" s="9" t="s">
        <v>29</v>
      </c>
      <c r="D2" s="39"/>
      <c r="E2" s="40"/>
      <c r="F2" s="39"/>
      <c r="G2" s="41" t="s">
        <v>61</v>
      </c>
      <c r="H2" s="39"/>
      <c r="I2" s="39"/>
      <c r="J2" s="42" t="s">
        <v>62</v>
      </c>
      <c r="K2" s="43" t="s">
        <v>63</v>
      </c>
      <c r="L2" s="44" t="str">
        <f>HYPERLINK("https://forms.australia.gov.au/forms/aec/Electoral%20Enrolment","https://forms.australia.gov.au/forms/aec/Electoral%20Enrolment")</f>
        <v>https://forms.australia.gov.au/forms/aec/Electoral%20Enrolment</v>
      </c>
      <c r="M2" s="12">
        <f t="shared" ref="M2:M4" si="1">IF(E2="X",0,IF(F2="X",0.25,IF(G2="X",0.5,IF(H2="X",0.75,IF(I2="X",1)))))</f>
        <v>0.5</v>
      </c>
    </row>
    <row r="3" ht="27.75" customHeight="1">
      <c r="A3" s="38" t="s">
        <v>60</v>
      </c>
      <c r="B3" s="8">
        <v>2.0</v>
      </c>
      <c r="C3" s="13" t="s">
        <v>30</v>
      </c>
      <c r="D3" s="39"/>
      <c r="E3" s="45"/>
      <c r="F3" s="39"/>
      <c r="G3" s="39"/>
      <c r="H3" s="39"/>
      <c r="I3" s="41" t="s">
        <v>61</v>
      </c>
      <c r="J3" s="42" t="s">
        <v>64</v>
      </c>
      <c r="K3" s="42" t="s">
        <v>65</v>
      </c>
      <c r="L3" s="46" t="str">
        <f>HYPERLINK("http://www.ato.gov.au/content/32234.htm","http://www.ato.gov.au/content/32234.htm")</f>
        <v>http://www.ato.gov.au/content/32234.htm</v>
      </c>
      <c r="M3" s="47">
        <f t="shared" si="1"/>
        <v>1</v>
      </c>
    </row>
    <row r="4" ht="27.75" customHeight="1">
      <c r="A4" s="38" t="s">
        <v>60</v>
      </c>
      <c r="B4" s="8">
        <v>3.0</v>
      </c>
      <c r="C4" s="13" t="s">
        <v>31</v>
      </c>
      <c r="D4" s="39"/>
      <c r="E4" s="45"/>
      <c r="F4" s="39"/>
      <c r="G4" s="39"/>
      <c r="H4" s="41" t="s">
        <v>61</v>
      </c>
      <c r="I4" s="39"/>
      <c r="J4" s="42" t="s">
        <v>66</v>
      </c>
      <c r="K4" s="42" t="s">
        <v>67</v>
      </c>
      <c r="L4" s="48" t="s">
        <v>68</v>
      </c>
      <c r="M4" s="47">
        <f t="shared" si="1"/>
        <v>0.75</v>
      </c>
    </row>
    <row r="5" ht="84.0" customHeight="1">
      <c r="A5" s="38" t="s">
        <v>60</v>
      </c>
      <c r="B5" s="8">
        <v>4.0</v>
      </c>
      <c r="C5" s="13" t="s">
        <v>69</v>
      </c>
      <c r="D5" s="41" t="s">
        <v>61</v>
      </c>
      <c r="E5" s="45"/>
      <c r="F5" s="39"/>
      <c r="G5" s="39"/>
      <c r="H5" s="39"/>
      <c r="I5" s="39"/>
      <c r="J5" s="49"/>
      <c r="K5" s="42" t="s">
        <v>70</v>
      </c>
      <c r="L5" s="50"/>
      <c r="M5" s="12" t="b">
        <f>if(E5="x",0,if(F5="x",0.25,if(G5="x",0.5,if(H5="x",0.75,if(I5="x",1)))))</f>
        <v>0</v>
      </c>
    </row>
    <row r="6" ht="56.25" customHeight="1">
      <c r="A6" s="38" t="s">
        <v>60</v>
      </c>
      <c r="B6" s="8">
        <v>5.0</v>
      </c>
      <c r="C6" s="13" t="s">
        <v>33</v>
      </c>
      <c r="D6" s="39"/>
      <c r="E6" s="45"/>
      <c r="F6" s="39"/>
      <c r="G6" s="41" t="s">
        <v>61</v>
      </c>
      <c r="H6" s="39"/>
      <c r="I6" s="39"/>
      <c r="J6" s="42" t="s">
        <v>71</v>
      </c>
      <c r="K6" s="42" t="s">
        <v>72</v>
      </c>
      <c r="L6" s="51" t="str">
        <f>HYPERLINK("https://www.passports.gov.au/Web/Forms/Passport/Renew/RenewPassport_0.aspx","https://www.passports.gov.au/Web/Forms/Passport/Renew/RenewPassport_0.aspx")</f>
        <v>https://www.passports.gov.au/Web/Forms/Passport/Renew/RenewPassport_0.aspx</v>
      </c>
      <c r="M6" s="12">
        <f t="shared" ref="M6:M11" si="2">IF(E6="X",0,IF(F6="X",0.25,IF(G6="X",0.5,IF(H6="X",0.75,IF(I6="X",1)))))</f>
        <v>0.5</v>
      </c>
    </row>
    <row r="7" ht="56.25" customHeight="1">
      <c r="A7" s="38" t="s">
        <v>60</v>
      </c>
      <c r="B7" s="8">
        <v>6.0</v>
      </c>
      <c r="C7" s="9" t="s">
        <v>34</v>
      </c>
      <c r="D7" s="39"/>
      <c r="E7" s="39"/>
      <c r="F7" s="39"/>
      <c r="G7" s="41" t="s">
        <v>61</v>
      </c>
      <c r="H7" s="39"/>
      <c r="I7" s="39"/>
      <c r="J7" s="42" t="s">
        <v>73</v>
      </c>
      <c r="K7" s="42" t="s">
        <v>74</v>
      </c>
      <c r="L7" s="52" t="s">
        <v>75</v>
      </c>
      <c r="M7" s="47">
        <f t="shared" si="2"/>
        <v>0.5</v>
      </c>
    </row>
    <row r="8" ht="27.75" customHeight="1">
      <c r="A8" s="38" t="s">
        <v>60</v>
      </c>
      <c r="B8" s="8">
        <v>7.0</v>
      </c>
      <c r="C8" s="13" t="s">
        <v>76</v>
      </c>
      <c r="D8" s="39"/>
      <c r="E8" s="45"/>
      <c r="F8" s="41" t="s">
        <v>61</v>
      </c>
      <c r="G8" s="39"/>
      <c r="H8" s="39"/>
      <c r="I8" s="39"/>
      <c r="J8" s="42" t="s">
        <v>77</v>
      </c>
      <c r="K8" s="42" t="s">
        <v>78</v>
      </c>
      <c r="L8" s="53" t="s">
        <v>79</v>
      </c>
      <c r="M8" s="12">
        <f t="shared" si="2"/>
        <v>0.25</v>
      </c>
    </row>
    <row r="9" ht="14.25" customHeight="1">
      <c r="A9" s="38" t="s">
        <v>60</v>
      </c>
      <c r="B9" s="8">
        <v>8.0</v>
      </c>
      <c r="C9" s="13" t="s">
        <v>36</v>
      </c>
      <c r="D9" s="39"/>
      <c r="E9" s="45"/>
      <c r="F9" s="39"/>
      <c r="G9" s="39"/>
      <c r="H9" s="39"/>
      <c r="I9" s="41" t="s">
        <v>61</v>
      </c>
      <c r="J9" s="42" t="s">
        <v>73</v>
      </c>
      <c r="K9" s="49"/>
      <c r="L9" s="54" t="s">
        <v>80</v>
      </c>
      <c r="M9" s="47">
        <f t="shared" si="2"/>
        <v>1</v>
      </c>
    </row>
    <row r="10" ht="14.25" customHeight="1">
      <c r="A10" s="38" t="s">
        <v>60</v>
      </c>
      <c r="B10" s="8">
        <v>9.0</v>
      </c>
      <c r="C10" s="13" t="s">
        <v>37</v>
      </c>
      <c r="D10" s="39"/>
      <c r="E10" s="45"/>
      <c r="F10" s="39"/>
      <c r="G10" s="39"/>
      <c r="H10" s="39"/>
      <c r="I10" s="41" t="s">
        <v>61</v>
      </c>
      <c r="J10" s="42" t="s">
        <v>73</v>
      </c>
      <c r="K10" s="49"/>
      <c r="L10" s="54" t="s">
        <v>80</v>
      </c>
      <c r="M10" s="47">
        <f t="shared" si="2"/>
        <v>1</v>
      </c>
    </row>
    <row r="11" ht="27.75" customHeight="1">
      <c r="A11" s="38" t="s">
        <v>60</v>
      </c>
      <c r="B11" s="8">
        <v>10.0</v>
      </c>
      <c r="C11" s="9" t="s">
        <v>38</v>
      </c>
      <c r="D11" s="39"/>
      <c r="E11" s="40"/>
      <c r="F11" s="39"/>
      <c r="G11" s="39"/>
      <c r="H11" s="39"/>
      <c r="I11" s="41" t="s">
        <v>61</v>
      </c>
      <c r="J11" s="42" t="s">
        <v>73</v>
      </c>
      <c r="K11" s="49"/>
      <c r="L11" s="55" t="s">
        <v>81</v>
      </c>
      <c r="M11" s="47">
        <f t="shared" si="2"/>
        <v>1</v>
      </c>
    </row>
    <row r="12" ht="14.25" customHeight="1">
      <c r="B12" s="16"/>
      <c r="C12" s="56" t="s">
        <v>42</v>
      </c>
      <c r="D12" s="16"/>
      <c r="E12" s="16"/>
      <c r="F12" s="16"/>
      <c r="G12" s="16"/>
      <c r="H12" s="16"/>
      <c r="I12" s="16"/>
      <c r="J12" s="16"/>
      <c r="K12" s="16"/>
      <c r="L12" s="17" t="s">
        <v>39</v>
      </c>
      <c r="M12" s="57">
        <f>SUM(M2:M11)</f>
        <v>6.5</v>
      </c>
    </row>
    <row r="13" ht="14.25" customHeight="1">
      <c r="L13" s="20" t="s">
        <v>28</v>
      </c>
      <c r="M13" s="57">
        <f>COUNT(M2:M11)</f>
        <v>9</v>
      </c>
    </row>
    <row r="14" ht="14.25" customHeight="1">
      <c r="C14" s="29" t="s">
        <v>82</v>
      </c>
      <c r="L14" s="20" t="s">
        <v>27</v>
      </c>
      <c r="M14" s="58">
        <f>M12/COUNT(M2:M11)</f>
        <v>0.7222222222</v>
      </c>
    </row>
    <row r="15">
      <c r="C15" s="30" t="s">
        <v>83</v>
      </c>
      <c r="F15" s="59">
        <v>13356.0</v>
      </c>
    </row>
    <row r="16">
      <c r="C16" s="30" t="s">
        <v>84</v>
      </c>
      <c r="F16" s="60">
        <v>0.47</v>
      </c>
    </row>
    <row r="17">
      <c r="C17" s="30" t="s">
        <v>85</v>
      </c>
      <c r="F17" s="12">
        <f>F15*F16</f>
        <v>6277.32</v>
      </c>
    </row>
    <row r="18">
      <c r="C18" s="59" t="s">
        <v>86</v>
      </c>
      <c r="F18" s="59">
        <v>17738.0</v>
      </c>
    </row>
    <row r="19">
      <c r="C19" s="59" t="s">
        <v>87</v>
      </c>
      <c r="F19" s="61">
        <f>F17/F18</f>
        <v>0.3538910813</v>
      </c>
    </row>
    <row r="21">
      <c r="F21" s="12">
        <f>F15/F18</f>
        <v>0.7529597474</v>
      </c>
    </row>
  </sheetData>
  <mergeCells count="1">
    <mergeCell ref="B1:C1"/>
  </mergeCells>
  <hyperlinks>
    <hyperlink r:id="rId1" ref="L4"/>
    <hyperlink r:id="rId2" ref="L7"/>
    <hyperlink r:id="rId3" ref="L8"/>
    <hyperlink r:id="rId4" location="I%20want%20a%20birth%20certificate" ref="L9"/>
    <hyperlink r:id="rId5" location="I%20want%20a%20birth%20certificate" ref="L10"/>
    <hyperlink r:id="rId6" ref="L11"/>
  </hyperlinks>
  <drawing r:id="rId7"/>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5.5"/>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4" width="9.13"/>
  </cols>
  <sheetData>
    <row r="1" ht="135.75" customHeight="1">
      <c r="A1" s="32"/>
      <c r="B1" s="1" t="s">
        <v>371</v>
      </c>
      <c r="C1" s="2"/>
      <c r="D1" s="33" t="s">
        <v>50</v>
      </c>
      <c r="E1" s="34" t="s">
        <v>51</v>
      </c>
      <c r="F1" s="35" t="s">
        <v>52</v>
      </c>
      <c r="G1" s="35" t="s">
        <v>53</v>
      </c>
      <c r="H1" s="35" t="s">
        <v>54</v>
      </c>
      <c r="I1" s="35" t="s">
        <v>55</v>
      </c>
      <c r="J1" s="35" t="s">
        <v>56</v>
      </c>
      <c r="K1" s="35" t="s">
        <v>57</v>
      </c>
      <c r="L1" s="36" t="s">
        <v>58</v>
      </c>
      <c r="M1" s="37" t="s">
        <v>59</v>
      </c>
    </row>
    <row r="2" ht="14.25" customHeight="1">
      <c r="A2" s="38" t="s">
        <v>372</v>
      </c>
      <c r="B2" s="8">
        <v>1.0</v>
      </c>
      <c r="C2" s="9" t="s">
        <v>29</v>
      </c>
      <c r="D2" s="39"/>
      <c r="E2" s="40"/>
      <c r="F2" s="41" t="s">
        <v>61</v>
      </c>
      <c r="G2" s="39"/>
      <c r="H2" s="39"/>
      <c r="I2" s="39"/>
      <c r="J2" s="42" t="s">
        <v>373</v>
      </c>
      <c r="K2" s="66"/>
      <c r="L2" s="95" t="s">
        <v>374</v>
      </c>
      <c r="M2" s="12">
        <f t="shared" ref="M2:M3" si="1">IF(E2="X",0,IF(F2="X",0.25,IF(G2="X",0.5,IF(H2="X",0.75,IF(I2="X",1)))))</f>
        <v>0.25</v>
      </c>
    </row>
    <row r="3" ht="27.75" customHeight="1">
      <c r="A3" s="38" t="s">
        <v>372</v>
      </c>
      <c r="B3" s="8">
        <v>2.0</v>
      </c>
      <c r="C3" s="13" t="s">
        <v>30</v>
      </c>
      <c r="D3" s="39"/>
      <c r="E3" s="45"/>
      <c r="F3" s="39"/>
      <c r="G3" s="41" t="s">
        <v>61</v>
      </c>
      <c r="H3" s="39"/>
      <c r="I3" s="39"/>
      <c r="J3" s="42" t="s">
        <v>375</v>
      </c>
      <c r="K3" s="49"/>
      <c r="L3" s="69" t="s">
        <v>376</v>
      </c>
      <c r="M3" s="12">
        <f t="shared" si="1"/>
        <v>0.5</v>
      </c>
    </row>
    <row r="4" ht="14.25" customHeight="1">
      <c r="A4" s="38" t="s">
        <v>372</v>
      </c>
      <c r="B4" s="8">
        <v>3.0</v>
      </c>
      <c r="C4" s="13" t="s">
        <v>31</v>
      </c>
      <c r="D4" s="41" t="s">
        <v>61</v>
      </c>
      <c r="E4" s="45"/>
      <c r="F4" s="39"/>
      <c r="G4" s="39"/>
      <c r="H4" s="39"/>
      <c r="I4" s="39"/>
      <c r="J4" s="49"/>
      <c r="K4" s="49"/>
      <c r="L4" s="65"/>
      <c r="M4" s="47" t="b">
        <f t="shared" ref="M4:M5" si="2">if(E4="x",0,if(F4="x",0.25,if(G4="x",0.5,if(H4="x",0.75,if(I4="x",1)))))</f>
        <v>0</v>
      </c>
    </row>
    <row r="5" ht="14.25" customHeight="1">
      <c r="A5" s="38" t="s">
        <v>372</v>
      </c>
      <c r="B5" s="8">
        <v>4.0</v>
      </c>
      <c r="C5" s="13" t="s">
        <v>32</v>
      </c>
      <c r="D5" s="41" t="s">
        <v>61</v>
      </c>
      <c r="E5" s="45"/>
      <c r="F5" s="39"/>
      <c r="G5" s="39"/>
      <c r="H5" s="39"/>
      <c r="I5" s="39"/>
      <c r="J5" s="49"/>
      <c r="K5" s="49"/>
      <c r="L5" s="65"/>
      <c r="M5" s="47" t="b">
        <f t="shared" si="2"/>
        <v>0</v>
      </c>
    </row>
    <row r="6" ht="42.0" customHeight="1">
      <c r="A6" s="38" t="s">
        <v>372</v>
      </c>
      <c r="B6" s="8">
        <v>5.0</v>
      </c>
      <c r="C6" s="13" t="s">
        <v>33</v>
      </c>
      <c r="D6" s="39"/>
      <c r="E6" s="45"/>
      <c r="F6" s="39"/>
      <c r="G6" s="41" t="s">
        <v>61</v>
      </c>
      <c r="H6" s="39"/>
      <c r="I6" s="39"/>
      <c r="J6" s="42" t="s">
        <v>377</v>
      </c>
      <c r="K6" s="49"/>
      <c r="L6" s="95" t="s">
        <v>378</v>
      </c>
      <c r="M6" s="12">
        <f t="shared" ref="M6:M11" si="3">IF(E6="X",0,IF(F6="X",0.25,IF(G6="X",0.5,IF(H6="X",0.75,IF(I6="X",1)))))</f>
        <v>0.5</v>
      </c>
    </row>
    <row r="7" ht="14.25" customHeight="1">
      <c r="A7" s="38" t="s">
        <v>372</v>
      </c>
      <c r="B7" s="8">
        <v>6.0</v>
      </c>
      <c r="C7" s="9" t="s">
        <v>34</v>
      </c>
      <c r="D7" s="39"/>
      <c r="E7" s="39"/>
      <c r="F7" s="41" t="s">
        <v>61</v>
      </c>
      <c r="G7" s="39"/>
      <c r="H7" s="39"/>
      <c r="I7" s="39"/>
      <c r="J7" s="42" t="s">
        <v>379</v>
      </c>
      <c r="K7" s="49"/>
      <c r="L7" s="96" t="s">
        <v>380</v>
      </c>
      <c r="M7" s="12">
        <f t="shared" si="3"/>
        <v>0.25</v>
      </c>
    </row>
    <row r="8" ht="14.25" customHeight="1">
      <c r="A8" s="38" t="s">
        <v>372</v>
      </c>
      <c r="B8" s="8">
        <v>7.0</v>
      </c>
      <c r="C8" s="13" t="s">
        <v>76</v>
      </c>
      <c r="D8" s="39"/>
      <c r="E8" s="45"/>
      <c r="F8" s="41" t="s">
        <v>61</v>
      </c>
      <c r="G8" s="39"/>
      <c r="H8" s="39"/>
      <c r="I8" s="39"/>
      <c r="J8" s="42" t="s">
        <v>381</v>
      </c>
      <c r="K8" s="49"/>
      <c r="L8" s="69" t="s">
        <v>382</v>
      </c>
      <c r="M8" s="12">
        <f t="shared" si="3"/>
        <v>0.25</v>
      </c>
    </row>
    <row r="9" ht="14.25" customHeight="1">
      <c r="A9" s="38" t="s">
        <v>372</v>
      </c>
      <c r="B9" s="8">
        <v>8.0</v>
      </c>
      <c r="C9" s="13" t="s">
        <v>36</v>
      </c>
      <c r="D9" s="39"/>
      <c r="E9" s="45"/>
      <c r="F9" s="39"/>
      <c r="G9" s="41" t="s">
        <v>61</v>
      </c>
      <c r="H9" s="39"/>
      <c r="I9" s="39"/>
      <c r="J9" s="42" t="s">
        <v>383</v>
      </c>
      <c r="K9" s="49"/>
      <c r="L9" s="54" t="s">
        <v>384</v>
      </c>
      <c r="M9" s="47">
        <f t="shared" si="3"/>
        <v>0.5</v>
      </c>
    </row>
    <row r="10" ht="14.25" customHeight="1">
      <c r="A10" s="38" t="s">
        <v>372</v>
      </c>
      <c r="B10" s="8">
        <v>9.0</v>
      </c>
      <c r="C10" s="13" t="s">
        <v>37</v>
      </c>
      <c r="D10" s="39"/>
      <c r="E10" s="45"/>
      <c r="F10" s="39"/>
      <c r="G10" s="41" t="s">
        <v>61</v>
      </c>
      <c r="H10" s="39"/>
      <c r="I10" s="39"/>
      <c r="J10" s="42" t="s">
        <v>383</v>
      </c>
      <c r="K10" s="49"/>
      <c r="L10" s="53" t="s">
        <v>385</v>
      </c>
      <c r="M10" s="12">
        <f t="shared" si="3"/>
        <v>0.5</v>
      </c>
    </row>
    <row r="11" ht="42.0" customHeight="1">
      <c r="A11" s="38" t="s">
        <v>372</v>
      </c>
      <c r="B11" s="8">
        <v>10.0</v>
      </c>
      <c r="C11" s="9" t="s">
        <v>38</v>
      </c>
      <c r="D11" s="39"/>
      <c r="E11" s="40"/>
      <c r="F11" s="39"/>
      <c r="G11" s="41" t="s">
        <v>61</v>
      </c>
      <c r="H11" s="39"/>
      <c r="I11" s="39"/>
      <c r="J11" s="42" t="s">
        <v>379</v>
      </c>
      <c r="K11" s="42" t="s">
        <v>386</v>
      </c>
      <c r="L11" s="55" t="s">
        <v>387</v>
      </c>
      <c r="M11" s="47">
        <f t="shared" si="3"/>
        <v>0.5</v>
      </c>
      <c r="N11" s="92" t="s">
        <v>204</v>
      </c>
    </row>
    <row r="12" ht="14.25" customHeight="1">
      <c r="B12" s="16"/>
      <c r="C12" s="56" t="s">
        <v>42</v>
      </c>
      <c r="D12" s="16"/>
      <c r="E12" s="16"/>
      <c r="F12" s="16"/>
      <c r="G12" s="16"/>
      <c r="H12" s="16"/>
      <c r="I12" s="16"/>
      <c r="J12" s="16"/>
      <c r="K12" s="16"/>
      <c r="L12" s="17" t="s">
        <v>39</v>
      </c>
      <c r="M12" s="57">
        <f>SUM(M2:M11)</f>
        <v>3.25</v>
      </c>
    </row>
    <row r="13" ht="14.25" customHeight="1">
      <c r="L13" s="20" t="s">
        <v>28</v>
      </c>
      <c r="M13" s="57">
        <f>COUNT(M2:M11)</f>
        <v>8</v>
      </c>
    </row>
    <row r="14" ht="14.25" customHeight="1">
      <c r="C14" s="29" t="s">
        <v>82</v>
      </c>
      <c r="L14" s="20" t="s">
        <v>27</v>
      </c>
      <c r="M14" s="58">
        <f>M12/COUNT(M2:M11)</f>
        <v>0.40625</v>
      </c>
    </row>
  </sheetData>
  <mergeCells count="1">
    <mergeCell ref="B1:C1"/>
  </mergeCells>
  <hyperlinks>
    <hyperlink r:id="rId1" ref="L2"/>
    <hyperlink r:id="rId2" ref="L3"/>
    <hyperlink r:id="rId3" ref="L6"/>
    <hyperlink r:id="rId4" ref="L7"/>
    <hyperlink r:id="rId5" ref="L8"/>
    <hyperlink r:id="rId6" ref="L9"/>
    <hyperlink r:id="rId7" ref="L10"/>
    <hyperlink r:id="rId8" ref="L11"/>
    <hyperlink r:id="rId9" ref="N11"/>
  </hyperlinks>
  <drawing r:id="rId10"/>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388</v>
      </c>
      <c r="C1" s="2"/>
      <c r="D1" s="33" t="s">
        <v>50</v>
      </c>
      <c r="E1" s="34" t="s">
        <v>51</v>
      </c>
      <c r="F1" s="35" t="s">
        <v>52</v>
      </c>
      <c r="G1" s="35" t="s">
        <v>53</v>
      </c>
      <c r="H1" s="35" t="s">
        <v>54</v>
      </c>
      <c r="I1" s="35" t="s">
        <v>55</v>
      </c>
      <c r="J1" s="35" t="s">
        <v>56</v>
      </c>
      <c r="K1" s="35" t="s">
        <v>57</v>
      </c>
      <c r="L1" s="36" t="s">
        <v>58</v>
      </c>
      <c r="M1" s="37" t="s">
        <v>59</v>
      </c>
    </row>
    <row r="2" ht="14.25" customHeight="1">
      <c r="A2" s="38" t="s">
        <v>389</v>
      </c>
      <c r="B2" s="8">
        <v>1.0</v>
      </c>
      <c r="C2" s="9" t="s">
        <v>29</v>
      </c>
      <c r="D2" s="39"/>
      <c r="E2" s="40"/>
      <c r="F2" s="39"/>
      <c r="G2" s="39"/>
      <c r="H2" s="39"/>
      <c r="I2" s="39"/>
      <c r="J2" s="49"/>
      <c r="K2" s="66"/>
      <c r="L2" s="50"/>
      <c r="M2" s="12" t="b">
        <f t="shared" ref="M2:M5" si="1">if(E2="x",0,if(F2="x",0.25,if(G2="x",0.5,if(H2="x",0.75,if(I2="x",1)))))</f>
        <v>0</v>
      </c>
    </row>
    <row r="3" ht="14.25" customHeight="1">
      <c r="A3" s="38" t="s">
        <v>389</v>
      </c>
      <c r="B3" s="8">
        <v>2.0</v>
      </c>
      <c r="C3" s="13" t="s">
        <v>30</v>
      </c>
      <c r="D3" s="39"/>
      <c r="E3" s="45"/>
      <c r="F3" s="39"/>
      <c r="G3" s="39"/>
      <c r="H3" s="39"/>
      <c r="I3" s="39"/>
      <c r="J3" s="49"/>
      <c r="K3" s="49"/>
      <c r="L3" s="101"/>
      <c r="M3" s="12" t="b">
        <f t="shared" si="1"/>
        <v>0</v>
      </c>
    </row>
    <row r="4" ht="14.25" customHeight="1">
      <c r="A4" s="38" t="s">
        <v>389</v>
      </c>
      <c r="B4" s="8">
        <v>3.0</v>
      </c>
      <c r="C4" s="13" t="s">
        <v>31</v>
      </c>
      <c r="D4" s="39"/>
      <c r="E4" s="45"/>
      <c r="F4" s="39"/>
      <c r="G4" s="39"/>
      <c r="H4" s="39"/>
      <c r="I4" s="39"/>
      <c r="J4" s="49"/>
      <c r="K4" s="49"/>
      <c r="L4" s="65"/>
      <c r="M4" s="47" t="b">
        <f t="shared" si="1"/>
        <v>0</v>
      </c>
    </row>
    <row r="5" ht="14.25" customHeight="1">
      <c r="A5" s="38" t="s">
        <v>389</v>
      </c>
      <c r="B5" s="8">
        <v>4.0</v>
      </c>
      <c r="C5" s="13" t="s">
        <v>32</v>
      </c>
      <c r="D5" s="39"/>
      <c r="E5" s="45"/>
      <c r="F5" s="39"/>
      <c r="G5" s="39"/>
      <c r="H5" s="39"/>
      <c r="I5" s="39"/>
      <c r="J5" s="49"/>
      <c r="K5" s="49"/>
      <c r="L5" s="65"/>
      <c r="M5" s="47" t="b">
        <f t="shared" si="1"/>
        <v>0</v>
      </c>
    </row>
    <row r="6" ht="42.0" customHeight="1">
      <c r="A6" s="38" t="s">
        <v>389</v>
      </c>
      <c r="B6" s="8">
        <v>5.0</v>
      </c>
      <c r="C6" s="13" t="s">
        <v>33</v>
      </c>
      <c r="D6" s="39"/>
      <c r="E6" s="45"/>
      <c r="F6" s="39"/>
      <c r="G6" s="39"/>
      <c r="H6" s="41" t="s">
        <v>61</v>
      </c>
      <c r="I6" s="39"/>
      <c r="J6" s="49"/>
      <c r="K6" s="42" t="s">
        <v>390</v>
      </c>
      <c r="L6" s="53" t="s">
        <v>391</v>
      </c>
      <c r="M6" s="12">
        <f t="shared" ref="M6:M11" si="2">IF(E6="X",0,IF(F6="X",0.25,IF(G6="X",0.5,IF(H6="X",0.75,IF(I6="X",1)))))</f>
        <v>0.75</v>
      </c>
    </row>
    <row r="7" ht="14.25" customHeight="1">
      <c r="A7" s="38" t="s">
        <v>389</v>
      </c>
      <c r="B7" s="8">
        <v>6.0</v>
      </c>
      <c r="C7" s="9" t="s">
        <v>34</v>
      </c>
      <c r="D7" s="39"/>
      <c r="E7" s="39"/>
      <c r="F7" s="39"/>
      <c r="G7" s="39"/>
      <c r="H7" s="39"/>
      <c r="I7" s="41" t="s">
        <v>61</v>
      </c>
      <c r="J7" s="49"/>
      <c r="K7" s="49"/>
      <c r="L7" s="52" t="s">
        <v>392</v>
      </c>
      <c r="M7" s="47">
        <f t="shared" si="2"/>
        <v>1</v>
      </c>
    </row>
    <row r="8" ht="14.25" customHeight="1">
      <c r="A8" s="38" t="s">
        <v>389</v>
      </c>
      <c r="B8" s="8">
        <v>7.0</v>
      </c>
      <c r="C8" s="13" t="s">
        <v>76</v>
      </c>
      <c r="D8" s="39"/>
      <c r="E8" s="45"/>
      <c r="F8" s="41" t="s">
        <v>61</v>
      </c>
      <c r="G8" s="39"/>
      <c r="H8" s="39"/>
      <c r="I8" s="39"/>
      <c r="J8" s="49"/>
      <c r="K8" s="49"/>
      <c r="L8" s="53" t="s">
        <v>393</v>
      </c>
      <c r="M8" s="12">
        <f t="shared" si="2"/>
        <v>0.25</v>
      </c>
    </row>
    <row r="9" ht="69.75" customHeight="1">
      <c r="A9" s="38" t="s">
        <v>389</v>
      </c>
      <c r="B9" s="8">
        <v>8.0</v>
      </c>
      <c r="C9" s="13" t="s">
        <v>36</v>
      </c>
      <c r="D9" s="39"/>
      <c r="E9" s="45"/>
      <c r="F9" s="39"/>
      <c r="G9" s="41" t="s">
        <v>61</v>
      </c>
      <c r="H9" s="39"/>
      <c r="I9" s="39"/>
      <c r="J9" s="49"/>
      <c r="K9" s="42" t="s">
        <v>394</v>
      </c>
      <c r="L9" s="54" t="s">
        <v>395</v>
      </c>
      <c r="M9" s="47">
        <f t="shared" si="2"/>
        <v>0.5</v>
      </c>
    </row>
    <row r="10" ht="14.25" customHeight="1">
      <c r="A10" s="38" t="s">
        <v>389</v>
      </c>
      <c r="B10" s="8">
        <v>9.0</v>
      </c>
      <c r="C10" s="13" t="s">
        <v>37</v>
      </c>
      <c r="D10" s="39"/>
      <c r="E10" s="45"/>
      <c r="F10" s="39"/>
      <c r="G10" s="41" t="s">
        <v>61</v>
      </c>
      <c r="H10" s="39"/>
      <c r="I10" s="39"/>
      <c r="J10" s="49"/>
      <c r="K10" s="49"/>
      <c r="L10" s="71" t="str">
        <f>HYPERLINK("http://www.jpn.gov.my/en/Search%5C%20Extract%20of%20Marriage%20Certificate","http://www.jpn.gov.my/en/Search%5C%20Extract%20of%20Marriage%20Certificate")</f>
        <v>http://www.jpn.gov.my/en/Search%5C%20Extract%20of%20Marriage%20Certificate</v>
      </c>
      <c r="M10" s="47">
        <f t="shared" si="2"/>
        <v>0.5</v>
      </c>
    </row>
    <row r="11" ht="14.25" customHeight="1">
      <c r="A11" s="38" t="s">
        <v>389</v>
      </c>
      <c r="B11" s="8">
        <v>10.0</v>
      </c>
      <c r="C11" s="9" t="s">
        <v>38</v>
      </c>
      <c r="D11" s="39"/>
      <c r="E11" s="40"/>
      <c r="F11" s="39"/>
      <c r="G11" s="39"/>
      <c r="H11" s="39"/>
      <c r="I11" s="41" t="s">
        <v>61</v>
      </c>
      <c r="J11" s="49"/>
      <c r="K11" s="42" t="s">
        <v>396</v>
      </c>
      <c r="L11" s="55" t="s">
        <v>397</v>
      </c>
      <c r="M11" s="47">
        <f t="shared" si="2"/>
        <v>1</v>
      </c>
    </row>
    <row r="12" ht="14.25" customHeight="1">
      <c r="B12" s="16"/>
      <c r="C12" s="56" t="s">
        <v>42</v>
      </c>
      <c r="D12" s="16"/>
      <c r="E12" s="16"/>
      <c r="F12" s="16"/>
      <c r="G12" s="16"/>
      <c r="H12" s="16"/>
      <c r="I12" s="16"/>
      <c r="J12" s="16"/>
      <c r="K12" s="16"/>
      <c r="L12" s="17" t="s">
        <v>39</v>
      </c>
      <c r="M12" s="57">
        <f>SUM(M2:M11)</f>
        <v>4</v>
      </c>
    </row>
    <row r="13" ht="14.25" customHeight="1">
      <c r="L13" s="20" t="s">
        <v>28</v>
      </c>
      <c r="M13" s="57">
        <f>COUNT(M2:M11)</f>
        <v>6</v>
      </c>
    </row>
    <row r="14" ht="14.25" customHeight="1">
      <c r="C14" s="29" t="s">
        <v>82</v>
      </c>
      <c r="D14" s="102" t="s">
        <v>258</v>
      </c>
      <c r="L14" s="20" t="s">
        <v>27</v>
      </c>
      <c r="M14" s="58">
        <f>M12/COUNT(M2:M11)</f>
        <v>0.6666666667</v>
      </c>
    </row>
    <row r="15">
      <c r="C15" s="103">
        <v>1545.70833333333</v>
      </c>
    </row>
    <row r="16">
      <c r="C16" s="30" t="s">
        <v>259</v>
      </c>
      <c r="F16" s="30">
        <v>3359.0</v>
      </c>
    </row>
    <row r="17">
      <c r="C17" s="30" t="s">
        <v>260</v>
      </c>
      <c r="F17" s="30">
        <v>2677.0</v>
      </c>
    </row>
    <row r="18">
      <c r="C18" s="30" t="s">
        <v>261</v>
      </c>
      <c r="F18" s="30">
        <v>1451.0</v>
      </c>
    </row>
    <row r="19">
      <c r="C19" s="30" t="s">
        <v>262</v>
      </c>
      <c r="F19" s="104">
        <f>F17/F16</f>
        <v>0.796963382</v>
      </c>
    </row>
    <row r="20">
      <c r="C20" s="30" t="s">
        <v>263</v>
      </c>
      <c r="F20" s="104">
        <f>F18/F16</f>
        <v>0.4319738017</v>
      </c>
    </row>
    <row r="21">
      <c r="C21" s="30" t="s">
        <v>264</v>
      </c>
      <c r="F21" s="104">
        <f>F18/F17</f>
        <v>0.5420246545</v>
      </c>
    </row>
  </sheetData>
  <mergeCells count="1">
    <mergeCell ref="B1:C1"/>
  </mergeCells>
  <hyperlinks>
    <hyperlink r:id="rId2" ref="L6"/>
    <hyperlink r:id="rId3" ref="L7"/>
    <hyperlink r:id="rId4" ref="L8"/>
    <hyperlink r:id="rId5" ref="L9"/>
    <hyperlink r:id="rId6" ref="L11"/>
    <hyperlink r:id="rId7" ref="D14"/>
  </hyperlinks>
  <drawing r:id="rId8"/>
  <legacyDrawing r:id="rId9"/>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4.0"/>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4" width="9.13"/>
  </cols>
  <sheetData>
    <row r="1" ht="135.75" customHeight="1">
      <c r="A1" s="32"/>
      <c r="B1" s="1" t="s">
        <v>398</v>
      </c>
      <c r="C1" s="2"/>
      <c r="D1" s="33" t="s">
        <v>50</v>
      </c>
      <c r="E1" s="34" t="s">
        <v>51</v>
      </c>
      <c r="F1" s="35" t="s">
        <v>52</v>
      </c>
      <c r="G1" s="35" t="s">
        <v>53</v>
      </c>
      <c r="H1" s="35" t="s">
        <v>54</v>
      </c>
      <c r="I1" s="35" t="s">
        <v>55</v>
      </c>
      <c r="J1" s="35" t="s">
        <v>56</v>
      </c>
      <c r="K1" s="35" t="s">
        <v>57</v>
      </c>
      <c r="L1" s="36" t="s">
        <v>58</v>
      </c>
      <c r="M1" s="37" t="s">
        <v>59</v>
      </c>
    </row>
    <row r="2" ht="14.25" customHeight="1">
      <c r="A2" s="38" t="s">
        <v>399</v>
      </c>
      <c r="B2" s="8">
        <v>1.0</v>
      </c>
      <c r="C2" s="9" t="s">
        <v>29</v>
      </c>
      <c r="D2" s="39"/>
      <c r="E2" s="40"/>
      <c r="F2" s="39"/>
      <c r="G2" s="41" t="s">
        <v>61</v>
      </c>
      <c r="H2" s="39"/>
      <c r="I2" s="39"/>
      <c r="J2" s="42" t="s">
        <v>400</v>
      </c>
      <c r="K2" s="66"/>
      <c r="L2" s="95" t="s">
        <v>401</v>
      </c>
      <c r="M2" s="12">
        <f t="shared" ref="M2:M3" si="1">IF(E2="X",0,IF(F2="X",0.25,IF(G2="X",0.5,IF(H2="X",0.75,IF(I2="X",1)))))</f>
        <v>0.5</v>
      </c>
    </row>
    <row r="3" ht="14.25" customHeight="1">
      <c r="A3" s="38" t="s">
        <v>399</v>
      </c>
      <c r="B3" s="8">
        <v>2.0</v>
      </c>
      <c r="C3" s="13" t="s">
        <v>30</v>
      </c>
      <c r="D3" s="39"/>
      <c r="E3" s="45"/>
      <c r="F3" s="39"/>
      <c r="G3" s="41" t="s">
        <v>61</v>
      </c>
      <c r="H3" s="39"/>
      <c r="I3" s="39"/>
      <c r="J3" s="42" t="s">
        <v>402</v>
      </c>
      <c r="K3" s="49"/>
      <c r="L3" s="69" t="s">
        <v>403</v>
      </c>
      <c r="M3" s="12">
        <f t="shared" si="1"/>
        <v>0.5</v>
      </c>
    </row>
    <row r="4" ht="14.25" customHeight="1">
      <c r="A4" s="38" t="s">
        <v>399</v>
      </c>
      <c r="B4" s="8">
        <v>3.0</v>
      </c>
      <c r="C4" s="13" t="s">
        <v>31</v>
      </c>
      <c r="D4" s="39"/>
      <c r="E4" s="45"/>
      <c r="F4" s="39"/>
      <c r="G4" s="39"/>
      <c r="H4" s="39"/>
      <c r="I4" s="39"/>
      <c r="J4" s="49"/>
      <c r="K4" s="49"/>
      <c r="L4" s="65"/>
      <c r="M4" s="47" t="b">
        <f t="shared" ref="M4:M5" si="2">if(E4="x",0,if(F4="x",0.25,if(G4="x",0.5,if(H4="x",0.75,if(I4="x",1)))))</f>
        <v>0</v>
      </c>
    </row>
    <row r="5" ht="14.25" customHeight="1">
      <c r="A5" s="38" t="s">
        <v>399</v>
      </c>
      <c r="B5" s="8">
        <v>4.0</v>
      </c>
      <c r="C5" s="13" t="s">
        <v>32</v>
      </c>
      <c r="D5" s="39"/>
      <c r="E5" s="45"/>
      <c r="F5" s="39"/>
      <c r="G5" s="39"/>
      <c r="H5" s="39"/>
      <c r="I5" s="39"/>
      <c r="J5" s="49"/>
      <c r="K5" s="49"/>
      <c r="L5" s="65"/>
      <c r="M5" s="47" t="b">
        <f t="shared" si="2"/>
        <v>0</v>
      </c>
    </row>
    <row r="6" ht="14.25" customHeight="1">
      <c r="A6" s="38" t="s">
        <v>399</v>
      </c>
      <c r="B6" s="8">
        <v>5.0</v>
      </c>
      <c r="C6" s="13" t="s">
        <v>33</v>
      </c>
      <c r="D6" s="39"/>
      <c r="E6" s="45"/>
      <c r="F6" s="39"/>
      <c r="G6" s="41" t="s">
        <v>61</v>
      </c>
      <c r="H6" s="39"/>
      <c r="I6" s="39"/>
      <c r="J6" s="49"/>
      <c r="K6" s="49"/>
      <c r="L6" s="53" t="s">
        <v>404</v>
      </c>
      <c r="M6" s="12">
        <f t="shared" ref="M6:M11" si="3">IF(E6="X",0,IF(F6="X",0.25,IF(G6="X",0.5,IF(H6="X",0.75,IF(I6="X",1)))))</f>
        <v>0.5</v>
      </c>
    </row>
    <row r="7" ht="14.25" customHeight="1">
      <c r="A7" s="38" t="s">
        <v>399</v>
      </c>
      <c r="B7" s="8">
        <v>6.0</v>
      </c>
      <c r="C7" s="9" t="s">
        <v>34</v>
      </c>
      <c r="D7" s="39"/>
      <c r="E7" s="39"/>
      <c r="F7" s="41" t="s">
        <v>61</v>
      </c>
      <c r="G7" s="39"/>
      <c r="H7" s="39"/>
      <c r="I7" s="39"/>
      <c r="J7" s="49"/>
      <c r="K7" s="49"/>
      <c r="L7" s="70" t="str">
        <f>HYPERLINK("http://www.philippineembassy-usa.org/philippines-dc/consular-services-dc/faq-dc/#driverslicense","http://www.philippineembassy-usa.org/philippines-dc/consular-services-dc/faq-dc/#driverslicense")</f>
        <v>http://www.philippineembassy-usa.org/philippines-dc/consular-services-dc/faq-dc/#driverslicense</v>
      </c>
      <c r="M7" s="47">
        <f t="shared" si="3"/>
        <v>0.25</v>
      </c>
    </row>
    <row r="8" ht="56.25" customHeight="1">
      <c r="A8" s="38" t="s">
        <v>399</v>
      </c>
      <c r="B8" s="8">
        <v>7.0</v>
      </c>
      <c r="C8" s="13" t="s">
        <v>76</v>
      </c>
      <c r="D8" s="39"/>
      <c r="E8" s="45"/>
      <c r="F8" s="41" t="s">
        <v>61</v>
      </c>
      <c r="G8" s="39"/>
      <c r="H8" s="39"/>
      <c r="I8" s="39"/>
      <c r="J8" s="49"/>
      <c r="K8" s="42" t="s">
        <v>405</v>
      </c>
      <c r="L8" s="53" t="s">
        <v>406</v>
      </c>
      <c r="M8" s="12">
        <f t="shared" si="3"/>
        <v>0.25</v>
      </c>
    </row>
    <row r="9" ht="14.25" customHeight="1">
      <c r="A9" s="38" t="s">
        <v>399</v>
      </c>
      <c r="B9" s="8">
        <v>8.0</v>
      </c>
      <c r="C9" s="13" t="s">
        <v>36</v>
      </c>
      <c r="D9" s="39"/>
      <c r="E9" s="45"/>
      <c r="F9" s="39"/>
      <c r="G9" s="39"/>
      <c r="H9" s="39"/>
      <c r="I9" s="41" t="s">
        <v>61</v>
      </c>
      <c r="J9" s="49"/>
      <c r="K9" s="49"/>
      <c r="L9" s="54" t="s">
        <v>407</v>
      </c>
      <c r="M9" s="47">
        <f t="shared" si="3"/>
        <v>1</v>
      </c>
    </row>
    <row r="10" ht="14.25" customHeight="1">
      <c r="A10" s="38" t="s">
        <v>399</v>
      </c>
      <c r="B10" s="8">
        <v>9.0</v>
      </c>
      <c r="C10" s="13" t="s">
        <v>37</v>
      </c>
      <c r="D10" s="39"/>
      <c r="E10" s="45"/>
      <c r="F10" s="39"/>
      <c r="G10" s="39"/>
      <c r="H10" s="39"/>
      <c r="I10" s="41" t="s">
        <v>61</v>
      </c>
      <c r="J10" s="49"/>
      <c r="K10" s="49"/>
      <c r="L10" s="53" t="s">
        <v>407</v>
      </c>
      <c r="M10" s="12">
        <f t="shared" si="3"/>
        <v>1</v>
      </c>
    </row>
    <row r="11" ht="14.25" customHeight="1">
      <c r="A11" s="38" t="s">
        <v>399</v>
      </c>
      <c r="B11" s="8">
        <v>10.0</v>
      </c>
      <c r="C11" s="9" t="s">
        <v>38</v>
      </c>
      <c r="D11" s="39"/>
      <c r="E11" s="9" t="s">
        <v>61</v>
      </c>
      <c r="F11" s="39"/>
      <c r="G11" s="39"/>
      <c r="H11" s="39"/>
      <c r="I11" s="39"/>
      <c r="J11" s="49"/>
      <c r="K11" s="49"/>
      <c r="L11" s="66"/>
      <c r="M11" s="47">
        <f t="shared" si="3"/>
        <v>0</v>
      </c>
      <c r="N11" s="92" t="s">
        <v>204</v>
      </c>
    </row>
    <row r="12" ht="14.25" customHeight="1">
      <c r="B12" s="16"/>
      <c r="C12" s="56" t="s">
        <v>42</v>
      </c>
      <c r="D12" s="16"/>
      <c r="E12" s="16"/>
      <c r="F12" s="16"/>
      <c r="G12" s="16"/>
      <c r="H12" s="16"/>
      <c r="I12" s="16"/>
      <c r="J12" s="16"/>
      <c r="K12" s="16"/>
      <c r="L12" s="17" t="s">
        <v>39</v>
      </c>
      <c r="M12" s="57">
        <f>SUM(M2:M11)</f>
        <v>4</v>
      </c>
    </row>
    <row r="13" ht="14.25" customHeight="1">
      <c r="L13" s="20" t="s">
        <v>28</v>
      </c>
      <c r="M13" s="57">
        <f>COUNT(M2:M11)</f>
        <v>8</v>
      </c>
    </row>
    <row r="14" ht="14.25" customHeight="1">
      <c r="C14" s="29" t="s">
        <v>82</v>
      </c>
      <c r="L14" s="20" t="s">
        <v>27</v>
      </c>
      <c r="M14" s="58">
        <f>M12/COUNT(M2:M11)</f>
        <v>0.5</v>
      </c>
    </row>
  </sheetData>
  <mergeCells count="1">
    <mergeCell ref="B1:C1"/>
  </mergeCells>
  <hyperlinks>
    <hyperlink r:id="rId2" ref="L2"/>
    <hyperlink r:id="rId3" ref="L3"/>
    <hyperlink r:id="rId4" ref="L6"/>
    <hyperlink r:id="rId5" ref="L8"/>
    <hyperlink r:id="rId6" ref="L9"/>
    <hyperlink r:id="rId7" ref="L10"/>
    <hyperlink r:id="rId8" ref="N11"/>
  </hyperlinks>
  <drawing r:id="rId9"/>
  <legacyDrawing r:id="rId10"/>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408</v>
      </c>
      <c r="C1" s="2"/>
      <c r="D1" s="67" t="s">
        <v>109</v>
      </c>
      <c r="E1" s="68" t="s">
        <v>110</v>
      </c>
      <c r="F1" s="35" t="s">
        <v>52</v>
      </c>
      <c r="G1" s="35" t="s">
        <v>53</v>
      </c>
      <c r="H1" s="35" t="s">
        <v>54</v>
      </c>
      <c r="I1" s="35" t="s">
        <v>55</v>
      </c>
      <c r="J1" s="35" t="s">
        <v>56</v>
      </c>
      <c r="K1" s="35" t="s">
        <v>57</v>
      </c>
      <c r="L1" s="36" t="s">
        <v>58</v>
      </c>
      <c r="M1" s="37" t="s">
        <v>59</v>
      </c>
    </row>
    <row r="2" ht="14.25" customHeight="1">
      <c r="A2" s="38" t="s">
        <v>409</v>
      </c>
      <c r="B2" s="8">
        <v>1.0</v>
      </c>
      <c r="C2" s="9" t="s">
        <v>29</v>
      </c>
      <c r="D2" s="39"/>
      <c r="E2" s="41" t="s">
        <v>61</v>
      </c>
      <c r="F2" s="39"/>
      <c r="G2" s="39"/>
      <c r="H2" s="39"/>
      <c r="I2" s="39"/>
      <c r="J2" s="49"/>
      <c r="K2" s="40"/>
      <c r="L2" s="72"/>
      <c r="M2" s="12">
        <f>IF(E2="X",0,IF(F2="X",0.25,IF(G2="X",0.5,IF(H2="X",0.75,IF(I2="X",1)))))</f>
        <v>0</v>
      </c>
    </row>
    <row r="3" ht="27.75" customHeight="1">
      <c r="A3" s="38" t="s">
        <v>409</v>
      </c>
      <c r="B3" s="8">
        <v>2.0</v>
      </c>
      <c r="C3" s="13" t="s">
        <v>30</v>
      </c>
      <c r="D3" s="39"/>
      <c r="E3" s="45"/>
      <c r="F3" s="39"/>
      <c r="G3" s="39"/>
      <c r="H3" s="39"/>
      <c r="I3" s="39"/>
      <c r="J3" s="49"/>
      <c r="K3" s="42" t="s">
        <v>410</v>
      </c>
      <c r="L3" s="63"/>
      <c r="M3" s="47" t="b">
        <f t="shared" ref="M3:M5" si="1">if(E3="x",0,if(F3="x",0.25,if(G3="x",0.5,if(H3="x",0.75,if(I3="x",1)))))</f>
        <v>0</v>
      </c>
    </row>
    <row r="4" ht="14.25" customHeight="1">
      <c r="A4" s="38" t="s">
        <v>409</v>
      </c>
      <c r="B4" s="8">
        <v>3.0</v>
      </c>
      <c r="C4" s="13" t="s">
        <v>31</v>
      </c>
      <c r="D4" s="39"/>
      <c r="E4" s="45"/>
      <c r="F4" s="39"/>
      <c r="G4" s="39"/>
      <c r="H4" s="39"/>
      <c r="I4" s="39"/>
      <c r="J4" s="49"/>
      <c r="K4" s="49"/>
      <c r="L4" s="65"/>
      <c r="M4" s="47" t="b">
        <f t="shared" si="1"/>
        <v>0</v>
      </c>
    </row>
    <row r="5" ht="14.25" customHeight="1">
      <c r="A5" s="38" t="s">
        <v>409</v>
      </c>
      <c r="B5" s="8">
        <v>4.0</v>
      </c>
      <c r="C5" s="13" t="s">
        <v>69</v>
      </c>
      <c r="D5" s="39"/>
      <c r="E5" s="45"/>
      <c r="F5" s="39"/>
      <c r="G5" s="39"/>
      <c r="H5" s="39"/>
      <c r="I5" s="39"/>
      <c r="J5" s="49"/>
      <c r="K5" s="49"/>
      <c r="L5" s="50"/>
      <c r="M5" s="12" t="b">
        <f t="shared" si="1"/>
        <v>0</v>
      </c>
    </row>
    <row r="6" ht="14.25" customHeight="1">
      <c r="A6" s="38" t="s">
        <v>409</v>
      </c>
      <c r="B6" s="8">
        <v>5.0</v>
      </c>
      <c r="C6" s="13" t="s">
        <v>33</v>
      </c>
      <c r="D6" s="39"/>
      <c r="E6" s="45"/>
      <c r="F6" s="41" t="s">
        <v>61</v>
      </c>
      <c r="G6" s="39"/>
      <c r="H6" s="39"/>
      <c r="I6" s="39"/>
      <c r="J6" s="42" t="s">
        <v>411</v>
      </c>
      <c r="K6" s="49"/>
      <c r="L6" s="51" t="str">
        <f>HYPERLINK("http://www.oman.om/","http://www.oman.om/")</f>
        <v>http://www.oman.om/</v>
      </c>
      <c r="M6" s="12">
        <f t="shared" ref="M6:M11" si="2">IF(E6="X",0,IF(F6="X",0.25,IF(G6="X",0.5,IF(H6="X",0.75,IF(I6="X",1)))))</f>
        <v>0.25</v>
      </c>
    </row>
    <row r="7" ht="14.25" customHeight="1">
      <c r="A7" s="38" t="s">
        <v>409</v>
      </c>
      <c r="B7" s="8">
        <v>6.0</v>
      </c>
      <c r="C7" s="9" t="s">
        <v>34</v>
      </c>
      <c r="D7" s="39"/>
      <c r="E7" s="39"/>
      <c r="F7" s="39"/>
      <c r="G7" s="41" t="s">
        <v>61</v>
      </c>
      <c r="H7" s="39"/>
      <c r="I7" s="39"/>
      <c r="J7" s="42" t="s">
        <v>411</v>
      </c>
      <c r="K7" s="49"/>
      <c r="L7" s="52" t="s">
        <v>412</v>
      </c>
      <c r="M7" s="47">
        <f t="shared" si="2"/>
        <v>0.5</v>
      </c>
    </row>
    <row r="8" ht="42.0" customHeight="1">
      <c r="A8" s="38" t="s">
        <v>409</v>
      </c>
      <c r="B8" s="8">
        <v>7.0</v>
      </c>
      <c r="C8" s="13" t="s">
        <v>76</v>
      </c>
      <c r="D8" s="39"/>
      <c r="E8" s="45"/>
      <c r="F8" s="41" t="s">
        <v>61</v>
      </c>
      <c r="G8" s="39"/>
      <c r="H8" s="39"/>
      <c r="I8" s="39"/>
      <c r="J8" s="42" t="s">
        <v>411</v>
      </c>
      <c r="K8" s="42" t="s">
        <v>413</v>
      </c>
      <c r="L8" s="53" t="s">
        <v>414</v>
      </c>
      <c r="M8" s="12">
        <f t="shared" si="2"/>
        <v>0.25</v>
      </c>
    </row>
    <row r="9" ht="14.25" customHeight="1">
      <c r="A9" s="38" t="s">
        <v>409</v>
      </c>
      <c r="B9" s="8">
        <v>8.0</v>
      </c>
      <c r="C9" s="13" t="s">
        <v>36</v>
      </c>
      <c r="D9" s="39"/>
      <c r="E9" s="45"/>
      <c r="F9" s="41" t="s">
        <v>61</v>
      </c>
      <c r="G9" s="39"/>
      <c r="H9" s="39"/>
      <c r="I9" s="39"/>
      <c r="J9" s="42" t="s">
        <v>411</v>
      </c>
      <c r="K9" s="49"/>
      <c r="L9" s="54" t="s">
        <v>412</v>
      </c>
      <c r="M9" s="47">
        <f t="shared" si="2"/>
        <v>0.25</v>
      </c>
    </row>
    <row r="10" ht="14.25" customHeight="1">
      <c r="A10" s="38" t="s">
        <v>409</v>
      </c>
      <c r="B10" s="8">
        <v>9.0</v>
      </c>
      <c r="C10" s="13" t="s">
        <v>37</v>
      </c>
      <c r="D10" s="39"/>
      <c r="E10" s="39"/>
      <c r="F10" s="39"/>
      <c r="G10" s="41" t="s">
        <v>61</v>
      </c>
      <c r="H10" s="39"/>
      <c r="I10" s="39"/>
      <c r="J10" s="49"/>
      <c r="K10" s="49"/>
      <c r="L10" s="53" t="s">
        <v>412</v>
      </c>
      <c r="M10" s="12">
        <f t="shared" si="2"/>
        <v>0.5</v>
      </c>
    </row>
    <row r="11" ht="14.25" customHeight="1">
      <c r="A11" s="38" t="s">
        <v>409</v>
      </c>
      <c r="B11" s="8">
        <v>10.0</v>
      </c>
      <c r="C11" s="9" t="s">
        <v>38</v>
      </c>
      <c r="D11" s="39"/>
      <c r="E11" s="40"/>
      <c r="F11" s="39"/>
      <c r="G11" s="41" t="s">
        <v>61</v>
      </c>
      <c r="H11" s="39"/>
      <c r="I11" s="39"/>
      <c r="J11" s="42" t="s">
        <v>411</v>
      </c>
      <c r="K11" s="49"/>
      <c r="L11" s="52" t="s">
        <v>412</v>
      </c>
      <c r="M11" s="47">
        <f t="shared" si="2"/>
        <v>0.5</v>
      </c>
    </row>
    <row r="12" ht="14.25" customHeight="1">
      <c r="B12" s="16"/>
      <c r="C12" s="56" t="s">
        <v>42</v>
      </c>
      <c r="D12" s="16"/>
      <c r="E12" s="16"/>
      <c r="F12" s="16"/>
      <c r="G12" s="16"/>
      <c r="H12" s="16"/>
      <c r="I12" s="16"/>
      <c r="J12" s="16"/>
      <c r="K12" s="16"/>
      <c r="L12" s="17" t="s">
        <v>39</v>
      </c>
      <c r="M12" s="57">
        <f>SUM(M2:M11)</f>
        <v>2.25</v>
      </c>
    </row>
    <row r="13" ht="14.25" customHeight="1">
      <c r="C13" s="73" t="str">
        <f>HYPERLINK("http://www.bahrain.bh","http://www.oman.om")</f>
        <v>http://www.oman.om</v>
      </c>
      <c r="L13" s="20" t="s">
        <v>28</v>
      </c>
      <c r="M13" s="57">
        <f>COUNT(M2:M11)</f>
        <v>7</v>
      </c>
    </row>
    <row r="14" ht="14.25" customHeight="1">
      <c r="L14" s="20" t="s">
        <v>27</v>
      </c>
      <c r="M14" s="58">
        <f>M12/COUNT(M2:M11)</f>
        <v>0.3214285714</v>
      </c>
    </row>
    <row r="15">
      <c r="M15" s="12">
        <f>SUM(M6:M11)</f>
        <v>2.25</v>
      </c>
    </row>
    <row r="16">
      <c r="M16" s="12">
        <f>COUNT(M6:M11)</f>
        <v>6</v>
      </c>
    </row>
    <row r="17">
      <c r="M17" s="58">
        <f>M15/COUNT(M5:M14)</f>
        <v>0.25</v>
      </c>
    </row>
    <row r="19">
      <c r="L19" s="98"/>
    </row>
    <row r="20" ht="14.25" customHeight="1">
      <c r="K20" s="32"/>
      <c r="L20" s="63"/>
      <c r="M20" s="62"/>
    </row>
    <row r="21">
      <c r="K21" s="32"/>
      <c r="L21" s="65"/>
      <c r="M21" s="62"/>
    </row>
    <row r="22">
      <c r="L22" s="16"/>
    </row>
    <row r="23">
      <c r="L23" s="74" t="s">
        <v>415</v>
      </c>
    </row>
    <row r="24" ht="14.25" customHeight="1">
      <c r="K24" s="32"/>
      <c r="L24" s="52" t="s">
        <v>416</v>
      </c>
      <c r="M24" s="62"/>
    </row>
    <row r="25">
      <c r="L25" s="75" t="s">
        <v>414</v>
      </c>
    </row>
    <row r="26" ht="14.25" customHeight="1">
      <c r="K26" s="32"/>
      <c r="L26" s="54" t="s">
        <v>417</v>
      </c>
      <c r="M26" s="62"/>
    </row>
    <row r="27">
      <c r="L27" s="75" t="s">
        <v>418</v>
      </c>
    </row>
    <row r="28" ht="14.25" customHeight="1">
      <c r="K28" s="32"/>
      <c r="L28" s="52" t="s">
        <v>419</v>
      </c>
      <c r="M28" s="62"/>
    </row>
  </sheetData>
  <mergeCells count="1">
    <mergeCell ref="B1:C1"/>
  </mergeCells>
  <hyperlinks>
    <hyperlink r:id="rId1" ref="L7"/>
    <hyperlink r:id="rId2" ref="L8"/>
    <hyperlink r:id="rId3" ref="L9"/>
    <hyperlink r:id="rId4" ref="L10"/>
    <hyperlink r:id="rId5" ref="L11"/>
    <hyperlink r:id="rId6" ref="L23"/>
    <hyperlink r:id="rId7" ref="L24"/>
    <hyperlink r:id="rId8" ref="L25"/>
    <hyperlink r:id="rId9" ref="L26"/>
    <hyperlink r:id="rId10" ref="L27"/>
    <hyperlink r:id="rId11" ref="L28"/>
  </hyperlinks>
  <drawing r:id="rId12"/>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420</v>
      </c>
      <c r="C1" s="2"/>
      <c r="D1" s="67" t="s">
        <v>109</v>
      </c>
      <c r="E1" s="68" t="s">
        <v>110</v>
      </c>
      <c r="F1" s="35" t="s">
        <v>52</v>
      </c>
      <c r="G1" s="35" t="s">
        <v>53</v>
      </c>
      <c r="H1" s="35" t="s">
        <v>54</v>
      </c>
      <c r="I1" s="35" t="s">
        <v>55</v>
      </c>
      <c r="J1" s="35" t="s">
        <v>56</v>
      </c>
      <c r="K1" s="35" t="s">
        <v>57</v>
      </c>
      <c r="L1" s="36" t="s">
        <v>58</v>
      </c>
      <c r="M1" s="62"/>
    </row>
    <row r="2" ht="27.75" customHeight="1">
      <c r="A2" s="38" t="s">
        <v>421</v>
      </c>
      <c r="B2" s="8">
        <v>1.0</v>
      </c>
      <c r="C2" s="9" t="s">
        <v>29</v>
      </c>
      <c r="D2" s="40"/>
      <c r="E2" s="39"/>
      <c r="F2" s="41" t="s">
        <v>61</v>
      </c>
      <c r="G2" s="39"/>
      <c r="H2" s="45"/>
      <c r="I2" s="45"/>
      <c r="J2" s="42" t="s">
        <v>422</v>
      </c>
      <c r="K2" s="86" t="s">
        <v>423</v>
      </c>
      <c r="L2" s="114"/>
      <c r="M2" s="47">
        <f t="shared" ref="M2:M4" si="1">IF(E2="X",0,IF(F2="X",0.25,IF(G2="X",0.5,IF(H2="X",0.75,IF(I2="X",1)))))</f>
        <v>0.25</v>
      </c>
    </row>
    <row r="3" ht="42.0" customHeight="1">
      <c r="A3" s="38" t="s">
        <v>421</v>
      </c>
      <c r="B3" s="8">
        <v>2.0</v>
      </c>
      <c r="C3" s="13" t="s">
        <v>30</v>
      </c>
      <c r="D3" s="45"/>
      <c r="E3" s="39"/>
      <c r="F3" s="45"/>
      <c r="G3" s="41" t="s">
        <v>61</v>
      </c>
      <c r="H3" s="45"/>
      <c r="I3" s="45"/>
      <c r="J3" s="42" t="s">
        <v>424</v>
      </c>
      <c r="K3" s="13" t="s">
        <v>425</v>
      </c>
      <c r="L3" s="45"/>
      <c r="M3" s="47">
        <f t="shared" si="1"/>
        <v>0.5</v>
      </c>
    </row>
    <row r="4" ht="27.75" customHeight="1">
      <c r="A4" s="38" t="s">
        <v>421</v>
      </c>
      <c r="B4" s="8">
        <v>3.0</v>
      </c>
      <c r="C4" s="13" t="s">
        <v>31</v>
      </c>
      <c r="D4" s="45"/>
      <c r="E4" s="39"/>
      <c r="F4" s="45"/>
      <c r="G4" s="41" t="s">
        <v>61</v>
      </c>
      <c r="H4" s="45"/>
      <c r="I4" s="45"/>
      <c r="J4" s="42" t="s">
        <v>426</v>
      </c>
      <c r="K4" s="49"/>
      <c r="L4" s="115"/>
      <c r="M4" s="47">
        <f t="shared" si="1"/>
        <v>0.5</v>
      </c>
    </row>
    <row r="5" ht="14.25" customHeight="1">
      <c r="A5" s="38" t="s">
        <v>421</v>
      </c>
      <c r="B5" s="8">
        <v>4.0</v>
      </c>
      <c r="C5" s="13" t="s">
        <v>69</v>
      </c>
      <c r="D5" s="41" t="s">
        <v>61</v>
      </c>
      <c r="E5" s="39"/>
      <c r="F5" s="39"/>
      <c r="G5" s="45"/>
      <c r="H5" s="45"/>
      <c r="I5" s="45"/>
      <c r="J5" s="49"/>
      <c r="K5" s="42" t="s">
        <v>51</v>
      </c>
      <c r="L5" s="116"/>
      <c r="M5" s="47" t="b">
        <f>if(E5="x",0,if(F5="x",0.25,if(G5="x",0.5,if(H5="x",0.75,if(I5="x",1)))))</f>
        <v>0</v>
      </c>
    </row>
    <row r="6" ht="69.75" customHeight="1">
      <c r="A6" s="38" t="s">
        <v>421</v>
      </c>
      <c r="B6" s="8">
        <v>5.0</v>
      </c>
      <c r="C6" s="13" t="s">
        <v>33</v>
      </c>
      <c r="D6" s="45"/>
      <c r="E6" s="39"/>
      <c r="F6" s="45"/>
      <c r="G6" s="39"/>
      <c r="H6" s="45"/>
      <c r="I6" s="41" t="s">
        <v>61</v>
      </c>
      <c r="J6" s="42" t="s">
        <v>328</v>
      </c>
      <c r="K6" s="42" t="s">
        <v>427</v>
      </c>
      <c r="L6" s="45"/>
      <c r="M6" s="47">
        <f t="shared" ref="M6:M11" si="2">IF(E6="X",0,IF(F6="X",0.25,IF(G6="X",0.5,IF(H6="X",0.75,IF(I6="X",1)))))</f>
        <v>1</v>
      </c>
    </row>
    <row r="7" ht="14.25" customHeight="1">
      <c r="A7" s="38" t="s">
        <v>421</v>
      </c>
      <c r="B7" s="8">
        <v>6.0</v>
      </c>
      <c r="C7" s="9" t="s">
        <v>34</v>
      </c>
      <c r="D7" s="40"/>
      <c r="E7" s="39"/>
      <c r="F7" s="40"/>
      <c r="G7" s="39"/>
      <c r="H7" s="40"/>
      <c r="I7" s="41" t="s">
        <v>61</v>
      </c>
      <c r="J7" s="43" t="s">
        <v>328</v>
      </c>
      <c r="K7" s="66"/>
      <c r="L7" s="40"/>
      <c r="M7" s="47">
        <f t="shared" si="2"/>
        <v>1</v>
      </c>
    </row>
    <row r="8" ht="14.25" customHeight="1">
      <c r="A8" s="38" t="s">
        <v>421</v>
      </c>
      <c r="B8" s="8">
        <v>7.0</v>
      </c>
      <c r="C8" s="13" t="s">
        <v>76</v>
      </c>
      <c r="D8" s="45"/>
      <c r="E8" s="41" t="s">
        <v>61</v>
      </c>
      <c r="F8" s="39"/>
      <c r="G8" s="45"/>
      <c r="H8" s="45"/>
      <c r="I8" s="45"/>
      <c r="J8" s="49"/>
      <c r="K8" s="42" t="s">
        <v>428</v>
      </c>
      <c r="L8" s="65"/>
      <c r="M8" s="47">
        <f t="shared" si="2"/>
        <v>0</v>
      </c>
    </row>
    <row r="9" ht="27.75" customHeight="1">
      <c r="A9" s="38" t="s">
        <v>421</v>
      </c>
      <c r="B9" s="8">
        <v>8.0</v>
      </c>
      <c r="C9" s="13" t="s">
        <v>36</v>
      </c>
      <c r="D9" s="45"/>
      <c r="E9" s="39"/>
      <c r="F9" s="41" t="s">
        <v>61</v>
      </c>
      <c r="G9" s="45"/>
      <c r="H9" s="39"/>
      <c r="I9" s="45"/>
      <c r="J9" s="42" t="s">
        <v>429</v>
      </c>
      <c r="K9" s="49"/>
      <c r="L9" s="45"/>
      <c r="M9" s="47">
        <f t="shared" si="2"/>
        <v>0.25</v>
      </c>
    </row>
    <row r="10" ht="14.25" customHeight="1">
      <c r="A10" s="38" t="s">
        <v>421</v>
      </c>
      <c r="B10" s="8">
        <v>9.0</v>
      </c>
      <c r="C10" s="13" t="s">
        <v>37</v>
      </c>
      <c r="D10" s="45"/>
      <c r="E10" s="41" t="s">
        <v>61</v>
      </c>
      <c r="F10" s="45"/>
      <c r="G10" s="45"/>
      <c r="H10" s="45"/>
      <c r="I10" s="45"/>
      <c r="J10" s="63"/>
      <c r="K10" s="42" t="s">
        <v>428</v>
      </c>
      <c r="L10" s="65"/>
      <c r="M10" s="47">
        <f t="shared" si="2"/>
        <v>0</v>
      </c>
    </row>
    <row r="11" ht="14.25" customHeight="1">
      <c r="A11" s="38" t="s">
        <v>421</v>
      </c>
      <c r="B11" s="8">
        <v>10.0</v>
      </c>
      <c r="C11" s="9" t="s">
        <v>38</v>
      </c>
      <c r="D11" s="40"/>
      <c r="E11" s="39"/>
      <c r="F11" s="40"/>
      <c r="G11" s="41" t="s">
        <v>61</v>
      </c>
      <c r="H11" s="40"/>
      <c r="I11" s="39"/>
      <c r="J11" s="42" t="s">
        <v>328</v>
      </c>
      <c r="K11" s="42" t="s">
        <v>430</v>
      </c>
      <c r="L11" s="40"/>
      <c r="M11" s="47">
        <f t="shared" si="2"/>
        <v>0.5</v>
      </c>
    </row>
    <row r="12" ht="14.25" customHeight="1">
      <c r="B12" s="16"/>
      <c r="C12" s="56" t="s">
        <v>42</v>
      </c>
      <c r="D12" s="16"/>
      <c r="E12" s="16"/>
      <c r="F12" s="16"/>
      <c r="G12" s="16"/>
      <c r="H12" s="16"/>
      <c r="I12" s="16"/>
      <c r="J12" s="16"/>
      <c r="K12" s="16"/>
      <c r="L12" s="16"/>
      <c r="M12" s="57">
        <f>SUM(M2:M11)</f>
        <v>4</v>
      </c>
    </row>
    <row r="13" ht="14.25" customHeight="1">
      <c r="M13" s="57">
        <f>COUNT(M2:M11)</f>
        <v>9</v>
      </c>
    </row>
    <row r="14" ht="14.25" customHeight="1">
      <c r="M14" s="58">
        <f>M12/M13</f>
        <v>0.4444444444</v>
      </c>
    </row>
    <row r="15" ht="14.25" customHeight="1">
      <c r="M15" s="12">
        <f>SUM(M6:M11)</f>
        <v>2.75</v>
      </c>
    </row>
    <row r="16" ht="14.25" customHeight="1">
      <c r="M16" s="12">
        <f>COUNT(M6:M11)</f>
        <v>6</v>
      </c>
    </row>
    <row r="17" ht="14.25" customHeight="1">
      <c r="L17" s="98"/>
      <c r="M17" s="58">
        <f>M15/COUNT(M5:M14)</f>
        <v>0.3055555556</v>
      </c>
    </row>
    <row r="18" ht="14.25" customHeight="1">
      <c r="K18" s="32"/>
      <c r="L18" s="117" t="s">
        <v>431</v>
      </c>
      <c r="M18" s="62"/>
    </row>
    <row r="19" ht="14.25" customHeight="1">
      <c r="K19" s="32"/>
      <c r="L19" s="54" t="s">
        <v>432</v>
      </c>
      <c r="M19" s="62"/>
    </row>
    <row r="20">
      <c r="K20" s="32"/>
      <c r="L20" s="117" t="s">
        <v>433</v>
      </c>
      <c r="M20" s="62"/>
    </row>
    <row r="21">
      <c r="K21" s="32"/>
      <c r="L21" s="116"/>
      <c r="M21" s="62"/>
    </row>
    <row r="22" ht="14.25" customHeight="1">
      <c r="K22" s="32"/>
      <c r="L22" s="54" t="s">
        <v>434</v>
      </c>
      <c r="M22" s="62"/>
    </row>
    <row r="23" ht="14.25" customHeight="1">
      <c r="K23" s="32"/>
      <c r="L23" s="52" t="s">
        <v>435</v>
      </c>
      <c r="M23" s="62"/>
    </row>
    <row r="24">
      <c r="K24" s="32"/>
      <c r="L24" s="65"/>
      <c r="M24" s="62"/>
    </row>
    <row r="25" ht="14.25" customHeight="1">
      <c r="K25" s="32"/>
      <c r="L25" s="54" t="s">
        <v>436</v>
      </c>
      <c r="M25" s="62"/>
    </row>
    <row r="26">
      <c r="K26" s="32"/>
      <c r="L26" s="65"/>
      <c r="M26" s="62"/>
    </row>
    <row r="27" ht="14.25" customHeight="1">
      <c r="K27" s="32"/>
      <c r="L27" s="52" t="s">
        <v>437</v>
      </c>
      <c r="M27" s="62"/>
    </row>
  </sheetData>
  <mergeCells count="1">
    <mergeCell ref="B1:C1"/>
  </mergeCells>
  <hyperlinks>
    <hyperlink r:id="rId1" ref="L18"/>
    <hyperlink r:id="rId2" ref="L19"/>
    <hyperlink r:id="rId3" ref="L20"/>
    <hyperlink r:id="rId4" ref="L22"/>
    <hyperlink r:id="rId5" ref="L23"/>
    <hyperlink r:id="rId6" ref="L25"/>
    <hyperlink r:id="rId7" ref="L27"/>
  </hyperlinks>
  <drawing r:id="rId8"/>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4.25"/>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438</v>
      </c>
      <c r="C1" s="2"/>
      <c r="D1" s="67" t="s">
        <v>109</v>
      </c>
      <c r="E1" s="68" t="s">
        <v>110</v>
      </c>
      <c r="F1" s="35" t="s">
        <v>52</v>
      </c>
      <c r="G1" s="35" t="s">
        <v>53</v>
      </c>
      <c r="H1" s="35" t="s">
        <v>54</v>
      </c>
      <c r="I1" s="35" t="s">
        <v>55</v>
      </c>
      <c r="J1" s="35" t="s">
        <v>56</v>
      </c>
      <c r="K1" s="35" t="s">
        <v>57</v>
      </c>
      <c r="L1" s="36" t="s">
        <v>58</v>
      </c>
      <c r="M1" s="37" t="s">
        <v>59</v>
      </c>
    </row>
    <row r="2" ht="14.25" customHeight="1">
      <c r="A2" s="38" t="s">
        <v>439</v>
      </c>
      <c r="B2" s="8">
        <v>1.0</v>
      </c>
      <c r="C2" s="9" t="s">
        <v>29</v>
      </c>
      <c r="D2" s="39"/>
      <c r="E2" s="39"/>
      <c r="F2" s="39"/>
      <c r="G2" s="39"/>
      <c r="H2" s="39"/>
      <c r="I2" s="39"/>
      <c r="J2" s="49"/>
      <c r="K2" s="9" t="s">
        <v>440</v>
      </c>
      <c r="L2" s="72"/>
      <c r="M2" s="12" t="b">
        <f>if(E2="x",0,if(F2="x",0.25,if(G2="x",0.5,if(H2="x",0.75,if(I2="x",1)))))</f>
        <v>0</v>
      </c>
    </row>
    <row r="3" ht="56.25" customHeight="1">
      <c r="A3" s="38" t="s">
        <v>439</v>
      </c>
      <c r="B3" s="8">
        <v>2.0</v>
      </c>
      <c r="C3" s="13" t="s">
        <v>30</v>
      </c>
      <c r="D3" s="39"/>
      <c r="E3" s="45"/>
      <c r="F3" s="41" t="s">
        <v>61</v>
      </c>
      <c r="G3" s="39"/>
      <c r="H3" s="39"/>
      <c r="I3" s="39"/>
      <c r="J3" s="42" t="s">
        <v>441</v>
      </c>
      <c r="K3" s="42" t="s">
        <v>442</v>
      </c>
      <c r="L3" s="64" t="s">
        <v>443</v>
      </c>
      <c r="M3" s="47">
        <f>IF(E3="X",0,IF(F3="X",0.25,IF(G3="X",0.5,IF(H3="X",0.75,IF(I3="X",1)))))</f>
        <v>0.25</v>
      </c>
    </row>
    <row r="4" ht="14.25" customHeight="1">
      <c r="A4" s="38" t="s">
        <v>439</v>
      </c>
      <c r="B4" s="8">
        <v>3.0</v>
      </c>
      <c r="C4" s="13" t="s">
        <v>31</v>
      </c>
      <c r="D4" s="39"/>
      <c r="E4" s="45"/>
      <c r="F4" s="39"/>
      <c r="G4" s="39"/>
      <c r="H4" s="39"/>
      <c r="I4" s="39"/>
      <c r="J4" s="49"/>
      <c r="K4" s="49"/>
      <c r="L4" s="65"/>
      <c r="M4" s="47" t="b">
        <f t="shared" ref="M4:M5" si="1">if(E4="x",0,if(F4="x",0.25,if(G4="x",0.5,if(H4="x",0.75,if(I4="x",1)))))</f>
        <v>0</v>
      </c>
    </row>
    <row r="5" ht="14.25" customHeight="1">
      <c r="A5" s="38" t="s">
        <v>439</v>
      </c>
      <c r="B5" s="8">
        <v>4.0</v>
      </c>
      <c r="C5" s="13" t="s">
        <v>69</v>
      </c>
      <c r="D5" s="39"/>
      <c r="E5" s="45"/>
      <c r="F5" s="39"/>
      <c r="G5" s="39"/>
      <c r="H5" s="39"/>
      <c r="I5" s="39"/>
      <c r="J5" s="49"/>
      <c r="K5" s="49"/>
      <c r="L5" s="50"/>
      <c r="M5" s="12" t="b">
        <f t="shared" si="1"/>
        <v>0</v>
      </c>
    </row>
    <row r="6" ht="14.25" customHeight="1">
      <c r="A6" s="38" t="s">
        <v>439</v>
      </c>
      <c r="B6" s="8">
        <v>5.0</v>
      </c>
      <c r="C6" s="13" t="s">
        <v>33</v>
      </c>
      <c r="D6" s="39"/>
      <c r="E6" s="45"/>
      <c r="F6" s="39"/>
      <c r="G6" s="41" t="s">
        <v>61</v>
      </c>
      <c r="H6" s="39"/>
      <c r="I6" s="39"/>
      <c r="J6" s="42" t="s">
        <v>328</v>
      </c>
      <c r="K6" s="49"/>
      <c r="L6" s="101"/>
      <c r="M6" s="12">
        <f t="shared" ref="M6:M11" si="2">IF(E6="X",0,IF(F6="X",0.25,IF(G6="X",0.5,IF(H6="X",0.75,IF(I6="X",1)))))</f>
        <v>0.5</v>
      </c>
    </row>
    <row r="7" ht="14.25" customHeight="1">
      <c r="A7" s="38" t="s">
        <v>439</v>
      </c>
      <c r="B7" s="8">
        <v>6.0</v>
      </c>
      <c r="C7" s="9" t="s">
        <v>34</v>
      </c>
      <c r="D7" s="39"/>
      <c r="E7" s="39"/>
      <c r="F7" s="39"/>
      <c r="G7" s="41" t="s">
        <v>61</v>
      </c>
      <c r="H7" s="39"/>
      <c r="I7" s="39"/>
      <c r="J7" s="49"/>
      <c r="K7" s="49"/>
      <c r="L7" s="40"/>
      <c r="M7" s="47">
        <f t="shared" si="2"/>
        <v>0.5</v>
      </c>
    </row>
    <row r="8" ht="84.0" customHeight="1">
      <c r="A8" s="38" t="s">
        <v>439</v>
      </c>
      <c r="B8" s="8">
        <v>7.0</v>
      </c>
      <c r="C8" s="13" t="s">
        <v>76</v>
      </c>
      <c r="D8" s="39"/>
      <c r="E8" s="41" t="s">
        <v>61</v>
      </c>
      <c r="F8" s="39"/>
      <c r="G8" s="39"/>
      <c r="H8" s="39"/>
      <c r="I8" s="39"/>
      <c r="J8" s="42" t="s">
        <v>328</v>
      </c>
      <c r="K8" s="42" t="s">
        <v>444</v>
      </c>
      <c r="L8" s="72"/>
      <c r="M8" s="12">
        <f t="shared" si="2"/>
        <v>0</v>
      </c>
    </row>
    <row r="9" ht="14.25" customHeight="1">
      <c r="A9" s="38" t="s">
        <v>439</v>
      </c>
      <c r="B9" s="8">
        <v>8.0</v>
      </c>
      <c r="C9" s="13" t="s">
        <v>36</v>
      </c>
      <c r="D9" s="39"/>
      <c r="E9" s="45"/>
      <c r="F9" s="39"/>
      <c r="G9" s="41" t="s">
        <v>61</v>
      </c>
      <c r="H9" s="39"/>
      <c r="I9" s="39"/>
      <c r="J9" s="49"/>
      <c r="K9" s="42" t="s">
        <v>445</v>
      </c>
      <c r="L9" s="45"/>
      <c r="M9" s="47">
        <f t="shared" si="2"/>
        <v>0.5</v>
      </c>
    </row>
    <row r="10" ht="27.75" customHeight="1">
      <c r="A10" s="38" t="s">
        <v>439</v>
      </c>
      <c r="B10" s="8">
        <v>9.0</v>
      </c>
      <c r="C10" s="13" t="s">
        <v>37</v>
      </c>
      <c r="D10" s="39"/>
      <c r="E10" s="39"/>
      <c r="F10" s="39"/>
      <c r="G10" s="39"/>
      <c r="H10" s="39"/>
      <c r="I10" s="41" t="s">
        <v>61</v>
      </c>
      <c r="J10" s="49"/>
      <c r="K10" s="42" t="s">
        <v>446</v>
      </c>
      <c r="L10" s="72"/>
      <c r="M10" s="12">
        <f t="shared" si="2"/>
        <v>1</v>
      </c>
    </row>
    <row r="11" ht="14.25" customHeight="1">
      <c r="A11" s="38" t="s">
        <v>439</v>
      </c>
      <c r="B11" s="8">
        <v>10.0</v>
      </c>
      <c r="C11" s="9" t="s">
        <v>38</v>
      </c>
      <c r="D11" s="39"/>
      <c r="E11" s="40"/>
      <c r="F11" s="39"/>
      <c r="G11" s="41" t="s">
        <v>61</v>
      </c>
      <c r="H11" s="39"/>
      <c r="I11" s="39"/>
      <c r="J11" s="49"/>
      <c r="K11" s="49"/>
      <c r="L11" s="40"/>
      <c r="M11" s="47">
        <f t="shared" si="2"/>
        <v>0.5</v>
      </c>
    </row>
    <row r="12" ht="14.25" customHeight="1">
      <c r="B12" s="16"/>
      <c r="C12" s="56" t="s">
        <v>42</v>
      </c>
      <c r="D12" s="16"/>
      <c r="E12" s="16"/>
      <c r="F12" s="16"/>
      <c r="G12" s="16"/>
      <c r="H12" s="16"/>
      <c r="I12" s="16"/>
      <c r="J12" s="16"/>
      <c r="K12" s="16"/>
      <c r="L12" s="17" t="s">
        <v>39</v>
      </c>
      <c r="M12" s="57">
        <f>SUM(M2:M11)</f>
        <v>3.25</v>
      </c>
    </row>
    <row r="13" ht="14.25" customHeight="1">
      <c r="L13" s="20" t="s">
        <v>28</v>
      </c>
      <c r="M13" s="57">
        <f>COUNT(M2:M11)</f>
        <v>7</v>
      </c>
    </row>
    <row r="14" ht="14.25" customHeight="1">
      <c r="L14" s="20" t="s">
        <v>27</v>
      </c>
      <c r="M14" s="58">
        <f>M12/COUNT(M2:M11)</f>
        <v>0.4642857143</v>
      </c>
    </row>
    <row r="15">
      <c r="M15" s="12">
        <f>SUM(M6:M11)</f>
        <v>3</v>
      </c>
    </row>
    <row r="16">
      <c r="M16" s="12">
        <f>COUNT(M6:M11)</f>
        <v>6</v>
      </c>
    </row>
    <row r="17">
      <c r="M17" s="58">
        <f>M15/COUNT(M5:M14)</f>
        <v>0.3333333333</v>
      </c>
    </row>
    <row r="18">
      <c r="L18" s="98"/>
    </row>
    <row r="19" ht="27.75" customHeight="1">
      <c r="K19" s="32"/>
      <c r="L19" s="64" t="s">
        <v>443</v>
      </c>
      <c r="M19" s="62"/>
    </row>
    <row r="20">
      <c r="K20" s="32"/>
      <c r="L20" s="65"/>
      <c r="M20" s="62"/>
    </row>
    <row r="21">
      <c r="L21" s="16"/>
    </row>
    <row r="22">
      <c r="L22" s="74" t="s">
        <v>447</v>
      </c>
    </row>
    <row r="23" ht="14.25" customHeight="1">
      <c r="K23" s="32"/>
      <c r="L23" s="52" t="s">
        <v>448</v>
      </c>
      <c r="M23" s="62"/>
    </row>
    <row r="24">
      <c r="L24" s="75" t="s">
        <v>449</v>
      </c>
    </row>
    <row r="25" ht="14.25" customHeight="1">
      <c r="K25" s="32"/>
      <c r="L25" s="54" t="s">
        <v>450</v>
      </c>
      <c r="M25" s="62"/>
    </row>
    <row r="26">
      <c r="L26" s="75" t="s">
        <v>451</v>
      </c>
    </row>
    <row r="27" ht="14.25" customHeight="1">
      <c r="K27" s="32"/>
      <c r="L27" s="52" t="s">
        <v>448</v>
      </c>
      <c r="M27" s="62"/>
    </row>
  </sheetData>
  <mergeCells count="1">
    <mergeCell ref="B1:C1"/>
  </mergeCells>
  <hyperlinks>
    <hyperlink r:id="rId1" ref="L3"/>
    <hyperlink r:id="rId2" ref="L19"/>
    <hyperlink r:id="rId3" ref="L22"/>
    <hyperlink r:id="rId4" ref="L23"/>
    <hyperlink r:id="rId5" ref="L24"/>
    <hyperlink r:id="rId6" ref="L25"/>
    <hyperlink r:id="rId7" ref="L26"/>
    <hyperlink r:id="rId8" ref="L27"/>
  </hyperlinks>
  <drawing r:id="rId9"/>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4.88"/>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 customWidth="1" hidden="1" min="14" max="22" width="9.13"/>
  </cols>
  <sheetData>
    <row r="1" ht="135.75" customHeight="1">
      <c r="A1" s="32"/>
      <c r="B1" s="118" t="s">
        <v>452</v>
      </c>
      <c r="C1" s="119"/>
      <c r="D1" s="68" t="s">
        <v>109</v>
      </c>
      <c r="E1" s="68" t="s">
        <v>110</v>
      </c>
      <c r="F1" s="35" t="s">
        <v>52</v>
      </c>
      <c r="G1" s="35" t="s">
        <v>53</v>
      </c>
      <c r="H1" s="35" t="s">
        <v>54</v>
      </c>
      <c r="I1" s="35" t="s">
        <v>55</v>
      </c>
      <c r="J1" s="35" t="s">
        <v>56</v>
      </c>
      <c r="K1" s="35" t="s">
        <v>57</v>
      </c>
      <c r="L1" s="36" t="s">
        <v>58</v>
      </c>
      <c r="M1" s="37" t="s">
        <v>59</v>
      </c>
      <c r="P1" s="31" t="s">
        <v>453</v>
      </c>
      <c r="Q1" s="31" t="s">
        <v>454</v>
      </c>
      <c r="S1" s="30" t="s">
        <v>455</v>
      </c>
    </row>
    <row r="2" ht="65.25" customHeight="1">
      <c r="A2" s="38" t="s">
        <v>456</v>
      </c>
      <c r="B2" s="8">
        <v>1.0</v>
      </c>
      <c r="C2" s="9" t="s">
        <v>29</v>
      </c>
      <c r="D2" s="39"/>
      <c r="E2" s="40"/>
      <c r="F2" s="39"/>
      <c r="G2" s="39"/>
      <c r="H2" s="39"/>
      <c r="I2" s="39"/>
      <c r="J2" s="49"/>
      <c r="K2" s="9" t="s">
        <v>457</v>
      </c>
      <c r="L2" s="44" t="str">
        <f>HYPERLINK("http://www.ifaq.gov.sg/eld/apps/fcd_faqmain.aspx","http://www.ifaq.gov.sg/eld/apps/fcd_faqmain.aspx")</f>
        <v>http://www.ifaq.gov.sg/eld/apps/fcd_faqmain.aspx</v>
      </c>
      <c r="M2" s="12" t="b">
        <f>if(E2="x",0,if(F2="x",0.25,if(G2="x",0.5,if(H2="x",0.75,if(I2="x",1)))))</f>
        <v>0</v>
      </c>
      <c r="N2" s="12">
        <f t="shared" ref="N2:O2" si="1">B2</f>
        <v>1</v>
      </c>
      <c r="O2" s="120" t="str">
        <f t="shared" si="1"/>
        <v>Enroll  for the first time in Government elections</v>
      </c>
    </row>
    <row r="3" ht="39.0" customHeight="1">
      <c r="A3" s="38" t="s">
        <v>456</v>
      </c>
      <c r="B3" s="8">
        <v>2.0</v>
      </c>
      <c r="C3" s="13" t="s">
        <v>30</v>
      </c>
      <c r="D3" s="39"/>
      <c r="E3" s="45"/>
      <c r="F3" s="39"/>
      <c r="G3" s="39"/>
      <c r="H3" s="39"/>
      <c r="I3" s="41" t="s">
        <v>61</v>
      </c>
      <c r="J3" s="42" t="s">
        <v>458</v>
      </c>
      <c r="K3" s="49"/>
      <c r="L3" s="64" t="s">
        <v>459</v>
      </c>
      <c r="M3" s="47">
        <f t="shared" ref="M3:M4" si="3">IF(E3="X",0,IF(F3="X",0.25,IF(G3="X",0.5,IF(H3="X",0.75,IF(I3="X",1)))))</f>
        <v>1</v>
      </c>
      <c r="N3" s="12">
        <f t="shared" ref="N3:O3" si="2">B3</f>
        <v>2</v>
      </c>
      <c r="O3" s="12" t="str">
        <f t="shared" si="2"/>
        <v>Complete and lodge personal income tax return</v>
      </c>
      <c r="P3" s="121">
        <v>1651.701</v>
      </c>
      <c r="Q3" s="61">
        <f t="shared" ref="Q3:Q4" si="5">P3/F$16</f>
        <v>0.5318206757</v>
      </c>
      <c r="R3" s="122" t="s">
        <v>460</v>
      </c>
      <c r="S3" s="30">
        <v>890.178</v>
      </c>
      <c r="T3" s="104">
        <f>S3/(P3-U3)</f>
        <v>0.7956706296</v>
      </c>
      <c r="U3" s="30">
        <v>532.924</v>
      </c>
      <c r="V3" s="12">
        <f>S3+U3</f>
        <v>1423.102</v>
      </c>
    </row>
    <row r="4" ht="39.0" customHeight="1">
      <c r="A4" s="38" t="s">
        <v>456</v>
      </c>
      <c r="B4" s="8">
        <v>3.0</v>
      </c>
      <c r="C4" s="13" t="s">
        <v>31</v>
      </c>
      <c r="D4" s="39"/>
      <c r="E4" s="45"/>
      <c r="F4" s="41" t="s">
        <v>61</v>
      </c>
      <c r="G4" s="39"/>
      <c r="H4" s="39"/>
      <c r="I4" s="39"/>
      <c r="J4" s="49"/>
      <c r="K4" s="49"/>
      <c r="L4" s="48" t="s">
        <v>461</v>
      </c>
      <c r="M4" s="47">
        <f t="shared" si="3"/>
        <v>0.25</v>
      </c>
      <c r="N4" s="12">
        <f t="shared" ref="N4:O4" si="4">B4</f>
        <v>3</v>
      </c>
      <c r="O4" s="120" t="str">
        <f t="shared" si="4"/>
        <v>Obtain unemployment benefits</v>
      </c>
      <c r="P4" s="30">
        <v>52.5</v>
      </c>
      <c r="Q4" s="61">
        <f t="shared" si="5"/>
        <v>0.01690414032</v>
      </c>
    </row>
    <row r="5" ht="42.0" customHeight="1">
      <c r="A5" s="38" t="s">
        <v>456</v>
      </c>
      <c r="B5" s="8">
        <v>4.0</v>
      </c>
      <c r="C5" s="13" t="s">
        <v>32</v>
      </c>
      <c r="D5" s="39"/>
      <c r="E5" s="45"/>
      <c r="F5" s="39"/>
      <c r="G5" s="39"/>
      <c r="H5" s="39"/>
      <c r="I5" s="39"/>
      <c r="J5" s="49"/>
      <c r="K5" s="42" t="s">
        <v>462</v>
      </c>
      <c r="L5" s="50"/>
      <c r="M5" s="12" t="b">
        <f>if(E5="x",0,if(F5="x",0.25,if(G5="x",0.5,if(H5="x",0.75,if(I5="x",1)))))</f>
        <v>0</v>
      </c>
      <c r="N5" s="12">
        <f t="shared" ref="N5:O5" si="6">B5</f>
        <v>4</v>
      </c>
      <c r="O5" s="120" t="str">
        <f t="shared" si="6"/>
        <v>Obtain child allowance</v>
      </c>
    </row>
    <row r="6" ht="104.25" customHeight="1">
      <c r="A6" s="38" t="s">
        <v>456</v>
      </c>
      <c r="B6" s="8">
        <v>5.0</v>
      </c>
      <c r="C6" s="13" t="s">
        <v>33</v>
      </c>
      <c r="D6" s="39"/>
      <c r="E6" s="45"/>
      <c r="F6" s="39"/>
      <c r="G6" s="39"/>
      <c r="H6" s="39"/>
      <c r="I6" s="41" t="s">
        <v>61</v>
      </c>
      <c r="J6" s="42" t="s">
        <v>463</v>
      </c>
      <c r="K6" s="49"/>
      <c r="L6" s="51" t="str">
        <f>HYPERLINK("https://www.psi.gov.sg/NASApp/tmf/TMFServlet?app=MHA-SIR-APPLES&amp;isNew=true&amp;Reload=true","https://www.psi.gov.sg/NASApp/tmf/TMFServlet?app=MHA-SIR-APPLES&amp;isNew=true&amp;Reload=true")</f>
        <v>https://www.psi.gov.sg/NASApp/tmf/TMFServlet?app=MHA-SIR-APPLES&amp;isNew=true&amp;Reload=true</v>
      </c>
      <c r="M6" s="12">
        <f>IF(E6="X",0,IF(F6="X",0.25,IF(G6="X",0.5,IF(H6="X",0.75,IF(I6="X",1)))))</f>
        <v>1</v>
      </c>
      <c r="N6" s="12">
        <f t="shared" ref="N6:O6" si="7">B6</f>
        <v>5</v>
      </c>
      <c r="O6" s="120" t="str">
        <f t="shared" si="7"/>
        <v>Renew an international passport</v>
      </c>
      <c r="P6" s="30">
        <v>657.3</v>
      </c>
      <c r="Q6" s="61">
        <f>P6/F$16</f>
        <v>0.2116398368</v>
      </c>
      <c r="R6" s="31" t="s">
        <v>464</v>
      </c>
    </row>
    <row r="7" ht="98.25" customHeight="1">
      <c r="A7" s="38" t="s">
        <v>456</v>
      </c>
      <c r="B7" s="8">
        <v>6.0</v>
      </c>
      <c r="C7" s="9" t="s">
        <v>34</v>
      </c>
      <c r="D7" s="41" t="s">
        <v>61</v>
      </c>
      <c r="E7" s="39"/>
      <c r="F7" s="39"/>
      <c r="G7" s="39"/>
      <c r="H7" s="39"/>
      <c r="I7" s="39"/>
      <c r="J7" s="49"/>
      <c r="K7" s="42" t="s">
        <v>465</v>
      </c>
      <c r="L7" s="55" t="s">
        <v>466</v>
      </c>
      <c r="M7" s="47" t="b">
        <f>if(E7="x",0,if(F7="x",0.25,if(G7="x",0.5,if(H7="x",0.75,if(I7="x",1)))))</f>
        <v>0</v>
      </c>
      <c r="N7" s="12">
        <f t="shared" ref="N7:O7" si="8">B7</f>
        <v>6</v>
      </c>
      <c r="O7" s="120" t="str">
        <f t="shared" si="8"/>
        <v>Renew a driver’s license</v>
      </c>
    </row>
    <row r="8" ht="78.0" customHeight="1">
      <c r="A8" s="38" t="s">
        <v>456</v>
      </c>
      <c r="B8" s="8">
        <v>7.0</v>
      </c>
      <c r="C8" s="13" t="s">
        <v>76</v>
      </c>
      <c r="D8" s="39"/>
      <c r="E8" s="45"/>
      <c r="F8" s="39"/>
      <c r="G8" s="39"/>
      <c r="H8" s="39"/>
      <c r="I8" s="41" t="s">
        <v>61</v>
      </c>
      <c r="J8" s="42" t="s">
        <v>467</v>
      </c>
      <c r="K8" s="49"/>
      <c r="L8" s="46" t="str">
        <f>HYPERLINK("http://www.spf.gov.sg/epc/ePCLinks.html","http://www.spf.gov.sg/epc/ePCLinks.html")</f>
        <v>http://www.spf.gov.sg/epc/ePCLinks.html</v>
      </c>
      <c r="M8" s="47">
        <f t="shared" ref="M8:M11" si="10">IF(E8="X",0,IF(F8="X",0.25,IF(G8="X",0.5,IF(H8="X",0.75,IF(I8="X",1)))))</f>
        <v>1</v>
      </c>
      <c r="N8" s="12">
        <f t="shared" ref="N8:O8" si="9">B8</f>
        <v>7</v>
      </c>
      <c r="O8" s="120" t="str">
        <f t="shared" si="9"/>
        <v>Make an official declaration of theft to the relevant police</v>
      </c>
      <c r="P8" s="30">
        <v>19.56</v>
      </c>
      <c r="Q8" s="61">
        <f t="shared" ref="Q8:Q11" si="12">P8/F$16</f>
        <v>0.006297999709</v>
      </c>
      <c r="R8" s="31" t="s">
        <v>468</v>
      </c>
    </row>
    <row r="9" ht="51.75" customHeight="1">
      <c r="A9" s="38" t="s">
        <v>456</v>
      </c>
      <c r="B9" s="8">
        <v>8.0</v>
      </c>
      <c r="C9" s="13" t="s">
        <v>36</v>
      </c>
      <c r="D9" s="39"/>
      <c r="E9" s="45"/>
      <c r="F9" s="39"/>
      <c r="G9" s="39"/>
      <c r="H9" s="39"/>
      <c r="I9" s="41" t="s">
        <v>61</v>
      </c>
      <c r="J9" s="42" t="s">
        <v>463</v>
      </c>
      <c r="K9" s="49"/>
      <c r="L9" s="64" t="s">
        <v>469</v>
      </c>
      <c r="M9" s="47">
        <f t="shared" si="10"/>
        <v>1</v>
      </c>
      <c r="N9" s="12">
        <f t="shared" ref="N9:O9" si="11">B9</f>
        <v>8</v>
      </c>
      <c r="O9" s="120" t="str">
        <f t="shared" si="11"/>
        <v>Obtain a copy of a birth certificate</v>
      </c>
      <c r="P9" s="30">
        <v>2911.934</v>
      </c>
      <c r="Q9" s="61">
        <f t="shared" si="12"/>
        <v>0.9375950657</v>
      </c>
    </row>
    <row r="10" ht="51.75" customHeight="1">
      <c r="A10" s="38" t="s">
        <v>456</v>
      </c>
      <c r="B10" s="8">
        <v>9.0</v>
      </c>
      <c r="C10" s="13" t="s">
        <v>37</v>
      </c>
      <c r="D10" s="39"/>
      <c r="E10" s="45"/>
      <c r="F10" s="39"/>
      <c r="G10" s="39"/>
      <c r="H10" s="39"/>
      <c r="I10" s="41" t="s">
        <v>61</v>
      </c>
      <c r="J10" s="42" t="s">
        <v>470</v>
      </c>
      <c r="K10" s="49"/>
      <c r="L10" s="53" t="s">
        <v>471</v>
      </c>
      <c r="M10" s="12">
        <f t="shared" si="10"/>
        <v>1</v>
      </c>
      <c r="N10" s="12">
        <f t="shared" ref="N10:O10" si="13">B10</f>
        <v>9</v>
      </c>
      <c r="O10" s="120" t="str">
        <f t="shared" si="13"/>
        <v>Obtain a copy of a marriage certificate</v>
      </c>
      <c r="P10" s="123">
        <f>1844.606+103.129</f>
        <v>1947.735</v>
      </c>
      <c r="Q10" s="61">
        <f t="shared" si="12"/>
        <v>0.6271387762</v>
      </c>
      <c r="R10" s="122" t="s">
        <v>472</v>
      </c>
    </row>
    <row r="11" ht="56.25" customHeight="1">
      <c r="A11" s="38" t="s">
        <v>456</v>
      </c>
      <c r="B11" s="8">
        <v>10.0</v>
      </c>
      <c r="C11" s="9" t="s">
        <v>38</v>
      </c>
      <c r="D11" s="39"/>
      <c r="E11" s="40"/>
      <c r="F11" s="39"/>
      <c r="G11" s="39"/>
      <c r="H11" s="39"/>
      <c r="I11" s="41" t="s">
        <v>61</v>
      </c>
      <c r="J11" s="42" t="s">
        <v>473</v>
      </c>
      <c r="K11" s="42" t="s">
        <v>474</v>
      </c>
      <c r="L11" s="55" t="s">
        <v>475</v>
      </c>
      <c r="M11" s="47">
        <f t="shared" si="10"/>
        <v>1</v>
      </c>
      <c r="N11" s="12">
        <f t="shared" ref="N11:O11" si="14">B11</f>
        <v>10</v>
      </c>
      <c r="O11" s="120" t="str">
        <f t="shared" si="14"/>
        <v>Register a motor vehicle </v>
      </c>
      <c r="P11" s="30">
        <v>584.399</v>
      </c>
      <c r="Q11" s="61">
        <f t="shared" si="12"/>
        <v>0.1881669086</v>
      </c>
      <c r="R11" s="30" t="s">
        <v>476</v>
      </c>
    </row>
    <row r="12" ht="14.25" customHeight="1">
      <c r="B12" s="16"/>
      <c r="C12" s="56" t="s">
        <v>42</v>
      </c>
      <c r="D12" s="16"/>
      <c r="E12" s="16"/>
      <c r="F12" s="16"/>
      <c r="G12" s="16"/>
      <c r="H12" s="16"/>
      <c r="I12" s="16"/>
      <c r="J12" s="16"/>
      <c r="K12" s="16"/>
      <c r="L12" s="17" t="s">
        <v>39</v>
      </c>
      <c r="M12" s="57">
        <f>SUM(M2:M11)</f>
        <v>6.25</v>
      </c>
    </row>
    <row r="13" ht="14.25" customHeight="1">
      <c r="C13" s="92" t="s">
        <v>477</v>
      </c>
      <c r="L13" s="20" t="s">
        <v>28</v>
      </c>
      <c r="M13" s="57">
        <f>COUNT(M2:M11)</f>
        <v>7</v>
      </c>
    </row>
    <row r="14" ht="14.25" customHeight="1">
      <c r="L14" s="20" t="s">
        <v>27</v>
      </c>
      <c r="M14" s="58">
        <f>M12/COUNT(M2:M11)</f>
        <v>0.8928571429</v>
      </c>
    </row>
    <row r="15" ht="14.25" customHeight="1">
      <c r="C15" s="30" t="s">
        <v>478</v>
      </c>
      <c r="F15" s="29">
        <v>3771.7</v>
      </c>
    </row>
    <row r="16">
      <c r="C16" s="30" t="s">
        <v>479</v>
      </c>
      <c r="F16" s="30">
        <v>3105.748</v>
      </c>
    </row>
  </sheetData>
  <hyperlinks>
    <hyperlink r:id="rId1" ref="L3"/>
    <hyperlink r:id="rId2" ref="L4"/>
    <hyperlink r:id="rId3" ref="L7"/>
    <hyperlink r:id="rId4" ref="L9"/>
    <hyperlink r:id="rId5" ref="L10"/>
    <hyperlink r:id="rId6" ref="L11"/>
    <hyperlink r:id="rId7" ref="C13"/>
  </hyperlinks>
  <drawing r:id="rId8"/>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11.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11.13"/>
  </cols>
  <sheetData>
    <row r="1" ht="135.75" customHeight="1">
      <c r="A1" s="32"/>
      <c r="B1" s="1" t="s">
        <v>480</v>
      </c>
      <c r="C1" s="2"/>
      <c r="D1" s="33" t="s">
        <v>127</v>
      </c>
      <c r="E1" s="93" t="s">
        <v>128</v>
      </c>
      <c r="F1" s="35" t="s">
        <v>52</v>
      </c>
      <c r="G1" s="35" t="s">
        <v>53</v>
      </c>
      <c r="H1" s="35" t="s">
        <v>54</v>
      </c>
      <c r="I1" s="35" t="s">
        <v>55</v>
      </c>
      <c r="J1" s="35" t="s">
        <v>56</v>
      </c>
      <c r="K1" s="35" t="s">
        <v>57</v>
      </c>
      <c r="L1" s="36" t="s">
        <v>58</v>
      </c>
      <c r="M1" s="37" t="s">
        <v>59</v>
      </c>
    </row>
    <row r="2" ht="98.25" customHeight="1">
      <c r="A2" s="38" t="s">
        <v>481</v>
      </c>
      <c r="B2" s="8">
        <v>1.0</v>
      </c>
      <c r="C2" s="9" t="s">
        <v>29</v>
      </c>
      <c r="D2" s="41" t="s">
        <v>61</v>
      </c>
      <c r="E2" s="40"/>
      <c r="F2" s="39"/>
      <c r="G2" s="39"/>
      <c r="H2" s="39"/>
      <c r="I2" s="39"/>
      <c r="J2" s="42" t="s">
        <v>482</v>
      </c>
      <c r="K2" s="42" t="s">
        <v>483</v>
      </c>
      <c r="L2" s="72"/>
      <c r="M2" s="12" t="b">
        <f>if(F2="x",0.25,if(G2="x",0.5,if(H2="x",0.75,if(I2="x",1))))</f>
        <v>0</v>
      </c>
    </row>
    <row r="3" ht="26.25" customHeight="1">
      <c r="A3" s="38" t="s">
        <v>481</v>
      </c>
      <c r="B3" s="8">
        <v>2.0</v>
      </c>
      <c r="C3" s="13" t="s">
        <v>30</v>
      </c>
      <c r="D3" s="39"/>
      <c r="E3" s="45"/>
      <c r="F3" s="39"/>
      <c r="G3" s="39"/>
      <c r="H3" s="39"/>
      <c r="I3" s="41" t="s">
        <v>61</v>
      </c>
      <c r="J3" s="124" t="str">
        <f>HYPERLINK("http://www.skatteverket.se/","www.skatteverket.se")</f>
        <v>www.skatteverket.se</v>
      </c>
      <c r="K3" s="49"/>
      <c r="L3" s="63"/>
      <c r="M3" s="47">
        <f t="shared" ref="M3:M11" si="1">IF(F3="X",0.25,IF(G3="X",0.5,IF(H3="X",0.75,IF(I3="X",1))))</f>
        <v>1</v>
      </c>
    </row>
    <row r="4" ht="26.25" customHeight="1">
      <c r="A4" s="38" t="s">
        <v>481</v>
      </c>
      <c r="B4" s="8">
        <v>3.0</v>
      </c>
      <c r="C4" s="13" t="s">
        <v>31</v>
      </c>
      <c r="D4" s="39"/>
      <c r="E4" s="45"/>
      <c r="F4" s="39"/>
      <c r="G4" s="39"/>
      <c r="H4" s="41" t="s">
        <v>61</v>
      </c>
      <c r="I4" s="39"/>
      <c r="J4" s="124" t="str">
        <f t="shared" ref="J4:J5" si="2">HYPERLINK("http://www.forsakringskassan.se/","www.forsakringskassan.se")</f>
        <v>www.forsakringskassan.se</v>
      </c>
      <c r="K4" s="49"/>
      <c r="L4" s="65"/>
      <c r="M4" s="47">
        <f t="shared" si="1"/>
        <v>0.75</v>
      </c>
    </row>
    <row r="5" ht="26.25" customHeight="1">
      <c r="A5" s="38" t="s">
        <v>481</v>
      </c>
      <c r="B5" s="8">
        <v>4.0</v>
      </c>
      <c r="C5" s="13" t="s">
        <v>69</v>
      </c>
      <c r="D5" s="39"/>
      <c r="E5" s="45"/>
      <c r="F5" s="39"/>
      <c r="G5" s="39"/>
      <c r="H5" s="39"/>
      <c r="I5" s="41" t="s">
        <v>61</v>
      </c>
      <c r="J5" s="124" t="str">
        <f t="shared" si="2"/>
        <v>www.forsakringskassan.se</v>
      </c>
      <c r="K5" s="49"/>
      <c r="L5" s="50"/>
      <c r="M5" s="12">
        <f t="shared" si="1"/>
        <v>1</v>
      </c>
    </row>
    <row r="6" ht="56.25" customHeight="1">
      <c r="A6" s="38" t="s">
        <v>481</v>
      </c>
      <c r="B6" s="8">
        <v>5.0</v>
      </c>
      <c r="C6" s="13" t="s">
        <v>33</v>
      </c>
      <c r="D6" s="39"/>
      <c r="E6" s="45"/>
      <c r="F6" s="41" t="s">
        <v>61</v>
      </c>
      <c r="G6" s="39"/>
      <c r="H6" s="39"/>
      <c r="I6" s="39"/>
      <c r="J6" s="124" t="str">
        <f>HYPERLINK("http://www.polisen.se/","www.polisen.se")</f>
        <v>www.polisen.se</v>
      </c>
      <c r="K6" s="42" t="s">
        <v>484</v>
      </c>
      <c r="L6" s="101"/>
      <c r="M6" s="12">
        <f t="shared" si="1"/>
        <v>0.25</v>
      </c>
    </row>
    <row r="7" ht="26.25" customHeight="1">
      <c r="A7" s="38" t="s">
        <v>481</v>
      </c>
      <c r="B7" s="8">
        <v>6.0</v>
      </c>
      <c r="C7" s="9" t="s">
        <v>34</v>
      </c>
      <c r="D7" s="39"/>
      <c r="E7" s="40"/>
      <c r="F7" s="39"/>
      <c r="G7" s="39"/>
      <c r="H7" s="39"/>
      <c r="I7" s="41" t="s">
        <v>61</v>
      </c>
      <c r="J7" s="124" t="str">
        <f>HYPERLINK("http://www.korkortsportalen.se/","www.korkortsportalen.se")</f>
        <v>www.korkortsportalen.se</v>
      </c>
      <c r="K7" s="49"/>
      <c r="L7" s="66"/>
      <c r="M7" s="47">
        <f t="shared" si="1"/>
        <v>1</v>
      </c>
    </row>
    <row r="8" ht="14.25" customHeight="1">
      <c r="A8" s="38" t="s">
        <v>481</v>
      </c>
      <c r="B8" s="8">
        <v>7.0</v>
      </c>
      <c r="C8" s="13" t="s">
        <v>76</v>
      </c>
      <c r="D8" s="39"/>
      <c r="E8" s="45"/>
      <c r="F8" s="39"/>
      <c r="G8" s="39"/>
      <c r="H8" s="39"/>
      <c r="I8" s="41" t="s">
        <v>61</v>
      </c>
      <c r="J8" s="124" t="str">
        <f>HYPERLINK("http://www.polisen.se/","www.polisen.se")</f>
        <v>www.polisen.se</v>
      </c>
      <c r="K8" s="49"/>
      <c r="L8" s="65"/>
      <c r="M8" s="47">
        <f t="shared" si="1"/>
        <v>1</v>
      </c>
    </row>
    <row r="9" ht="26.25" customHeight="1">
      <c r="A9" s="38" t="s">
        <v>481</v>
      </c>
      <c r="B9" s="8">
        <v>8.0</v>
      </c>
      <c r="C9" s="13" t="s">
        <v>36</v>
      </c>
      <c r="D9" s="39"/>
      <c r="E9" s="45"/>
      <c r="F9" s="39"/>
      <c r="G9" s="39"/>
      <c r="H9" s="39"/>
      <c r="I9" s="41" t="s">
        <v>61</v>
      </c>
      <c r="J9" s="124" t="str">
        <f t="shared" ref="J9:J10" si="3">HYPERLINK("http://www.skatteverket.se/","www.skatteverket.se")</f>
        <v>www.skatteverket.se</v>
      </c>
      <c r="K9" s="49"/>
      <c r="L9" s="63"/>
      <c r="M9" s="47">
        <f t="shared" si="1"/>
        <v>1</v>
      </c>
    </row>
    <row r="10" ht="126.0" customHeight="1">
      <c r="A10" s="38" t="s">
        <v>481</v>
      </c>
      <c r="B10" s="8">
        <v>9.0</v>
      </c>
      <c r="C10" s="13" t="s">
        <v>37</v>
      </c>
      <c r="D10" s="39"/>
      <c r="E10" s="45"/>
      <c r="F10" s="39"/>
      <c r="G10" s="39"/>
      <c r="H10" s="39"/>
      <c r="I10" s="41" t="s">
        <v>61</v>
      </c>
      <c r="J10" s="124" t="str">
        <f t="shared" si="3"/>
        <v>www.skatteverket.se</v>
      </c>
      <c r="K10" s="42" t="s">
        <v>485</v>
      </c>
      <c r="L10" s="72"/>
      <c r="M10" s="12">
        <f t="shared" si="1"/>
        <v>1</v>
      </c>
    </row>
    <row r="11" ht="26.25" customHeight="1">
      <c r="A11" s="38" t="s">
        <v>481</v>
      </c>
      <c r="B11" s="8">
        <v>10.0</v>
      </c>
      <c r="C11" s="9" t="s">
        <v>38</v>
      </c>
      <c r="D11" s="39"/>
      <c r="E11" s="40"/>
      <c r="F11" s="39"/>
      <c r="G11" s="39"/>
      <c r="H11" s="39"/>
      <c r="I11" s="41" t="s">
        <v>61</v>
      </c>
      <c r="J11" s="124" t="str">
        <f>HYPERLINK("http://www.transportstyrelsen.se/","www.transportstyrelsen.se")</f>
        <v>www.transportstyrelsen.se</v>
      </c>
      <c r="K11" s="49"/>
      <c r="L11" s="66"/>
      <c r="M11" s="47">
        <f t="shared" si="1"/>
        <v>1</v>
      </c>
    </row>
    <row r="12" ht="14.25" customHeight="1">
      <c r="B12" s="16"/>
      <c r="C12" s="16"/>
      <c r="D12" s="16"/>
      <c r="E12" s="16"/>
      <c r="F12" s="16"/>
      <c r="G12" s="16"/>
      <c r="H12" s="16"/>
      <c r="I12" s="16"/>
      <c r="J12" s="16"/>
      <c r="K12" s="16"/>
      <c r="L12" s="17" t="s">
        <v>39</v>
      </c>
      <c r="M12" s="57">
        <f>SUM(M2:M11)</f>
        <v>8</v>
      </c>
    </row>
    <row r="13" ht="14.25" customHeight="1">
      <c r="L13" s="20" t="s">
        <v>28</v>
      </c>
      <c r="M13" s="57">
        <f>COUNT(M2:M11)</f>
        <v>9</v>
      </c>
    </row>
    <row r="14" ht="14.25" customHeight="1">
      <c r="L14" s="20" t="s">
        <v>27</v>
      </c>
      <c r="M14" s="58">
        <f>M12/COUNT(M2:M11)</f>
        <v>0.8888888889</v>
      </c>
    </row>
    <row r="15" ht="14.25" customHeight="1">
      <c r="C15" s="29" t="s">
        <v>42</v>
      </c>
    </row>
  </sheetData>
  <mergeCells count="1">
    <mergeCell ref="B1:C1"/>
  </mergeCell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11.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11.13"/>
  </cols>
  <sheetData>
    <row r="1" ht="135.75" customHeight="1">
      <c r="A1" s="32"/>
      <c r="B1" s="1" t="s">
        <v>486</v>
      </c>
      <c r="C1" s="2"/>
      <c r="D1" s="33" t="s">
        <v>127</v>
      </c>
      <c r="E1" s="93" t="s">
        <v>128</v>
      </c>
      <c r="F1" s="35" t="s">
        <v>52</v>
      </c>
      <c r="G1" s="35" t="s">
        <v>53</v>
      </c>
      <c r="H1" s="35" t="s">
        <v>54</v>
      </c>
      <c r="I1" s="35" t="s">
        <v>55</v>
      </c>
      <c r="J1" s="35" t="s">
        <v>56</v>
      </c>
      <c r="K1" s="35" t="s">
        <v>57</v>
      </c>
      <c r="L1" s="36" t="s">
        <v>58</v>
      </c>
      <c r="M1" s="37" t="s">
        <v>59</v>
      </c>
    </row>
    <row r="2" ht="27.75" customHeight="1">
      <c r="A2" s="38" t="s">
        <v>487</v>
      </c>
      <c r="B2" s="8">
        <v>1.0</v>
      </c>
      <c r="C2" s="9" t="s">
        <v>29</v>
      </c>
      <c r="D2" s="39"/>
      <c r="E2" s="40"/>
      <c r="F2" s="39"/>
      <c r="G2" s="41" t="s">
        <v>61</v>
      </c>
      <c r="H2" s="39"/>
      <c r="I2" s="39"/>
      <c r="J2" s="42" t="s">
        <v>488</v>
      </c>
      <c r="K2" s="49"/>
      <c r="L2" s="81" t="str">
        <f>HYPERLINK("http://www.ysk.gov.tr/","http://www.ysk.gov.tr/")</f>
        <v>http://www.ysk.gov.tr/</v>
      </c>
      <c r="M2" s="12">
        <f t="shared" ref="M2:M11" si="1">IF(F2="X",0.25,IF(G2="X",0.5,IF(H2="X",0.75,IF(I2="X",1))))</f>
        <v>0.5</v>
      </c>
    </row>
    <row r="3" ht="27.75" customHeight="1">
      <c r="A3" s="38" t="s">
        <v>487</v>
      </c>
      <c r="B3" s="8">
        <v>2.0</v>
      </c>
      <c r="C3" s="13" t="s">
        <v>30</v>
      </c>
      <c r="D3" s="39"/>
      <c r="E3" s="45"/>
      <c r="F3" s="39"/>
      <c r="G3" s="39"/>
      <c r="H3" s="39"/>
      <c r="I3" s="41" t="s">
        <v>61</v>
      </c>
      <c r="J3" s="42" t="s">
        <v>489</v>
      </c>
      <c r="K3" s="49"/>
      <c r="L3" s="125" t="str">
        <f>HYPERLINK("http://www.gib.gov.tr/index.php?id=253","http://www.gib.gov.tr/index.php?id=253")</f>
        <v>http://www.gib.gov.tr/index.php?id=253</v>
      </c>
      <c r="M3" s="12">
        <f t="shared" si="1"/>
        <v>1</v>
      </c>
    </row>
    <row r="4" ht="42.0" customHeight="1">
      <c r="A4" s="38" t="s">
        <v>487</v>
      </c>
      <c r="B4" s="8">
        <v>3.0</v>
      </c>
      <c r="C4" s="13" t="s">
        <v>31</v>
      </c>
      <c r="D4" s="39"/>
      <c r="E4" s="45"/>
      <c r="F4" s="39"/>
      <c r="G4" s="39"/>
      <c r="H4" s="39"/>
      <c r="I4" s="41" t="s">
        <v>61</v>
      </c>
      <c r="J4" s="42" t="s">
        <v>490</v>
      </c>
      <c r="K4" s="49"/>
      <c r="L4" s="125" t="str">
        <f>HYPERLINK("http://www.iskur.gov.tr/","http://www.iskur.gov.tr/")</f>
        <v>http://www.iskur.gov.tr/</v>
      </c>
      <c r="M4" s="12">
        <f t="shared" si="1"/>
        <v>1</v>
      </c>
    </row>
    <row r="5" ht="14.25" customHeight="1">
      <c r="A5" s="38" t="s">
        <v>487</v>
      </c>
      <c r="B5" s="8">
        <v>4.0</v>
      </c>
      <c r="C5" s="13" t="s">
        <v>69</v>
      </c>
      <c r="D5" s="39"/>
      <c r="E5" s="45"/>
      <c r="F5" s="41" t="s">
        <v>61</v>
      </c>
      <c r="G5" s="39"/>
      <c r="H5" s="39"/>
      <c r="I5" s="39"/>
      <c r="J5" s="42" t="s">
        <v>56</v>
      </c>
      <c r="K5" s="49"/>
      <c r="L5" s="62"/>
      <c r="M5" s="12">
        <f t="shared" si="1"/>
        <v>0.25</v>
      </c>
    </row>
    <row r="6" ht="27.75" customHeight="1">
      <c r="A6" s="38" t="s">
        <v>487</v>
      </c>
      <c r="B6" s="8">
        <v>5.0</v>
      </c>
      <c r="C6" s="13" t="s">
        <v>33</v>
      </c>
      <c r="D6" s="39"/>
      <c r="E6" s="45"/>
      <c r="F6" s="39"/>
      <c r="G6" s="41" t="s">
        <v>61</v>
      </c>
      <c r="H6" s="39"/>
      <c r="I6" s="39"/>
      <c r="J6" s="42" t="s">
        <v>491</v>
      </c>
      <c r="K6" s="49"/>
      <c r="L6" s="51" t="str">
        <f>HYPERLINK("http://epasaport.gov.tr/","http://epasaport.gov.tr/")</f>
        <v>http://epasaport.gov.tr/</v>
      </c>
      <c r="M6" s="12">
        <f t="shared" si="1"/>
        <v>0.5</v>
      </c>
    </row>
    <row r="7" ht="27.75" customHeight="1">
      <c r="A7" s="38" t="s">
        <v>487</v>
      </c>
      <c r="B7" s="8">
        <v>6.0</v>
      </c>
      <c r="C7" s="9" t="s">
        <v>34</v>
      </c>
      <c r="D7" s="39"/>
      <c r="E7" s="40"/>
      <c r="F7" s="41" t="s">
        <v>61</v>
      </c>
      <c r="G7" s="39"/>
      <c r="H7" s="39"/>
      <c r="I7" s="39"/>
      <c r="J7" s="42" t="s">
        <v>491</v>
      </c>
      <c r="K7" s="49"/>
      <c r="L7" s="66"/>
      <c r="M7" s="47">
        <f t="shared" si="1"/>
        <v>0.25</v>
      </c>
    </row>
    <row r="8" ht="27.75" customHeight="1">
      <c r="A8" s="38" t="s">
        <v>487</v>
      </c>
      <c r="B8" s="8">
        <v>7.0</v>
      </c>
      <c r="C8" s="13" t="s">
        <v>76</v>
      </c>
      <c r="D8" s="39"/>
      <c r="E8" s="45"/>
      <c r="F8" s="41" t="s">
        <v>61</v>
      </c>
      <c r="G8" s="39"/>
      <c r="H8" s="39"/>
      <c r="I8" s="39"/>
      <c r="J8" s="42" t="s">
        <v>491</v>
      </c>
      <c r="K8" s="49"/>
      <c r="L8" s="81" t="str">
        <f>HYPERLINK("http://www.trafik.gov.tr/","http://www.trafik.gov.tr/")</f>
        <v>http://www.trafik.gov.tr/</v>
      </c>
      <c r="M8" s="12">
        <f t="shared" si="1"/>
        <v>0.25</v>
      </c>
    </row>
    <row r="9" ht="42.0" customHeight="1">
      <c r="A9" s="38" t="s">
        <v>487</v>
      </c>
      <c r="B9" s="8">
        <v>8.0</v>
      </c>
      <c r="C9" s="13" t="s">
        <v>36</v>
      </c>
      <c r="D9" s="39"/>
      <c r="E9" s="45"/>
      <c r="F9" s="39"/>
      <c r="G9" s="41" t="s">
        <v>61</v>
      </c>
      <c r="H9" s="39"/>
      <c r="I9" s="39"/>
      <c r="J9" s="42" t="s">
        <v>492</v>
      </c>
      <c r="K9" s="49"/>
      <c r="L9" s="125" t="str">
        <f t="shared" ref="L9:L10" si="2">HYPERLINK("http://www.nvi.gov.tr/Hizmetler/Nufus,Nufus_Cuzdani.html?pageindex=0","http://www.nvi.gov.tr//Hizmetler/Nufus,Nufus_Cuzdani.html?pageindex=0")</f>
        <v>http://www.nvi.gov.tr//Hizmetler/Nufus,Nufus_Cuzdani.html?pageindex=0</v>
      </c>
      <c r="M9" s="12">
        <f t="shared" si="1"/>
        <v>0.5</v>
      </c>
    </row>
    <row r="10" ht="42.0" customHeight="1">
      <c r="A10" s="38" t="s">
        <v>487</v>
      </c>
      <c r="B10" s="8">
        <v>9.0</v>
      </c>
      <c r="C10" s="13" t="s">
        <v>37</v>
      </c>
      <c r="D10" s="39"/>
      <c r="E10" s="45"/>
      <c r="F10" s="39"/>
      <c r="G10" s="41" t="s">
        <v>61</v>
      </c>
      <c r="H10" s="39"/>
      <c r="I10" s="39"/>
      <c r="J10" s="42" t="s">
        <v>492</v>
      </c>
      <c r="K10" s="49"/>
      <c r="L10" s="125" t="str">
        <f t="shared" si="2"/>
        <v>http://www.nvi.gov.tr//Hizmetler/Nufus,Nufus_Cuzdani.html?pageindex=0</v>
      </c>
      <c r="M10" s="12">
        <f t="shared" si="1"/>
        <v>0.5</v>
      </c>
    </row>
    <row r="11" ht="27.75" customHeight="1">
      <c r="A11" s="38" t="s">
        <v>487</v>
      </c>
      <c r="B11" s="8">
        <v>10.0</v>
      </c>
      <c r="C11" s="9" t="s">
        <v>38</v>
      </c>
      <c r="D11" s="39"/>
      <c r="E11" s="40"/>
      <c r="F11" s="39"/>
      <c r="G11" s="41" t="s">
        <v>61</v>
      </c>
      <c r="H11" s="39"/>
      <c r="I11" s="39"/>
      <c r="J11" s="42" t="s">
        <v>491</v>
      </c>
      <c r="K11" s="49"/>
      <c r="L11" s="125" t="str">
        <f>HYPERLINK("http://www.trafik.gov.tr/","http://www.trafik.gov.tr/")</f>
        <v>http://www.trafik.gov.tr/</v>
      </c>
      <c r="M11" s="12">
        <f t="shared" si="1"/>
        <v>0.5</v>
      </c>
    </row>
    <row r="12" ht="14.25" customHeight="1">
      <c r="B12" s="16"/>
      <c r="C12" s="16"/>
      <c r="D12" s="16"/>
      <c r="E12" s="16"/>
      <c r="F12" s="16"/>
      <c r="G12" s="16"/>
      <c r="H12" s="16"/>
      <c r="I12" s="16"/>
      <c r="J12" s="16"/>
      <c r="K12" s="16"/>
      <c r="L12" s="20" t="s">
        <v>39</v>
      </c>
      <c r="M12" s="57">
        <f>SUM(M2:M11)</f>
        <v>5.25</v>
      </c>
    </row>
    <row r="13" ht="14.25" customHeight="1">
      <c r="L13" s="20" t="s">
        <v>28</v>
      </c>
      <c r="M13" s="57">
        <f>COUNT(M2:M11)</f>
        <v>10</v>
      </c>
    </row>
    <row r="14" ht="14.25" customHeight="1">
      <c r="L14" s="20" t="s">
        <v>27</v>
      </c>
      <c r="M14" s="58">
        <f>M12/COUNT(M2:M11)</f>
        <v>0.525</v>
      </c>
    </row>
    <row r="15" ht="14.25" customHeight="1">
      <c r="C15" s="29" t="s">
        <v>42</v>
      </c>
    </row>
  </sheetData>
  <mergeCells count="1">
    <mergeCell ref="B1:C1"/>
  </mergeCells>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493</v>
      </c>
      <c r="C1" s="2"/>
      <c r="D1" s="67" t="s">
        <v>109</v>
      </c>
      <c r="E1" s="68" t="s">
        <v>110</v>
      </c>
      <c r="F1" s="35" t="s">
        <v>52</v>
      </c>
      <c r="G1" s="35" t="s">
        <v>53</v>
      </c>
      <c r="H1" s="35" t="s">
        <v>54</v>
      </c>
      <c r="I1" s="35" t="s">
        <v>55</v>
      </c>
      <c r="J1" s="35" t="s">
        <v>56</v>
      </c>
      <c r="K1" s="35" t="s">
        <v>57</v>
      </c>
      <c r="L1" s="36" t="s">
        <v>58</v>
      </c>
      <c r="M1" s="37" t="s">
        <v>59</v>
      </c>
    </row>
    <row r="2" ht="14.25" customHeight="1">
      <c r="A2" s="38" t="s">
        <v>494</v>
      </c>
      <c r="B2" s="8">
        <v>1.0</v>
      </c>
      <c r="C2" s="9" t="s">
        <v>29</v>
      </c>
      <c r="D2" s="39"/>
      <c r="E2" s="39"/>
      <c r="F2" s="39"/>
      <c r="G2" s="39"/>
      <c r="H2" s="39"/>
      <c r="I2" s="39"/>
      <c r="J2" s="49"/>
      <c r="K2" s="40"/>
      <c r="L2" s="72"/>
      <c r="M2" s="12" t="b">
        <f t="shared" ref="M2:M5" si="1">if(E2="x",0,if(F2="x",0.25,if(G2="x",0.5,if(H2="x",0.75,if(I2="x",1)))))</f>
        <v>0</v>
      </c>
    </row>
    <row r="3" ht="14.25" customHeight="1">
      <c r="A3" s="38" t="s">
        <v>494</v>
      </c>
      <c r="B3" s="8">
        <v>2.0</v>
      </c>
      <c r="C3" s="13" t="s">
        <v>30</v>
      </c>
      <c r="D3" s="39"/>
      <c r="E3" s="45"/>
      <c r="F3" s="39"/>
      <c r="G3" s="39"/>
      <c r="H3" s="39"/>
      <c r="I3" s="39"/>
      <c r="J3" s="49"/>
      <c r="K3" s="49"/>
      <c r="L3" s="63"/>
      <c r="M3" s="47" t="b">
        <f t="shared" si="1"/>
        <v>0</v>
      </c>
    </row>
    <row r="4" ht="14.25" customHeight="1">
      <c r="A4" s="38" t="s">
        <v>494</v>
      </c>
      <c r="B4" s="8">
        <v>3.0</v>
      </c>
      <c r="C4" s="13" t="s">
        <v>31</v>
      </c>
      <c r="D4" s="39"/>
      <c r="E4" s="45"/>
      <c r="F4" s="39"/>
      <c r="G4" s="39"/>
      <c r="H4" s="39"/>
      <c r="I4" s="39"/>
      <c r="J4" s="49"/>
      <c r="K4" s="49"/>
      <c r="L4" s="65"/>
      <c r="M4" s="47" t="b">
        <f t="shared" si="1"/>
        <v>0</v>
      </c>
    </row>
    <row r="5" ht="14.25" customHeight="1">
      <c r="A5" s="38" t="s">
        <v>494</v>
      </c>
      <c r="B5" s="8">
        <v>4.0</v>
      </c>
      <c r="C5" s="13" t="s">
        <v>69</v>
      </c>
      <c r="D5" s="39"/>
      <c r="E5" s="45"/>
      <c r="F5" s="39"/>
      <c r="G5" s="39"/>
      <c r="H5" s="39"/>
      <c r="I5" s="39"/>
      <c r="J5" s="49"/>
      <c r="K5" s="49"/>
      <c r="L5" s="50"/>
      <c r="M5" s="12" t="b">
        <f t="shared" si="1"/>
        <v>0</v>
      </c>
    </row>
    <row r="6" ht="14.25" customHeight="1">
      <c r="A6" s="38" t="s">
        <v>494</v>
      </c>
      <c r="B6" s="8">
        <v>5.0</v>
      </c>
      <c r="C6" s="13" t="s">
        <v>33</v>
      </c>
      <c r="D6" s="39"/>
      <c r="E6" s="45"/>
      <c r="F6" s="41" t="s">
        <v>61</v>
      </c>
      <c r="G6" s="39"/>
      <c r="H6" s="39"/>
      <c r="I6" s="39"/>
      <c r="J6" s="49"/>
      <c r="K6" s="49"/>
      <c r="L6" s="69" t="s">
        <v>495</v>
      </c>
      <c r="M6" s="12">
        <f t="shared" ref="M6:M11" si="2">IF(E6="X",0,IF(F6="X",0.25,IF(G6="X",0.5,IF(H6="X",0.75,IF(I6="X",1)))))</f>
        <v>0.25</v>
      </c>
    </row>
    <row r="7" ht="14.25" customHeight="1">
      <c r="A7" s="38" t="s">
        <v>494</v>
      </c>
      <c r="B7" s="8">
        <v>6.0</v>
      </c>
      <c r="C7" s="9" t="s">
        <v>34</v>
      </c>
      <c r="D7" s="39"/>
      <c r="E7" s="39"/>
      <c r="F7" s="41" t="s">
        <v>61</v>
      </c>
      <c r="G7" s="39"/>
      <c r="H7" s="39"/>
      <c r="I7" s="39"/>
      <c r="J7" s="49"/>
      <c r="K7" s="49"/>
      <c r="L7" s="52" t="s">
        <v>496</v>
      </c>
      <c r="M7" s="47">
        <f t="shared" si="2"/>
        <v>0.25</v>
      </c>
    </row>
    <row r="8" ht="14.25" customHeight="1">
      <c r="A8" s="38" t="s">
        <v>494</v>
      </c>
      <c r="B8" s="8">
        <v>7.0</v>
      </c>
      <c r="C8" s="13" t="s">
        <v>76</v>
      </c>
      <c r="D8" s="39"/>
      <c r="E8" s="45"/>
      <c r="F8" s="41" t="s">
        <v>61</v>
      </c>
      <c r="G8" s="39"/>
      <c r="H8" s="39"/>
      <c r="I8" s="39"/>
      <c r="J8" s="49"/>
      <c r="K8" s="49"/>
      <c r="L8" s="53" t="s">
        <v>497</v>
      </c>
      <c r="M8" s="12">
        <f t="shared" si="2"/>
        <v>0.25</v>
      </c>
    </row>
    <row r="9" ht="14.25" customHeight="1">
      <c r="A9" s="38" t="s">
        <v>494</v>
      </c>
      <c r="B9" s="8">
        <v>8.0</v>
      </c>
      <c r="C9" s="13" t="s">
        <v>36</v>
      </c>
      <c r="D9" s="39"/>
      <c r="E9" s="45"/>
      <c r="F9" s="39"/>
      <c r="G9" s="39"/>
      <c r="H9" s="39"/>
      <c r="I9" s="41" t="s">
        <v>61</v>
      </c>
      <c r="J9" s="49"/>
      <c r="K9" s="49"/>
      <c r="L9" s="54" t="s">
        <v>498</v>
      </c>
      <c r="M9" s="47">
        <f t="shared" si="2"/>
        <v>1</v>
      </c>
    </row>
    <row r="10" ht="14.25" customHeight="1">
      <c r="A10" s="38" t="s">
        <v>494</v>
      </c>
      <c r="B10" s="8">
        <v>9.0</v>
      </c>
      <c r="C10" s="13" t="s">
        <v>37</v>
      </c>
      <c r="D10" s="39"/>
      <c r="E10" s="39"/>
      <c r="F10" s="41" t="s">
        <v>61</v>
      </c>
      <c r="G10" s="39"/>
      <c r="H10" s="39"/>
      <c r="I10" s="39"/>
      <c r="J10" s="49"/>
      <c r="K10" s="49"/>
      <c r="L10" s="53" t="s">
        <v>499</v>
      </c>
      <c r="M10" s="12">
        <f t="shared" si="2"/>
        <v>0.25</v>
      </c>
    </row>
    <row r="11" ht="14.25" customHeight="1">
      <c r="A11" s="38" t="s">
        <v>494</v>
      </c>
      <c r="B11" s="8">
        <v>10.0</v>
      </c>
      <c r="C11" s="9" t="s">
        <v>38</v>
      </c>
      <c r="D11" s="39"/>
      <c r="E11" s="40"/>
      <c r="F11" s="41" t="s">
        <v>61</v>
      </c>
      <c r="G11" s="39"/>
      <c r="H11" s="39"/>
      <c r="I11" s="39"/>
      <c r="J11" s="49"/>
      <c r="K11" s="49"/>
      <c r="L11" s="52" t="s">
        <v>500</v>
      </c>
      <c r="M11" s="47">
        <f t="shared" si="2"/>
        <v>0.25</v>
      </c>
    </row>
    <row r="12" ht="14.25" customHeight="1">
      <c r="B12" s="16"/>
      <c r="C12" s="56" t="s">
        <v>42</v>
      </c>
      <c r="D12" s="16"/>
      <c r="E12" s="16"/>
      <c r="F12" s="16"/>
      <c r="G12" s="16"/>
      <c r="H12" s="16"/>
      <c r="I12" s="16"/>
      <c r="J12" s="16"/>
      <c r="K12" s="16"/>
      <c r="L12" s="17" t="s">
        <v>39</v>
      </c>
      <c r="M12" s="57">
        <f>SUM(M2:M11)</f>
        <v>2.25</v>
      </c>
    </row>
    <row r="13" ht="14.25" customHeight="1">
      <c r="L13" s="20" t="s">
        <v>28</v>
      </c>
      <c r="M13" s="57">
        <f>COUNT(M2:M11)</f>
        <v>6</v>
      </c>
    </row>
    <row r="14" ht="14.25" customHeight="1">
      <c r="L14" s="20" t="s">
        <v>27</v>
      </c>
      <c r="M14" s="58">
        <f>M12/COUNT(M2:M11)</f>
        <v>0.375</v>
      </c>
    </row>
    <row r="15">
      <c r="M15" s="12">
        <f>SUM(M6:M11)</f>
        <v>2.25</v>
      </c>
    </row>
    <row r="16">
      <c r="M16" s="12">
        <f>COUNT(M6:M11)</f>
        <v>6</v>
      </c>
    </row>
    <row r="17">
      <c r="M17" s="58">
        <f>M15/COUNT(M5:M14)</f>
        <v>0.25</v>
      </c>
    </row>
  </sheetData>
  <mergeCells count="1">
    <mergeCell ref="B1:C1"/>
  </mergeCells>
  <hyperlinks>
    <hyperlink r:id="rId1" ref="L6"/>
    <hyperlink r:id="rId2" ref="L7"/>
    <hyperlink r:id="rId3" ref="L8"/>
    <hyperlink r:id="rId4" ref="L9"/>
    <hyperlink r:id="rId5" ref="L10"/>
    <hyperlink r:id="rId6" ref="L11"/>
  </hyperlinks>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88</v>
      </c>
      <c r="C1" s="2"/>
      <c r="D1" s="33" t="s">
        <v>50</v>
      </c>
      <c r="E1" s="34" t="s">
        <v>51</v>
      </c>
      <c r="F1" s="35" t="s">
        <v>52</v>
      </c>
      <c r="G1" s="35" t="s">
        <v>53</v>
      </c>
      <c r="H1" s="35" t="s">
        <v>54</v>
      </c>
      <c r="I1" s="35" t="s">
        <v>55</v>
      </c>
      <c r="J1" s="35" t="s">
        <v>56</v>
      </c>
      <c r="K1" s="35" t="s">
        <v>57</v>
      </c>
      <c r="L1" s="36" t="s">
        <v>58</v>
      </c>
      <c r="M1" s="62"/>
    </row>
    <row r="2" ht="39.0" customHeight="1">
      <c r="A2" s="38" t="s">
        <v>89</v>
      </c>
      <c r="B2" s="8">
        <v>1.0</v>
      </c>
      <c r="C2" s="9" t="s">
        <v>29</v>
      </c>
      <c r="D2" s="40"/>
      <c r="E2" s="40"/>
      <c r="F2" s="45"/>
      <c r="G2" s="41" t="s">
        <v>61</v>
      </c>
      <c r="H2" s="45"/>
      <c r="I2" s="45"/>
      <c r="J2" s="42" t="s">
        <v>90</v>
      </c>
      <c r="K2" s="63"/>
      <c r="L2" s="46" t="str">
        <f>HYPERLINK("http://www.ecs.gov.bd/English/MenuTemplate2.php?Parameter_MenuID=46&amp;ByDate=0&amp;Year","http://www.ecs.gov.bd/English/MenuTemplate2.php?Parameter_MenuID=46&amp;ByDate=0&amp;Year")</f>
        <v>http://www.ecs.gov.bd/English/MenuTemplate2.php?Parameter_MenuID=46&amp;ByDate=0&amp;Year</v>
      </c>
      <c r="M2" s="47">
        <f t="shared" ref="M2:M3" si="1">IF(E2="X",0,IF(F2="X",0.25,IF(G2="X",0.5,IF(H2="X",0.75,IF(I2="X",1)))))</f>
        <v>0.5</v>
      </c>
    </row>
    <row r="3" ht="27.75" customHeight="1">
      <c r="A3" s="38" t="s">
        <v>89</v>
      </c>
      <c r="B3" s="8">
        <v>2.0</v>
      </c>
      <c r="C3" s="13" t="s">
        <v>30</v>
      </c>
      <c r="D3" s="45"/>
      <c r="E3" s="45"/>
      <c r="F3" s="45"/>
      <c r="G3" s="41" t="s">
        <v>61</v>
      </c>
      <c r="H3" s="45"/>
      <c r="I3" s="45"/>
      <c r="J3" s="42" t="s">
        <v>91</v>
      </c>
      <c r="K3" s="63"/>
      <c r="L3" s="64" t="s">
        <v>92</v>
      </c>
      <c r="M3" s="47">
        <f t="shared" si="1"/>
        <v>0.5</v>
      </c>
    </row>
    <row r="4" ht="42.0" customHeight="1">
      <c r="A4" s="38" t="s">
        <v>89</v>
      </c>
      <c r="B4" s="8">
        <v>3.0</v>
      </c>
      <c r="C4" s="13" t="s">
        <v>31</v>
      </c>
      <c r="D4" s="41" t="s">
        <v>61</v>
      </c>
      <c r="E4" s="45"/>
      <c r="F4" s="45"/>
      <c r="G4" s="45"/>
      <c r="H4" s="45"/>
      <c r="I4" s="45"/>
      <c r="J4" s="63"/>
      <c r="K4" s="42" t="s">
        <v>93</v>
      </c>
      <c r="L4" s="65"/>
      <c r="M4" s="47" t="b">
        <f>if(E4="x",0,if(F4="x",0.25,if(G4="x",0.5,if(H4="x",0.75,if(I4="x",1)))))</f>
        <v>0</v>
      </c>
    </row>
    <row r="5" ht="56.25" customHeight="1">
      <c r="A5" s="38" t="s">
        <v>89</v>
      </c>
      <c r="B5" s="8">
        <v>4.0</v>
      </c>
      <c r="C5" s="13" t="s">
        <v>69</v>
      </c>
      <c r="D5" s="45"/>
      <c r="E5" s="45"/>
      <c r="F5" s="41" t="s">
        <v>61</v>
      </c>
      <c r="G5" s="45"/>
      <c r="H5" s="45"/>
      <c r="I5" s="45"/>
      <c r="J5" s="42" t="s">
        <v>94</v>
      </c>
      <c r="K5" s="42" t="s">
        <v>95</v>
      </c>
      <c r="L5" s="46" t="str">
        <f>HYPERLINK("http://www.mowca.gov.bd/?page_id=197","http://www.mowca.gov.bd/?page_id=197")</f>
        <v>http://www.mowca.gov.bd/?page_id=197</v>
      </c>
      <c r="M5" s="47">
        <f t="shared" ref="M5:M11" si="2">IF(E5="X",0,IF(F5="X",0.25,IF(G5="X",0.5,IF(H5="X",0.75,IF(I5="X",1)))))</f>
        <v>0.25</v>
      </c>
    </row>
    <row r="6" ht="42.0" customHeight="1">
      <c r="A6" s="38" t="s">
        <v>89</v>
      </c>
      <c r="B6" s="8">
        <v>5.0</v>
      </c>
      <c r="C6" s="13" t="s">
        <v>33</v>
      </c>
      <c r="D6" s="45"/>
      <c r="E6" s="45"/>
      <c r="F6" s="45"/>
      <c r="G6" s="41" t="s">
        <v>61</v>
      </c>
      <c r="H6" s="45"/>
      <c r="I6" s="45"/>
      <c r="J6" s="42" t="s">
        <v>96</v>
      </c>
      <c r="K6" s="49"/>
      <c r="L6" s="64" t="s">
        <v>97</v>
      </c>
      <c r="M6" s="47">
        <f t="shared" si="2"/>
        <v>0.5</v>
      </c>
    </row>
    <row r="7" ht="27.75" customHeight="1">
      <c r="A7" s="38" t="s">
        <v>89</v>
      </c>
      <c r="B7" s="8">
        <v>6.0</v>
      </c>
      <c r="C7" s="9" t="s">
        <v>34</v>
      </c>
      <c r="D7" s="40"/>
      <c r="E7" s="40"/>
      <c r="F7" s="40"/>
      <c r="G7" s="41" t="s">
        <v>61</v>
      </c>
      <c r="H7" s="40"/>
      <c r="I7" s="40"/>
      <c r="J7" s="43" t="s">
        <v>98</v>
      </c>
      <c r="K7" s="66"/>
      <c r="L7" s="55" t="s">
        <v>99</v>
      </c>
      <c r="M7" s="47">
        <f t="shared" si="2"/>
        <v>0.5</v>
      </c>
    </row>
    <row r="8" ht="42.0" customHeight="1">
      <c r="A8" s="38" t="s">
        <v>89</v>
      </c>
      <c r="B8" s="8">
        <v>7.0</v>
      </c>
      <c r="C8" s="13" t="s">
        <v>76</v>
      </c>
      <c r="D8" s="45"/>
      <c r="E8" s="45"/>
      <c r="F8" s="41" t="s">
        <v>61</v>
      </c>
      <c r="G8" s="45"/>
      <c r="H8" s="45"/>
      <c r="I8" s="45"/>
      <c r="J8" s="42" t="s">
        <v>100</v>
      </c>
      <c r="K8" s="42" t="s">
        <v>101</v>
      </c>
      <c r="L8" s="48" t="s">
        <v>102</v>
      </c>
      <c r="M8" s="47">
        <f t="shared" si="2"/>
        <v>0.25</v>
      </c>
    </row>
    <row r="9" ht="27.75" customHeight="1">
      <c r="A9" s="38" t="s">
        <v>89</v>
      </c>
      <c r="B9" s="8">
        <v>8.0</v>
      </c>
      <c r="C9" s="13" t="s">
        <v>36</v>
      </c>
      <c r="D9" s="45"/>
      <c r="E9" s="45"/>
      <c r="F9" s="45"/>
      <c r="G9" s="45"/>
      <c r="H9" s="41" t="s">
        <v>61</v>
      </c>
      <c r="I9" s="45"/>
      <c r="J9" s="42" t="s">
        <v>103</v>
      </c>
      <c r="K9" s="49"/>
      <c r="L9" s="64" t="s">
        <v>104</v>
      </c>
      <c r="M9" s="47">
        <f t="shared" si="2"/>
        <v>0.75</v>
      </c>
    </row>
    <row r="10" ht="27.75" customHeight="1">
      <c r="A10" s="38" t="s">
        <v>89</v>
      </c>
      <c r="B10" s="8">
        <v>9.0</v>
      </c>
      <c r="C10" s="13" t="s">
        <v>37</v>
      </c>
      <c r="D10" s="45"/>
      <c r="E10" s="13" t="s">
        <v>61</v>
      </c>
      <c r="F10" s="45"/>
      <c r="G10" s="45"/>
      <c r="H10" s="45"/>
      <c r="I10" s="45"/>
      <c r="J10" s="63"/>
      <c r="K10" s="42" t="s">
        <v>105</v>
      </c>
      <c r="L10" s="65"/>
      <c r="M10" s="47">
        <f t="shared" si="2"/>
        <v>0</v>
      </c>
    </row>
    <row r="11" ht="27.75" customHeight="1">
      <c r="A11" s="38" t="s">
        <v>89</v>
      </c>
      <c r="B11" s="8">
        <v>10.0</v>
      </c>
      <c r="C11" s="9" t="s">
        <v>38</v>
      </c>
      <c r="D11" s="40"/>
      <c r="E11" s="40"/>
      <c r="F11" s="40"/>
      <c r="G11" s="41" t="s">
        <v>61</v>
      </c>
      <c r="H11" s="40"/>
      <c r="I11" s="40"/>
      <c r="J11" s="42" t="s">
        <v>98</v>
      </c>
      <c r="K11" s="49"/>
      <c r="L11" s="55" t="s">
        <v>106</v>
      </c>
      <c r="M11" s="47">
        <f t="shared" si="2"/>
        <v>0.5</v>
      </c>
    </row>
    <row r="12" ht="14.25" customHeight="1">
      <c r="B12" s="16"/>
      <c r="C12" s="16"/>
      <c r="D12" s="16"/>
      <c r="E12" s="16"/>
      <c r="F12" s="16"/>
      <c r="G12" s="16"/>
      <c r="H12" s="16"/>
      <c r="I12" s="16"/>
      <c r="J12" s="16"/>
      <c r="K12" s="16"/>
      <c r="L12" s="16"/>
      <c r="M12" s="57">
        <f>SUM(M2:M11)</f>
        <v>3.75</v>
      </c>
    </row>
    <row r="13" ht="14.25" customHeight="1">
      <c r="M13" s="57">
        <f>COUNT(M2:M11)</f>
        <v>9</v>
      </c>
    </row>
    <row r="14" ht="14.25" customHeight="1">
      <c r="M14" s="58">
        <f>M12/COUNT(M2:M11)</f>
        <v>0.4166666667</v>
      </c>
    </row>
    <row r="15" ht="14.25" customHeight="1">
      <c r="C15" s="29" t="s">
        <v>42</v>
      </c>
    </row>
    <row r="16">
      <c r="C16" s="30" t="s">
        <v>107</v>
      </c>
    </row>
  </sheetData>
  <mergeCells count="1">
    <mergeCell ref="B1:C1"/>
  </mergeCells>
  <hyperlinks>
    <hyperlink r:id="rId1" ref="L3"/>
    <hyperlink r:id="rId2" ref="L6"/>
    <hyperlink r:id="rId3" ref="L7"/>
    <hyperlink r:id="rId4" ref="L8"/>
    <hyperlink r:id="rId5" ref="L9"/>
    <hyperlink r:id="rId6" ref="L11"/>
  </hyperlinks>
  <drawing r:id="rId7"/>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hidden="1" min="1" max="1" width="5.0"/>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0" width="49.25"/>
    <col customWidth="1" min="11" max="11" width="21.88"/>
    <col customWidth="1" min="12" max="12" width="32.0"/>
    <col customWidth="1" min="13" max="13" width="11.13"/>
  </cols>
  <sheetData>
    <row r="1" ht="135.75" customHeight="1">
      <c r="A1" s="32"/>
      <c r="B1" s="1" t="s">
        <v>501</v>
      </c>
      <c r="C1" s="2"/>
      <c r="D1" s="33" t="s">
        <v>127</v>
      </c>
      <c r="E1" s="93" t="s">
        <v>128</v>
      </c>
      <c r="F1" s="35" t="s">
        <v>52</v>
      </c>
      <c r="G1" s="35" t="s">
        <v>53</v>
      </c>
      <c r="H1" s="35" t="s">
        <v>54</v>
      </c>
      <c r="I1" s="35" t="s">
        <v>55</v>
      </c>
      <c r="J1" s="35" t="s">
        <v>56</v>
      </c>
      <c r="K1" s="35" t="s">
        <v>57</v>
      </c>
      <c r="L1" s="36" t="s">
        <v>58</v>
      </c>
      <c r="M1" s="37" t="s">
        <v>59</v>
      </c>
    </row>
    <row r="2" ht="27.75" customHeight="1">
      <c r="A2" s="38" t="s">
        <v>502</v>
      </c>
      <c r="B2" s="8">
        <v>1.0</v>
      </c>
      <c r="C2" s="9" t="s">
        <v>29</v>
      </c>
      <c r="D2" s="39"/>
      <c r="E2" s="9" t="s">
        <v>236</v>
      </c>
      <c r="F2" s="39"/>
      <c r="G2" s="39"/>
      <c r="H2" s="39"/>
      <c r="I2" s="39"/>
      <c r="J2" s="42" t="s">
        <v>503</v>
      </c>
      <c r="K2" s="42" t="s">
        <v>504</v>
      </c>
      <c r="L2" s="126" t="s">
        <v>505</v>
      </c>
      <c r="M2" s="12">
        <f t="shared" ref="M2:M11" si="1">IF(E2="X",0,IF(F2="X",0.25,IF(G2="X",0.5,IF(H2="X",0.75,IF(I2="X",1)))))</f>
        <v>0</v>
      </c>
    </row>
    <row r="3" ht="14.25" customHeight="1">
      <c r="A3" s="38" t="s">
        <v>502</v>
      </c>
      <c r="B3" s="8">
        <v>2.0</v>
      </c>
      <c r="C3" s="13" t="s">
        <v>30</v>
      </c>
      <c r="D3" s="39"/>
      <c r="E3" s="45"/>
      <c r="F3" s="39"/>
      <c r="G3" s="41" t="s">
        <v>236</v>
      </c>
      <c r="H3" s="39"/>
      <c r="I3" s="39"/>
      <c r="J3" s="127" t="s">
        <v>506</v>
      </c>
      <c r="K3" s="42" t="s">
        <v>507</v>
      </c>
      <c r="L3" s="55" t="s">
        <v>508</v>
      </c>
      <c r="M3" s="47">
        <f t="shared" si="1"/>
        <v>0.5</v>
      </c>
    </row>
    <row r="4" ht="14.25" customHeight="1">
      <c r="A4" s="38" t="s">
        <v>502</v>
      </c>
      <c r="B4" s="8">
        <v>3.0</v>
      </c>
      <c r="C4" s="13" t="s">
        <v>31</v>
      </c>
      <c r="D4" s="39"/>
      <c r="E4" s="13" t="s">
        <v>236</v>
      </c>
      <c r="F4" s="39"/>
      <c r="G4" s="39"/>
      <c r="H4" s="39"/>
      <c r="I4" s="39"/>
      <c r="J4" s="127" t="s">
        <v>509</v>
      </c>
      <c r="K4" s="42" t="s">
        <v>510</v>
      </c>
      <c r="L4" s="94" t="str">
        <f>HYPERLINK("http://www.nssfug.org/","www.Nssfug.org")</f>
        <v>www.Nssfug.org</v>
      </c>
      <c r="M4" s="47">
        <f t="shared" si="1"/>
        <v>0</v>
      </c>
    </row>
    <row r="5" ht="14.25" customHeight="1">
      <c r="A5" s="38" t="s">
        <v>502</v>
      </c>
      <c r="B5" s="8">
        <v>4.0</v>
      </c>
      <c r="C5" s="13" t="s">
        <v>32</v>
      </c>
      <c r="D5" s="39"/>
      <c r="E5" s="13" t="s">
        <v>236</v>
      </c>
      <c r="F5" s="39"/>
      <c r="G5" s="39"/>
      <c r="H5" s="39"/>
      <c r="I5" s="39"/>
      <c r="J5" s="42" t="s">
        <v>511</v>
      </c>
      <c r="K5" s="42" t="s">
        <v>510</v>
      </c>
      <c r="L5" s="128" t="s">
        <v>512</v>
      </c>
      <c r="M5" s="12">
        <f t="shared" si="1"/>
        <v>0</v>
      </c>
    </row>
    <row r="6" ht="14.25" customHeight="1">
      <c r="A6" s="38" t="s">
        <v>502</v>
      </c>
      <c r="B6" s="8">
        <v>5.0</v>
      </c>
      <c r="C6" s="13" t="s">
        <v>33</v>
      </c>
      <c r="D6" s="39"/>
      <c r="E6" s="45"/>
      <c r="F6" s="39"/>
      <c r="G6" s="41" t="s">
        <v>236</v>
      </c>
      <c r="H6" s="39"/>
      <c r="I6" s="39"/>
      <c r="J6" s="42" t="s">
        <v>513</v>
      </c>
      <c r="K6" s="42" t="s">
        <v>514</v>
      </c>
      <c r="L6" s="129" t="s">
        <v>515</v>
      </c>
      <c r="M6" s="12">
        <f t="shared" si="1"/>
        <v>0.5</v>
      </c>
    </row>
    <row r="7" ht="14.25" customHeight="1">
      <c r="A7" s="38" t="s">
        <v>502</v>
      </c>
      <c r="B7" s="8">
        <v>6.0</v>
      </c>
      <c r="C7" s="9" t="s">
        <v>34</v>
      </c>
      <c r="D7" s="39"/>
      <c r="E7" s="40"/>
      <c r="F7" s="39"/>
      <c r="G7" s="41" t="s">
        <v>236</v>
      </c>
      <c r="H7" s="39"/>
      <c r="I7" s="39"/>
      <c r="J7" s="42" t="s">
        <v>506</v>
      </c>
      <c r="K7" s="42" t="s">
        <v>514</v>
      </c>
      <c r="L7" s="55" t="s">
        <v>508</v>
      </c>
      <c r="M7" s="47">
        <f t="shared" si="1"/>
        <v>0.5</v>
      </c>
    </row>
    <row r="8" ht="14.25" customHeight="1">
      <c r="A8" s="38" t="s">
        <v>502</v>
      </c>
      <c r="B8" s="8">
        <v>7.0</v>
      </c>
      <c r="C8" s="13" t="s">
        <v>76</v>
      </c>
      <c r="D8" s="39"/>
      <c r="E8" s="13" t="s">
        <v>236</v>
      </c>
      <c r="F8" s="39"/>
      <c r="G8" s="39"/>
      <c r="H8" s="39"/>
      <c r="I8" s="39"/>
      <c r="J8" s="42" t="s">
        <v>516</v>
      </c>
      <c r="K8" s="42" t="s">
        <v>517</v>
      </c>
      <c r="L8" s="128" t="s">
        <v>518</v>
      </c>
      <c r="M8" s="12">
        <f t="shared" si="1"/>
        <v>0</v>
      </c>
    </row>
    <row r="9" ht="14.25" customHeight="1">
      <c r="A9" s="38" t="s">
        <v>502</v>
      </c>
      <c r="B9" s="8">
        <v>8.0</v>
      </c>
      <c r="C9" s="13" t="s">
        <v>36</v>
      </c>
      <c r="D9" s="39"/>
      <c r="E9" s="45"/>
      <c r="F9" s="39"/>
      <c r="G9" s="41" t="s">
        <v>236</v>
      </c>
      <c r="H9" s="39"/>
      <c r="I9" s="39"/>
      <c r="J9" s="42" t="s">
        <v>519</v>
      </c>
      <c r="K9" s="42" t="s">
        <v>514</v>
      </c>
      <c r="L9" s="130" t="s">
        <v>520</v>
      </c>
      <c r="M9" s="12">
        <f t="shared" si="1"/>
        <v>0.5</v>
      </c>
    </row>
    <row r="10" ht="14.25" customHeight="1">
      <c r="A10" s="38" t="s">
        <v>502</v>
      </c>
      <c r="B10" s="8">
        <v>9.0</v>
      </c>
      <c r="C10" s="13" t="s">
        <v>37</v>
      </c>
      <c r="D10" s="39"/>
      <c r="E10" s="45"/>
      <c r="F10" s="39"/>
      <c r="G10" s="41" t="s">
        <v>236</v>
      </c>
      <c r="H10" s="39"/>
      <c r="I10" s="39"/>
      <c r="J10" s="42" t="s">
        <v>519</v>
      </c>
      <c r="K10" s="42" t="s">
        <v>514</v>
      </c>
      <c r="L10" s="129" t="s">
        <v>520</v>
      </c>
      <c r="M10" s="12">
        <f t="shared" si="1"/>
        <v>0.5</v>
      </c>
    </row>
    <row r="11" ht="14.25" customHeight="1">
      <c r="A11" s="38" t="s">
        <v>502</v>
      </c>
      <c r="B11" s="8">
        <v>10.0</v>
      </c>
      <c r="C11" s="9" t="s">
        <v>38</v>
      </c>
      <c r="D11" s="39"/>
      <c r="E11" s="40"/>
      <c r="F11" s="39"/>
      <c r="G11" s="41" t="s">
        <v>236</v>
      </c>
      <c r="H11" s="39"/>
      <c r="I11" s="39"/>
      <c r="J11" s="42" t="s">
        <v>506</v>
      </c>
      <c r="K11" s="42" t="s">
        <v>514</v>
      </c>
      <c r="L11" s="55" t="s">
        <v>508</v>
      </c>
      <c r="M11" s="47">
        <f t="shared" si="1"/>
        <v>0.5</v>
      </c>
    </row>
    <row r="12" ht="14.25" customHeight="1">
      <c r="B12" s="16"/>
      <c r="C12" s="16"/>
      <c r="D12" s="16"/>
      <c r="E12" s="16"/>
      <c r="F12" s="16"/>
      <c r="G12" s="16"/>
      <c r="H12" s="16"/>
      <c r="I12" s="16"/>
      <c r="J12" s="16"/>
      <c r="K12" s="16"/>
      <c r="L12" s="17" t="s">
        <v>39</v>
      </c>
      <c r="M12" s="57">
        <f>SUM(M2:M11)</f>
        <v>3</v>
      </c>
    </row>
    <row r="13" ht="14.25" customHeight="1">
      <c r="L13" s="20" t="s">
        <v>28</v>
      </c>
      <c r="M13" s="57">
        <f>COUNT(M2:M11)</f>
        <v>10</v>
      </c>
    </row>
    <row r="14" ht="14.25" customHeight="1">
      <c r="L14" s="20" t="s">
        <v>27</v>
      </c>
      <c r="M14" s="58">
        <f>M12/COUNT(M2:M11)</f>
        <v>0.3</v>
      </c>
    </row>
    <row r="15" ht="14.25" customHeight="1">
      <c r="C15" s="29" t="s">
        <v>42</v>
      </c>
    </row>
  </sheetData>
  <mergeCells count="1">
    <mergeCell ref="B1:C1"/>
  </mergeCells>
  <hyperlinks>
    <hyperlink r:id="rId1" ref="L2"/>
    <hyperlink r:id="rId2" ref="L3"/>
    <hyperlink r:id="rId3" ref="L5"/>
    <hyperlink r:id="rId4" ref="L6"/>
    <hyperlink r:id="rId5" ref="L7"/>
    <hyperlink r:id="rId6" ref="L8"/>
    <hyperlink r:id="rId7" ref="L9"/>
    <hyperlink r:id="rId8" ref="L10"/>
    <hyperlink r:id="rId9" ref="L11"/>
  </hyperlinks>
  <drawing r:id="rId10"/>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5.25"/>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4" width="9.13"/>
  </cols>
  <sheetData>
    <row r="1" ht="135.75" customHeight="1">
      <c r="A1" s="32"/>
      <c r="B1" s="1" t="s">
        <v>521</v>
      </c>
      <c r="C1" s="2"/>
      <c r="D1" s="33" t="s">
        <v>50</v>
      </c>
      <c r="E1" s="34" t="s">
        <v>51</v>
      </c>
      <c r="F1" s="35" t="s">
        <v>52</v>
      </c>
      <c r="G1" s="35" t="s">
        <v>53</v>
      </c>
      <c r="H1" s="35" t="s">
        <v>54</v>
      </c>
      <c r="I1" s="35" t="s">
        <v>55</v>
      </c>
      <c r="J1" s="35" t="s">
        <v>56</v>
      </c>
      <c r="K1" s="35" t="s">
        <v>57</v>
      </c>
      <c r="L1" s="36" t="s">
        <v>58</v>
      </c>
      <c r="M1" s="37" t="s">
        <v>59</v>
      </c>
    </row>
    <row r="2" ht="14.25" customHeight="1">
      <c r="A2" s="38" t="s">
        <v>522</v>
      </c>
      <c r="B2" s="8">
        <v>1.0</v>
      </c>
      <c r="C2" s="9" t="s">
        <v>29</v>
      </c>
      <c r="D2" s="39"/>
      <c r="E2" s="40"/>
      <c r="F2" s="39"/>
      <c r="G2" s="39"/>
      <c r="H2" s="41" t="s">
        <v>61</v>
      </c>
      <c r="I2" s="39"/>
      <c r="J2" s="49"/>
      <c r="K2" s="66"/>
      <c r="L2" s="95" t="s">
        <v>523</v>
      </c>
      <c r="M2" s="12">
        <f t="shared" ref="M2:M11" si="1">IF(E2="X",0,IF(F2="X",0.25,IF(G2="X",0.5,IF(H2="X",0.75,IF(I2="X",1)))))</f>
        <v>0.75</v>
      </c>
    </row>
    <row r="3" ht="69.75" customHeight="1">
      <c r="A3" s="38" t="s">
        <v>522</v>
      </c>
      <c r="B3" s="8">
        <v>2.0</v>
      </c>
      <c r="C3" s="13" t="s">
        <v>30</v>
      </c>
      <c r="D3" s="39"/>
      <c r="E3" s="45"/>
      <c r="F3" s="39"/>
      <c r="G3" s="39"/>
      <c r="H3" s="39"/>
      <c r="I3" s="41" t="s">
        <v>61</v>
      </c>
      <c r="J3" s="49"/>
      <c r="K3" s="42" t="s">
        <v>524</v>
      </c>
      <c r="L3" s="69" t="s">
        <v>525</v>
      </c>
      <c r="M3" s="12">
        <f t="shared" si="1"/>
        <v>1</v>
      </c>
    </row>
    <row r="4" ht="51.75" customHeight="1">
      <c r="A4" s="38" t="s">
        <v>522</v>
      </c>
      <c r="B4" s="8">
        <v>3.0</v>
      </c>
      <c r="C4" s="13" t="s">
        <v>31</v>
      </c>
      <c r="D4" s="39"/>
      <c r="E4" s="45"/>
      <c r="F4" s="39"/>
      <c r="G4" s="39"/>
      <c r="H4" s="39"/>
      <c r="I4" s="41" t="s">
        <v>61</v>
      </c>
      <c r="J4" s="49"/>
      <c r="K4" s="42" t="s">
        <v>526</v>
      </c>
      <c r="L4" s="46" t="str">
        <f>HYPERLINK("http://www.direct.gov.uk/prod_consum_dg/groups/dg_digitalassets/@dg/@en/documents/digitalasset/dg_200090.html?PRO=hp&amp;CRE=banner","http://www.direct.gov.uk/prod_consum_dg/groups/dg_digitalassets/@dg/@en/documents/digitalasset/dg_200090.html?PRO=hp&amp;CRE=banner")</f>
        <v>http://www.direct.gov.uk/prod_consum_dg/groups/dg_digitalassets/@dg/@en/documents/digitalasset/dg_200090.html?PRO=hp&amp;CRE=banner</v>
      </c>
      <c r="M4" s="47">
        <f t="shared" si="1"/>
        <v>1</v>
      </c>
    </row>
    <row r="5" ht="26.25" customHeight="1">
      <c r="A5" s="38" t="s">
        <v>522</v>
      </c>
      <c r="B5" s="8">
        <v>4.0</v>
      </c>
      <c r="C5" s="13" t="s">
        <v>32</v>
      </c>
      <c r="D5" s="39"/>
      <c r="E5" s="45"/>
      <c r="F5" s="39"/>
      <c r="G5" s="39"/>
      <c r="H5" s="39"/>
      <c r="I5" s="41" t="s">
        <v>61</v>
      </c>
      <c r="J5" s="49"/>
      <c r="K5" s="42" t="s">
        <v>527</v>
      </c>
      <c r="L5" s="48" t="s">
        <v>528</v>
      </c>
      <c r="M5" s="47">
        <f t="shared" si="1"/>
        <v>1</v>
      </c>
    </row>
    <row r="6" ht="210.0" customHeight="1">
      <c r="A6" s="38" t="s">
        <v>522</v>
      </c>
      <c r="B6" s="8">
        <v>5.0</v>
      </c>
      <c r="C6" s="13" t="s">
        <v>33</v>
      </c>
      <c r="D6" s="39"/>
      <c r="E6" s="45"/>
      <c r="F6" s="39"/>
      <c r="G6" s="39"/>
      <c r="H6" s="41" t="s">
        <v>61</v>
      </c>
      <c r="I6" s="39"/>
      <c r="J6" s="42" t="s">
        <v>529</v>
      </c>
      <c r="K6" s="42" t="s">
        <v>530</v>
      </c>
      <c r="L6" s="95" t="s">
        <v>531</v>
      </c>
      <c r="M6" s="12">
        <f t="shared" si="1"/>
        <v>0.75</v>
      </c>
    </row>
    <row r="7" ht="42.0" customHeight="1">
      <c r="A7" s="38" t="s">
        <v>522</v>
      </c>
      <c r="B7" s="8">
        <v>6.0</v>
      </c>
      <c r="C7" s="9" t="s">
        <v>34</v>
      </c>
      <c r="D7" s="39"/>
      <c r="E7" s="39"/>
      <c r="F7" s="39"/>
      <c r="G7" s="39"/>
      <c r="H7" s="39"/>
      <c r="I7" s="41" t="s">
        <v>61</v>
      </c>
      <c r="J7" s="49"/>
      <c r="K7" s="42" t="s">
        <v>532</v>
      </c>
      <c r="L7" s="125" t="str">
        <f>HYPERLINK("http://www.direct.gov.uk/en/Motoring/Motoringtransactions/BeforeyouapplyC/DG_193809","http://www.direct.gov.uk/en/Motoring/Motoringtransactions/BeforeyouapplyC/DG_193809")</f>
        <v>http://www.direct.gov.uk/en/Motoring/Motoringtransactions/BeforeyouapplyC/DG_193809</v>
      </c>
      <c r="M7" s="12">
        <f t="shared" si="1"/>
        <v>1</v>
      </c>
    </row>
    <row r="8" ht="14.25" customHeight="1">
      <c r="A8" s="38" t="s">
        <v>522</v>
      </c>
      <c r="B8" s="8">
        <v>7.0</v>
      </c>
      <c r="C8" s="13" t="s">
        <v>76</v>
      </c>
      <c r="D8" s="39"/>
      <c r="E8" s="45"/>
      <c r="F8" s="41" t="s">
        <v>61</v>
      </c>
      <c r="G8" s="39"/>
      <c r="H8" s="39"/>
      <c r="I8" s="39"/>
      <c r="J8" s="49"/>
      <c r="K8" s="49"/>
      <c r="L8" s="131" t="s">
        <v>533</v>
      </c>
      <c r="M8" s="12">
        <f t="shared" si="1"/>
        <v>0.25</v>
      </c>
    </row>
    <row r="9" ht="14.25" customHeight="1">
      <c r="A9" s="38" t="s">
        <v>522</v>
      </c>
      <c r="B9" s="8">
        <v>8.0</v>
      </c>
      <c r="C9" s="13" t="s">
        <v>36</v>
      </c>
      <c r="D9" s="39"/>
      <c r="E9" s="45"/>
      <c r="F9" s="39"/>
      <c r="G9" s="39"/>
      <c r="H9" s="39"/>
      <c r="I9" s="41" t="s">
        <v>61</v>
      </c>
      <c r="J9" s="42" t="s">
        <v>534</v>
      </c>
      <c r="K9" s="49"/>
      <c r="L9" s="54" t="s">
        <v>535</v>
      </c>
      <c r="M9" s="47">
        <f t="shared" si="1"/>
        <v>1</v>
      </c>
    </row>
    <row r="10" ht="14.25" customHeight="1">
      <c r="A10" s="38" t="s">
        <v>522</v>
      </c>
      <c r="B10" s="8">
        <v>9.0</v>
      </c>
      <c r="C10" s="13" t="s">
        <v>37</v>
      </c>
      <c r="D10" s="39"/>
      <c r="E10" s="45"/>
      <c r="F10" s="39"/>
      <c r="G10" s="39"/>
      <c r="H10" s="39"/>
      <c r="I10" s="41" t="s">
        <v>61</v>
      </c>
      <c r="J10" s="42" t="s">
        <v>534</v>
      </c>
      <c r="K10" s="49"/>
      <c r="L10" s="54" t="s">
        <v>535</v>
      </c>
      <c r="M10" s="47">
        <f t="shared" si="1"/>
        <v>1</v>
      </c>
    </row>
    <row r="11" ht="27.75" customHeight="1">
      <c r="A11" s="38" t="s">
        <v>522</v>
      </c>
      <c r="B11" s="8">
        <v>10.0</v>
      </c>
      <c r="C11" s="9" t="s">
        <v>38</v>
      </c>
      <c r="D11" s="39"/>
      <c r="E11" s="40"/>
      <c r="F11" s="39"/>
      <c r="G11" s="39"/>
      <c r="H11" s="39"/>
      <c r="I11" s="41" t="s">
        <v>61</v>
      </c>
      <c r="J11" s="42" t="s">
        <v>536</v>
      </c>
      <c r="K11" s="42" t="s">
        <v>537</v>
      </c>
      <c r="L11" s="55" t="s">
        <v>538</v>
      </c>
      <c r="M11" s="47">
        <f t="shared" si="1"/>
        <v>1</v>
      </c>
      <c r="N11" s="92" t="s">
        <v>204</v>
      </c>
    </row>
    <row r="12" ht="14.25" customHeight="1">
      <c r="B12" s="16"/>
      <c r="C12" s="56" t="s">
        <v>42</v>
      </c>
      <c r="D12" s="16"/>
      <c r="E12" s="16"/>
      <c r="F12" s="16"/>
      <c r="G12" s="16"/>
      <c r="H12" s="16"/>
      <c r="I12" s="16"/>
      <c r="J12" s="16"/>
      <c r="K12" s="16"/>
      <c r="L12" s="17" t="s">
        <v>39</v>
      </c>
      <c r="M12" s="57">
        <f>SUM(M2:M11)</f>
        <v>8.75</v>
      </c>
    </row>
    <row r="13" ht="14.25" customHeight="1">
      <c r="L13" s="20" t="s">
        <v>28</v>
      </c>
      <c r="M13" s="57">
        <f>COUNT(M2:M11)</f>
        <v>10</v>
      </c>
    </row>
    <row r="14" ht="14.25" customHeight="1">
      <c r="C14" s="29" t="s">
        <v>82</v>
      </c>
      <c r="L14" s="20" t="s">
        <v>27</v>
      </c>
      <c r="M14" s="58">
        <f>M12/COUNT(M2:M11)</f>
        <v>0.875</v>
      </c>
    </row>
  </sheetData>
  <mergeCells count="1">
    <mergeCell ref="B1:C1"/>
  </mergeCells>
  <hyperlinks>
    <hyperlink r:id="rId1" ref="L2"/>
    <hyperlink r:id="rId2" ref="L3"/>
    <hyperlink r:id="rId3" ref="L5"/>
    <hyperlink r:id="rId4" ref="L6"/>
    <hyperlink r:id="rId5" ref="L8"/>
    <hyperlink r:id="rId6" ref="L9"/>
    <hyperlink r:id="rId7" ref="L10"/>
    <hyperlink r:id="rId8" ref="L11"/>
    <hyperlink r:id="rId9" ref="N11"/>
  </hyperlinks>
  <drawing r:id="rId10"/>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18" t="s">
        <v>539</v>
      </c>
      <c r="C1" s="98"/>
      <c r="D1" s="33" t="s">
        <v>50</v>
      </c>
      <c r="E1" s="34" t="s">
        <v>51</v>
      </c>
      <c r="F1" s="35" t="s">
        <v>52</v>
      </c>
      <c r="G1" s="35" t="s">
        <v>53</v>
      </c>
      <c r="H1" s="35" t="s">
        <v>54</v>
      </c>
      <c r="I1" s="35" t="s">
        <v>55</v>
      </c>
      <c r="J1" s="35" t="s">
        <v>56</v>
      </c>
      <c r="K1" s="35" t="s">
        <v>57</v>
      </c>
      <c r="L1" s="36" t="s">
        <v>58</v>
      </c>
      <c r="M1" s="37" t="s">
        <v>59</v>
      </c>
    </row>
    <row r="2" ht="27.75" customHeight="1">
      <c r="A2" s="38" t="s">
        <v>26</v>
      </c>
      <c r="B2" s="8">
        <v>1.0</v>
      </c>
      <c r="C2" s="9" t="s">
        <v>29</v>
      </c>
      <c r="D2" s="39"/>
      <c r="E2" s="40"/>
      <c r="F2" s="39"/>
      <c r="G2" s="39"/>
      <c r="H2" s="41" t="s">
        <v>61</v>
      </c>
      <c r="I2" s="39"/>
      <c r="J2" s="42" t="s">
        <v>540</v>
      </c>
      <c r="K2" s="42" t="s">
        <v>541</v>
      </c>
      <c r="L2" s="44" t="str">
        <f>HYPERLINK("https://www.dcboee.org/voter_info/register_to_vote/ovr_step1.asp","https://www.dcboee.org/voter_info/register_to_vote/ovr_step1.asp")</f>
        <v>https://www.dcboee.org/voter_info/register_to_vote/ovr_step1.asp</v>
      </c>
      <c r="M2" s="12">
        <f t="shared" ref="M2:M4" si="1">IF(F2="X",0.25,IF(G2="X",0.5,IF(H2="X",0.75,IF(I2="X",1))))</f>
        <v>0.75</v>
      </c>
    </row>
    <row r="3" ht="42.0" customHeight="1">
      <c r="A3" s="38" t="s">
        <v>26</v>
      </c>
      <c r="B3" s="8">
        <v>2.0</v>
      </c>
      <c r="C3" s="13" t="s">
        <v>30</v>
      </c>
      <c r="D3" s="39"/>
      <c r="E3" s="45"/>
      <c r="F3" s="39"/>
      <c r="G3" s="39"/>
      <c r="H3" s="39"/>
      <c r="I3" s="41" t="s">
        <v>61</v>
      </c>
      <c r="J3" s="42" t="s">
        <v>542</v>
      </c>
      <c r="K3" s="42" t="s">
        <v>543</v>
      </c>
      <c r="L3" s="64" t="s">
        <v>544</v>
      </c>
      <c r="M3" s="47">
        <f t="shared" si="1"/>
        <v>1</v>
      </c>
    </row>
    <row r="4" ht="42.0" customHeight="1">
      <c r="A4" s="38" t="s">
        <v>26</v>
      </c>
      <c r="B4" s="8">
        <v>3.0</v>
      </c>
      <c r="C4" s="13" t="s">
        <v>31</v>
      </c>
      <c r="D4" s="39"/>
      <c r="E4" s="45"/>
      <c r="F4" s="39"/>
      <c r="G4" s="39"/>
      <c r="H4" s="39"/>
      <c r="I4" s="41" t="s">
        <v>61</v>
      </c>
      <c r="J4" s="42" t="s">
        <v>545</v>
      </c>
      <c r="K4" s="42" t="s">
        <v>546</v>
      </c>
      <c r="L4" s="48" t="s">
        <v>547</v>
      </c>
      <c r="M4" s="47">
        <f t="shared" si="1"/>
        <v>1</v>
      </c>
    </row>
    <row r="5" ht="14.25" customHeight="1">
      <c r="A5" s="38" t="s">
        <v>26</v>
      </c>
      <c r="B5" s="8">
        <v>4.0</v>
      </c>
      <c r="C5" s="13" t="s">
        <v>69</v>
      </c>
      <c r="D5" s="41" t="s">
        <v>61</v>
      </c>
      <c r="E5" s="45"/>
      <c r="F5" s="39"/>
      <c r="G5" s="39"/>
      <c r="H5" s="39"/>
      <c r="I5" s="39"/>
      <c r="J5" s="49"/>
      <c r="K5" s="49"/>
      <c r="L5" s="50"/>
      <c r="M5" s="12" t="b">
        <f>if(F5="x",0.25,if(G5="x",0.5,if(H5="x",0.75,if(I5="x",1))))</f>
        <v>0</v>
      </c>
    </row>
    <row r="6" ht="27.75" customHeight="1">
      <c r="A6" s="38" t="s">
        <v>26</v>
      </c>
      <c r="B6" s="8">
        <v>5.0</v>
      </c>
      <c r="C6" s="13" t="s">
        <v>33</v>
      </c>
      <c r="D6" s="39"/>
      <c r="E6" s="45"/>
      <c r="F6" s="39"/>
      <c r="G6" s="41" t="s">
        <v>61</v>
      </c>
      <c r="H6" s="39"/>
      <c r="I6" s="39"/>
      <c r="J6" s="42" t="s">
        <v>548</v>
      </c>
      <c r="K6" s="42" t="s">
        <v>549</v>
      </c>
      <c r="L6" s="69" t="s">
        <v>550</v>
      </c>
      <c r="M6" s="12">
        <f t="shared" ref="M6:M11" si="2">IF(F6="X",0.25,IF(G6="X",0.5,IF(H6="X",0.75,IF(I6="X",1))))</f>
        <v>0.5</v>
      </c>
    </row>
    <row r="7" ht="27.75" customHeight="1">
      <c r="A7" s="38" t="s">
        <v>26</v>
      </c>
      <c r="B7" s="8">
        <v>6.0</v>
      </c>
      <c r="C7" s="9" t="s">
        <v>34</v>
      </c>
      <c r="D7" s="39"/>
      <c r="E7" s="40"/>
      <c r="F7" s="39"/>
      <c r="G7" s="39"/>
      <c r="H7" s="39"/>
      <c r="I7" s="41" t="s">
        <v>61</v>
      </c>
      <c r="J7" s="42" t="s">
        <v>551</v>
      </c>
      <c r="K7" s="42" t="s">
        <v>552</v>
      </c>
      <c r="L7" s="55" t="s">
        <v>553</v>
      </c>
      <c r="M7" s="47">
        <f t="shared" si="2"/>
        <v>1</v>
      </c>
    </row>
    <row r="8" ht="39.0" customHeight="1">
      <c r="A8" s="38" t="s">
        <v>26</v>
      </c>
      <c r="B8" s="8">
        <v>7.0</v>
      </c>
      <c r="C8" s="13" t="s">
        <v>76</v>
      </c>
      <c r="D8" s="39"/>
      <c r="E8" s="45"/>
      <c r="F8" s="41" t="s">
        <v>61</v>
      </c>
      <c r="G8" s="39"/>
      <c r="H8" s="39"/>
      <c r="I8" s="39"/>
      <c r="J8" s="42" t="s">
        <v>554</v>
      </c>
      <c r="K8" s="49"/>
      <c r="L8" s="48" t="s">
        <v>555</v>
      </c>
      <c r="M8" s="47">
        <f t="shared" si="2"/>
        <v>0.25</v>
      </c>
    </row>
    <row r="9" ht="42.0" customHeight="1">
      <c r="A9" s="38" t="s">
        <v>26</v>
      </c>
      <c r="B9" s="8">
        <v>8.0</v>
      </c>
      <c r="C9" s="13" t="s">
        <v>36</v>
      </c>
      <c r="D9" s="39"/>
      <c r="E9" s="45"/>
      <c r="F9" s="39"/>
      <c r="G9" s="39"/>
      <c r="H9" s="41" t="s">
        <v>61</v>
      </c>
      <c r="I9" s="39"/>
      <c r="J9" s="42" t="s">
        <v>556</v>
      </c>
      <c r="K9" s="42" t="s">
        <v>557</v>
      </c>
      <c r="L9" s="46" t="str">
        <f>HYPERLINK("http://dchealth.dc.gov/doh/cwp/view,a,3,q,573401,dohNav_GID,1787,dohNav,%7C33120%7C33139%7C.asp","http://dchealth.dc.gov/doh/cwp/view,a,3,q,573401,dohNav_GID,1787,dohNav,|33120|33139|.asp")</f>
        <v>http://dchealth.dc.gov/doh/cwp/view,a,3,q,573401,dohNav_GID,1787,dohNav,|33120|33139|.asp</v>
      </c>
      <c r="M9" s="47">
        <f t="shared" si="2"/>
        <v>0.75</v>
      </c>
    </row>
    <row r="10" ht="42.0" customHeight="1">
      <c r="A10" s="38" t="s">
        <v>26</v>
      </c>
      <c r="B10" s="8">
        <v>9.0</v>
      </c>
      <c r="C10" s="13" t="s">
        <v>37</v>
      </c>
      <c r="D10" s="39"/>
      <c r="E10" s="45"/>
      <c r="F10" s="39"/>
      <c r="G10" s="39"/>
      <c r="H10" s="41" t="s">
        <v>61</v>
      </c>
      <c r="I10" s="39"/>
      <c r="J10" s="42" t="s">
        <v>556</v>
      </c>
      <c r="K10" s="42" t="s">
        <v>557</v>
      </c>
      <c r="L10" s="132" t="s">
        <v>558</v>
      </c>
      <c r="M10" s="47">
        <f t="shared" si="2"/>
        <v>0.75</v>
      </c>
    </row>
    <row r="11" ht="42.0" customHeight="1">
      <c r="A11" s="38" t="s">
        <v>26</v>
      </c>
      <c r="B11" s="8">
        <v>10.0</v>
      </c>
      <c r="C11" s="9" t="s">
        <v>38</v>
      </c>
      <c r="D11" s="39"/>
      <c r="E11" s="40"/>
      <c r="F11" s="39"/>
      <c r="G11" s="39"/>
      <c r="H11" s="39"/>
      <c r="I11" s="41" t="s">
        <v>61</v>
      </c>
      <c r="J11" s="42" t="s">
        <v>551</v>
      </c>
      <c r="K11" s="42" t="s">
        <v>559</v>
      </c>
      <c r="L11" s="55" t="s">
        <v>560</v>
      </c>
      <c r="M11" s="47">
        <f t="shared" si="2"/>
        <v>1</v>
      </c>
    </row>
    <row r="12" ht="14.25" customHeight="1">
      <c r="B12" s="16"/>
      <c r="C12" s="16"/>
      <c r="D12" s="16"/>
      <c r="E12" s="16"/>
      <c r="F12" s="16"/>
      <c r="G12" s="16"/>
      <c r="H12" s="16"/>
      <c r="I12" s="16"/>
      <c r="J12" s="16"/>
      <c r="K12" s="16"/>
      <c r="L12" s="17" t="s">
        <v>39</v>
      </c>
      <c r="M12" s="57">
        <f>SUM(M2:M11)</f>
        <v>7</v>
      </c>
    </row>
    <row r="13" ht="14.25" customHeight="1">
      <c r="L13" s="20" t="s">
        <v>28</v>
      </c>
      <c r="M13" s="57">
        <f>COUNT(M2:M11)</f>
        <v>9</v>
      </c>
    </row>
    <row r="14" ht="14.25" customHeight="1">
      <c r="L14" s="20" t="s">
        <v>27</v>
      </c>
      <c r="M14" s="58">
        <f>M12/COUNT(M2:M11)</f>
        <v>0.7777777778</v>
      </c>
    </row>
    <row r="15" ht="14.25" customHeight="1">
      <c r="C15" s="29" t="s">
        <v>42</v>
      </c>
    </row>
  </sheetData>
  <hyperlinks>
    <hyperlink r:id="rId1" ref="L3"/>
    <hyperlink r:id="rId2" ref="L4"/>
    <hyperlink r:id="rId3" ref="L6"/>
    <hyperlink r:id="rId4" ref="L7"/>
    <hyperlink r:id="rId5" location="q8" ref="L8"/>
    <hyperlink r:id="rId6" ref="L11"/>
  </hyperlinks>
  <drawing r:id="rId7"/>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2" width="6.0"/>
    <col customWidth="1" min="3" max="3" width="3.13"/>
    <col customWidth="1" min="4" max="4" width="38.13"/>
    <col customWidth="1" min="5" max="5" width="5.88"/>
    <col customWidth="1" min="6" max="6" width="11.5"/>
    <col customWidth="1" min="7" max="7" width="13.5"/>
    <col customWidth="1" min="8" max="8" width="16.75"/>
    <col customWidth="1" min="9" max="9" width="13.13"/>
    <col customWidth="1" min="10" max="10" width="15.5"/>
    <col customWidth="1" min="11" max="12" width="14.13"/>
    <col customWidth="1" min="13" max="13" width="32.0"/>
    <col customWidth="1" min="14" max="14" width="11.13"/>
  </cols>
  <sheetData>
    <row r="1" ht="135.75" customHeight="1">
      <c r="B1" s="32"/>
      <c r="C1" s="1" t="s">
        <v>561</v>
      </c>
      <c r="D1" s="2"/>
      <c r="E1" s="33" t="s">
        <v>127</v>
      </c>
      <c r="F1" s="93" t="s">
        <v>128</v>
      </c>
      <c r="G1" s="35" t="s">
        <v>52</v>
      </c>
      <c r="H1" s="35" t="s">
        <v>53</v>
      </c>
      <c r="I1" s="35" t="s">
        <v>54</v>
      </c>
      <c r="J1" s="35" t="s">
        <v>55</v>
      </c>
      <c r="K1" s="35" t="s">
        <v>56</v>
      </c>
      <c r="L1" s="35" t="s">
        <v>57</v>
      </c>
      <c r="M1" s="36" t="s">
        <v>58</v>
      </c>
      <c r="N1" s="37" t="s">
        <v>59</v>
      </c>
    </row>
    <row r="2" ht="14.25" customHeight="1">
      <c r="A2" s="30" t="s">
        <v>562</v>
      </c>
      <c r="B2" s="38" t="s">
        <v>562</v>
      </c>
      <c r="C2" s="8">
        <v>1.0</v>
      </c>
      <c r="D2" s="9" t="s">
        <v>29</v>
      </c>
      <c r="E2" s="39"/>
      <c r="F2" s="40"/>
      <c r="G2" s="41" t="s">
        <v>61</v>
      </c>
      <c r="H2" s="39"/>
      <c r="I2" s="39"/>
      <c r="J2" s="39"/>
      <c r="K2" s="42" t="s">
        <v>563</v>
      </c>
      <c r="L2" s="49"/>
      <c r="M2" s="81" t="str">
        <f>HYPERLINK("http://www.elections.org.za/content/Dynamic.aspx?id=569&amp;name=For%20Voters&amp;LeftMenuId=95&amp;BreadCrumbId=214","http://www.elections.org.za/content/Dynamic.aspx?id=569&amp;name=For%20Voters&amp;LeftMenuId=95&amp;BreadCrumbId=214")</f>
        <v>http://www.elections.org.za/content/Dynamic.aspx?id=569&amp;name=For%20Voters&amp;LeftMenuId=95&amp;BreadCrumbId=214</v>
      </c>
      <c r="N2" s="12">
        <f t="shared" ref="N2:N4" si="1">IF(G2="X",0.25,IF(H2="X",0.5,IF(I2="X",0.75,IF(J2="X",1))))</f>
        <v>0.25</v>
      </c>
    </row>
    <row r="3" ht="14.25" customHeight="1">
      <c r="A3" s="30" t="s">
        <v>562</v>
      </c>
      <c r="B3" s="38" t="s">
        <v>562</v>
      </c>
      <c r="C3" s="8">
        <v>2.0</v>
      </c>
      <c r="D3" s="13" t="s">
        <v>30</v>
      </c>
      <c r="E3" s="39"/>
      <c r="F3" s="45"/>
      <c r="G3" s="39"/>
      <c r="H3" s="39"/>
      <c r="I3" s="39"/>
      <c r="J3" s="41" t="s">
        <v>61</v>
      </c>
      <c r="K3" s="42" t="s">
        <v>564</v>
      </c>
      <c r="L3" s="49"/>
      <c r="M3" s="96" t="s">
        <v>565</v>
      </c>
      <c r="N3" s="12">
        <f t="shared" si="1"/>
        <v>1</v>
      </c>
    </row>
    <row r="4" ht="42.0" customHeight="1">
      <c r="A4" s="30" t="s">
        <v>562</v>
      </c>
      <c r="B4" s="38" t="s">
        <v>562</v>
      </c>
      <c r="C4" s="8">
        <v>3.0</v>
      </c>
      <c r="D4" s="13" t="s">
        <v>31</v>
      </c>
      <c r="E4" s="39"/>
      <c r="F4" s="45"/>
      <c r="G4" s="39"/>
      <c r="H4" s="41" t="s">
        <v>61</v>
      </c>
      <c r="I4" s="39"/>
      <c r="J4" s="39"/>
      <c r="K4" s="49"/>
      <c r="L4" s="42" t="s">
        <v>566</v>
      </c>
      <c r="M4" s="96" t="s">
        <v>567</v>
      </c>
      <c r="N4" s="12">
        <f t="shared" si="1"/>
        <v>0.5</v>
      </c>
    </row>
    <row r="5" ht="56.25" customHeight="1">
      <c r="A5" s="30" t="s">
        <v>562</v>
      </c>
      <c r="B5" s="38" t="s">
        <v>562</v>
      </c>
      <c r="C5" s="8">
        <v>4.0</v>
      </c>
      <c r="D5" s="13" t="s">
        <v>32</v>
      </c>
      <c r="E5" s="41" t="s">
        <v>61</v>
      </c>
      <c r="F5" s="45"/>
      <c r="G5" s="39"/>
      <c r="H5" s="39"/>
      <c r="I5" s="39"/>
      <c r="J5" s="39"/>
      <c r="K5" s="49"/>
      <c r="L5" s="42" t="s">
        <v>568</v>
      </c>
      <c r="M5" s="96" t="s">
        <v>569</v>
      </c>
      <c r="N5" s="12" t="b">
        <f>if(G5="x",0.25,if(H5="x",0.5,if(I5="x",0.75,if(J5="x",1))))</f>
        <v>0</v>
      </c>
    </row>
    <row r="6" ht="42.0" customHeight="1">
      <c r="A6" s="30" t="s">
        <v>562</v>
      </c>
      <c r="B6" s="38" t="s">
        <v>562</v>
      </c>
      <c r="C6" s="8">
        <v>5.0</v>
      </c>
      <c r="D6" s="13" t="s">
        <v>33</v>
      </c>
      <c r="E6" s="39"/>
      <c r="F6" s="45"/>
      <c r="G6" s="39"/>
      <c r="H6" s="41" t="s">
        <v>61</v>
      </c>
      <c r="I6" s="39"/>
      <c r="J6" s="39"/>
      <c r="K6" s="42" t="s">
        <v>570</v>
      </c>
      <c r="L6" s="42" t="s">
        <v>566</v>
      </c>
      <c r="M6" s="96" t="s">
        <v>571</v>
      </c>
      <c r="N6" s="12">
        <f t="shared" ref="N6:N11" si="2">IF(G6="X",0.25,IF(H6="X",0.5,IF(I6="X",0.75,IF(J6="X",1))))</f>
        <v>0.5</v>
      </c>
    </row>
    <row r="7" ht="42.0" customHeight="1">
      <c r="A7" s="30" t="s">
        <v>562</v>
      </c>
      <c r="B7" s="38" t="s">
        <v>562</v>
      </c>
      <c r="C7" s="8">
        <v>6.0</v>
      </c>
      <c r="D7" s="9" t="s">
        <v>34</v>
      </c>
      <c r="E7" s="39"/>
      <c r="F7" s="40"/>
      <c r="G7" s="39"/>
      <c r="H7" s="41" t="s">
        <v>61</v>
      </c>
      <c r="I7" s="39"/>
      <c r="J7" s="39"/>
      <c r="K7" s="49"/>
      <c r="L7" s="42" t="s">
        <v>566</v>
      </c>
      <c r="M7" s="96" t="s">
        <v>572</v>
      </c>
      <c r="N7" s="12">
        <f t="shared" si="2"/>
        <v>0.5</v>
      </c>
    </row>
    <row r="8" ht="14.25" customHeight="1">
      <c r="A8" s="30" t="s">
        <v>562</v>
      </c>
      <c r="B8" s="38" t="s">
        <v>562</v>
      </c>
      <c r="C8" s="8">
        <v>7.0</v>
      </c>
      <c r="D8" s="13" t="s">
        <v>76</v>
      </c>
      <c r="E8" s="39"/>
      <c r="F8" s="39"/>
      <c r="G8" s="41" t="s">
        <v>61</v>
      </c>
      <c r="H8" s="39"/>
      <c r="I8" s="39"/>
      <c r="J8" s="39"/>
      <c r="K8" s="49"/>
      <c r="L8" s="49"/>
      <c r="M8" s="69" t="s">
        <v>573</v>
      </c>
      <c r="N8" s="12">
        <f t="shared" si="2"/>
        <v>0.25</v>
      </c>
    </row>
    <row r="9" ht="14.25" customHeight="1">
      <c r="A9" s="30" t="s">
        <v>562</v>
      </c>
      <c r="B9" s="38" t="s">
        <v>562</v>
      </c>
      <c r="C9" s="8">
        <v>8.0</v>
      </c>
      <c r="D9" s="13" t="s">
        <v>36</v>
      </c>
      <c r="E9" s="39"/>
      <c r="F9" s="45"/>
      <c r="G9" s="39"/>
      <c r="H9" s="41" t="s">
        <v>61</v>
      </c>
      <c r="I9" s="39"/>
      <c r="J9" s="39"/>
      <c r="K9" s="42" t="s">
        <v>570</v>
      </c>
      <c r="L9" s="49"/>
      <c r="M9" s="48" t="s">
        <v>571</v>
      </c>
      <c r="N9" s="47">
        <f t="shared" si="2"/>
        <v>0.5</v>
      </c>
    </row>
    <row r="10" ht="14.25" customHeight="1">
      <c r="A10" s="30" t="s">
        <v>562</v>
      </c>
      <c r="B10" s="38" t="s">
        <v>562</v>
      </c>
      <c r="C10" s="8">
        <v>9.0</v>
      </c>
      <c r="D10" s="13" t="s">
        <v>37</v>
      </c>
      <c r="E10" s="39"/>
      <c r="F10" s="45"/>
      <c r="G10" s="39"/>
      <c r="H10" s="41" t="s">
        <v>61</v>
      </c>
      <c r="I10" s="39"/>
      <c r="J10" s="39"/>
      <c r="K10" s="42" t="s">
        <v>570</v>
      </c>
      <c r="L10" s="49"/>
      <c r="M10" s="48" t="s">
        <v>571</v>
      </c>
      <c r="N10" s="47">
        <f t="shared" si="2"/>
        <v>0.5</v>
      </c>
    </row>
    <row r="11" ht="56.25" customHeight="1">
      <c r="A11" s="30" t="s">
        <v>562</v>
      </c>
      <c r="B11" s="38" t="s">
        <v>562</v>
      </c>
      <c r="C11" s="8">
        <v>10.0</v>
      </c>
      <c r="D11" s="9" t="s">
        <v>38</v>
      </c>
      <c r="E11" s="39"/>
      <c r="F11" s="40"/>
      <c r="G11" s="39"/>
      <c r="H11" s="41" t="s">
        <v>61</v>
      </c>
      <c r="I11" s="39"/>
      <c r="J11" s="39"/>
      <c r="K11" s="49"/>
      <c r="L11" s="42" t="s">
        <v>574</v>
      </c>
      <c r="M11" s="95" t="s">
        <v>575</v>
      </c>
      <c r="N11" s="12">
        <f t="shared" si="2"/>
        <v>0.5</v>
      </c>
    </row>
    <row r="12" ht="14.25" customHeight="1">
      <c r="C12" s="16"/>
      <c r="D12" s="56" t="s">
        <v>42</v>
      </c>
      <c r="E12" s="16"/>
      <c r="F12" s="16"/>
      <c r="G12" s="16"/>
      <c r="H12" s="16"/>
      <c r="I12" s="16"/>
      <c r="J12" s="16"/>
      <c r="K12" s="16"/>
      <c r="L12" s="16"/>
      <c r="M12" s="20" t="s">
        <v>39</v>
      </c>
      <c r="N12" s="57">
        <f>SUM(N2:N11)</f>
        <v>4.5</v>
      </c>
    </row>
    <row r="13" ht="14.25" customHeight="1">
      <c r="D13" s="29" t="s">
        <v>576</v>
      </c>
      <c r="M13" s="20" t="s">
        <v>28</v>
      </c>
      <c r="N13" s="57">
        <f>COUNT(N2:N11)</f>
        <v>9</v>
      </c>
    </row>
    <row r="14" ht="14.25" customHeight="1">
      <c r="D14" s="92" t="s">
        <v>577</v>
      </c>
      <c r="M14" s="20" t="s">
        <v>27</v>
      </c>
      <c r="N14" s="58">
        <f>N12/COUNT(N2:N11)</f>
        <v>0.5</v>
      </c>
    </row>
    <row r="15" ht="14.25" customHeight="1">
      <c r="D15" s="30" t="s">
        <v>578</v>
      </c>
    </row>
  </sheetData>
  <mergeCells count="1">
    <mergeCell ref="C1:D1"/>
  </mergeCells>
  <hyperlinks>
    <hyperlink r:id="rId1" ref="M3"/>
    <hyperlink r:id="rId2" ref="M4"/>
    <hyperlink r:id="rId3" ref="M5"/>
    <hyperlink r:id="rId4" ref="M6"/>
    <hyperlink r:id="rId5" ref="M7"/>
    <hyperlink r:id="rId6" ref="M8"/>
    <hyperlink r:id="rId7" ref="M9"/>
    <hyperlink r:id="rId8" ref="M10"/>
    <hyperlink r:id="rId9" ref="M11"/>
    <hyperlink r:id="rId10" ref="D14"/>
  </hyperlinks>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0"/>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108</v>
      </c>
      <c r="C1" s="2"/>
      <c r="D1" s="67" t="s">
        <v>109</v>
      </c>
      <c r="E1" s="68" t="s">
        <v>110</v>
      </c>
      <c r="F1" s="35" t="s">
        <v>52</v>
      </c>
      <c r="G1" s="35" t="s">
        <v>53</v>
      </c>
      <c r="H1" s="35" t="s">
        <v>54</v>
      </c>
      <c r="I1" s="35" t="s">
        <v>55</v>
      </c>
      <c r="J1" s="35" t="s">
        <v>56</v>
      </c>
      <c r="K1" s="35" t="s">
        <v>57</v>
      </c>
      <c r="L1" s="36" t="s">
        <v>58</v>
      </c>
      <c r="M1" s="37" t="s">
        <v>59</v>
      </c>
    </row>
    <row r="2" ht="14.25" customHeight="1">
      <c r="A2" s="38" t="s">
        <v>111</v>
      </c>
      <c r="B2" s="8">
        <v>1.0</v>
      </c>
      <c r="C2" s="9" t="s">
        <v>29</v>
      </c>
      <c r="D2" s="39"/>
      <c r="E2" s="41" t="s">
        <v>61</v>
      </c>
      <c r="F2" s="39"/>
      <c r="G2" s="39"/>
      <c r="H2" s="39"/>
      <c r="I2" s="39"/>
      <c r="J2" s="49"/>
      <c r="K2" s="9" t="s">
        <v>112</v>
      </c>
      <c r="L2" s="53" t="s">
        <v>113</v>
      </c>
      <c r="M2" s="12">
        <f>IF(E2="X",0,IF(F2="X",0.25,IF(G2="X",0.5,IF(H2="X",0.75,IF(I2="X",1)))))</f>
        <v>0</v>
      </c>
    </row>
    <row r="3" ht="42.0" customHeight="1">
      <c r="A3" s="38" t="s">
        <v>111</v>
      </c>
      <c r="B3" s="8">
        <v>2.0</v>
      </c>
      <c r="C3" s="13" t="s">
        <v>30</v>
      </c>
      <c r="D3" s="41" t="s">
        <v>61</v>
      </c>
      <c r="E3" s="45"/>
      <c r="F3" s="39"/>
      <c r="G3" s="39"/>
      <c r="H3" s="39"/>
      <c r="I3" s="39"/>
      <c r="J3" s="49"/>
      <c r="K3" s="42" t="s">
        <v>114</v>
      </c>
      <c r="L3" s="63"/>
      <c r="M3" s="47" t="b">
        <f>if(E3="x",0,if(F3="x",0.25,if(G3="x",0.5,if(H3="x",0.75,if(I3="x",1)))))</f>
        <v>0</v>
      </c>
    </row>
    <row r="4" ht="98.25" customHeight="1">
      <c r="A4" s="38" t="s">
        <v>111</v>
      </c>
      <c r="B4" s="8">
        <v>3.0</v>
      </c>
      <c r="C4" s="13" t="s">
        <v>31</v>
      </c>
      <c r="D4" s="39"/>
      <c r="E4" s="45"/>
      <c r="F4" s="39"/>
      <c r="G4" s="39"/>
      <c r="H4" s="39"/>
      <c r="I4" s="41" t="s">
        <v>61</v>
      </c>
      <c r="J4" s="49"/>
      <c r="K4" s="42" t="s">
        <v>115</v>
      </c>
      <c r="L4" s="65"/>
      <c r="M4" s="47">
        <f>IF(E4="X",0,IF(F4="X",0.25,IF(G4="X",0.5,IF(H4="X",0.75,IF(I4="X",1)))))</f>
        <v>1</v>
      </c>
    </row>
    <row r="5" ht="14.25" customHeight="1">
      <c r="A5" s="38" t="s">
        <v>111</v>
      </c>
      <c r="B5" s="8">
        <v>4.0</v>
      </c>
      <c r="C5" s="13" t="s">
        <v>69</v>
      </c>
      <c r="D5" s="39"/>
      <c r="E5" s="45"/>
      <c r="F5" s="39"/>
      <c r="G5" s="39"/>
      <c r="H5" s="39"/>
      <c r="I5" s="39"/>
      <c r="J5" s="49"/>
      <c r="K5" s="42" t="s">
        <v>116</v>
      </c>
      <c r="L5" s="50"/>
      <c r="M5" s="12" t="b">
        <f>if(E5="x",0,if(F5="x",0.25,if(G5="x",0.5,if(H5="x",0.75,if(I5="x",1)))))</f>
        <v>0</v>
      </c>
    </row>
    <row r="6" ht="69.75" customHeight="1">
      <c r="A6" s="38" t="s">
        <v>111</v>
      </c>
      <c r="B6" s="8">
        <v>5.0</v>
      </c>
      <c r="C6" s="13" t="s">
        <v>33</v>
      </c>
      <c r="D6" s="39"/>
      <c r="E6" s="45"/>
      <c r="F6" s="39"/>
      <c r="G6" s="41" t="s">
        <v>61</v>
      </c>
      <c r="H6" s="39"/>
      <c r="I6" s="39"/>
      <c r="J6" s="49"/>
      <c r="K6" s="42" t="s">
        <v>117</v>
      </c>
      <c r="L6" s="69" t="s">
        <v>118</v>
      </c>
      <c r="M6" s="12">
        <f t="shared" ref="M6:M11" si="1">IF(E6="X",0,IF(F6="X",0.25,IF(G6="X",0.5,IF(H6="X",0.75,IF(I6="X",1)))))</f>
        <v>0.5</v>
      </c>
    </row>
    <row r="7" ht="27.75" customHeight="1">
      <c r="A7" s="38" t="s">
        <v>111</v>
      </c>
      <c r="B7" s="8">
        <v>6.0</v>
      </c>
      <c r="C7" s="9" t="s">
        <v>34</v>
      </c>
      <c r="D7" s="39"/>
      <c r="E7" s="39"/>
      <c r="F7" s="39"/>
      <c r="G7" s="39"/>
      <c r="H7" s="39"/>
      <c r="I7" s="41" t="s">
        <v>61</v>
      </c>
      <c r="J7" s="42" t="s">
        <v>119</v>
      </c>
      <c r="K7" s="42" t="s">
        <v>120</v>
      </c>
      <c r="L7" s="70" t="str">
        <f>HYPERLINK("http://www.bahrain.bh","http://www.bahrain.bh")</f>
        <v>http://www.bahrain.bh</v>
      </c>
      <c r="M7" s="47">
        <f t="shared" si="1"/>
        <v>1</v>
      </c>
    </row>
    <row r="8" ht="69.75" customHeight="1">
      <c r="A8" s="38" t="s">
        <v>111</v>
      </c>
      <c r="B8" s="8">
        <v>7.0</v>
      </c>
      <c r="C8" s="13" t="s">
        <v>76</v>
      </c>
      <c r="D8" s="39"/>
      <c r="E8" s="13" t="s">
        <v>61</v>
      </c>
      <c r="F8" s="39"/>
      <c r="G8" s="39"/>
      <c r="H8" s="39"/>
      <c r="I8" s="39"/>
      <c r="J8" s="49"/>
      <c r="K8" s="42" t="s">
        <v>121</v>
      </c>
      <c r="L8" s="53" t="s">
        <v>122</v>
      </c>
      <c r="M8" s="12">
        <f t="shared" si="1"/>
        <v>0</v>
      </c>
    </row>
    <row r="9" ht="14.25" customHeight="1">
      <c r="A9" s="38" t="s">
        <v>111</v>
      </c>
      <c r="B9" s="8">
        <v>8.0</v>
      </c>
      <c r="C9" s="13" t="s">
        <v>36</v>
      </c>
      <c r="D9" s="39"/>
      <c r="E9" s="45"/>
      <c r="F9" s="39"/>
      <c r="G9" s="39"/>
      <c r="H9" s="39"/>
      <c r="I9" s="41" t="s">
        <v>61</v>
      </c>
      <c r="J9" s="49"/>
      <c r="K9" s="49"/>
      <c r="L9" s="71" t="str">
        <f>HYPERLINK("http://www.bahrain.bh/","http://www.bahrain.bh/")</f>
        <v>http://www.bahrain.bh/</v>
      </c>
      <c r="M9" s="47">
        <f t="shared" si="1"/>
        <v>1</v>
      </c>
    </row>
    <row r="10" ht="27.75" customHeight="1">
      <c r="A10" s="38" t="s">
        <v>111</v>
      </c>
      <c r="B10" s="8">
        <v>9.0</v>
      </c>
      <c r="C10" s="13" t="s">
        <v>37</v>
      </c>
      <c r="D10" s="39"/>
      <c r="E10" s="41" t="s">
        <v>61</v>
      </c>
      <c r="F10" s="39"/>
      <c r="G10" s="39"/>
      <c r="H10" s="39"/>
      <c r="I10" s="39"/>
      <c r="J10" s="49"/>
      <c r="K10" s="42" t="s">
        <v>123</v>
      </c>
      <c r="L10" s="72"/>
      <c r="M10" s="12">
        <f t="shared" si="1"/>
        <v>0</v>
      </c>
    </row>
    <row r="11" ht="27.75" customHeight="1">
      <c r="A11" s="38" t="s">
        <v>111</v>
      </c>
      <c r="B11" s="8">
        <v>10.0</v>
      </c>
      <c r="C11" s="9" t="s">
        <v>38</v>
      </c>
      <c r="D11" s="39"/>
      <c r="E11" s="40"/>
      <c r="F11" s="39"/>
      <c r="G11" s="39"/>
      <c r="H11" s="39"/>
      <c r="I11" s="41" t="s">
        <v>61</v>
      </c>
      <c r="J11" s="49"/>
      <c r="K11" s="49"/>
      <c r="L11" s="55" t="s">
        <v>124</v>
      </c>
      <c r="M11" s="47">
        <f t="shared" si="1"/>
        <v>1</v>
      </c>
    </row>
    <row r="12" ht="14.25" customHeight="1">
      <c r="B12" s="16"/>
      <c r="C12" s="56" t="s">
        <v>42</v>
      </c>
      <c r="D12" s="16"/>
      <c r="E12" s="16"/>
      <c r="F12" s="16"/>
      <c r="G12" s="16"/>
      <c r="H12" s="16"/>
      <c r="I12" s="16"/>
      <c r="J12" s="16"/>
      <c r="K12" s="16"/>
      <c r="L12" s="17" t="s">
        <v>39</v>
      </c>
      <c r="M12" s="57">
        <f>SUM(M2:M11)</f>
        <v>4.5</v>
      </c>
    </row>
    <row r="13" ht="14.25" customHeight="1">
      <c r="C13" s="73" t="str">
        <f>HYPERLINK("http://www.bahrain.bh","http://www.bahrain.bh")</f>
        <v>http://www.bahrain.bh</v>
      </c>
      <c r="L13" s="20" t="s">
        <v>28</v>
      </c>
      <c r="M13" s="57">
        <f>COUNT(M2:M11)</f>
        <v>8</v>
      </c>
    </row>
    <row r="14" ht="14.25" customHeight="1">
      <c r="L14" s="20" t="s">
        <v>27</v>
      </c>
      <c r="M14" s="58">
        <f>M12/COUNT(M2:M11)</f>
        <v>0.5625</v>
      </c>
    </row>
    <row r="15">
      <c r="M15" s="12">
        <f>SUM(M6:M11)</f>
        <v>3.5</v>
      </c>
    </row>
    <row r="16">
      <c r="M16" s="12">
        <f>COUNT(M6:M11)</f>
        <v>6</v>
      </c>
    </row>
    <row r="17">
      <c r="L17" s="74" t="s">
        <v>113</v>
      </c>
      <c r="M17" s="58">
        <f>M15/COUNT(M5:M14)</f>
        <v>0.3888888889</v>
      </c>
    </row>
    <row r="18" ht="14.25" customHeight="1">
      <c r="K18" s="32"/>
      <c r="L18" s="63"/>
      <c r="M18" s="62"/>
    </row>
    <row r="19">
      <c r="K19" s="32"/>
      <c r="L19" s="65"/>
      <c r="M19" s="62"/>
    </row>
    <row r="20">
      <c r="L20" s="16"/>
    </row>
    <row r="21">
      <c r="L21" s="74" t="s">
        <v>118</v>
      </c>
    </row>
    <row r="22" ht="14.25" customHeight="1">
      <c r="K22" s="32"/>
      <c r="L22" s="52" t="s">
        <v>125</v>
      </c>
      <c r="M22" s="62"/>
    </row>
    <row r="23">
      <c r="L23" s="75" t="s">
        <v>122</v>
      </c>
    </row>
    <row r="24" ht="14.25" customHeight="1">
      <c r="K24" s="32"/>
      <c r="L24" s="54" t="s">
        <v>126</v>
      </c>
      <c r="M24" s="62"/>
    </row>
    <row r="25">
      <c r="L25" s="2"/>
    </row>
    <row r="26" ht="27.75" customHeight="1">
      <c r="K26" s="32"/>
      <c r="L26" s="55" t="s">
        <v>124</v>
      </c>
      <c r="M26" s="62"/>
    </row>
  </sheetData>
  <mergeCells count="1">
    <mergeCell ref="B1:C1"/>
  </mergeCells>
  <hyperlinks>
    <hyperlink r:id="rId1" ref="L2"/>
    <hyperlink r:id="rId2" ref="L6"/>
    <hyperlink r:id="rId3" ref="L8"/>
    <hyperlink r:id="rId4" ref="L11"/>
    <hyperlink r:id="rId5" ref="L17"/>
    <hyperlink r:id="rId6" ref="L21"/>
    <hyperlink r:id="rId7" ref="L22"/>
    <hyperlink r:id="rId8" ref="L23"/>
    <hyperlink r:id="rId9" ref="L24"/>
    <hyperlink r:id="rId10" ref="L26"/>
  </hyperlinks>
  <drawing r:id="rId1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0"/>
    <col customWidth="1" min="2" max="2" width="3.13"/>
    <col customWidth="1" min="3" max="3" width="37.38"/>
    <col customWidth="1" min="4" max="5" width="4.13"/>
    <col customWidth="1" min="6" max="6" width="7.5"/>
    <col customWidth="1" min="7" max="7" width="8.25"/>
    <col customWidth="1" min="8" max="8" width="5.75"/>
    <col customWidth="1" min="9" max="9" width="7.38"/>
    <col customWidth="1" min="10" max="10" width="13.88"/>
    <col customWidth="1" min="11" max="11" width="24.38"/>
    <col customWidth="1" min="12" max="12" width="31.38"/>
    <col customWidth="1" min="13" max="13" width="10.5"/>
  </cols>
  <sheetData>
    <row r="1" ht="15.75" customHeight="1">
      <c r="A1" s="32"/>
      <c r="B1" s="1" t="s">
        <v>0</v>
      </c>
      <c r="C1" s="76"/>
      <c r="D1" s="34" t="s">
        <v>127</v>
      </c>
      <c r="E1" s="77" t="s">
        <v>128</v>
      </c>
      <c r="F1" s="78" t="s">
        <v>52</v>
      </c>
      <c r="G1" s="78" t="s">
        <v>53</v>
      </c>
      <c r="H1" s="78" t="s">
        <v>54</v>
      </c>
      <c r="I1" s="78" t="s">
        <v>55</v>
      </c>
      <c r="J1" s="78" t="s">
        <v>56</v>
      </c>
      <c r="K1" s="78" t="s">
        <v>57</v>
      </c>
      <c r="L1" s="79" t="s">
        <v>58</v>
      </c>
      <c r="M1" s="37" t="s">
        <v>59</v>
      </c>
    </row>
    <row r="2">
      <c r="A2" s="80" t="s">
        <v>129</v>
      </c>
      <c r="B2" s="8">
        <v>1.0</v>
      </c>
      <c r="C2" s="9" t="s">
        <v>29</v>
      </c>
      <c r="D2" s="41" t="s">
        <v>61</v>
      </c>
      <c r="E2" s="40"/>
      <c r="F2" s="39"/>
      <c r="G2" s="39"/>
      <c r="H2" s="39"/>
      <c r="I2" s="39"/>
      <c r="J2" s="39"/>
      <c r="K2" s="41" t="s">
        <v>130</v>
      </c>
      <c r="L2" s="44" t="str">
        <f>HYPERLINK("http://www.tudofacil.rs.gov.br/servico_visualizar.php?id_servico=2","http://www.tudofacil.rs.gov.br/servico_visualizar.php?id_servico=2")</f>
        <v>http://www.tudofacil.rs.gov.br/servico_visualizar.php?id_servico=2</v>
      </c>
      <c r="M2" s="12" t="b">
        <f>if((F2="x"),0.25,if((G2="x"),0.5,if((H2="x"),0.75,if((I2="x"),1))))</f>
        <v>0</v>
      </c>
    </row>
    <row r="3">
      <c r="A3" s="80" t="s">
        <v>129</v>
      </c>
      <c r="B3" s="8">
        <v>2.0</v>
      </c>
      <c r="C3" s="13" t="s">
        <v>30</v>
      </c>
      <c r="D3" s="39"/>
      <c r="E3" s="45"/>
      <c r="F3" s="39"/>
      <c r="G3" s="39"/>
      <c r="H3" s="39"/>
      <c r="I3" s="41" t="s">
        <v>61</v>
      </c>
      <c r="J3" s="39"/>
      <c r="K3" s="41" t="s">
        <v>131</v>
      </c>
      <c r="L3" s="54" t="s">
        <v>132</v>
      </c>
      <c r="M3" s="47">
        <f t="shared" ref="M3:M11" si="1">IF((F3="X"),0.25,IF((G3="X"),0.5,IF((H3="X"),0.75,IF((I3="X"),1))))</f>
        <v>1</v>
      </c>
    </row>
    <row r="4">
      <c r="A4" s="80" t="s">
        <v>129</v>
      </c>
      <c r="B4" s="8">
        <v>3.0</v>
      </c>
      <c r="C4" s="13" t="s">
        <v>31</v>
      </c>
      <c r="D4" s="39"/>
      <c r="E4" s="45"/>
      <c r="F4" s="41" t="s">
        <v>61</v>
      </c>
      <c r="G4" s="39"/>
      <c r="H4" s="39"/>
      <c r="I4" s="39"/>
      <c r="J4" s="39"/>
      <c r="K4" s="41" t="s">
        <v>133</v>
      </c>
      <c r="L4" s="71" t="str">
        <f>HYPERLINK("http://portal.mte.gov.br/seg_desemp/como-requerer.htm","http://portal.mte.gov.br/seg_desemp/como-requerer.htm")</f>
        <v>http://portal.mte.gov.br/seg_desemp/como-requerer.htm</v>
      </c>
      <c r="M4" s="47">
        <f t="shared" si="1"/>
        <v>0.25</v>
      </c>
    </row>
    <row r="5">
      <c r="A5" s="80" t="s">
        <v>129</v>
      </c>
      <c r="B5" s="8">
        <v>4.0</v>
      </c>
      <c r="C5" s="13" t="s">
        <v>69</v>
      </c>
      <c r="D5" s="39"/>
      <c r="E5" s="45"/>
      <c r="F5" s="39"/>
      <c r="G5" s="39"/>
      <c r="H5" s="39"/>
      <c r="I5" s="41" t="s">
        <v>61</v>
      </c>
      <c r="J5" s="39"/>
      <c r="K5" s="41" t="s">
        <v>131</v>
      </c>
      <c r="L5" s="81" t="str">
        <f>HYPERLINK("http://www.dataprev.gov.br/servicos/salmat/salmat.htm","http://www.dataprev.gov.br/servicos/salmat/salmat.htm")</f>
        <v>http://www.dataprev.gov.br/servicos/salmat/salmat.htm</v>
      </c>
      <c r="M5" s="12">
        <f t="shared" si="1"/>
        <v>1</v>
      </c>
    </row>
    <row r="6">
      <c r="A6" s="80" t="s">
        <v>129</v>
      </c>
      <c r="B6" s="8">
        <v>5.0</v>
      </c>
      <c r="C6" s="13" t="s">
        <v>33</v>
      </c>
      <c r="D6" s="39"/>
      <c r="E6" s="45"/>
      <c r="F6" s="39"/>
      <c r="G6" s="39"/>
      <c r="H6" s="41" t="s">
        <v>61</v>
      </c>
      <c r="I6" s="39"/>
      <c r="J6" s="39"/>
      <c r="K6" s="41" t="s">
        <v>134</v>
      </c>
      <c r="L6" s="51" t="str">
        <f>HYPERLINK("http://www.dpf.gov.br/servicos/passaporte/requerer-passaporte","http://www.dpf.gov.br/servicos/passaporte/requerer-passaporte")</f>
        <v>http://www.dpf.gov.br/servicos/passaporte/requerer-passaporte</v>
      </c>
      <c r="M6" s="12">
        <f t="shared" si="1"/>
        <v>0.75</v>
      </c>
    </row>
    <row r="7">
      <c r="A7" s="80" t="s">
        <v>129</v>
      </c>
      <c r="B7" s="8">
        <v>6.0</v>
      </c>
      <c r="C7" s="9" t="s">
        <v>34</v>
      </c>
      <c r="D7" s="39"/>
      <c r="E7" s="40"/>
      <c r="F7" s="41" t="s">
        <v>61</v>
      </c>
      <c r="G7" s="39"/>
      <c r="H7" s="39"/>
      <c r="I7" s="39"/>
      <c r="J7" s="39"/>
      <c r="K7" s="41" t="s">
        <v>135</v>
      </c>
      <c r="L7" s="82" t="str">
        <f>HYPERLINK("http://www.tudofacil.rs.gov.br/servico_visualizar.php?id_perfil=1&amp;id_servico=46&amp;mais_procurado=1#ini","http://www.tudofacil.rs.gov.br/servico_visualizar.php?id_perfil=1&amp;id_servico=46&amp;mais_procurado=1#ini")</f>
        <v>http://www.tudofacil.rs.gov.br/servico_visualizar.php?id_perfil=1&amp;id_servico=46&amp;mais_procurado=1#ini</v>
      </c>
      <c r="M7" s="47">
        <f t="shared" si="1"/>
        <v>0.25</v>
      </c>
    </row>
    <row r="8">
      <c r="A8" s="80" t="s">
        <v>129</v>
      </c>
      <c r="B8" s="8">
        <v>7.0</v>
      </c>
      <c r="C8" s="13" t="s">
        <v>76</v>
      </c>
      <c r="D8" s="39"/>
      <c r="E8" s="45"/>
      <c r="F8" s="39"/>
      <c r="G8" s="39"/>
      <c r="H8" s="39"/>
      <c r="I8" s="41" t="s">
        <v>61</v>
      </c>
      <c r="J8" s="39"/>
      <c r="K8" s="41" t="s">
        <v>136</v>
      </c>
      <c r="L8" s="71" t="str">
        <f>HYPERLINK("https://www.delegaciaonline.rs.gov.br/dolpublico/furtoperda/furtoperdaDescricao.jsf","https://www.delegaciaonline.rs.gov.br/dolpublico/furtoperda/furtoperdaDescricao.jsf")</f>
        <v>https://www.delegaciaonline.rs.gov.br/dolpublico/furtoperda/furtoperdaDescricao.jsf</v>
      </c>
      <c r="M8" s="47">
        <f t="shared" si="1"/>
        <v>1</v>
      </c>
    </row>
    <row r="9">
      <c r="A9" s="80" t="s">
        <v>129</v>
      </c>
      <c r="B9" s="8">
        <v>8.0</v>
      </c>
      <c r="C9" s="13" t="s">
        <v>36</v>
      </c>
      <c r="D9" s="39"/>
      <c r="E9" s="45"/>
      <c r="F9" s="39"/>
      <c r="G9" s="39"/>
      <c r="H9" s="39"/>
      <c r="I9" s="41" t="s">
        <v>61</v>
      </c>
      <c r="J9" s="39"/>
      <c r="K9" s="41" t="s">
        <v>131</v>
      </c>
      <c r="L9" s="83" t="str">
        <f t="shared" ref="L9:L10" si="2">HYPERLINK("http://www.apers.rs.gov.br/portal/index.php?menu=balcaodet","http://www.apers.rs.gov.br/portal/index.php?menu=balcaodet")</f>
        <v>http://www.apers.rs.gov.br/portal/index.php?menu=balcaodet</v>
      </c>
      <c r="M9" s="47">
        <f t="shared" si="1"/>
        <v>1</v>
      </c>
    </row>
    <row r="10">
      <c r="A10" s="80" t="s">
        <v>129</v>
      </c>
      <c r="B10" s="8">
        <v>9.0</v>
      </c>
      <c r="C10" s="13" t="s">
        <v>37</v>
      </c>
      <c r="D10" s="39"/>
      <c r="E10" s="45"/>
      <c r="F10" s="39"/>
      <c r="G10" s="39"/>
      <c r="H10" s="39"/>
      <c r="I10" s="41" t="s">
        <v>61</v>
      </c>
      <c r="J10" s="39"/>
      <c r="K10" s="41" t="s">
        <v>131</v>
      </c>
      <c r="L10" s="81" t="str">
        <f t="shared" si="2"/>
        <v>http://www.apers.rs.gov.br/portal/index.php?menu=balcaodet</v>
      </c>
      <c r="M10" s="12">
        <f t="shared" si="1"/>
        <v>1</v>
      </c>
    </row>
    <row r="11">
      <c r="A11" s="80" t="s">
        <v>129</v>
      </c>
      <c r="B11" s="8">
        <v>10.0</v>
      </c>
      <c r="C11" s="9" t="s">
        <v>38</v>
      </c>
      <c r="D11" s="39"/>
      <c r="E11" s="40"/>
      <c r="F11" s="39"/>
      <c r="G11" s="41" t="s">
        <v>61</v>
      </c>
      <c r="H11" s="39"/>
      <c r="I11" s="39"/>
      <c r="J11" s="39"/>
      <c r="K11" s="41" t="s">
        <v>137</v>
      </c>
      <c r="L11" s="84" t="str">
        <f>#N/A</f>
        <v>#N/A</v>
      </c>
      <c r="M11" s="12">
        <f t="shared" si="1"/>
        <v>0.5</v>
      </c>
    </row>
    <row r="12">
      <c r="B12" s="85"/>
      <c r="C12" s="85"/>
      <c r="D12" s="85"/>
      <c r="E12" s="85"/>
      <c r="F12" s="85"/>
      <c r="G12" s="85"/>
      <c r="H12" s="85"/>
      <c r="I12" s="85"/>
      <c r="J12" s="85"/>
      <c r="K12" s="85"/>
      <c r="L12" s="20" t="s">
        <v>39</v>
      </c>
      <c r="M12" s="57">
        <f>SUM(M2:M11)</f>
        <v>6.75</v>
      </c>
    </row>
    <row r="13">
      <c r="L13" s="20" t="s">
        <v>28</v>
      </c>
      <c r="M13" s="57">
        <f>COUNT(M2:M11)</f>
        <v>9</v>
      </c>
    </row>
    <row r="14">
      <c r="L14" s="20" t="s">
        <v>27</v>
      </c>
      <c r="M14" s="58">
        <f>M12/COUNT(M2:M11)</f>
        <v>0.75</v>
      </c>
    </row>
    <row r="15">
      <c r="C15" s="29" t="s">
        <v>42</v>
      </c>
    </row>
  </sheetData>
  <mergeCells count="1">
    <mergeCell ref="B1:C1"/>
  </mergeCells>
  <hyperlinks>
    <hyperlink r:id="rId1" ref="L3"/>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4" width="6.38"/>
    <col customWidth="1" min="5" max="5" width="8.13"/>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138</v>
      </c>
      <c r="C1" s="2"/>
      <c r="D1" s="67" t="s">
        <v>109</v>
      </c>
      <c r="E1" s="68" t="s">
        <v>110</v>
      </c>
      <c r="F1" s="35" t="s">
        <v>52</v>
      </c>
      <c r="G1" s="35" t="s">
        <v>53</v>
      </c>
      <c r="H1" s="35" t="s">
        <v>54</v>
      </c>
      <c r="I1" s="35" t="s">
        <v>55</v>
      </c>
      <c r="J1" s="35" t="s">
        <v>56</v>
      </c>
      <c r="K1" s="35" t="s">
        <v>57</v>
      </c>
      <c r="L1" s="36" t="s">
        <v>58</v>
      </c>
      <c r="M1" s="62"/>
    </row>
    <row r="2" ht="153.75" customHeight="1">
      <c r="A2" s="38" t="s">
        <v>139</v>
      </c>
      <c r="B2" s="8">
        <v>1.0</v>
      </c>
      <c r="C2" s="9" t="s">
        <v>29</v>
      </c>
      <c r="D2" s="9" t="s">
        <v>61</v>
      </c>
      <c r="E2" s="40"/>
      <c r="F2" s="45"/>
      <c r="G2" s="39"/>
      <c r="H2" s="45"/>
      <c r="I2" s="45"/>
      <c r="J2" s="42" t="s">
        <v>140</v>
      </c>
      <c r="K2" s="86" t="s">
        <v>141</v>
      </c>
      <c r="L2" s="53" t="s">
        <v>142</v>
      </c>
      <c r="M2" s="12" t="b">
        <f>if(E2="x",0,if(F2="x",0.25,if(G2="x",0.5,if(H2="x",0.75,if(I2="x",1)))))</f>
        <v>0</v>
      </c>
    </row>
    <row r="3" ht="14.25" customHeight="1">
      <c r="A3" s="38" t="s">
        <v>139</v>
      </c>
      <c r="B3" s="8">
        <v>2.0</v>
      </c>
      <c r="C3" s="13" t="s">
        <v>30</v>
      </c>
      <c r="D3" s="45"/>
      <c r="E3" s="45"/>
      <c r="F3" s="45"/>
      <c r="G3" s="39"/>
      <c r="H3" s="45"/>
      <c r="I3" s="13" t="s">
        <v>61</v>
      </c>
      <c r="J3" s="49"/>
      <c r="K3" s="63"/>
      <c r="L3" s="64" t="s">
        <v>143</v>
      </c>
      <c r="M3" s="47">
        <f t="shared" ref="M3:M11" si="1">IF(E3="X",0,IF(F3="X",0.25,IF(G3="X",0.5,IF(H3="X",0.75,IF(I3="X",1)))))</f>
        <v>1</v>
      </c>
    </row>
    <row r="4" ht="26.25" customHeight="1">
      <c r="A4" s="38" t="s">
        <v>139</v>
      </c>
      <c r="B4" s="8">
        <v>3.0</v>
      </c>
      <c r="C4" s="13" t="s">
        <v>31</v>
      </c>
      <c r="D4" s="39"/>
      <c r="E4" s="45"/>
      <c r="F4" s="45"/>
      <c r="G4" s="45"/>
      <c r="H4" s="45"/>
      <c r="I4" s="13" t="s">
        <v>61</v>
      </c>
      <c r="J4" s="63"/>
      <c r="K4" s="49"/>
      <c r="L4" s="48" t="s">
        <v>144</v>
      </c>
      <c r="M4" s="47">
        <f t="shared" si="1"/>
        <v>1</v>
      </c>
    </row>
    <row r="5" ht="14.25" customHeight="1">
      <c r="A5" s="38" t="s">
        <v>139</v>
      </c>
      <c r="B5" s="8">
        <v>4.0</v>
      </c>
      <c r="C5" s="13" t="s">
        <v>69</v>
      </c>
      <c r="D5" s="45"/>
      <c r="E5" s="45"/>
      <c r="F5" s="39"/>
      <c r="G5" s="45"/>
      <c r="H5" s="45"/>
      <c r="I5" s="13" t="s">
        <v>61</v>
      </c>
      <c r="J5" s="49"/>
      <c r="K5" s="49"/>
      <c r="L5" s="53" t="s">
        <v>145</v>
      </c>
      <c r="M5" s="12">
        <f t="shared" si="1"/>
        <v>1</v>
      </c>
    </row>
    <row r="6" ht="27.75" customHeight="1">
      <c r="A6" s="38" t="s">
        <v>139</v>
      </c>
      <c r="B6" s="8">
        <v>5.0</v>
      </c>
      <c r="C6" s="13" t="s">
        <v>33</v>
      </c>
      <c r="D6" s="45"/>
      <c r="E6" s="45"/>
      <c r="F6" s="45"/>
      <c r="G6" s="41" t="s">
        <v>61</v>
      </c>
      <c r="H6" s="45"/>
      <c r="I6" s="45"/>
      <c r="J6" s="49"/>
      <c r="K6" s="49"/>
      <c r="L6" s="64" t="s">
        <v>146</v>
      </c>
      <c r="M6" s="47">
        <f t="shared" si="1"/>
        <v>0.5</v>
      </c>
    </row>
    <row r="7" ht="27.75" customHeight="1">
      <c r="A7" s="38" t="s">
        <v>139</v>
      </c>
      <c r="B7" s="8">
        <v>6.0</v>
      </c>
      <c r="C7" s="9" t="s">
        <v>34</v>
      </c>
      <c r="D7" s="40"/>
      <c r="E7" s="40"/>
      <c r="F7" s="9" t="s">
        <v>61</v>
      </c>
      <c r="G7" s="39"/>
      <c r="H7" s="40"/>
      <c r="I7" s="40"/>
      <c r="J7" s="66"/>
      <c r="K7" s="66"/>
      <c r="L7" s="55" t="s">
        <v>147</v>
      </c>
      <c r="M7" s="47">
        <f t="shared" si="1"/>
        <v>0.25</v>
      </c>
    </row>
    <row r="8" ht="14.25" customHeight="1">
      <c r="A8" s="38" t="s">
        <v>139</v>
      </c>
      <c r="B8" s="8">
        <v>7.0</v>
      </c>
      <c r="C8" s="13" t="s">
        <v>76</v>
      </c>
      <c r="D8" s="45"/>
      <c r="E8" s="45"/>
      <c r="F8" s="41" t="s">
        <v>61</v>
      </c>
      <c r="G8" s="45"/>
      <c r="H8" s="45"/>
      <c r="I8" s="45"/>
      <c r="J8" s="49"/>
      <c r="K8" s="49"/>
      <c r="L8" s="65"/>
      <c r="M8" s="47">
        <f t="shared" si="1"/>
        <v>0.25</v>
      </c>
    </row>
    <row r="9" ht="27.75" customHeight="1">
      <c r="A9" s="38" t="s">
        <v>139</v>
      </c>
      <c r="B9" s="8">
        <v>8.0</v>
      </c>
      <c r="C9" s="13" t="s">
        <v>36</v>
      </c>
      <c r="D9" s="45"/>
      <c r="E9" s="45"/>
      <c r="F9" s="45"/>
      <c r="G9" s="45"/>
      <c r="H9" s="39"/>
      <c r="I9" s="13" t="s">
        <v>61</v>
      </c>
      <c r="J9" s="49"/>
      <c r="K9" s="42" t="s">
        <v>148</v>
      </c>
      <c r="L9" s="64" t="s">
        <v>149</v>
      </c>
      <c r="M9" s="47">
        <f t="shared" si="1"/>
        <v>1</v>
      </c>
    </row>
    <row r="10" ht="26.25" customHeight="1">
      <c r="A10" s="38" t="s">
        <v>139</v>
      </c>
      <c r="B10" s="8">
        <v>9.0</v>
      </c>
      <c r="C10" s="13" t="s">
        <v>37</v>
      </c>
      <c r="D10" s="45"/>
      <c r="E10" s="45"/>
      <c r="F10" s="45"/>
      <c r="G10" s="45"/>
      <c r="H10" s="45"/>
      <c r="I10" s="13" t="s">
        <v>61</v>
      </c>
      <c r="J10" s="63"/>
      <c r="K10" s="49"/>
      <c r="L10" s="48" t="s">
        <v>150</v>
      </c>
      <c r="M10" s="47">
        <f t="shared" si="1"/>
        <v>1</v>
      </c>
    </row>
    <row r="11" ht="27.75" customHeight="1">
      <c r="A11" s="38" t="s">
        <v>139</v>
      </c>
      <c r="B11" s="8">
        <v>10.0</v>
      </c>
      <c r="C11" s="9" t="s">
        <v>38</v>
      </c>
      <c r="D11" s="40"/>
      <c r="E11" s="40"/>
      <c r="F11" s="40"/>
      <c r="G11" s="39"/>
      <c r="H11" s="40"/>
      <c r="I11" s="9" t="s">
        <v>61</v>
      </c>
      <c r="J11" s="49"/>
      <c r="K11" s="49"/>
      <c r="L11" s="55" t="s">
        <v>151</v>
      </c>
      <c r="M11" s="47">
        <f t="shared" si="1"/>
        <v>1</v>
      </c>
    </row>
    <row r="12" ht="14.25" customHeight="1">
      <c r="B12" s="16"/>
      <c r="C12" s="56" t="s">
        <v>42</v>
      </c>
      <c r="D12" s="16"/>
      <c r="E12" s="16"/>
      <c r="F12" s="16"/>
      <c r="G12" s="16"/>
      <c r="H12" s="16"/>
      <c r="I12" s="16"/>
      <c r="J12" s="16"/>
      <c r="K12" s="16"/>
      <c r="L12" s="16"/>
      <c r="M12" s="57">
        <f>SUM(M2:M11)</f>
        <v>7</v>
      </c>
    </row>
    <row r="13" ht="14.25" customHeight="1">
      <c r="C13" s="29" t="s">
        <v>82</v>
      </c>
      <c r="D13" s="73" t="str">
        <f>HYPERLINK("http://www.ontario.ca","www.ontario.ca")</f>
        <v>www.ontario.ca</v>
      </c>
      <c r="M13" s="57">
        <f>COUNT(M2:M11)</f>
        <v>9</v>
      </c>
    </row>
    <row r="14" ht="14.25" customHeight="1">
      <c r="M14" s="58">
        <f>M12/COUNT(M2:M11)</f>
        <v>0.7777777778</v>
      </c>
    </row>
    <row r="15" ht="14.25" customHeight="1"/>
    <row r="19" ht="15.0" customHeight="1">
      <c r="C19" s="87" t="s">
        <v>152</v>
      </c>
      <c r="D19" s="88" t="s">
        <v>153</v>
      </c>
      <c r="E19" s="88" t="s">
        <v>154</v>
      </c>
      <c r="F19" s="88" t="s">
        <v>155</v>
      </c>
      <c r="G19" s="62"/>
    </row>
    <row r="20" ht="15.0" customHeight="1">
      <c r="C20" s="89" t="s">
        <v>156</v>
      </c>
      <c r="D20" s="90">
        <v>39.2</v>
      </c>
      <c r="E20" s="90">
        <v>52.5</v>
      </c>
      <c r="F20" s="90">
        <v>57.6</v>
      </c>
      <c r="G20" s="62"/>
    </row>
    <row r="21" ht="15.0" customHeight="1">
      <c r="C21" s="89" t="s">
        <v>157</v>
      </c>
      <c r="D21" s="90">
        <v>14.8</v>
      </c>
      <c r="E21" s="90">
        <v>17.0</v>
      </c>
      <c r="F21" s="90">
        <v>17.9</v>
      </c>
      <c r="G21" s="62"/>
    </row>
    <row r="22" ht="17.25" customHeight="1">
      <c r="C22" s="89" t="s">
        <v>158</v>
      </c>
      <c r="D22" s="90">
        <v>28.5</v>
      </c>
      <c r="E22" s="90">
        <v>32.7</v>
      </c>
      <c r="F22" s="90">
        <v>35.2</v>
      </c>
      <c r="G22" s="62"/>
    </row>
    <row r="23" ht="15.0" customHeight="1">
      <c r="C23" s="89" t="s">
        <v>159</v>
      </c>
      <c r="D23" s="90">
        <v>15.0</v>
      </c>
      <c r="E23" s="90">
        <v>18.5</v>
      </c>
      <c r="F23" s="90">
        <v>21.5</v>
      </c>
      <c r="G23" s="62"/>
    </row>
    <row r="24" ht="15.0" customHeight="1">
      <c r="C24" s="89" t="s">
        <v>160</v>
      </c>
      <c r="D24" s="90">
        <v>32.7</v>
      </c>
      <c r="E24" s="90">
        <v>37.4</v>
      </c>
      <c r="F24" s="90">
        <v>42.8</v>
      </c>
      <c r="G24" s="62"/>
    </row>
    <row r="25" ht="29.25" customHeight="1">
      <c r="C25" s="89" t="s">
        <v>161</v>
      </c>
      <c r="D25" s="90" t="s">
        <v>162</v>
      </c>
      <c r="E25" s="90">
        <v>10.6</v>
      </c>
      <c r="F25" s="90">
        <v>12.4</v>
      </c>
      <c r="G25" s="62"/>
    </row>
    <row r="26" ht="15.0" customHeight="1">
      <c r="C26" s="89" t="s">
        <v>163</v>
      </c>
      <c r="D26" s="90">
        <v>0.7</v>
      </c>
      <c r="E26" s="90">
        <v>1.2</v>
      </c>
      <c r="F26" s="90">
        <v>1.1</v>
      </c>
      <c r="G26" s="62"/>
    </row>
    <row r="27" ht="15.0" customHeight="1">
      <c r="C27" s="89" t="s">
        <v>164</v>
      </c>
      <c r="D27" s="90">
        <v>2.2</v>
      </c>
      <c r="E27" s="90">
        <v>1.6</v>
      </c>
      <c r="F27" s="90">
        <v>2.5</v>
      </c>
      <c r="G27" s="62"/>
    </row>
    <row r="28" ht="15.0" customHeight="1">
      <c r="C28" s="89" t="s">
        <v>165</v>
      </c>
      <c r="D28" s="90" t="s">
        <v>166</v>
      </c>
      <c r="E28" s="90">
        <v>4.2</v>
      </c>
      <c r="F28" s="90">
        <v>4.0</v>
      </c>
      <c r="G28" s="62"/>
    </row>
  </sheetData>
  <mergeCells count="1">
    <mergeCell ref="B1:C1"/>
  </mergeCells>
  <hyperlinks>
    <hyperlink r:id="rId2" ref="L2"/>
    <hyperlink r:id="rId3" ref="L3"/>
    <hyperlink r:id="rId4" ref="L4"/>
    <hyperlink r:id="rId5" ref="L5"/>
    <hyperlink r:id="rId6" ref="L6"/>
    <hyperlink r:id="rId7" ref="L7"/>
    <hyperlink r:id="rId8" ref="L9"/>
    <hyperlink r:id="rId9" ref="L10"/>
    <hyperlink r:id="rId10" ref="L11"/>
  </hyperlinks>
  <drawing r:id="rId11"/>
  <legacyDrawing r:id="rId1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9.13"/>
  </cols>
  <sheetData>
    <row r="1" ht="135.75" customHeight="1">
      <c r="A1" s="32"/>
      <c r="B1" s="1" t="s">
        <v>167</v>
      </c>
      <c r="C1" s="2"/>
      <c r="D1" s="33" t="s">
        <v>50</v>
      </c>
      <c r="E1" s="34" t="s">
        <v>51</v>
      </c>
      <c r="F1" s="35" t="s">
        <v>52</v>
      </c>
      <c r="G1" s="35" t="s">
        <v>53</v>
      </c>
      <c r="H1" s="35" t="s">
        <v>54</v>
      </c>
      <c r="I1" s="35" t="s">
        <v>55</v>
      </c>
      <c r="J1" s="35" t="s">
        <v>56</v>
      </c>
      <c r="K1" s="35" t="s">
        <v>57</v>
      </c>
      <c r="L1" s="36" t="s">
        <v>58</v>
      </c>
      <c r="M1" s="37" t="s">
        <v>59</v>
      </c>
    </row>
    <row r="2" ht="14.25" customHeight="1">
      <c r="A2" s="38" t="s">
        <v>168</v>
      </c>
      <c r="B2" s="8">
        <v>1.0</v>
      </c>
      <c r="C2" s="9" t="s">
        <v>29</v>
      </c>
      <c r="D2" s="39"/>
      <c r="E2" s="40"/>
      <c r="F2" s="41" t="s">
        <v>61</v>
      </c>
      <c r="G2" s="39"/>
      <c r="H2" s="39"/>
      <c r="I2" s="39"/>
      <c r="J2" s="49"/>
      <c r="K2" s="66"/>
      <c r="L2" s="44" t="str">
        <f>HYPERLINK("https://forms.australia.gov.au/forms/aec/Electoral%20Enrolment","http://portoncv.gov.cv/portal/page?_pageid=118,188596&amp;_dad=portal&amp;_schema=PORTAL&amp;p_dominio=25&amp;p_menu=31&amp;p_item=192&amp;p_ent_det=1430")</f>
        <v>http://portoncv.gov.cv/portal/page?_pageid=118,188596&amp;_dad=portal&amp;_schema=PORTAL&amp;p_dominio=25&amp;p_menu=31&amp;p_item=192&amp;p_ent_det=1430</v>
      </c>
      <c r="M2" s="12">
        <f t="shared" ref="M2:M3" si="1">IF(E2="X",0,IF(F2="X",0.25,IF(G2="X",0.5,IF(H2="X",0.75,IF(I2="X",1)))))</f>
        <v>0.25</v>
      </c>
    </row>
    <row r="3" ht="51.75" customHeight="1">
      <c r="A3" s="38" t="s">
        <v>168</v>
      </c>
      <c r="B3" s="8">
        <v>2.0</v>
      </c>
      <c r="C3" s="13" t="s">
        <v>30</v>
      </c>
      <c r="D3" s="39"/>
      <c r="E3" s="45"/>
      <c r="F3" s="39"/>
      <c r="G3" s="39"/>
      <c r="H3" s="41" t="s">
        <v>61</v>
      </c>
      <c r="I3" s="39"/>
      <c r="J3" s="49"/>
      <c r="K3" s="49"/>
      <c r="L3" s="46" t="str">
        <f>HYPERLINK("http://www.ato.gov.au/content/32234.htm","http://portoncv.gov.cv/portal/page?_pageid=118,188596&amp;_dad=portal&amp;_schema=PORTAL&amp;p_dominio=25&amp;p_menu=65&amp;p_item=88&amp;p_ent_det=1324")</f>
        <v>http://portoncv.gov.cv/portal/page?_pageid=118,188596&amp;_dad=portal&amp;_schema=PORTAL&amp;p_dominio=25&amp;p_menu=65&amp;p_item=88&amp;p_ent_det=1324</v>
      </c>
      <c r="M3" s="47">
        <f t="shared" si="1"/>
        <v>0.75</v>
      </c>
    </row>
    <row r="4" ht="14.25" customHeight="1">
      <c r="A4" s="38" t="s">
        <v>168</v>
      </c>
      <c r="B4" s="8">
        <v>3.0</v>
      </c>
      <c r="C4" s="13" t="s">
        <v>31</v>
      </c>
      <c r="D4" s="39"/>
      <c r="E4" s="45"/>
      <c r="F4" s="39"/>
      <c r="G4" s="39"/>
      <c r="H4" s="39"/>
      <c r="I4" s="39"/>
      <c r="J4" s="49"/>
      <c r="K4" s="49"/>
      <c r="L4" s="65"/>
      <c r="M4" s="47" t="b">
        <f t="shared" ref="M4:M5" si="2">if(E4="x",0,if(F4="x",0.25,if(G4="x",0.5,if(H4="x",0.75,if(I4="x",1)))))</f>
        <v>0</v>
      </c>
    </row>
    <row r="5" ht="14.25" customHeight="1">
      <c r="A5" s="38" t="s">
        <v>168</v>
      </c>
      <c r="B5" s="8">
        <v>4.0</v>
      </c>
      <c r="C5" s="13" t="s">
        <v>69</v>
      </c>
      <c r="D5" s="39"/>
      <c r="E5" s="45"/>
      <c r="F5" s="39"/>
      <c r="G5" s="39"/>
      <c r="H5" s="39"/>
      <c r="I5" s="39"/>
      <c r="J5" s="49"/>
      <c r="K5" s="49"/>
      <c r="L5" s="50"/>
      <c r="M5" s="12" t="b">
        <f t="shared" si="2"/>
        <v>0</v>
      </c>
    </row>
    <row r="6" ht="14.25" customHeight="1">
      <c r="A6" s="38" t="s">
        <v>168</v>
      </c>
      <c r="B6" s="8">
        <v>5.0</v>
      </c>
      <c r="C6" s="13" t="s">
        <v>33</v>
      </c>
      <c r="D6" s="39"/>
      <c r="E6" s="45"/>
      <c r="F6" s="41" t="s">
        <v>61</v>
      </c>
      <c r="G6" s="39"/>
      <c r="H6" s="39"/>
      <c r="I6" s="39"/>
      <c r="J6" s="49"/>
      <c r="K6" s="49"/>
      <c r="L6" s="69" t="s">
        <v>169</v>
      </c>
      <c r="M6" s="12">
        <f t="shared" ref="M6:M11" si="3">IF(E6="X",0,IF(F6="X",0.25,IF(G6="X",0.5,IF(H6="X",0.75,IF(I6="X",1)))))</f>
        <v>0.25</v>
      </c>
    </row>
    <row r="7" ht="42.0" customHeight="1">
      <c r="A7" s="38" t="s">
        <v>168</v>
      </c>
      <c r="B7" s="8">
        <v>6.0</v>
      </c>
      <c r="C7" s="9" t="s">
        <v>34</v>
      </c>
      <c r="D7" s="39"/>
      <c r="E7" s="39"/>
      <c r="F7" s="41" t="s">
        <v>61</v>
      </c>
      <c r="G7" s="39"/>
      <c r="H7" s="39"/>
      <c r="I7" s="39"/>
      <c r="J7" s="49"/>
      <c r="K7" s="42" t="s">
        <v>170</v>
      </c>
      <c r="L7" s="52" t="s">
        <v>171</v>
      </c>
      <c r="M7" s="47">
        <f t="shared" si="3"/>
        <v>0.25</v>
      </c>
    </row>
    <row r="8" ht="56.25" customHeight="1">
      <c r="A8" s="38" t="s">
        <v>168</v>
      </c>
      <c r="B8" s="8">
        <v>7.0</v>
      </c>
      <c r="C8" s="13" t="s">
        <v>76</v>
      </c>
      <c r="D8" s="39"/>
      <c r="E8" s="45"/>
      <c r="F8" s="41" t="s">
        <v>61</v>
      </c>
      <c r="G8" s="39"/>
      <c r="H8" s="39"/>
      <c r="I8" s="39"/>
      <c r="J8" s="49"/>
      <c r="K8" s="42" t="s">
        <v>172</v>
      </c>
      <c r="L8" s="53" t="s">
        <v>173</v>
      </c>
      <c r="M8" s="12">
        <f t="shared" si="3"/>
        <v>0.25</v>
      </c>
    </row>
    <row r="9" ht="14.25" customHeight="1">
      <c r="A9" s="38" t="s">
        <v>168</v>
      </c>
      <c r="B9" s="8">
        <v>8.0</v>
      </c>
      <c r="C9" s="13" t="s">
        <v>36</v>
      </c>
      <c r="D9" s="39"/>
      <c r="E9" s="45"/>
      <c r="F9" s="39"/>
      <c r="G9" s="39"/>
      <c r="H9" s="91" t="s">
        <v>61</v>
      </c>
      <c r="I9" s="39"/>
      <c r="J9" s="49"/>
      <c r="K9" s="49"/>
      <c r="L9" s="71" t="str">
        <f>HYPERLINK("http://portoncv.gov.cv/portal/page?_pageid=118,188596&amp;_dad=portal&amp;_schema=PORTAL&amp;p_dominio=45&amp;p_menu=61&amp;p_item=196&amp;p_ent_det=1397","http://portoncv.gov.cv/portal/page?_pageid=118,188596&amp;_dad=portal&amp;_schema=PORTAL&amp;p_dominio=45&amp;p_menu=61&amp;p_item=196&amp;p_ent_det=1397#")</f>
        <v>http://portoncv.gov.cv/portal/page?_pageid=118,188596&amp;_dad=portal&amp;_schema=PORTAL&amp;p_dominio=45&amp;p_menu=61&amp;p_item=196&amp;p_ent_det=1397#</v>
      </c>
      <c r="M9" s="47">
        <f t="shared" si="3"/>
        <v>0.75</v>
      </c>
    </row>
    <row r="10" ht="14.25" customHeight="1">
      <c r="A10" s="38" t="s">
        <v>168</v>
      </c>
      <c r="B10" s="8">
        <v>9.0</v>
      </c>
      <c r="C10" s="13" t="s">
        <v>37</v>
      </c>
      <c r="D10" s="39"/>
      <c r="E10" s="45"/>
      <c r="F10" s="39"/>
      <c r="G10" s="39"/>
      <c r="H10" s="91" t="s">
        <v>61</v>
      </c>
      <c r="I10" s="39"/>
      <c r="J10" s="49"/>
      <c r="K10" s="49"/>
      <c r="L10" s="54" t="s">
        <v>174</v>
      </c>
      <c r="M10" s="47">
        <f t="shared" si="3"/>
        <v>0.75</v>
      </c>
    </row>
    <row r="11" ht="56.25" customHeight="1">
      <c r="A11" s="38" t="s">
        <v>168</v>
      </c>
      <c r="B11" s="8">
        <v>10.0</v>
      </c>
      <c r="C11" s="9" t="s">
        <v>38</v>
      </c>
      <c r="D11" s="39"/>
      <c r="E11" s="40"/>
      <c r="F11" s="41" t="s">
        <v>61</v>
      </c>
      <c r="G11" s="39"/>
      <c r="H11" s="39"/>
      <c r="I11" s="39"/>
      <c r="J11" s="49"/>
      <c r="K11" s="49"/>
      <c r="L11" s="55" t="s">
        <v>175</v>
      </c>
      <c r="M11" s="47">
        <f t="shared" si="3"/>
        <v>0.25</v>
      </c>
    </row>
    <row r="12" ht="14.25" customHeight="1">
      <c r="B12" s="16"/>
      <c r="C12" s="56" t="s">
        <v>42</v>
      </c>
      <c r="D12" s="16"/>
      <c r="E12" s="16"/>
      <c r="F12" s="16"/>
      <c r="G12" s="16"/>
      <c r="H12" s="16"/>
      <c r="I12" s="16"/>
      <c r="J12" s="16"/>
      <c r="K12" s="16"/>
      <c r="L12" s="17" t="s">
        <v>39</v>
      </c>
      <c r="M12" s="57">
        <f>SUM(M2:M11)</f>
        <v>3.5</v>
      </c>
    </row>
    <row r="13" ht="14.25" customHeight="1">
      <c r="L13" s="20" t="s">
        <v>28</v>
      </c>
      <c r="M13" s="57">
        <f>COUNT(M2:M11)</f>
        <v>8</v>
      </c>
    </row>
    <row r="14" ht="14.25" customHeight="1">
      <c r="C14" s="29" t="s">
        <v>82</v>
      </c>
      <c r="L14" s="20" t="s">
        <v>27</v>
      </c>
      <c r="M14" s="58">
        <f>M12/COUNT(M2:M11)</f>
        <v>0.4375</v>
      </c>
    </row>
    <row r="15">
      <c r="C15" s="73" t="str">
        <f>HYPERLINK("http://portoncv.gov.cv","http://portoncv.gov.cv")</f>
        <v>http://portoncv.gov.cv</v>
      </c>
    </row>
    <row r="16">
      <c r="C16" s="92" t="s">
        <v>176</v>
      </c>
    </row>
  </sheetData>
  <mergeCells count="1">
    <mergeCell ref="B1:C1"/>
  </mergeCells>
  <hyperlinks>
    <hyperlink r:id="rId1" ref="L6"/>
    <hyperlink r:id="rId2" ref="L7"/>
    <hyperlink r:id="rId3" ref="L8"/>
    <hyperlink r:id="rId4" ref="L10"/>
    <hyperlink r:id="rId5" ref="L11"/>
    <hyperlink r:id="rId6" ref="C16"/>
  </hyperlinks>
  <drawing r:id="rId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11.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3" width="11.13"/>
  </cols>
  <sheetData>
    <row r="1" ht="135.75" customHeight="1">
      <c r="A1" s="32"/>
      <c r="B1" s="1" t="s">
        <v>177</v>
      </c>
      <c r="C1" s="2"/>
      <c r="D1" s="33" t="s">
        <v>127</v>
      </c>
      <c r="E1" s="93" t="s">
        <v>128</v>
      </c>
      <c r="F1" s="35" t="s">
        <v>52</v>
      </c>
      <c r="G1" s="35" t="s">
        <v>53</v>
      </c>
      <c r="H1" s="35" t="s">
        <v>54</v>
      </c>
      <c r="I1" s="35" t="s">
        <v>55</v>
      </c>
      <c r="J1" s="35" t="s">
        <v>56</v>
      </c>
      <c r="K1" s="35" t="s">
        <v>57</v>
      </c>
      <c r="L1" s="36" t="s">
        <v>58</v>
      </c>
      <c r="M1" s="37" t="s">
        <v>59</v>
      </c>
    </row>
    <row r="2" ht="56.25" customHeight="1">
      <c r="A2" s="38" t="s">
        <v>178</v>
      </c>
      <c r="B2" s="8">
        <v>1.0</v>
      </c>
      <c r="C2" s="9" t="s">
        <v>29</v>
      </c>
      <c r="D2" s="39"/>
      <c r="E2" s="9" t="s">
        <v>61</v>
      </c>
      <c r="F2" s="39"/>
      <c r="G2" s="39"/>
      <c r="H2" s="39"/>
      <c r="I2" s="39"/>
      <c r="J2" s="49"/>
      <c r="K2" s="42" t="s">
        <v>179</v>
      </c>
      <c r="L2" s="72"/>
      <c r="M2" s="12">
        <f t="shared" ref="M2:M11" si="1">IF(E2="X",0,IF(F2="X",0.25,IF(G2="X",0.5,IF(H2="X",0.75,IF(I2="X",1)))))</f>
        <v>0</v>
      </c>
    </row>
    <row r="3" ht="168.0" customHeight="1">
      <c r="A3" s="38" t="s">
        <v>178</v>
      </c>
      <c r="B3" s="8">
        <v>2.0</v>
      </c>
      <c r="C3" s="13" t="s">
        <v>30</v>
      </c>
      <c r="D3" s="39"/>
      <c r="E3" s="45"/>
      <c r="F3" s="39"/>
      <c r="G3" s="41" t="s">
        <v>61</v>
      </c>
      <c r="H3" s="39"/>
      <c r="I3" s="39"/>
      <c r="J3" s="42" t="s">
        <v>180</v>
      </c>
      <c r="K3" s="42" t="s">
        <v>181</v>
      </c>
      <c r="L3" s="46" t="str">
        <f>HYPERLINK("http://chaoyang.tax861.gov.cn/rdlm/qysds.htm%20(Local%20Tax%20Bureau%20of%20Chaoyang%20District,%20Beijing)","http://chaoyang.tax861.gov.cn/rdlm/qysds.htm (Local Tax Bureau of Chaoyang District, Beijing)")</f>
        <v>http://chaoyang.tax861.gov.cn/rdlm/qysds.htm (Local Tax Bureau of Chaoyang District, Beijing)</v>
      </c>
      <c r="M3" s="47">
        <f t="shared" si="1"/>
        <v>0.5</v>
      </c>
    </row>
    <row r="4" ht="69.75" customHeight="1">
      <c r="A4" s="38" t="s">
        <v>178</v>
      </c>
      <c r="B4" s="8">
        <v>3.0</v>
      </c>
      <c r="C4" s="13" t="s">
        <v>31</v>
      </c>
      <c r="D4" s="39"/>
      <c r="E4" s="45"/>
      <c r="F4" s="41" t="s">
        <v>61</v>
      </c>
      <c r="G4" s="39"/>
      <c r="H4" s="39"/>
      <c r="I4" s="39"/>
      <c r="J4" s="42" t="s">
        <v>182</v>
      </c>
      <c r="K4" s="42" t="s">
        <v>183</v>
      </c>
      <c r="L4" s="46" t="str">
        <f>HYPERLINK("http://www.bjld.gov.cn/csibiz/home/index.html%20(Beijing)","http://www.bjld.gov.cn/csibiz/home/index.html (Beijing)")</f>
        <v>http://www.bjld.gov.cn/csibiz/home/index.html (Beijing)</v>
      </c>
      <c r="M4" s="47">
        <f t="shared" si="1"/>
        <v>0.25</v>
      </c>
    </row>
    <row r="5" ht="42.0" customHeight="1">
      <c r="A5" s="38" t="s">
        <v>178</v>
      </c>
      <c r="B5" s="8">
        <v>4.0</v>
      </c>
      <c r="C5" s="13" t="s">
        <v>69</v>
      </c>
      <c r="D5" s="39"/>
      <c r="E5" s="45"/>
      <c r="F5" s="41" t="s">
        <v>61</v>
      </c>
      <c r="G5" s="39"/>
      <c r="H5" s="39"/>
      <c r="I5" s="39"/>
      <c r="J5" s="42" t="s">
        <v>182</v>
      </c>
      <c r="K5" s="49"/>
      <c r="L5" s="81" t="str">
        <f>HYPERLINK("http://ldjy.beijing.cn/bjsyubx/index.shtml","http://ldjy.beijing.cn/bjsyubx/index.shtml")</f>
        <v>http://ldjy.beijing.cn/bjsyubx/index.shtml</v>
      </c>
      <c r="M5" s="12">
        <f t="shared" si="1"/>
        <v>0.25</v>
      </c>
    </row>
    <row r="6" ht="27.75" customHeight="1">
      <c r="A6" s="38" t="s">
        <v>178</v>
      </c>
      <c r="B6" s="8">
        <v>5.0</v>
      </c>
      <c r="C6" s="13" t="s">
        <v>33</v>
      </c>
      <c r="D6" s="39"/>
      <c r="E6" s="45"/>
      <c r="F6" s="41" t="s">
        <v>61</v>
      </c>
      <c r="G6" s="39"/>
      <c r="H6" s="39"/>
      <c r="I6" s="39"/>
      <c r="J6" s="42" t="s">
        <v>184</v>
      </c>
      <c r="K6" s="49"/>
      <c r="L6" s="51" t="str">
        <f>HYPERLINK("http://www.bjgaj.gov.cn/web/indexAction.do?method=initBgpd%20(Beijing)","http://www.bjgaj.gov.cn/web/indexAction.do?method=initBgpd (Beijing) ")</f>
        <v>http://www.bjgaj.gov.cn/web/indexAction.do?method=initBgpd (Beijing) </v>
      </c>
      <c r="M6" s="12">
        <f t="shared" si="1"/>
        <v>0.25</v>
      </c>
    </row>
    <row r="7" ht="42.0" customHeight="1">
      <c r="A7" s="38" t="s">
        <v>178</v>
      </c>
      <c r="B7" s="8">
        <v>6.0</v>
      </c>
      <c r="C7" s="9" t="s">
        <v>34</v>
      </c>
      <c r="D7" s="39"/>
      <c r="E7" s="40"/>
      <c r="F7" s="39"/>
      <c r="G7" s="41" t="s">
        <v>61</v>
      </c>
      <c r="H7" s="39"/>
      <c r="I7" s="39"/>
      <c r="J7" s="42" t="s">
        <v>185</v>
      </c>
      <c r="K7" s="49"/>
      <c r="L7" s="94" t="str">
        <f>HYPERLINK("http://www.bjjtgl.gov.cn/publish/portal0","http://www.bjjtgl.gov.cn/publish/portal0")</f>
        <v>http://www.bjjtgl.gov.cn/publish/portal0</v>
      </c>
      <c r="M7" s="47">
        <f t="shared" si="1"/>
        <v>0.5</v>
      </c>
    </row>
    <row r="8" ht="56.25" customHeight="1">
      <c r="A8" s="38" t="s">
        <v>178</v>
      </c>
      <c r="B8" s="8">
        <v>7.0</v>
      </c>
      <c r="C8" s="13" t="s">
        <v>76</v>
      </c>
      <c r="D8" s="39"/>
      <c r="E8" s="45"/>
      <c r="F8" s="41" t="s">
        <v>61</v>
      </c>
      <c r="G8" s="39"/>
      <c r="H8" s="39"/>
      <c r="I8" s="39"/>
      <c r="J8" s="42" t="s">
        <v>186</v>
      </c>
      <c r="K8" s="42" t="s">
        <v>187</v>
      </c>
      <c r="L8" s="46" t="str">
        <f>HYPERLINK("http://www.bj.cyberpolice.cn/index.htm","http://www.bj.cyberpolice.cn/index.htm")</f>
        <v>http://www.bj.cyberpolice.cn/index.htm</v>
      </c>
      <c r="M8" s="47">
        <f t="shared" si="1"/>
        <v>0.25</v>
      </c>
    </row>
    <row r="9" ht="56.25" customHeight="1">
      <c r="A9" s="38" t="s">
        <v>178</v>
      </c>
      <c r="B9" s="8">
        <v>8.0</v>
      </c>
      <c r="C9" s="13" t="s">
        <v>36</v>
      </c>
      <c r="D9" s="39"/>
      <c r="E9" s="13" t="s">
        <v>61</v>
      </c>
      <c r="F9" s="39"/>
      <c r="G9" s="39"/>
      <c r="H9" s="39"/>
      <c r="I9" s="39"/>
      <c r="J9" s="42" t="s">
        <v>188</v>
      </c>
      <c r="K9" s="49"/>
      <c r="L9" s="63"/>
      <c r="M9" s="47">
        <f t="shared" si="1"/>
        <v>0</v>
      </c>
    </row>
    <row r="10" ht="42.0" customHeight="1">
      <c r="A10" s="38" t="s">
        <v>178</v>
      </c>
      <c r="B10" s="8">
        <v>9.0</v>
      </c>
      <c r="C10" s="13" t="s">
        <v>37</v>
      </c>
      <c r="D10" s="39"/>
      <c r="E10" s="45"/>
      <c r="F10" s="41" t="s">
        <v>61</v>
      </c>
      <c r="G10" s="39"/>
      <c r="H10" s="39"/>
      <c r="I10" s="39"/>
      <c r="J10" s="42" t="s">
        <v>189</v>
      </c>
      <c r="K10" s="42" t="s">
        <v>190</v>
      </c>
      <c r="L10" s="44" t="str">
        <f>HYPERLINK("http://www.bjmzj.gov.cn/templet/mzj/?NODE_ID=root","http://www.bjmzj.gov.cn/templet/mzj/?NODE_ID=root")</f>
        <v>http://www.bjmzj.gov.cn/templet/mzj/?NODE_ID=root</v>
      </c>
      <c r="M10" s="12">
        <f t="shared" si="1"/>
        <v>0.25</v>
      </c>
    </row>
    <row r="11" ht="42.0" customHeight="1">
      <c r="A11" s="38" t="s">
        <v>178</v>
      </c>
      <c r="B11" s="8">
        <v>10.0</v>
      </c>
      <c r="C11" s="9" t="s">
        <v>38</v>
      </c>
      <c r="D11" s="39"/>
      <c r="E11" s="40"/>
      <c r="F11" s="39"/>
      <c r="G11" s="41" t="s">
        <v>61</v>
      </c>
      <c r="H11" s="39"/>
      <c r="I11" s="39"/>
      <c r="J11" s="42" t="s">
        <v>185</v>
      </c>
      <c r="K11" s="49"/>
      <c r="L11" s="46" t="str">
        <f>HYPERLINK("http://www.bj.cyberpolice.cn/index.htm","http://www.bj.cyberpolice.cn/index.htm")</f>
        <v>http://www.bj.cyberpolice.cn/index.htm</v>
      </c>
      <c r="M11" s="47">
        <f t="shared" si="1"/>
        <v>0.5</v>
      </c>
    </row>
    <row r="12" ht="14.25" customHeight="1">
      <c r="B12" s="16"/>
      <c r="C12" s="16"/>
      <c r="D12" s="16"/>
      <c r="E12" s="16"/>
      <c r="F12" s="16"/>
      <c r="G12" s="16"/>
      <c r="H12" s="16"/>
      <c r="I12" s="16"/>
      <c r="J12" s="16"/>
      <c r="K12" s="16"/>
      <c r="L12" s="17" t="s">
        <v>39</v>
      </c>
      <c r="M12" s="57">
        <f>SUM(M2:M11)</f>
        <v>2.75</v>
      </c>
    </row>
    <row r="13" ht="14.25" customHeight="1">
      <c r="L13" s="20" t="s">
        <v>28</v>
      </c>
      <c r="M13" s="57">
        <f>COUNT(M2:M11)</f>
        <v>10</v>
      </c>
    </row>
    <row r="14" ht="14.25" customHeight="1">
      <c r="L14" s="20" t="s">
        <v>27</v>
      </c>
      <c r="M14" s="58">
        <f>M12/COUNT(M2:M11)</f>
        <v>0.275</v>
      </c>
    </row>
    <row r="15" ht="14.25" customHeight="1">
      <c r="C15" s="29" t="s">
        <v>42</v>
      </c>
    </row>
  </sheetData>
  <mergeCells count="1">
    <mergeCell ref="B1:C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2.75"/>
  <cols>
    <col customWidth="1" min="1" max="1" width="9.13"/>
    <col customWidth="1" min="2" max="2" width="3.13"/>
    <col customWidth="1" min="3" max="3" width="38.13"/>
    <col customWidth="1" min="4" max="5" width="4.25"/>
    <col customWidth="1" min="6" max="6" width="7.75"/>
    <col customWidth="1" min="7" max="7" width="8.38"/>
    <col customWidth="1" min="8" max="8" width="5.75"/>
    <col customWidth="1" min="9" max="9" width="7.5"/>
    <col customWidth="1" min="10" max="11" width="14.13"/>
    <col customWidth="1" min="12" max="12" width="32.0"/>
    <col customWidth="1" min="13" max="14" width="9.13"/>
  </cols>
  <sheetData>
    <row r="1" ht="135.75" customHeight="1">
      <c r="A1" s="32"/>
      <c r="B1" s="1" t="s">
        <v>191</v>
      </c>
      <c r="C1" s="2"/>
      <c r="D1" s="33" t="s">
        <v>50</v>
      </c>
      <c r="E1" s="34" t="s">
        <v>51</v>
      </c>
      <c r="F1" s="35" t="s">
        <v>52</v>
      </c>
      <c r="G1" s="35" t="s">
        <v>53</v>
      </c>
      <c r="H1" s="35" t="s">
        <v>54</v>
      </c>
      <c r="I1" s="35" t="s">
        <v>55</v>
      </c>
      <c r="J1" s="35" t="s">
        <v>56</v>
      </c>
      <c r="K1" s="35" t="s">
        <v>57</v>
      </c>
      <c r="L1" s="36" t="s">
        <v>58</v>
      </c>
      <c r="M1" s="37" t="s">
        <v>59</v>
      </c>
    </row>
    <row r="2" ht="14.25" customHeight="1">
      <c r="A2" s="38" t="s">
        <v>192</v>
      </c>
      <c r="B2" s="8">
        <v>1.0</v>
      </c>
      <c r="C2" s="9" t="s">
        <v>29</v>
      </c>
      <c r="D2" s="39"/>
      <c r="E2" s="40"/>
      <c r="F2" s="41" t="s">
        <v>61</v>
      </c>
      <c r="G2" s="39"/>
      <c r="H2" s="39"/>
      <c r="I2" s="39"/>
      <c r="J2" s="49"/>
      <c r="K2" s="66"/>
      <c r="L2" s="95" t="s">
        <v>193</v>
      </c>
      <c r="M2" s="12">
        <f t="shared" ref="M2:M3" si="1">IF(E2="X",0,IF(F2="X",0.25,IF(G2="X",0.5,IF(H2="X",0.75,IF(I2="X",1)))))</f>
        <v>0.25</v>
      </c>
    </row>
    <row r="3" ht="27.75" customHeight="1">
      <c r="A3" s="38" t="s">
        <v>192</v>
      </c>
      <c r="B3" s="8">
        <v>2.0</v>
      </c>
      <c r="C3" s="13" t="s">
        <v>30</v>
      </c>
      <c r="D3" s="39"/>
      <c r="E3" s="45"/>
      <c r="F3" s="39"/>
      <c r="G3" s="41" t="s">
        <v>61</v>
      </c>
      <c r="H3" s="39"/>
      <c r="I3" s="39"/>
      <c r="J3" s="42" t="s">
        <v>194</v>
      </c>
      <c r="K3" s="49"/>
      <c r="L3" s="69" t="s">
        <v>195</v>
      </c>
      <c r="M3" s="12">
        <f t="shared" si="1"/>
        <v>0.5</v>
      </c>
    </row>
    <row r="4" ht="14.25" customHeight="1">
      <c r="A4" s="38" t="s">
        <v>192</v>
      </c>
      <c r="B4" s="8">
        <v>3.0</v>
      </c>
      <c r="C4" s="13" t="s">
        <v>31</v>
      </c>
      <c r="D4" s="39"/>
      <c r="E4" s="45"/>
      <c r="F4" s="39"/>
      <c r="G4" s="39"/>
      <c r="H4" s="39"/>
      <c r="I4" s="39"/>
      <c r="J4" s="49"/>
      <c r="K4" s="49"/>
      <c r="L4" s="65"/>
      <c r="M4" s="47" t="b">
        <f t="shared" ref="M4:M5" si="2">if(E4="x",0,if(F4="x",0.25,if(G4="x",0.5,if(H4="x",0.75,if(I4="x",1)))))</f>
        <v>0</v>
      </c>
    </row>
    <row r="5" ht="14.25" customHeight="1">
      <c r="A5" s="38" t="s">
        <v>192</v>
      </c>
      <c r="B5" s="8">
        <v>4.0</v>
      </c>
      <c r="C5" s="13" t="s">
        <v>32</v>
      </c>
      <c r="D5" s="39"/>
      <c r="E5" s="45"/>
      <c r="F5" s="39"/>
      <c r="G5" s="39"/>
      <c r="H5" s="39"/>
      <c r="I5" s="39"/>
      <c r="J5" s="49"/>
      <c r="K5" s="49"/>
      <c r="L5" s="65"/>
      <c r="M5" s="47" t="b">
        <f t="shared" si="2"/>
        <v>0</v>
      </c>
    </row>
    <row r="6" ht="14.25" customHeight="1">
      <c r="A6" s="38" t="s">
        <v>192</v>
      </c>
      <c r="B6" s="8">
        <v>5.0</v>
      </c>
      <c r="C6" s="13" t="s">
        <v>33</v>
      </c>
      <c r="D6" s="39"/>
      <c r="E6" s="45"/>
      <c r="F6" s="39"/>
      <c r="G6" s="41" t="s">
        <v>61</v>
      </c>
      <c r="H6" s="39"/>
      <c r="I6" s="39"/>
      <c r="J6" s="49"/>
      <c r="K6" s="49"/>
      <c r="L6" s="95" t="s">
        <v>196</v>
      </c>
      <c r="M6" s="12">
        <f t="shared" ref="M6:M11" si="3">IF(E6="X",0,IF(F6="X",0.25,IF(G6="X",0.5,IF(H6="X",0.75,IF(I6="X",1)))))</f>
        <v>0.5</v>
      </c>
    </row>
    <row r="7" ht="14.25" customHeight="1">
      <c r="A7" s="38" t="s">
        <v>192</v>
      </c>
      <c r="B7" s="8">
        <v>6.0</v>
      </c>
      <c r="C7" s="9" t="s">
        <v>34</v>
      </c>
      <c r="D7" s="39"/>
      <c r="E7" s="39"/>
      <c r="F7" s="41" t="s">
        <v>61</v>
      </c>
      <c r="G7" s="39"/>
      <c r="H7" s="39"/>
      <c r="I7" s="39"/>
      <c r="J7" s="49"/>
      <c r="K7" s="42" t="s">
        <v>197</v>
      </c>
      <c r="L7" s="96" t="s">
        <v>198</v>
      </c>
      <c r="M7" s="12">
        <f t="shared" si="3"/>
        <v>0.25</v>
      </c>
    </row>
    <row r="8" ht="14.25" customHeight="1">
      <c r="A8" s="38" t="s">
        <v>192</v>
      </c>
      <c r="B8" s="8">
        <v>7.0</v>
      </c>
      <c r="C8" s="13" t="s">
        <v>76</v>
      </c>
      <c r="D8" s="39"/>
      <c r="E8" s="13" t="s">
        <v>61</v>
      </c>
      <c r="F8" s="39"/>
      <c r="G8" s="39"/>
      <c r="H8" s="39"/>
      <c r="I8" s="39"/>
      <c r="J8" s="49"/>
      <c r="K8" s="97" t="s">
        <v>199</v>
      </c>
      <c r="L8" s="98"/>
      <c r="M8" s="12">
        <f t="shared" si="3"/>
        <v>0</v>
      </c>
    </row>
    <row r="9" ht="14.25" customHeight="1">
      <c r="A9" s="38" t="s">
        <v>192</v>
      </c>
      <c r="B9" s="8">
        <v>8.0</v>
      </c>
      <c r="C9" s="13" t="s">
        <v>36</v>
      </c>
      <c r="D9" s="39"/>
      <c r="E9" s="45"/>
      <c r="F9" s="39"/>
      <c r="G9" s="39"/>
      <c r="H9" s="41" t="s">
        <v>61</v>
      </c>
      <c r="I9" s="39"/>
      <c r="J9" s="49"/>
      <c r="K9" s="49"/>
      <c r="L9" s="54" t="s">
        <v>200</v>
      </c>
      <c r="M9" s="47">
        <f t="shared" si="3"/>
        <v>0.75</v>
      </c>
    </row>
    <row r="10" ht="14.25" customHeight="1">
      <c r="A10" s="38" t="s">
        <v>192</v>
      </c>
      <c r="B10" s="8">
        <v>9.0</v>
      </c>
      <c r="C10" s="13" t="s">
        <v>37</v>
      </c>
      <c r="D10" s="39"/>
      <c r="E10" s="45"/>
      <c r="F10" s="39"/>
      <c r="G10" s="39"/>
      <c r="H10" s="41" t="s">
        <v>61</v>
      </c>
      <c r="I10" s="39"/>
      <c r="J10" s="49"/>
      <c r="K10" s="49"/>
      <c r="L10" s="54" t="s">
        <v>201</v>
      </c>
      <c r="M10" s="47">
        <f t="shared" si="3"/>
        <v>0.75</v>
      </c>
    </row>
    <row r="11" ht="27.75" customHeight="1">
      <c r="A11" s="38" t="s">
        <v>192</v>
      </c>
      <c r="B11" s="8">
        <v>10.0</v>
      </c>
      <c r="C11" s="9" t="s">
        <v>38</v>
      </c>
      <c r="D11" s="39"/>
      <c r="E11" s="40"/>
      <c r="F11" s="41" t="s">
        <v>61</v>
      </c>
      <c r="G11" s="39"/>
      <c r="H11" s="39"/>
      <c r="I11" s="39"/>
      <c r="J11" s="42" t="s">
        <v>194</v>
      </c>
      <c r="K11" s="42" t="s">
        <v>202</v>
      </c>
      <c r="L11" s="55" t="s">
        <v>203</v>
      </c>
      <c r="M11" s="47">
        <f t="shared" si="3"/>
        <v>0.25</v>
      </c>
      <c r="N11" s="92" t="s">
        <v>204</v>
      </c>
    </row>
    <row r="12" ht="14.25" customHeight="1">
      <c r="B12" s="16"/>
      <c r="C12" s="56" t="s">
        <v>42</v>
      </c>
      <c r="D12" s="16"/>
      <c r="E12" s="16"/>
      <c r="F12" s="16"/>
      <c r="G12" s="16"/>
      <c r="H12" s="16"/>
      <c r="I12" s="16"/>
      <c r="J12" s="16"/>
      <c r="K12" s="16"/>
      <c r="L12" s="17" t="s">
        <v>39</v>
      </c>
      <c r="M12" s="57">
        <f>SUM(M2:M11)</f>
        <v>3.25</v>
      </c>
    </row>
    <row r="13" ht="14.25" customHeight="1">
      <c r="L13" s="20" t="s">
        <v>28</v>
      </c>
      <c r="M13" s="57">
        <f>COUNT(M2:M11)</f>
        <v>8</v>
      </c>
    </row>
    <row r="14" ht="14.25" customHeight="1">
      <c r="C14" s="29" t="s">
        <v>82</v>
      </c>
      <c r="L14" s="20" t="s">
        <v>27</v>
      </c>
      <c r="M14" s="58">
        <f>M12/COUNT(M2:M11)</f>
        <v>0.40625</v>
      </c>
    </row>
  </sheetData>
  <mergeCells count="1">
    <mergeCell ref="B1:C1"/>
  </mergeCells>
  <hyperlinks>
    <hyperlink r:id="rId1" ref="L2"/>
    <hyperlink r:id="rId2" ref="L3"/>
    <hyperlink r:id="rId3" ref="L6"/>
    <hyperlink r:id="rId4" ref="L7"/>
    <hyperlink r:id="rId5" ref="L9"/>
    <hyperlink r:id="rId6" ref="L10"/>
    <hyperlink r:id="rId7" ref="L11"/>
    <hyperlink r:id="rId8" ref="N11"/>
  </hyperlinks>
  <drawing r:id="rId9"/>
</worksheet>
</file>